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zamb-my.sharepoint.com/personal/jakob_marolt_um_si/Documents/ČLANKI/MOJI ČLANKI/2021.03 Model of a multiple-deep automated vehicles storage and retrieval system/GRAFI/"/>
    </mc:Choice>
  </mc:AlternateContent>
  <xr:revisionPtr revIDLastSave="102" documentId="8_{03B7DCB2-86E8-4A84-AF5B-4D4D3086DA39}" xr6:coauthVersionLast="47" xr6:coauthVersionMax="47" xr10:uidLastSave="{847BBCDC-7CE7-4CCF-A452-674C9B802ABF}"/>
  <bookViews>
    <workbookView xWindow="38290" yWindow="50" windowWidth="38620" windowHeight="21220" activeTab="3" xr2:uid="{00000000-000D-0000-FFFF-FFFF00000000}"/>
  </bookViews>
  <sheets>
    <sheet name="SIMULINK" sheetId="1" r:id="rId1"/>
    <sheet name="Analytical" sheetId="2" r:id="rId2"/>
    <sheet name="Empirical" sheetId="3" r:id="rId3"/>
    <sheet name="SKUPAJ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4" l="1"/>
  <c r="K21" i="4"/>
  <c r="K22" i="4"/>
  <c r="K23" i="4"/>
  <c r="K24" i="4"/>
  <c r="K25" i="4"/>
  <c r="K26" i="4"/>
  <c r="K27" i="4"/>
  <c r="K28" i="4"/>
  <c r="K19" i="4"/>
  <c r="I20" i="4"/>
  <c r="I21" i="4"/>
  <c r="I22" i="4"/>
  <c r="I23" i="4"/>
  <c r="I24" i="4"/>
  <c r="I25" i="4"/>
  <c r="I26" i="4"/>
  <c r="I27" i="4"/>
  <c r="I28" i="4"/>
  <c r="I19" i="4"/>
  <c r="G5" i="4"/>
  <c r="G6" i="4"/>
  <c r="G7" i="4"/>
  <c r="G8" i="4"/>
  <c r="G9" i="4"/>
  <c r="G10" i="4"/>
  <c r="G11" i="4"/>
  <c r="G12" i="4"/>
  <c r="G13" i="4"/>
  <c r="G19" i="4"/>
  <c r="G20" i="4"/>
  <c r="G21" i="4"/>
  <c r="G22" i="4"/>
  <c r="G23" i="4"/>
  <c r="G24" i="4"/>
  <c r="G25" i="4"/>
  <c r="G26" i="4"/>
  <c r="G27" i="4"/>
  <c r="G28" i="4"/>
  <c r="G33" i="4"/>
  <c r="G34" i="4"/>
  <c r="G35" i="4"/>
  <c r="G36" i="4"/>
  <c r="G37" i="4"/>
  <c r="G38" i="4"/>
  <c r="G39" i="4"/>
  <c r="G40" i="4"/>
  <c r="G41" i="4"/>
  <c r="G42" i="4"/>
  <c r="G4" i="4"/>
  <c r="M36" i="3" l="1"/>
  <c r="M37" i="3"/>
  <c r="M38" i="3"/>
  <c r="M39" i="3"/>
  <c r="M40" i="3"/>
  <c r="M41" i="3"/>
  <c r="M42" i="3"/>
  <c r="M43" i="3"/>
  <c r="M44" i="3"/>
  <c r="M35" i="3"/>
  <c r="M12" i="1"/>
  <c r="M11" i="1"/>
  <c r="M10" i="1"/>
  <c r="M9" i="1"/>
  <c r="M8" i="1"/>
  <c r="M7" i="1"/>
  <c r="M6" i="1"/>
  <c r="M5" i="1"/>
  <c r="M4" i="1"/>
  <c r="M3" i="1"/>
  <c r="M48" i="2"/>
  <c r="M49" i="2"/>
  <c r="M50" i="2"/>
  <c r="M51" i="2"/>
  <c r="M52" i="2"/>
  <c r="M53" i="2"/>
  <c r="M54" i="2"/>
  <c r="M55" i="2"/>
  <c r="M56" i="2"/>
  <c r="M57" i="2"/>
  <c r="M34" i="2"/>
  <c r="M35" i="2"/>
  <c r="M36" i="2"/>
  <c r="M37" i="2"/>
  <c r="M38" i="2"/>
  <c r="M39" i="2"/>
  <c r="M40" i="2"/>
  <c r="M41" i="2"/>
  <c r="M42" i="2"/>
  <c r="M33" i="2"/>
  <c r="G43" i="3"/>
  <c r="O41" i="3"/>
  <c r="O37" i="3"/>
  <c r="M28" i="3"/>
  <c r="L28" i="3"/>
  <c r="M27" i="3"/>
  <c r="M26" i="3"/>
  <c r="M25" i="3"/>
  <c r="T24" i="3"/>
  <c r="O42" i="3" s="1"/>
  <c r="M24" i="3"/>
  <c r="O40" i="3" s="1"/>
  <c r="M23" i="3"/>
  <c r="O39" i="3" s="1"/>
  <c r="K23" i="3"/>
  <c r="K39" i="3" s="1"/>
  <c r="H23" i="3"/>
  <c r="M22" i="3"/>
  <c r="M21" i="3"/>
  <c r="M20" i="3"/>
  <c r="H20" i="3"/>
  <c r="T19" i="3"/>
  <c r="M19" i="3"/>
  <c r="L14" i="3"/>
  <c r="K14" i="3"/>
  <c r="K28" i="3" s="1"/>
  <c r="K44" i="3" s="1"/>
  <c r="J14" i="3"/>
  <c r="J28" i="3" s="1"/>
  <c r="J44" i="3" s="1"/>
  <c r="I14" i="3"/>
  <c r="I28" i="3" s="1"/>
  <c r="I44" i="3" s="1"/>
  <c r="H14" i="3"/>
  <c r="H28" i="3" s="1"/>
  <c r="H44" i="3" s="1"/>
  <c r="G14" i="3"/>
  <c r="G44" i="3" s="1"/>
  <c r="F14" i="3"/>
  <c r="F28" i="3" s="1"/>
  <c r="E14" i="3"/>
  <c r="E28" i="3" s="1"/>
  <c r="D14" i="3"/>
  <c r="D28" i="3" s="1"/>
  <c r="L13" i="3"/>
  <c r="L27" i="3" s="1"/>
  <c r="L43" i="3" s="1"/>
  <c r="K13" i="3"/>
  <c r="K27" i="3" s="1"/>
  <c r="J13" i="3"/>
  <c r="J27" i="3" s="1"/>
  <c r="J43" i="3" s="1"/>
  <c r="I13" i="3"/>
  <c r="I27" i="3" s="1"/>
  <c r="H13" i="3"/>
  <c r="H27" i="3" s="1"/>
  <c r="G13" i="3"/>
  <c r="G27" i="3" s="1"/>
  <c r="F13" i="3"/>
  <c r="F27" i="3" s="1"/>
  <c r="E13" i="3"/>
  <c r="E27" i="3" s="1"/>
  <c r="D13" i="3"/>
  <c r="D27" i="3" s="1"/>
  <c r="D43" i="3" s="1"/>
  <c r="L12" i="3"/>
  <c r="L26" i="3" s="1"/>
  <c r="L42" i="3" s="1"/>
  <c r="K12" i="3"/>
  <c r="K26" i="3" s="1"/>
  <c r="K42" i="3" s="1"/>
  <c r="J12" i="3"/>
  <c r="J26" i="3" s="1"/>
  <c r="J42" i="3" s="1"/>
  <c r="I12" i="3"/>
  <c r="I26" i="3" s="1"/>
  <c r="I42" i="3" s="1"/>
  <c r="H12" i="3"/>
  <c r="H26" i="3" s="1"/>
  <c r="G12" i="3"/>
  <c r="G26" i="3" s="1"/>
  <c r="F12" i="3"/>
  <c r="F26" i="3" s="1"/>
  <c r="E12" i="3"/>
  <c r="E26" i="3" s="1"/>
  <c r="D12" i="3"/>
  <c r="D26" i="3" s="1"/>
  <c r="L11" i="3"/>
  <c r="L25" i="3" s="1"/>
  <c r="L41" i="3" s="1"/>
  <c r="K11" i="3"/>
  <c r="K25" i="3" s="1"/>
  <c r="K41" i="3" s="1"/>
  <c r="J11" i="3"/>
  <c r="J25" i="3" s="1"/>
  <c r="J41" i="3" s="1"/>
  <c r="I11" i="3"/>
  <c r="I25" i="3" s="1"/>
  <c r="H11" i="3"/>
  <c r="H25" i="3" s="1"/>
  <c r="H41" i="3" s="1"/>
  <c r="G11" i="3"/>
  <c r="G41" i="3" s="1"/>
  <c r="F11" i="3"/>
  <c r="F25" i="3" s="1"/>
  <c r="F41" i="3" s="1"/>
  <c r="E11" i="3"/>
  <c r="E25" i="3" s="1"/>
  <c r="E41" i="3" s="1"/>
  <c r="D11" i="3"/>
  <c r="D25" i="3" s="1"/>
  <c r="D41" i="3" s="1"/>
  <c r="L10" i="3"/>
  <c r="L24" i="3" s="1"/>
  <c r="L40" i="3" s="1"/>
  <c r="K10" i="3"/>
  <c r="K24" i="3" s="1"/>
  <c r="K40" i="3" s="1"/>
  <c r="J10" i="3"/>
  <c r="J24" i="3" s="1"/>
  <c r="I10" i="3"/>
  <c r="I24" i="3" s="1"/>
  <c r="H10" i="3"/>
  <c r="H24" i="3" s="1"/>
  <c r="G10" i="3"/>
  <c r="G24" i="3" s="1"/>
  <c r="F10" i="3"/>
  <c r="F24" i="3" s="1"/>
  <c r="E10" i="3"/>
  <c r="E24" i="3" s="1"/>
  <c r="D10" i="3"/>
  <c r="D24" i="3" s="1"/>
  <c r="D40" i="3" s="1"/>
  <c r="L9" i="3"/>
  <c r="L23" i="3" s="1"/>
  <c r="L39" i="3" s="1"/>
  <c r="K9" i="3"/>
  <c r="J9" i="3"/>
  <c r="J23" i="3" s="1"/>
  <c r="I9" i="3"/>
  <c r="I23" i="3" s="1"/>
  <c r="H9" i="3"/>
  <c r="G9" i="3"/>
  <c r="G39" i="3" s="1"/>
  <c r="F9" i="3"/>
  <c r="F23" i="3" s="1"/>
  <c r="F39" i="3" s="1"/>
  <c r="E9" i="3"/>
  <c r="E23" i="3" s="1"/>
  <c r="E39" i="3" s="1"/>
  <c r="D9" i="3"/>
  <c r="D23" i="3" s="1"/>
  <c r="D39" i="3" s="1"/>
  <c r="N39" i="3" s="1"/>
  <c r="L8" i="3"/>
  <c r="L22" i="3" s="1"/>
  <c r="K8" i="3"/>
  <c r="K22" i="3" s="1"/>
  <c r="J8" i="3"/>
  <c r="J22" i="3" s="1"/>
  <c r="I8" i="3"/>
  <c r="I22" i="3" s="1"/>
  <c r="H8" i="3"/>
  <c r="H22" i="3" s="1"/>
  <c r="G8" i="3"/>
  <c r="G22" i="3" s="1"/>
  <c r="F8" i="3"/>
  <c r="F22" i="3" s="1"/>
  <c r="E8" i="3"/>
  <c r="E22" i="3" s="1"/>
  <c r="E38" i="3" s="1"/>
  <c r="D8" i="3"/>
  <c r="D22" i="3" s="1"/>
  <c r="L7" i="3"/>
  <c r="L21" i="3" s="1"/>
  <c r="K7" i="3"/>
  <c r="K21" i="3" s="1"/>
  <c r="J7" i="3"/>
  <c r="J21" i="3" s="1"/>
  <c r="J37" i="3" s="1"/>
  <c r="I7" i="3"/>
  <c r="I21" i="3" s="1"/>
  <c r="I37" i="3" s="1"/>
  <c r="H7" i="3"/>
  <c r="H21" i="3" s="1"/>
  <c r="H37" i="3" s="1"/>
  <c r="G7" i="3"/>
  <c r="G37" i="3" s="1"/>
  <c r="F7" i="3"/>
  <c r="F21" i="3" s="1"/>
  <c r="F37" i="3" s="1"/>
  <c r="E7" i="3"/>
  <c r="E21" i="3" s="1"/>
  <c r="D7" i="3"/>
  <c r="D21" i="3" s="1"/>
  <c r="D37" i="3" s="1"/>
  <c r="L6" i="3"/>
  <c r="L20" i="3" s="1"/>
  <c r="L36" i="3" s="1"/>
  <c r="K6" i="3"/>
  <c r="K20" i="3" s="1"/>
  <c r="J6" i="3"/>
  <c r="J20" i="3" s="1"/>
  <c r="J36" i="3" s="1"/>
  <c r="I6" i="3"/>
  <c r="I20" i="3" s="1"/>
  <c r="H6" i="3"/>
  <c r="G6" i="3"/>
  <c r="G20" i="3" s="1"/>
  <c r="F6" i="3"/>
  <c r="F20" i="3" s="1"/>
  <c r="E6" i="3"/>
  <c r="E20" i="3" s="1"/>
  <c r="D6" i="3"/>
  <c r="D20" i="3" s="1"/>
  <c r="D36" i="3" s="1"/>
  <c r="L5" i="3"/>
  <c r="L19" i="3" s="1"/>
  <c r="L35" i="3" s="1"/>
  <c r="K5" i="3"/>
  <c r="K19" i="3" s="1"/>
  <c r="K35" i="3" s="1"/>
  <c r="J5" i="3"/>
  <c r="J19" i="3" s="1"/>
  <c r="J35" i="3" s="1"/>
  <c r="I5" i="3"/>
  <c r="I19" i="3" s="1"/>
  <c r="I35" i="3" s="1"/>
  <c r="H5" i="3"/>
  <c r="H19" i="3" s="1"/>
  <c r="H35" i="3" s="1"/>
  <c r="G5" i="3"/>
  <c r="G19" i="3" s="1"/>
  <c r="F5" i="3"/>
  <c r="F19" i="3" s="1"/>
  <c r="F35" i="3" s="1"/>
  <c r="E5" i="3"/>
  <c r="E19" i="3" s="1"/>
  <c r="D5" i="3"/>
  <c r="D19" i="3" s="1"/>
  <c r="D35" i="3" s="1"/>
  <c r="O34" i="2"/>
  <c r="O35" i="2"/>
  <c r="O36" i="2"/>
  <c r="O37" i="2"/>
  <c r="O38" i="2"/>
  <c r="O39" i="2"/>
  <c r="O40" i="2"/>
  <c r="O41" i="2"/>
  <c r="O42" i="2"/>
  <c r="O33" i="2"/>
  <c r="M18" i="2"/>
  <c r="M19" i="2"/>
  <c r="M20" i="2"/>
  <c r="M21" i="2"/>
  <c r="M22" i="2"/>
  <c r="M23" i="2"/>
  <c r="M24" i="2"/>
  <c r="M25" i="2"/>
  <c r="M26" i="2"/>
  <c r="M17" i="2"/>
  <c r="I39" i="3" l="1"/>
  <c r="E43" i="3"/>
  <c r="K37" i="3"/>
  <c r="F43" i="3"/>
  <c r="O35" i="3"/>
  <c r="E36" i="3"/>
  <c r="N36" i="3" s="1"/>
  <c r="F36" i="3"/>
  <c r="I41" i="3"/>
  <c r="F38" i="3"/>
  <c r="I43" i="3"/>
  <c r="O36" i="3"/>
  <c r="I36" i="3"/>
  <c r="H38" i="3"/>
  <c r="F40" i="3"/>
  <c r="N40" i="3" s="1"/>
  <c r="D42" i="3"/>
  <c r="N42" i="3" s="1"/>
  <c r="K43" i="3"/>
  <c r="K36" i="3"/>
  <c r="I38" i="3"/>
  <c r="E42" i="3"/>
  <c r="E40" i="3"/>
  <c r="E35" i="3"/>
  <c r="J38" i="3"/>
  <c r="H40" i="3"/>
  <c r="F42" i="3"/>
  <c r="D44" i="3"/>
  <c r="O43" i="3"/>
  <c r="K38" i="3"/>
  <c r="I40" i="3"/>
  <c r="E44" i="3"/>
  <c r="O38" i="3"/>
  <c r="E37" i="3"/>
  <c r="L38" i="3"/>
  <c r="J40" i="3"/>
  <c r="H42" i="3"/>
  <c r="F44" i="3"/>
  <c r="G23" i="3"/>
  <c r="O44" i="3"/>
  <c r="N41" i="3"/>
  <c r="N43" i="3"/>
  <c r="G36" i="3"/>
  <c r="L37" i="3"/>
  <c r="G21" i="3"/>
  <c r="N35" i="3"/>
  <c r="N44" i="3"/>
  <c r="G35" i="3"/>
  <c r="G38" i="3"/>
  <c r="G42" i="3"/>
  <c r="H39" i="3"/>
  <c r="L44" i="3"/>
  <c r="J39" i="3"/>
  <c r="G25" i="3"/>
  <c r="D38" i="3"/>
  <c r="N38" i="3" s="1"/>
  <c r="H43" i="3"/>
  <c r="G28" i="3"/>
  <c r="G40" i="3"/>
  <c r="H36" i="3"/>
  <c r="G34" i="2"/>
  <c r="H34" i="2"/>
  <c r="I34" i="2"/>
  <c r="J34" i="2"/>
  <c r="K34" i="2"/>
  <c r="G35" i="2"/>
  <c r="G36" i="2"/>
  <c r="H36" i="2"/>
  <c r="I36" i="2"/>
  <c r="J36" i="2"/>
  <c r="K36" i="2"/>
  <c r="G37" i="2"/>
  <c r="G38" i="2"/>
  <c r="H38" i="2"/>
  <c r="I38" i="2"/>
  <c r="J38" i="2"/>
  <c r="K38" i="2"/>
  <c r="G39" i="2"/>
  <c r="L39" i="2"/>
  <c r="G40" i="2"/>
  <c r="H40" i="2"/>
  <c r="J40" i="2"/>
  <c r="K40" i="2"/>
  <c r="G41" i="2"/>
  <c r="G42" i="2"/>
  <c r="H42" i="2"/>
  <c r="J42" i="2"/>
  <c r="F18" i="2"/>
  <c r="F34" i="2" s="1"/>
  <c r="G18" i="2"/>
  <c r="H18" i="2"/>
  <c r="I18" i="2"/>
  <c r="J18" i="2"/>
  <c r="K18" i="2"/>
  <c r="L18" i="2"/>
  <c r="L34" i="2" s="1"/>
  <c r="F19" i="2"/>
  <c r="F35" i="2" s="1"/>
  <c r="G19" i="2"/>
  <c r="H19" i="2"/>
  <c r="H35" i="2" s="1"/>
  <c r="I19" i="2"/>
  <c r="I35" i="2" s="1"/>
  <c r="J19" i="2"/>
  <c r="J35" i="2" s="1"/>
  <c r="K19" i="2"/>
  <c r="K35" i="2" s="1"/>
  <c r="L19" i="2"/>
  <c r="L35" i="2" s="1"/>
  <c r="F20" i="2"/>
  <c r="F36" i="2" s="1"/>
  <c r="G20" i="2"/>
  <c r="H20" i="2"/>
  <c r="I20" i="2"/>
  <c r="J20" i="2"/>
  <c r="K20" i="2"/>
  <c r="L20" i="2"/>
  <c r="L36" i="2" s="1"/>
  <c r="F21" i="2"/>
  <c r="F37" i="2" s="1"/>
  <c r="G21" i="2"/>
  <c r="H21" i="2"/>
  <c r="H37" i="2" s="1"/>
  <c r="I21" i="2"/>
  <c r="I37" i="2" s="1"/>
  <c r="J21" i="2"/>
  <c r="J37" i="2" s="1"/>
  <c r="K21" i="2"/>
  <c r="K37" i="2" s="1"/>
  <c r="L21" i="2"/>
  <c r="L37" i="2" s="1"/>
  <c r="F22" i="2"/>
  <c r="F38" i="2" s="1"/>
  <c r="G22" i="2"/>
  <c r="H22" i="2"/>
  <c r="I22" i="2"/>
  <c r="J22" i="2"/>
  <c r="K22" i="2"/>
  <c r="L22" i="2"/>
  <c r="L38" i="2" s="1"/>
  <c r="F23" i="2"/>
  <c r="F39" i="2" s="1"/>
  <c r="G23" i="2"/>
  <c r="H23" i="2"/>
  <c r="H39" i="2" s="1"/>
  <c r="I23" i="2"/>
  <c r="I39" i="2" s="1"/>
  <c r="J23" i="2"/>
  <c r="J39" i="2" s="1"/>
  <c r="K23" i="2"/>
  <c r="K39" i="2" s="1"/>
  <c r="L23" i="2"/>
  <c r="F24" i="2"/>
  <c r="F40" i="2" s="1"/>
  <c r="G24" i="2"/>
  <c r="H24" i="2"/>
  <c r="I24" i="2"/>
  <c r="I40" i="2" s="1"/>
  <c r="J24" i="2"/>
  <c r="K24" i="2"/>
  <c r="L24" i="2"/>
  <c r="L40" i="2" s="1"/>
  <c r="F25" i="2"/>
  <c r="F41" i="2" s="1"/>
  <c r="G25" i="2"/>
  <c r="H25" i="2"/>
  <c r="H41" i="2" s="1"/>
  <c r="I25" i="2"/>
  <c r="I41" i="2" s="1"/>
  <c r="J25" i="2"/>
  <c r="J41" i="2" s="1"/>
  <c r="K25" i="2"/>
  <c r="K41" i="2" s="1"/>
  <c r="L25" i="2"/>
  <c r="L41" i="2" s="1"/>
  <c r="F26" i="2"/>
  <c r="F42" i="2" s="1"/>
  <c r="G26" i="2"/>
  <c r="H26" i="2"/>
  <c r="I26" i="2"/>
  <c r="I42" i="2" s="1"/>
  <c r="J26" i="2"/>
  <c r="K26" i="2"/>
  <c r="K42" i="2" s="1"/>
  <c r="L26" i="2"/>
  <c r="L42" i="2" s="1"/>
  <c r="J17" i="2"/>
  <c r="K17" i="2"/>
  <c r="L17" i="2"/>
  <c r="L33" i="2" s="1"/>
  <c r="G17" i="2"/>
  <c r="K33" i="2"/>
  <c r="J33" i="2"/>
  <c r="I17" i="2"/>
  <c r="I33" i="2" s="1"/>
  <c r="H17" i="2"/>
  <c r="H33" i="2" s="1"/>
  <c r="F17" i="2"/>
  <c r="F33" i="2" s="1"/>
  <c r="E18" i="2"/>
  <c r="E34" i="2" s="1"/>
  <c r="N34" i="2" s="1"/>
  <c r="E19" i="2"/>
  <c r="E35" i="2" s="1"/>
  <c r="E20" i="2"/>
  <c r="E36" i="2" s="1"/>
  <c r="E21" i="2"/>
  <c r="E37" i="2" s="1"/>
  <c r="E22" i="2"/>
  <c r="E38" i="2" s="1"/>
  <c r="E23" i="2"/>
  <c r="E39" i="2" s="1"/>
  <c r="E24" i="2"/>
  <c r="E40" i="2" s="1"/>
  <c r="E25" i="2"/>
  <c r="E41" i="2" s="1"/>
  <c r="E26" i="2"/>
  <c r="E42" i="2" s="1"/>
  <c r="E17" i="2"/>
  <c r="G33" i="2"/>
  <c r="E33" i="2"/>
  <c r="D34" i="2"/>
  <c r="D35" i="2"/>
  <c r="D36" i="2"/>
  <c r="D38" i="2"/>
  <c r="D39" i="2"/>
  <c r="D41" i="2"/>
  <c r="T24" i="2"/>
  <c r="T19" i="2"/>
  <c r="D18" i="2"/>
  <c r="D19" i="2"/>
  <c r="D20" i="2"/>
  <c r="D21" i="2"/>
  <c r="D37" i="2" s="1"/>
  <c r="N37" i="2" s="1"/>
  <c r="D22" i="2"/>
  <c r="D23" i="2"/>
  <c r="D24" i="2"/>
  <c r="D40" i="2" s="1"/>
  <c r="D25" i="2"/>
  <c r="D26" i="2"/>
  <c r="D42" i="2" s="1"/>
  <c r="D17" i="2"/>
  <c r="D33" i="2" s="1"/>
  <c r="N33" i="2" s="1"/>
  <c r="N37" i="3" l="1"/>
  <c r="N41" i="2"/>
  <c r="N39" i="2"/>
  <c r="N38" i="2"/>
  <c r="N36" i="2"/>
  <c r="N35" i="2"/>
  <c r="N42" i="2"/>
  <c r="N40" i="2"/>
</calcChain>
</file>

<file path=xl/sharedStrings.xml><?xml version="1.0" encoding="utf-8"?>
<sst xmlns="http://schemas.openxmlformats.org/spreadsheetml/2006/main" count="171" uniqueCount="36">
  <si>
    <t>columns</t>
  </si>
  <si>
    <t>depth</t>
  </si>
  <si>
    <t>fill factor</t>
  </si>
  <si>
    <t>relocation_time_1way_rack</t>
  </si>
  <si>
    <t>relocation_depth_time_to</t>
  </si>
  <si>
    <t>relocation_depth_time_from</t>
  </si>
  <si>
    <t>relocation frequency</t>
  </si>
  <si>
    <t>empty travel time</t>
  </si>
  <si>
    <t>storing time depth</t>
  </si>
  <si>
    <t>storing time rack</t>
  </si>
  <si>
    <t>retrieving time depth</t>
  </si>
  <si>
    <t>retrieving time rack</t>
  </si>
  <si>
    <t>cycle time</t>
  </si>
  <si>
    <t>relocation time total</t>
  </si>
  <si>
    <t>PARAMETRI</t>
  </si>
  <si>
    <t>FIRST RACK</t>
  </si>
  <si>
    <t>DISTANCE RACK</t>
  </si>
  <si>
    <t>FIRST DEPTH</t>
  </si>
  <si>
    <t>DISTANCE DEPTH</t>
  </si>
  <si>
    <t>SHUTTLE</t>
  </si>
  <si>
    <t>a</t>
  </si>
  <si>
    <t>v</t>
  </si>
  <si>
    <t>SATELLITE</t>
  </si>
  <si>
    <t>FIELDS</t>
  </si>
  <si>
    <t>TIME</t>
  </si>
  <si>
    <t>POT</t>
  </si>
  <si>
    <t>s_pogoj</t>
  </si>
  <si>
    <t>SIMULINK</t>
  </si>
  <si>
    <t>UNLOAD/LOAD TOTE FROM BUFFER</t>
  </si>
  <si>
    <t>Simulation model</t>
  </si>
  <si>
    <t>Analytical model</t>
  </si>
  <si>
    <t>Empirical model</t>
  </si>
  <si>
    <t>LOAD TIME</t>
  </si>
  <si>
    <t>SIM</t>
  </si>
  <si>
    <t>ANA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</si>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</sst>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name val="Calibri"/>
    </font>
    <font>
      <sz val="18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  <xf numFmtId="9" fontId="0" fillId="0" borderId="0" xfId="1" applyFont="1"/>
    <xf numFmtId="0" fontId="4" fillId="0" borderId="0" xfId="0" applyFont="1"/>
    <xf numFmtId="164" fontId="0" fillId="0" borderId="0" xfId="1" applyNumberFormat="1" applyFont="1"/>
  </cellXfs>
  <cellStyles count="2">
    <cellStyle name="Navadno" xfId="0" builtinId="0"/>
    <cellStyle name="Odstote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SIMULINK!$M$3:$M$12</c:f>
              <c:numCache>
                <c:formatCode>General</c:formatCode>
                <c:ptCount val="10"/>
                <c:pt idx="0">
                  <c:v>121.56958165178393</c:v>
                </c:pt>
                <c:pt idx="1">
                  <c:v>123.13342409005044</c:v>
                </c:pt>
                <c:pt idx="2">
                  <c:v>124.4472472562377</c:v>
                </c:pt>
                <c:pt idx="3">
                  <c:v>124.9569805046289</c:v>
                </c:pt>
                <c:pt idx="4">
                  <c:v>126.4749426946444</c:v>
                </c:pt>
                <c:pt idx="5">
                  <c:v>127.65596783906054</c:v>
                </c:pt>
                <c:pt idx="6">
                  <c:v>128.86904359838996</c:v>
                </c:pt>
                <c:pt idx="7">
                  <c:v>129.75207367901626</c:v>
                </c:pt>
                <c:pt idx="8">
                  <c:v>130.5609140316954</c:v>
                </c:pt>
                <c:pt idx="9">
                  <c:v>130.70976046622769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5-4430-B2D2-B835E4CF8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279423"/>
        <c:axId val="567279839"/>
      </c:scatterChart>
      <c:valAx>
        <c:axId val="56727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67279839"/>
        <c:crosses val="autoZero"/>
        <c:crossBetween val="midCat"/>
      </c:valAx>
      <c:valAx>
        <c:axId val="56727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6727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en-US" baseline="0"/>
              <a:t>[DC] c</a:t>
            </a:r>
            <a:r>
              <a:rPr lang="en-US"/>
              <a:t>omparison of analytical,</a:t>
            </a:r>
            <a:r>
              <a:rPr lang="en-US" baseline="0"/>
              <a:t> empirical and simulation model for 6-deep AVS/RS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SKUPAJ!$A$17</c:f>
              <c:strCache>
                <c:ptCount val="1"/>
                <c:pt idx="0">
                  <c:v>Simulation model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star"/>
            <c:size val="5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SKUPAJ!$C$19:$C$28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SKUPAJ!$D$19:$D$28</c:f>
              <c:numCache>
                <c:formatCode>General</c:formatCode>
                <c:ptCount val="10"/>
                <c:pt idx="0">
                  <c:v>121.56958165178393</c:v>
                </c:pt>
                <c:pt idx="1">
                  <c:v>123.13342409005044</c:v>
                </c:pt>
                <c:pt idx="2">
                  <c:v>124.4472472562377</c:v>
                </c:pt>
                <c:pt idx="3">
                  <c:v>124.9569805046289</c:v>
                </c:pt>
                <c:pt idx="4">
                  <c:v>126.4749426946444</c:v>
                </c:pt>
                <c:pt idx="5">
                  <c:v>127.65596783906054</c:v>
                </c:pt>
                <c:pt idx="6">
                  <c:v>128.86904359838996</c:v>
                </c:pt>
                <c:pt idx="7">
                  <c:v>129.75207367901626</c:v>
                </c:pt>
                <c:pt idx="8">
                  <c:v>130.5609140316954</c:v>
                </c:pt>
                <c:pt idx="9">
                  <c:v>130.70976046622769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B7-482B-86A7-B102AC1FA384}"/>
            </c:ext>
          </c:extLst>
        </c:ser>
        <c:ser>
          <c:idx val="2"/>
          <c:order val="1"/>
          <c:tx>
            <c:strRef>
              <c:f>SKUPAJ!$A$31</c:f>
              <c:strCache>
                <c:ptCount val="1"/>
                <c:pt idx="0">
                  <c:v>Empirical model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lgDash"/>
              <a:round/>
            </a:ln>
            <a:effectLst/>
          </c:spPr>
          <c:marker>
            <c:symbol val="circle"/>
            <c:size val="6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SKUPAJ!$C$33:$C$42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SKUPAJ!$D$33:$D$42</c:f>
              <c:numCache>
                <c:formatCode>General</c:formatCode>
                <c:ptCount val="10"/>
                <c:pt idx="0">
                  <c:v>121.63171377113893</c:v>
                </c:pt>
                <c:pt idx="1">
                  <c:v>123.18311347486508</c:v>
                </c:pt>
                <c:pt idx="2">
                  <c:v>124.64220666513697</c:v>
                </c:pt>
                <c:pt idx="3">
                  <c:v>126.01686199603125</c:v>
                </c:pt>
                <c:pt idx="4">
                  <c:v>127.31468570461735</c:v>
                </c:pt>
                <c:pt idx="5">
                  <c:v>128.54291072473268</c:v>
                </c:pt>
                <c:pt idx="6">
                  <c:v>129.70827798084622</c:v>
                </c:pt>
                <c:pt idx="7">
                  <c:v>130.81691575332141</c:v>
                </c:pt>
                <c:pt idx="8">
                  <c:v>131.87422432192079</c:v>
                </c:pt>
                <c:pt idx="9">
                  <c:v>132.88477365784505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B7-482B-86A7-B102AC1FA384}"/>
            </c:ext>
          </c:extLst>
        </c:ser>
        <c:ser>
          <c:idx val="0"/>
          <c:order val="2"/>
          <c:tx>
            <c:strRef>
              <c:f>SKUPAJ!$A$2</c:f>
              <c:strCache>
                <c:ptCount val="1"/>
                <c:pt idx="0">
                  <c:v>Analytical model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squar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SKUPAJ!$C$4:$C$13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SKUPAJ!$D$4:$D$13</c:f>
              <c:numCache>
                <c:formatCode>General</c:formatCode>
                <c:ptCount val="10"/>
                <c:pt idx="0">
                  <c:v>122.24636069570339</c:v>
                </c:pt>
                <c:pt idx="1">
                  <c:v>123.66078695479396</c:v>
                </c:pt>
                <c:pt idx="2">
                  <c:v>125.01026013857451</c:v>
                </c:pt>
                <c:pt idx="3">
                  <c:v>126.29915875509408</c:v>
                </c:pt>
                <c:pt idx="4">
                  <c:v>127.53169365580999</c:v>
                </c:pt>
                <c:pt idx="5">
                  <c:v>128.71175226407993</c:v>
                </c:pt>
                <c:pt idx="6">
                  <c:v>129.84287919869024</c:v>
                </c:pt>
                <c:pt idx="7">
                  <c:v>130.92829590704258</c:v>
                </c:pt>
                <c:pt idx="8">
                  <c:v>131.97093077538739</c:v>
                </c:pt>
                <c:pt idx="9">
                  <c:v>132.97345022826843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7-482B-86A7-B102AC1FA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192047"/>
        <c:axId val="256284559"/>
      </c:scatterChart>
      <c:valAx>
        <c:axId val="24819204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Fill-grade</a:t>
                </a:r>
                <a:r>
                  <a:rPr lang="en-US" baseline="0"/>
                  <a:t> factor </a:t>
                </a:r>
                <a:r>
                  <a:rPr lang="el-GR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β</a:t>
                </a:r>
                <a:endParaRPr lang="en-US"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56284559"/>
        <c:crosses val="autoZero"/>
        <c:crossBetween val="midCat"/>
        <c:minorUnit val="2.0000000000000004E-2"/>
      </c:valAx>
      <c:valAx>
        <c:axId val="2562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Dual command cycle time T[DC]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48192047"/>
        <c:crosses val="autoZero"/>
        <c:crossBetween val="midCat"/>
        <c:majorUnit val="2.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" lastClr="FFFFFF"/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</a:defRPr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1571624</xdr:colOff>
      <xdr:row>15</xdr:row>
      <xdr:rowOff>168274</xdr:rowOff>
    </xdr:from>
    <xdr:to>
      <xdr:col>12</xdr:col>
      <xdr:colOff>317499</xdr:colOff>
      <xdr:row>43</xdr:row>
      <xdr:rowOff>6349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EE9D606-0C95-456C-B452-DEB26C1A9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8</xdr:col>
      <xdr:colOff>1562100</xdr:colOff>
      <xdr:row>2</xdr:row>
      <xdr:rowOff>177800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DE823216-5DC7-4B57-8A74-5CAAE076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0450" y="368300"/>
          <a:ext cx="156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1460500</xdr:colOff>
      <xdr:row>2</xdr:row>
      <xdr:rowOff>177800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1F0EF6C8-6603-40C5-979D-4F6CB3D86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04050" y="368300"/>
          <a:ext cx="146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2603500</xdr:colOff>
      <xdr:row>2</xdr:row>
      <xdr:rowOff>177800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6606263F-BF06-4CE0-9387-F166CDC6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368300"/>
          <a:ext cx="2603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2432050</xdr:colOff>
      <xdr:row>2</xdr:row>
      <xdr:rowOff>177800</xdr:rowOff>
    </xdr:to>
    <xdr:pic>
      <xdr:nvPicPr>
        <xdr:cNvPr id="5" name="Slika 4">
          <a:extLst>
            <a:ext uri="{FF2B5EF4-FFF2-40B4-BE49-F238E27FC236}">
              <a16:creationId xmlns:a16="http://schemas.microsoft.com/office/drawing/2014/main" id="{D63ED511-57BC-48C0-8205-27A924A8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368300"/>
          <a:ext cx="2432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952500</xdr:colOff>
      <xdr:row>2</xdr:row>
      <xdr:rowOff>177800</xdr:rowOff>
    </xdr:to>
    <xdr:pic>
      <xdr:nvPicPr>
        <xdr:cNvPr id="6" name="Slika 5">
          <a:extLst>
            <a:ext uri="{FF2B5EF4-FFF2-40B4-BE49-F238E27FC236}">
              <a16:creationId xmlns:a16="http://schemas.microsoft.com/office/drawing/2014/main" id="{E52FC623-C2D5-4180-B793-FF8A7E66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0" y="368300"/>
          <a:ext cx="952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717550</xdr:colOff>
      <xdr:row>2</xdr:row>
      <xdr:rowOff>177800</xdr:rowOff>
    </xdr:to>
    <xdr:pic>
      <xdr:nvPicPr>
        <xdr:cNvPr id="7" name="Slika 6">
          <a:extLst>
            <a:ext uri="{FF2B5EF4-FFF2-40B4-BE49-F238E27FC236}">
              <a16:creationId xmlns:a16="http://schemas.microsoft.com/office/drawing/2014/main" id="{A3CA5549-6727-457D-AC13-5D8FB1E4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05850" y="368300"/>
          <a:ext cx="7175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1104900</xdr:colOff>
      <xdr:row>2</xdr:row>
      <xdr:rowOff>177800</xdr:rowOff>
    </xdr:to>
    <xdr:pic>
      <xdr:nvPicPr>
        <xdr:cNvPr id="8" name="Slika 7">
          <a:extLst>
            <a:ext uri="{FF2B5EF4-FFF2-40B4-BE49-F238E27FC236}">
              <a16:creationId xmlns:a16="http://schemas.microsoft.com/office/drawing/2014/main" id="{3F1AE9EF-FEE3-4A74-AE04-C0B247E8F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8650" y="368300"/>
          <a:ext cx="1104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1028700</xdr:colOff>
      <xdr:row>2</xdr:row>
      <xdr:rowOff>177800</xdr:rowOff>
    </xdr:to>
    <xdr:pic>
      <xdr:nvPicPr>
        <xdr:cNvPr id="9" name="Slika 8">
          <a:extLst>
            <a:ext uri="{FF2B5EF4-FFF2-40B4-BE49-F238E27FC236}">
              <a16:creationId xmlns:a16="http://schemas.microsoft.com/office/drawing/2014/main" id="{6C7D55DB-1445-4D5D-92BE-F4D5A2589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368300"/>
          <a:ext cx="1028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1936750</xdr:colOff>
      <xdr:row>2</xdr:row>
      <xdr:rowOff>146050</xdr:rowOff>
    </xdr:to>
    <xdr:pic>
      <xdr:nvPicPr>
        <xdr:cNvPr id="10" name="Slika 9">
          <a:extLst>
            <a:ext uri="{FF2B5EF4-FFF2-40B4-BE49-F238E27FC236}">
              <a16:creationId xmlns:a16="http://schemas.microsoft.com/office/drawing/2014/main" id="{5DCB1143-D03A-4093-8D6E-DF939032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550" y="368300"/>
          <a:ext cx="19367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638920</xdr:colOff>
      <xdr:row>8</xdr:row>
      <xdr:rowOff>9798</xdr:rowOff>
    </xdr:from>
    <xdr:to>
      <xdr:col>23</xdr:col>
      <xdr:colOff>215900</xdr:colOff>
      <xdr:row>37</xdr:row>
      <xdr:rowOff>12700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16D5A8E-6510-4855-A740-3A7CB0805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M2" sqref="M2:M12"/>
    </sheetView>
  </sheetViews>
  <sheetFormatPr defaultRowHeight="14.5"/>
  <cols>
    <col min="1" max="1" width="8.1796875" customWidth="1"/>
    <col min="2" max="2" width="6.08984375" customWidth="1"/>
    <col min="3" max="3" width="11.54296875" customWidth="1"/>
    <col min="4" max="4" width="14" customWidth="1"/>
    <col min="5" max="5" width="8.54296875" customWidth="1"/>
    <col min="6" max="6" width="24.08984375" customWidth="1"/>
    <col min="7" max="7" width="22.90625" customWidth="1"/>
    <col min="8" max="8" width="25.26953125" customWidth="1"/>
    <col min="9" max="9" width="18.36328125" customWidth="1"/>
    <col min="10" max="10" width="15.81640625" customWidth="1"/>
    <col min="11" max="11" width="16.453125" customWidth="1"/>
    <col min="12" max="12" width="15" customWidth="1"/>
    <col min="13" max="13" width="18.6328125" customWidth="1"/>
    <col min="14" max="14" width="17.1796875" customWidth="1"/>
    <col min="15" max="15" width="11.7265625" customWidth="1"/>
    <col min="16" max="16" width="18" customWidth="1"/>
  </cols>
  <sheetData>
    <row r="1" spans="1:16">
      <c r="A1" t="s">
        <v>27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0" t="s">
        <v>12</v>
      </c>
      <c r="N2" t="s">
        <v>13</v>
      </c>
      <c r="O2" t="s">
        <v>28</v>
      </c>
      <c r="P2" s="8" t="s">
        <v>32</v>
      </c>
    </row>
    <row r="3" spans="1:16">
      <c r="A3">
        <v>120</v>
      </c>
      <c r="B3">
        <v>6</v>
      </c>
      <c r="C3">
        <v>0</v>
      </c>
      <c r="D3">
        <v>8.1651940062695072</v>
      </c>
      <c r="E3">
        <v>2.8893043052566623</v>
      </c>
      <c r="F3">
        <v>2.9710417123973221</v>
      </c>
      <c r="G3">
        <v>1.9983738420884514</v>
      </c>
      <c r="H3">
        <v>8.1506125711675423</v>
      </c>
      <c r="I3">
        <v>3.612092497402609</v>
      </c>
      <c r="J3">
        <v>11.951739155777213</v>
      </c>
      <c r="K3">
        <v>3.448625060518161</v>
      </c>
      <c r="L3">
        <v>11.918493106951319</v>
      </c>
      <c r="M3" s="10">
        <f t="shared" ref="M3:M12" si="0">O3*2+P3+J3+2*I3+P3+H3+G3*((2*F3+P3)+D3+(2*E3+P3)+D3)+(2*K3+P3)+L3+2*O3+P3</f>
        <v>121.56958165178393</v>
      </c>
      <c r="N3">
        <v>22.190734030137524</v>
      </c>
      <c r="O3">
        <v>1.8439088914585775</v>
      </c>
      <c r="P3">
        <v>1.5</v>
      </c>
    </row>
    <row r="4" spans="1:16">
      <c r="A4">
        <v>120</v>
      </c>
      <c r="B4">
        <v>6</v>
      </c>
      <c r="C4">
        <v>0.1</v>
      </c>
      <c r="D4">
        <v>8.1540600678210406</v>
      </c>
      <c r="E4">
        <v>2.837052185226383</v>
      </c>
      <c r="F4">
        <v>2.9213855573080227</v>
      </c>
      <c r="G4">
        <v>2.0684975862474979</v>
      </c>
      <c r="H4">
        <v>8.1149530137674368</v>
      </c>
      <c r="I4">
        <v>3.5981881518898455</v>
      </c>
      <c r="J4">
        <v>11.92580631731464</v>
      </c>
      <c r="K4">
        <v>3.4235151315262637</v>
      </c>
      <c r="L4">
        <v>11.912193588771659</v>
      </c>
      <c r="M4" s="10">
        <f t="shared" si="0"/>
        <v>123.13342409005044</v>
      </c>
      <c r="N4">
        <v>22.066557878129974</v>
      </c>
      <c r="O4">
        <v>1.8439088914585775</v>
      </c>
      <c r="P4">
        <v>1.5</v>
      </c>
    </row>
    <row r="5" spans="1:16">
      <c r="A5">
        <v>120</v>
      </c>
      <c r="B5">
        <v>6</v>
      </c>
      <c r="C5">
        <v>0.2</v>
      </c>
      <c r="D5">
        <v>8.1677367373149128</v>
      </c>
      <c r="E5">
        <v>2.7857790230374353</v>
      </c>
      <c r="F5">
        <v>2.8718397254771841</v>
      </c>
      <c r="G5">
        <v>2.1276513346043853</v>
      </c>
      <c r="H5">
        <v>8.1471276002210207</v>
      </c>
      <c r="I5">
        <v>3.5763825642110203</v>
      </c>
      <c r="J5">
        <v>11.866916024825453</v>
      </c>
      <c r="K5">
        <v>3.3931497771472676</v>
      </c>
      <c r="L5">
        <v>11.904477277216678</v>
      </c>
      <c r="M5" s="10">
        <f t="shared" si="0"/>
        <v>124.4472472562377</v>
      </c>
      <c r="N5">
        <v>21.993092223104227</v>
      </c>
      <c r="O5">
        <v>1.8439088914585775</v>
      </c>
      <c r="P5">
        <v>1.5</v>
      </c>
    </row>
    <row r="6" spans="1:16">
      <c r="A6">
        <v>120</v>
      </c>
      <c r="B6">
        <v>6</v>
      </c>
      <c r="C6">
        <v>0.30000000000000004</v>
      </c>
      <c r="D6">
        <v>8.1340739362000818</v>
      </c>
      <c r="E6">
        <v>2.7375871796382563</v>
      </c>
      <c r="F6">
        <v>2.8259337740367605</v>
      </c>
      <c r="G6">
        <v>2.1670009279492324</v>
      </c>
      <c r="H6">
        <v>8.1150283324555286</v>
      </c>
      <c r="I6">
        <v>3.5507737275790716</v>
      </c>
      <c r="J6">
        <v>11.8909222365624</v>
      </c>
      <c r="K6">
        <v>3.359446294293742</v>
      </c>
      <c r="L6">
        <v>11.888549868119339</v>
      </c>
      <c r="M6" s="10">
        <f t="shared" si="0"/>
        <v>124.9569805046289</v>
      </c>
      <c r="N6">
        <v>21.831668826043582</v>
      </c>
      <c r="O6">
        <v>1.8439088914585775</v>
      </c>
      <c r="P6">
        <v>1.5</v>
      </c>
    </row>
    <row r="7" spans="1:16">
      <c r="A7">
        <v>120</v>
      </c>
      <c r="B7">
        <v>6</v>
      </c>
      <c r="C7">
        <v>0.4</v>
      </c>
      <c r="D7">
        <v>8.1109488891368642</v>
      </c>
      <c r="E7">
        <v>2.7006083739923383</v>
      </c>
      <c r="F7">
        <v>2.7884659014183359</v>
      </c>
      <c r="G7">
        <v>2.2337426102773987</v>
      </c>
      <c r="H7">
        <v>8.085597143332464</v>
      </c>
      <c r="I7">
        <v>3.5360237292284986</v>
      </c>
      <c r="J7">
        <v>11.910043539883119</v>
      </c>
      <c r="K7">
        <v>3.3396525805032748</v>
      </c>
      <c r="L7">
        <v>11.893183508479746</v>
      </c>
      <c r="M7" s="10">
        <f t="shared" si="0"/>
        <v>126.4749426946444</v>
      </c>
      <c r="N7">
        <v>21.710972053657546</v>
      </c>
      <c r="O7">
        <v>1.8439088914585775</v>
      </c>
      <c r="P7">
        <v>1.5</v>
      </c>
    </row>
    <row r="8" spans="1:16">
      <c r="A8">
        <v>120</v>
      </c>
      <c r="B8">
        <v>6</v>
      </c>
      <c r="C8">
        <v>0.5</v>
      </c>
      <c r="D8">
        <v>8.157076164668851</v>
      </c>
      <c r="E8">
        <v>2.6582348245390275</v>
      </c>
      <c r="F8">
        <v>2.7489980350769909</v>
      </c>
      <c r="G8">
        <v>2.2810459519941144</v>
      </c>
      <c r="H8">
        <v>8.1492770552356504</v>
      </c>
      <c r="I8">
        <v>3.5172171624658981</v>
      </c>
      <c r="J8">
        <v>11.860575140547297</v>
      </c>
      <c r="K8">
        <v>3.3100181376595348</v>
      </c>
      <c r="L8">
        <v>11.89124723832561</v>
      </c>
      <c r="M8" s="10">
        <f t="shared" si="0"/>
        <v>127.65596783906054</v>
      </c>
      <c r="N8">
        <v>21.721385188934008</v>
      </c>
      <c r="O8">
        <v>1.8439088914585775</v>
      </c>
      <c r="P8">
        <v>1.5</v>
      </c>
    </row>
    <row r="9" spans="1:16">
      <c r="A9">
        <v>120</v>
      </c>
      <c r="B9">
        <v>6</v>
      </c>
      <c r="C9">
        <v>0.60000000000000009</v>
      </c>
      <c r="D9">
        <v>8.1795803886124592</v>
      </c>
      <c r="E9">
        <v>2.6220490769550762</v>
      </c>
      <c r="F9">
        <v>2.7131324874414893</v>
      </c>
      <c r="G9">
        <v>2.3298103149020579</v>
      </c>
      <c r="H9">
        <v>8.1590699137651477</v>
      </c>
      <c r="I9">
        <v>3.4962751647188433</v>
      </c>
      <c r="J9">
        <v>11.886441164997965</v>
      </c>
      <c r="K9">
        <v>3.2840333307917078</v>
      </c>
      <c r="L9">
        <v>11.924185414932641</v>
      </c>
      <c r="M9" s="10">
        <f t="shared" si="0"/>
        <v>128.86904359838996</v>
      </c>
      <c r="N9">
        <v>21.69434234160623</v>
      </c>
      <c r="O9">
        <v>1.8439088914585775</v>
      </c>
      <c r="P9">
        <v>1.5</v>
      </c>
    </row>
    <row r="10" spans="1:16">
      <c r="A10">
        <v>120</v>
      </c>
      <c r="B10">
        <v>6</v>
      </c>
      <c r="C10">
        <v>0.70000000000000007</v>
      </c>
      <c r="D10">
        <v>8.1614631584621797</v>
      </c>
      <c r="E10">
        <v>2.5892959893733498</v>
      </c>
      <c r="F10">
        <v>2.6825626334856993</v>
      </c>
      <c r="G10">
        <v>2.3765455226676657</v>
      </c>
      <c r="H10">
        <v>8.1152752530220109</v>
      </c>
      <c r="I10">
        <v>3.4797235883315536</v>
      </c>
      <c r="J10">
        <v>11.912580747224387</v>
      </c>
      <c r="K10">
        <v>3.2580148945202736</v>
      </c>
      <c r="L10">
        <v>11.893667111322891</v>
      </c>
      <c r="M10" s="10">
        <f t="shared" si="0"/>
        <v>129.75207367901626</v>
      </c>
      <c r="N10">
        <v>21.594784939772882</v>
      </c>
      <c r="O10">
        <v>1.8439088914585775</v>
      </c>
      <c r="P10">
        <v>1.5</v>
      </c>
    </row>
    <row r="11" spans="1:16">
      <c r="A11">
        <v>120</v>
      </c>
      <c r="B11">
        <v>6</v>
      </c>
      <c r="C11">
        <v>0.8</v>
      </c>
      <c r="D11">
        <v>8.1471761534577762</v>
      </c>
      <c r="E11">
        <v>2.5585778721907175</v>
      </c>
      <c r="F11">
        <v>2.6534957482968418</v>
      </c>
      <c r="G11">
        <v>2.4167662411169109</v>
      </c>
      <c r="H11">
        <v>8.1169880274366371</v>
      </c>
      <c r="I11">
        <v>3.4616801225791325</v>
      </c>
      <c r="J11">
        <v>11.92007374083971</v>
      </c>
      <c r="K11">
        <v>3.2322553526007543</v>
      </c>
      <c r="L11">
        <v>11.937679303234633</v>
      </c>
      <c r="M11" s="10">
        <f t="shared" si="0"/>
        <v>130.5609140316954</v>
      </c>
      <c r="N11">
        <v>21.506425927396386</v>
      </c>
      <c r="O11">
        <v>1.8439088914585775</v>
      </c>
      <c r="P11">
        <v>1.5</v>
      </c>
    </row>
    <row r="12" spans="1:16">
      <c r="A12">
        <v>120</v>
      </c>
      <c r="B12">
        <v>6</v>
      </c>
      <c r="C12">
        <v>0.9</v>
      </c>
      <c r="D12">
        <v>8.0937705026289404</v>
      </c>
      <c r="E12">
        <v>2.5296234718609103</v>
      </c>
      <c r="F12">
        <v>2.6230549986732825</v>
      </c>
      <c r="G12">
        <v>2.4438076644519318</v>
      </c>
      <c r="H12">
        <v>8.0508898324445148</v>
      </c>
      <c r="I12">
        <v>3.4303228241124368</v>
      </c>
      <c r="J12">
        <v>11.999848195017378</v>
      </c>
      <c r="K12">
        <v>3.201935540363718</v>
      </c>
      <c r="L12">
        <v>11.943900095848408</v>
      </c>
      <c r="M12" s="10">
        <f t="shared" si="0"/>
        <v>130.70976046622769</v>
      </c>
      <c r="N12">
        <v>21.340219475789251</v>
      </c>
      <c r="O12">
        <v>1.8439088914585775</v>
      </c>
      <c r="P12">
        <v>1.5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148A-A9D5-4F18-A0F5-42C5D02CF312}">
  <dimension ref="A1:T57"/>
  <sheetViews>
    <sheetView topLeftCell="A7" workbookViewId="0">
      <selection activeCell="E48" sqref="E48"/>
    </sheetView>
  </sheetViews>
  <sheetFormatPr defaultRowHeight="14.5"/>
  <cols>
    <col min="1" max="1" width="7.81640625" bestFit="1" customWidth="1"/>
    <col min="2" max="2" width="5.7265625" bestFit="1" customWidth="1"/>
    <col min="3" max="3" width="21.08984375" customWidth="1"/>
    <col min="4" max="4" width="24" bestFit="1" customWidth="1"/>
    <col min="5" max="5" width="22.81640625" bestFit="1" customWidth="1"/>
    <col min="6" max="6" width="25.26953125" bestFit="1" customWidth="1"/>
    <col min="7" max="7" width="18.1796875" bestFit="1" customWidth="1"/>
    <col min="8" max="8" width="15.54296875" bestFit="1" customWidth="1"/>
    <col min="9" max="9" width="16.1796875" bestFit="1" customWidth="1"/>
    <col min="10" max="10" width="14.7265625" bestFit="1" customWidth="1"/>
    <col min="11" max="11" width="18.453125" bestFit="1" customWidth="1"/>
    <col min="12" max="12" width="17" bestFit="1" customWidth="1"/>
    <col min="13" max="13" width="11.81640625" bestFit="1" customWidth="1"/>
    <col min="14" max="14" width="17.81640625" bestFit="1" customWidth="1"/>
  </cols>
  <sheetData>
    <row r="1" spans="1:20" ht="23.5">
      <c r="A1" s="5" t="s">
        <v>23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28</v>
      </c>
    </row>
    <row r="3" spans="1:20">
      <c r="A3">
        <v>120</v>
      </c>
      <c r="B3">
        <v>6</v>
      </c>
      <c r="C3">
        <v>0</v>
      </c>
      <c r="D3">
        <v>40</v>
      </c>
      <c r="E3">
        <v>2.9692653962589</v>
      </c>
      <c r="F3">
        <v>2.9871593593611601</v>
      </c>
      <c r="G3">
        <v>2.0052375946551999</v>
      </c>
      <c r="H3">
        <v>40</v>
      </c>
      <c r="I3">
        <v>4.4570192177973897</v>
      </c>
      <c r="J3">
        <v>60</v>
      </c>
      <c r="K3">
        <v>3.9947624053448001</v>
      </c>
      <c r="L3">
        <v>60</v>
      </c>
      <c r="M3">
        <v>1</v>
      </c>
    </row>
    <row r="4" spans="1:20">
      <c r="A4">
        <v>120</v>
      </c>
      <c r="B4">
        <v>6</v>
      </c>
      <c r="C4">
        <v>0.1</v>
      </c>
      <c r="D4">
        <v>40</v>
      </c>
      <c r="E4">
        <v>2.8940796143354701</v>
      </c>
      <c r="F4">
        <v>2.8937054130917401</v>
      </c>
      <c r="G4">
        <v>2.0636060160917999</v>
      </c>
      <c r="H4">
        <v>40</v>
      </c>
      <c r="I4">
        <v>4.4253836897643497</v>
      </c>
      <c r="J4">
        <v>60</v>
      </c>
      <c r="K4">
        <v>3.9363939839082001</v>
      </c>
      <c r="L4">
        <v>60</v>
      </c>
      <c r="M4">
        <v>1</v>
      </c>
    </row>
    <row r="5" spans="1:20">
      <c r="A5">
        <v>120</v>
      </c>
      <c r="B5">
        <v>6</v>
      </c>
      <c r="C5">
        <v>0.2</v>
      </c>
      <c r="D5">
        <v>40</v>
      </c>
      <c r="E5">
        <v>2.8218673398274099</v>
      </c>
      <c r="F5">
        <v>2.8084679951896399</v>
      </c>
      <c r="G5">
        <v>2.1198151349034502</v>
      </c>
      <c r="H5">
        <v>40</v>
      </c>
      <c r="I5">
        <v>4.3940715274102997</v>
      </c>
      <c r="J5">
        <v>60</v>
      </c>
      <c r="K5">
        <v>3.8801848650965498</v>
      </c>
      <c r="L5">
        <v>60</v>
      </c>
      <c r="M5">
        <v>1</v>
      </c>
    </row>
    <row r="6" spans="1:20">
      <c r="A6">
        <v>120</v>
      </c>
      <c r="B6">
        <v>6</v>
      </c>
      <c r="C6">
        <v>0.30000000000000004</v>
      </c>
      <c r="D6">
        <v>40</v>
      </c>
      <c r="E6">
        <v>2.7530121201976199</v>
      </c>
      <c r="F6">
        <v>2.7304921243801799</v>
      </c>
      <c r="G6">
        <v>2.1739484601745702</v>
      </c>
      <c r="H6">
        <v>40</v>
      </c>
      <c r="I6">
        <v>4.36298762567223</v>
      </c>
      <c r="J6">
        <v>60</v>
      </c>
      <c r="K6">
        <v>3.82605153982544</v>
      </c>
      <c r="L6">
        <v>60</v>
      </c>
      <c r="M6">
        <v>1</v>
      </c>
    </row>
    <row r="7" spans="1:20">
      <c r="A7">
        <v>120</v>
      </c>
      <c r="B7">
        <v>6</v>
      </c>
      <c r="C7">
        <v>0.4</v>
      </c>
      <c r="D7">
        <v>40</v>
      </c>
      <c r="E7">
        <v>2.6876333132777401</v>
      </c>
      <c r="F7">
        <v>2.6589177800819099</v>
      </c>
      <c r="G7">
        <v>2.2261057472886501</v>
      </c>
      <c r="H7">
        <v>40</v>
      </c>
      <c r="I7">
        <v>4.3320349891961998</v>
      </c>
      <c r="J7">
        <v>60</v>
      </c>
      <c r="K7">
        <v>3.7738942527113499</v>
      </c>
      <c r="L7">
        <v>60</v>
      </c>
      <c r="M7">
        <v>1</v>
      </c>
    </row>
    <row r="8" spans="1:20">
      <c r="A8">
        <v>120</v>
      </c>
      <c r="B8">
        <v>6</v>
      </c>
      <c r="C8">
        <v>0.5</v>
      </c>
      <c r="D8">
        <v>40</v>
      </c>
      <c r="E8">
        <v>2.6257207616833602</v>
      </c>
      <c r="F8">
        <v>2.59300138472965</v>
      </c>
      <c r="G8">
        <v>2.27638688664205</v>
      </c>
      <c r="H8">
        <v>40</v>
      </c>
      <c r="I8">
        <v>4.30115016992095</v>
      </c>
      <c r="J8">
        <v>60</v>
      </c>
      <c r="K8">
        <v>3.72361311335795</v>
      </c>
      <c r="L8">
        <v>60</v>
      </c>
      <c r="M8">
        <v>1</v>
      </c>
    </row>
    <row r="9" spans="1:20">
      <c r="A9">
        <v>120</v>
      </c>
      <c r="B9">
        <v>6</v>
      </c>
      <c r="C9">
        <v>0.60000000000000009</v>
      </c>
      <c r="D9">
        <v>40</v>
      </c>
      <c r="E9">
        <v>2.5671864775238902</v>
      </c>
      <c r="F9">
        <v>2.5321047103128702</v>
      </c>
      <c r="G9">
        <v>2.3248877702720501</v>
      </c>
      <c r="H9">
        <v>40</v>
      </c>
      <c r="I9">
        <v>4.27030443779908</v>
      </c>
      <c r="J9">
        <v>60</v>
      </c>
      <c r="K9">
        <v>3.6751122297279499</v>
      </c>
      <c r="L9">
        <v>60</v>
      </c>
      <c r="M9">
        <v>1</v>
      </c>
    </row>
    <row r="10" spans="1:20">
      <c r="A10">
        <v>120</v>
      </c>
      <c r="B10">
        <v>6</v>
      </c>
      <c r="C10">
        <v>0.70000000000000007</v>
      </c>
      <c r="D10">
        <v>40</v>
      </c>
      <c r="E10">
        <v>2.5118957688710299</v>
      </c>
      <c r="F10">
        <v>2.4756795205023301</v>
      </c>
      <c r="G10">
        <v>2.3716991236943601</v>
      </c>
      <c r="H10">
        <v>40</v>
      </c>
      <c r="I10">
        <v>4.2394955827281198</v>
      </c>
      <c r="J10">
        <v>60</v>
      </c>
      <c r="K10">
        <v>3.6283008763056501</v>
      </c>
      <c r="L10">
        <v>60</v>
      </c>
      <c r="M10">
        <v>1</v>
      </c>
      <c r="S10" s="1" t="s">
        <v>14</v>
      </c>
    </row>
    <row r="11" spans="1:20">
      <c r="A11">
        <v>120</v>
      </c>
      <c r="B11">
        <v>6</v>
      </c>
      <c r="C11">
        <v>0.8</v>
      </c>
      <c r="D11">
        <v>40</v>
      </c>
      <c r="E11">
        <v>2.4596879252856398</v>
      </c>
      <c r="F11">
        <v>2.4232533223064698</v>
      </c>
      <c r="G11">
        <v>2.4169062861440098</v>
      </c>
      <c r="H11">
        <v>40</v>
      </c>
      <c r="I11">
        <v>4.2087390963655897</v>
      </c>
      <c r="J11">
        <v>60</v>
      </c>
      <c r="K11">
        <v>3.5830937138559902</v>
      </c>
      <c r="L11">
        <v>60</v>
      </c>
      <c r="M11">
        <v>1</v>
      </c>
      <c r="S11" s="2" t="s">
        <v>15</v>
      </c>
      <c r="T11">
        <v>1.5</v>
      </c>
    </row>
    <row r="12" spans="1:20">
      <c r="A12">
        <v>120</v>
      </c>
      <c r="B12">
        <v>6</v>
      </c>
      <c r="C12">
        <v>0.9</v>
      </c>
      <c r="D12">
        <v>40</v>
      </c>
      <c r="E12">
        <v>2.4103900039776098</v>
      </c>
      <c r="F12">
        <v>2.3744172134045001</v>
      </c>
      <c r="G12">
        <v>2.4605893381188602</v>
      </c>
      <c r="H12">
        <v>40</v>
      </c>
      <c r="I12">
        <v>4.1780610725473197</v>
      </c>
      <c r="J12">
        <v>60</v>
      </c>
      <c r="K12">
        <v>3.5394106618811398</v>
      </c>
      <c r="L12">
        <v>60</v>
      </c>
      <c r="M12">
        <v>1</v>
      </c>
      <c r="S12" s="2" t="s">
        <v>16</v>
      </c>
      <c r="T12">
        <v>0.5</v>
      </c>
    </row>
    <row r="13" spans="1:20">
      <c r="S13" s="2" t="s">
        <v>17</v>
      </c>
      <c r="T13">
        <v>0.85</v>
      </c>
    </row>
    <row r="14" spans="1:20">
      <c r="S14" s="2" t="s">
        <v>18</v>
      </c>
      <c r="T14">
        <v>0.7</v>
      </c>
    </row>
    <row r="15" spans="1:20" ht="23.5">
      <c r="A15" s="5" t="s">
        <v>25</v>
      </c>
      <c r="S15" s="2"/>
    </row>
    <row r="16" spans="1:2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28</v>
      </c>
      <c r="S16" s="3" t="s">
        <v>19</v>
      </c>
    </row>
    <row r="17" spans="1:20">
      <c r="A17">
        <v>120</v>
      </c>
      <c r="B17">
        <v>6</v>
      </c>
      <c r="C17">
        <v>0</v>
      </c>
      <c r="D17">
        <f>D3*$T$12</f>
        <v>20</v>
      </c>
      <c r="E17">
        <f>$T$13+(E3-1)*$T$14</f>
        <v>2.2284857773812297</v>
      </c>
      <c r="F17">
        <f>$T$13+(F3-1)*$T$14</f>
        <v>2.2410115515528117</v>
      </c>
      <c r="G17">
        <f>G3</f>
        <v>2.0052375946551999</v>
      </c>
      <c r="H17">
        <f>H3*$T$12</f>
        <v>20</v>
      </c>
      <c r="I17">
        <f>$T$13+(I3-1)*$T$14</f>
        <v>3.2699134524581726</v>
      </c>
      <c r="J17">
        <f>$T$11+(J3-1)*$T$12</f>
        <v>31</v>
      </c>
      <c r="K17">
        <f>$T$13+(K3-1)*$T$14</f>
        <v>2.9463336837413601</v>
      </c>
      <c r="L17">
        <f>$T$11+(L3-1)*$T$12</f>
        <v>31</v>
      </c>
      <c r="M17">
        <f>$T$13*M3</f>
        <v>0.85</v>
      </c>
      <c r="S17" s="2" t="s">
        <v>20</v>
      </c>
      <c r="T17">
        <v>2</v>
      </c>
    </row>
    <row r="18" spans="1:20">
      <c r="A18">
        <v>120</v>
      </c>
      <c r="B18">
        <v>6</v>
      </c>
      <c r="C18">
        <v>0.1</v>
      </c>
      <c r="D18">
        <f t="shared" ref="D18:D26" si="0">D4*$T$12</f>
        <v>20</v>
      </c>
      <c r="E18">
        <f t="shared" ref="E18:F26" si="1">$T$13+(E4-1)*$T$14</f>
        <v>2.1758557300348289</v>
      </c>
      <c r="F18">
        <f t="shared" si="1"/>
        <v>2.1755937891642181</v>
      </c>
      <c r="G18">
        <f t="shared" ref="G18:G26" si="2">G4</f>
        <v>2.0636060160917999</v>
      </c>
      <c r="H18">
        <f t="shared" ref="H18:H26" si="3">H4*$T$12</f>
        <v>20</v>
      </c>
      <c r="I18">
        <f t="shared" ref="I18:I26" si="4">$T$13+(I4-1)*$T$14</f>
        <v>3.2477685828350449</v>
      </c>
      <c r="J18">
        <f t="shared" ref="J18:J26" si="5">$T$11+(J4-1)*$T$12</f>
        <v>31</v>
      </c>
      <c r="K18">
        <f t="shared" ref="K18:K26" si="6">$T$13+(K4-1)*$T$14</f>
        <v>2.9054757887357399</v>
      </c>
      <c r="L18">
        <f t="shared" ref="L18:L26" si="7">$T$11+(L4-1)*$T$12</f>
        <v>31</v>
      </c>
      <c r="M18">
        <f t="shared" ref="M18:M26" si="8">$T$13*M4</f>
        <v>0.85</v>
      </c>
      <c r="S18" s="2" t="s">
        <v>21</v>
      </c>
      <c r="T18">
        <v>3</v>
      </c>
    </row>
    <row r="19" spans="1:20">
      <c r="A19">
        <v>120</v>
      </c>
      <c r="B19">
        <v>6</v>
      </c>
      <c r="C19">
        <v>0.2</v>
      </c>
      <c r="D19">
        <f t="shared" si="0"/>
        <v>20</v>
      </c>
      <c r="E19">
        <f t="shared" si="1"/>
        <v>2.125307137879187</v>
      </c>
      <c r="F19">
        <f t="shared" si="1"/>
        <v>2.1159275966327478</v>
      </c>
      <c r="G19">
        <f t="shared" si="2"/>
        <v>2.1198151349034502</v>
      </c>
      <c r="H19">
        <f t="shared" si="3"/>
        <v>20</v>
      </c>
      <c r="I19">
        <f t="shared" si="4"/>
        <v>3.2258500691872096</v>
      </c>
      <c r="J19">
        <f t="shared" si="5"/>
        <v>31</v>
      </c>
      <c r="K19">
        <f t="shared" si="6"/>
        <v>2.8661294055675848</v>
      </c>
      <c r="L19">
        <f t="shared" si="7"/>
        <v>31</v>
      </c>
      <c r="M19">
        <f t="shared" si="8"/>
        <v>0.85</v>
      </c>
      <c r="S19" s="6" t="s">
        <v>26</v>
      </c>
      <c r="T19">
        <f>T18^2/T17</f>
        <v>4.5</v>
      </c>
    </row>
    <row r="20" spans="1:20">
      <c r="A20">
        <v>120</v>
      </c>
      <c r="B20">
        <v>6</v>
      </c>
      <c r="C20">
        <v>0.30000000000000004</v>
      </c>
      <c r="D20">
        <f t="shared" si="0"/>
        <v>20</v>
      </c>
      <c r="E20">
        <f t="shared" si="1"/>
        <v>2.0771084841383338</v>
      </c>
      <c r="F20">
        <f t="shared" si="1"/>
        <v>2.0613444870661257</v>
      </c>
      <c r="G20">
        <f t="shared" si="2"/>
        <v>2.1739484601745702</v>
      </c>
      <c r="H20">
        <f t="shared" si="3"/>
        <v>20</v>
      </c>
      <c r="I20">
        <f t="shared" si="4"/>
        <v>3.2040913379705609</v>
      </c>
      <c r="J20">
        <f t="shared" si="5"/>
        <v>31</v>
      </c>
      <c r="K20">
        <f t="shared" si="6"/>
        <v>2.8282360778778077</v>
      </c>
      <c r="L20">
        <f t="shared" si="7"/>
        <v>31</v>
      </c>
      <c r="M20">
        <f t="shared" si="8"/>
        <v>0.85</v>
      </c>
    </row>
    <row r="21" spans="1:20">
      <c r="A21">
        <v>120</v>
      </c>
      <c r="B21">
        <v>6</v>
      </c>
      <c r="C21">
        <v>0.4</v>
      </c>
      <c r="D21">
        <f t="shared" si="0"/>
        <v>20</v>
      </c>
      <c r="E21">
        <f t="shared" si="1"/>
        <v>2.0313433192944181</v>
      </c>
      <c r="F21">
        <f t="shared" si="1"/>
        <v>2.011242446057337</v>
      </c>
      <c r="G21">
        <f t="shared" si="2"/>
        <v>2.2261057472886501</v>
      </c>
      <c r="H21">
        <f t="shared" si="3"/>
        <v>20</v>
      </c>
      <c r="I21">
        <f t="shared" si="4"/>
        <v>3.1824244924373399</v>
      </c>
      <c r="J21">
        <f t="shared" si="5"/>
        <v>31</v>
      </c>
      <c r="K21">
        <f t="shared" si="6"/>
        <v>2.7917259768979448</v>
      </c>
      <c r="L21">
        <f t="shared" si="7"/>
        <v>31</v>
      </c>
      <c r="M21">
        <f t="shared" si="8"/>
        <v>0.85</v>
      </c>
      <c r="S21" s="3" t="s">
        <v>22</v>
      </c>
    </row>
    <row r="22" spans="1:20">
      <c r="A22">
        <v>120</v>
      </c>
      <c r="B22">
        <v>6</v>
      </c>
      <c r="C22">
        <v>0.5</v>
      </c>
      <c r="D22">
        <f t="shared" si="0"/>
        <v>20</v>
      </c>
      <c r="E22">
        <f t="shared" si="1"/>
        <v>1.9880045331783522</v>
      </c>
      <c r="F22">
        <f t="shared" si="1"/>
        <v>1.9651009693107548</v>
      </c>
      <c r="G22">
        <f t="shared" si="2"/>
        <v>2.27638688664205</v>
      </c>
      <c r="H22">
        <f t="shared" si="3"/>
        <v>20</v>
      </c>
      <c r="I22">
        <f t="shared" si="4"/>
        <v>3.1608051189446651</v>
      </c>
      <c r="J22">
        <f t="shared" si="5"/>
        <v>31</v>
      </c>
      <c r="K22">
        <f t="shared" si="6"/>
        <v>2.7565291793505646</v>
      </c>
      <c r="L22">
        <f t="shared" si="7"/>
        <v>31</v>
      </c>
      <c r="M22">
        <f t="shared" si="8"/>
        <v>0.85</v>
      </c>
      <c r="S22" s="2" t="s">
        <v>20</v>
      </c>
      <c r="T22">
        <v>1</v>
      </c>
    </row>
    <row r="23" spans="1:20">
      <c r="A23">
        <v>120</v>
      </c>
      <c r="B23">
        <v>6</v>
      </c>
      <c r="C23">
        <v>0.60000000000000009</v>
      </c>
      <c r="D23">
        <f t="shared" si="0"/>
        <v>20</v>
      </c>
      <c r="E23">
        <f t="shared" si="1"/>
        <v>1.9470305342667231</v>
      </c>
      <c r="F23">
        <f t="shared" si="1"/>
        <v>1.9224732972190091</v>
      </c>
      <c r="G23">
        <f t="shared" si="2"/>
        <v>2.3248877702720501</v>
      </c>
      <c r="H23">
        <f t="shared" si="3"/>
        <v>20</v>
      </c>
      <c r="I23">
        <f t="shared" si="4"/>
        <v>3.1392131064593558</v>
      </c>
      <c r="J23">
        <f t="shared" si="5"/>
        <v>31</v>
      </c>
      <c r="K23">
        <f t="shared" si="6"/>
        <v>2.722578560809565</v>
      </c>
      <c r="L23">
        <f t="shared" si="7"/>
        <v>31</v>
      </c>
      <c r="M23">
        <f t="shared" si="8"/>
        <v>0.85</v>
      </c>
      <c r="S23" s="2" t="s">
        <v>21</v>
      </c>
      <c r="T23" s="4">
        <v>1.5</v>
      </c>
    </row>
    <row r="24" spans="1:20">
      <c r="A24">
        <v>120</v>
      </c>
      <c r="B24">
        <v>6</v>
      </c>
      <c r="C24">
        <v>0.70000000000000007</v>
      </c>
      <c r="D24">
        <f t="shared" si="0"/>
        <v>20</v>
      </c>
      <c r="E24">
        <f t="shared" si="1"/>
        <v>1.908327038209721</v>
      </c>
      <c r="F24">
        <f t="shared" si="1"/>
        <v>1.8829756643516311</v>
      </c>
      <c r="G24">
        <f t="shared" si="2"/>
        <v>2.3716991236943601</v>
      </c>
      <c r="H24">
        <f t="shared" si="3"/>
        <v>20</v>
      </c>
      <c r="I24">
        <f t="shared" si="4"/>
        <v>3.1176469079096836</v>
      </c>
      <c r="J24">
        <f t="shared" si="5"/>
        <v>31</v>
      </c>
      <c r="K24">
        <f t="shared" si="6"/>
        <v>2.6898106134139548</v>
      </c>
      <c r="L24">
        <f t="shared" si="7"/>
        <v>31</v>
      </c>
      <c r="M24">
        <f t="shared" si="8"/>
        <v>0.85</v>
      </c>
      <c r="S24" s="7" t="s">
        <v>26</v>
      </c>
      <c r="T24">
        <f>T23^2/T22</f>
        <v>2.25</v>
      </c>
    </row>
    <row r="25" spans="1:20">
      <c r="A25">
        <v>120</v>
      </c>
      <c r="B25">
        <v>6</v>
      </c>
      <c r="C25">
        <v>0.8</v>
      </c>
      <c r="D25">
        <f t="shared" si="0"/>
        <v>20</v>
      </c>
      <c r="E25">
        <f t="shared" si="1"/>
        <v>1.871781547699948</v>
      </c>
      <c r="F25">
        <f t="shared" si="1"/>
        <v>1.8462773256145288</v>
      </c>
      <c r="G25">
        <f t="shared" si="2"/>
        <v>2.4169062861440098</v>
      </c>
      <c r="H25">
        <f t="shared" si="3"/>
        <v>20</v>
      </c>
      <c r="I25">
        <f t="shared" si="4"/>
        <v>3.0961173674559128</v>
      </c>
      <c r="J25">
        <f t="shared" si="5"/>
        <v>31</v>
      </c>
      <c r="K25">
        <f t="shared" si="6"/>
        <v>2.6581655996991929</v>
      </c>
      <c r="L25">
        <f t="shared" si="7"/>
        <v>31</v>
      </c>
      <c r="M25">
        <f t="shared" si="8"/>
        <v>0.85</v>
      </c>
    </row>
    <row r="26" spans="1:20">
      <c r="A26">
        <v>120</v>
      </c>
      <c r="B26">
        <v>6</v>
      </c>
      <c r="C26">
        <v>0.9</v>
      </c>
      <c r="D26">
        <f t="shared" si="0"/>
        <v>20</v>
      </c>
      <c r="E26">
        <f t="shared" si="1"/>
        <v>1.8372730027843267</v>
      </c>
      <c r="F26">
        <f t="shared" si="1"/>
        <v>1.8120920493831498</v>
      </c>
      <c r="G26">
        <f t="shared" si="2"/>
        <v>2.4605893381188602</v>
      </c>
      <c r="H26">
        <f t="shared" si="3"/>
        <v>20</v>
      </c>
      <c r="I26">
        <f t="shared" si="4"/>
        <v>3.0746427507831235</v>
      </c>
      <c r="J26">
        <f t="shared" si="5"/>
        <v>31</v>
      </c>
      <c r="K26">
        <f t="shared" si="6"/>
        <v>2.6275874633167979</v>
      </c>
      <c r="L26">
        <f t="shared" si="7"/>
        <v>31</v>
      </c>
      <c r="M26">
        <f t="shared" si="8"/>
        <v>0.85</v>
      </c>
    </row>
    <row r="31" spans="1:20" ht="23.5">
      <c r="A31" s="5" t="s">
        <v>24</v>
      </c>
    </row>
    <row r="32" spans="1:2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s="10" t="s">
        <v>12</v>
      </c>
      <c r="N32" t="s">
        <v>13</v>
      </c>
      <c r="O32" t="s">
        <v>28</v>
      </c>
      <c r="P32" s="8" t="s">
        <v>32</v>
      </c>
    </row>
    <row r="33" spans="1:16">
      <c r="A33">
        <v>120</v>
      </c>
      <c r="B33">
        <v>6</v>
      </c>
      <c r="C33">
        <v>0</v>
      </c>
      <c r="D33">
        <f>IF(D17&lt;$T$19,2*SQRT(D17/$T$17),D17/$T$18+$T$18/$T$17)</f>
        <v>8.1666666666666679</v>
      </c>
      <c r="E33">
        <f>IF(E17&lt;$T$24,2*SQRT(E17/$T$22),E17/$T$23+$T$23/$T$22)</f>
        <v>2.985622733957678</v>
      </c>
      <c r="F33">
        <f>IF(F17&lt;$T$24,2*SQRT(F17/$T$22),F17/$T$23+$T$23/$T$22)</f>
        <v>2.9940017044436109</v>
      </c>
      <c r="G33">
        <f>G3</f>
        <v>2.0052375946551999</v>
      </c>
      <c r="H33">
        <f>IF(H17&lt;$T$19,2*SQRT(H17/$T$17),H17/$T$18+$T$18/$T$17)</f>
        <v>8.1666666666666679</v>
      </c>
      <c r="I33">
        <f>IF(I17&lt;$T$24,2*SQRT(I17/$T$22),I17/$T$23+$T$23/$T$22)</f>
        <v>3.6799423016387816</v>
      </c>
      <c r="J33">
        <f>IF(J17&lt;$T$19,2*SQRT(J17/$T$17),J17/$T$18+$T$18/$T$17)</f>
        <v>11.833333333333334</v>
      </c>
      <c r="K33">
        <f>IF(K17&lt;$T$24,2*SQRT(K17/$T$22),K17/$T$23+$T$23/$T$22)</f>
        <v>3.4642224558275734</v>
      </c>
      <c r="L33">
        <f>IF(L17&lt;$T$19,2*SQRT(L17/$T$17),L17/$T$18+$T$18/$T$17)</f>
        <v>11.833333333333334</v>
      </c>
      <c r="M33" s="10">
        <f>O33*2+P33+J33+2*I33+P33+H33+G33*((2*F33+P33)+D33+(2*E33+P33)+D33)+(2*K33+P33)+L33+2*O33+P33</f>
        <v>122.24636069570339</v>
      </c>
      <c r="N33">
        <f>2*D33+E33+F33</f>
        <v>22.312957771734624</v>
      </c>
      <c r="O33">
        <f>IF(M17&lt;$T$24,2*SQRT(M17/$T$22),M17/$T$23+$T$23/$T$22)</f>
        <v>1.8439088914585775</v>
      </c>
      <c r="P33">
        <v>1.5</v>
      </c>
    </row>
    <row r="34" spans="1:16">
      <c r="A34">
        <v>120</v>
      </c>
      <c r="B34">
        <v>6</v>
      </c>
      <c r="C34">
        <v>0.1</v>
      </c>
      <c r="D34">
        <f t="shared" ref="D34:D42" si="9">IF(D18&lt;$T$19,2*SQRT(D18/$T$17),D18/$T$18+$T$18/$T$17)</f>
        <v>8.1666666666666679</v>
      </c>
      <c r="E34">
        <f t="shared" ref="E34:F34" si="10">IF(E18&lt;$T$24,2*SQRT(E18/$T$22),E18/$T$23+$T$23/$T$22)</f>
        <v>2.950156422995112</v>
      </c>
      <c r="F34">
        <f t="shared" si="10"/>
        <v>2.9499788400354454</v>
      </c>
      <c r="G34">
        <f t="shared" ref="G34:G42" si="11">G4</f>
        <v>2.0636060160917999</v>
      </c>
      <c r="H34">
        <f t="shared" ref="H34:H42" si="12">IF(H18&lt;$T$19,2*SQRT(H18/$T$17),H18/$T$18+$T$18/$T$17)</f>
        <v>8.1666666666666679</v>
      </c>
      <c r="I34">
        <f t="shared" ref="I34:I42" si="13">IF(I18&lt;$T$24,2*SQRT(I18/$T$22),I18/$T$23+$T$23/$T$22)</f>
        <v>3.6651790552233634</v>
      </c>
      <c r="J34">
        <f t="shared" ref="J34:J42" si="14">IF(J18&lt;$T$19,2*SQRT(J18/$T$17),J18/$T$18+$T$18/$T$17)</f>
        <v>11.833333333333334</v>
      </c>
      <c r="K34">
        <f t="shared" ref="K34:K42" si="15">IF(K18&lt;$T$24,2*SQRT(K18/$T$22),K18/$T$23+$T$23/$T$22)</f>
        <v>3.4369838591571602</v>
      </c>
      <c r="L34">
        <f t="shared" ref="L34:L42" si="16">IF(L18&lt;$T$19,2*SQRT(L18/$T$17),L18/$T$18+$T$18/$T$17)</f>
        <v>11.833333333333334</v>
      </c>
      <c r="M34" s="10">
        <f t="shared" ref="M34:M57" si="17">O34*2+P34+J34+2*I34+P34+H34+G34*((2*F34+P34)+D34+(2*E34+P34)+D34)+(2*K34+P34)+L34+2*O34+P34</f>
        <v>123.66078695479396</v>
      </c>
      <c r="N34">
        <f t="shared" ref="N34:N41" si="18">2*D34+E34+F34</f>
        <v>22.233468596363892</v>
      </c>
      <c r="O34">
        <f t="shared" ref="O34:O42" si="19">IF(M18&lt;$T$24,2*SQRT(M18/$T$22),M18/$T$23+$T$23/$T$22)</f>
        <v>1.8439088914585775</v>
      </c>
      <c r="P34">
        <v>1.5</v>
      </c>
    </row>
    <row r="35" spans="1:16">
      <c r="A35">
        <v>120</v>
      </c>
      <c r="B35">
        <v>6</v>
      </c>
      <c r="C35">
        <v>0.2</v>
      </c>
      <c r="D35">
        <f t="shared" si="9"/>
        <v>8.1666666666666679</v>
      </c>
      <c r="E35">
        <f t="shared" ref="E35:F35" si="20">IF(E19&lt;$T$24,2*SQRT(E19/$T$22),E19/$T$23+$T$23/$T$22)</f>
        <v>2.9156866346568777</v>
      </c>
      <c r="F35">
        <f t="shared" si="20"/>
        <v>2.9092456731137353</v>
      </c>
      <c r="G35">
        <f t="shared" si="11"/>
        <v>2.1198151349034502</v>
      </c>
      <c r="H35">
        <f t="shared" si="12"/>
        <v>8.1666666666666679</v>
      </c>
      <c r="I35">
        <f t="shared" si="13"/>
        <v>3.6505667127914729</v>
      </c>
      <c r="J35">
        <f t="shared" si="14"/>
        <v>11.833333333333334</v>
      </c>
      <c r="K35">
        <f t="shared" si="15"/>
        <v>3.4107529370450562</v>
      </c>
      <c r="L35">
        <f t="shared" si="16"/>
        <v>11.833333333333334</v>
      </c>
      <c r="M35" s="10">
        <f t="shared" si="17"/>
        <v>125.01026013857451</v>
      </c>
      <c r="N35">
        <f t="shared" si="18"/>
        <v>22.158265641103949</v>
      </c>
      <c r="O35">
        <f t="shared" si="19"/>
        <v>1.8439088914585775</v>
      </c>
      <c r="P35">
        <v>1.5</v>
      </c>
    </row>
    <row r="36" spans="1:16">
      <c r="A36">
        <v>120</v>
      </c>
      <c r="B36">
        <v>6</v>
      </c>
      <c r="C36">
        <v>0.30000000000000004</v>
      </c>
      <c r="D36">
        <f t="shared" si="9"/>
        <v>8.1666666666666679</v>
      </c>
      <c r="E36">
        <f t="shared" ref="E36:F36" si="21">IF(E20&lt;$T$24,2*SQRT(E20/$T$22),E20/$T$23+$T$23/$T$22)</f>
        <v>2.882435417585854</v>
      </c>
      <c r="F36">
        <f t="shared" si="21"/>
        <v>2.8714766146121584</v>
      </c>
      <c r="G36">
        <f t="shared" si="11"/>
        <v>2.1739484601745702</v>
      </c>
      <c r="H36">
        <f t="shared" si="12"/>
        <v>8.1666666666666679</v>
      </c>
      <c r="I36">
        <f t="shared" si="13"/>
        <v>3.6360608919803741</v>
      </c>
      <c r="J36">
        <f t="shared" si="14"/>
        <v>11.833333333333334</v>
      </c>
      <c r="K36">
        <f t="shared" si="15"/>
        <v>3.3854907185852054</v>
      </c>
      <c r="L36">
        <f t="shared" si="16"/>
        <v>11.833333333333334</v>
      </c>
      <c r="M36" s="10">
        <f t="shared" si="17"/>
        <v>126.29915875509408</v>
      </c>
      <c r="N36">
        <f t="shared" si="18"/>
        <v>22.087245365531349</v>
      </c>
      <c r="O36">
        <f t="shared" si="19"/>
        <v>1.8439088914585775</v>
      </c>
      <c r="P36">
        <v>1.5</v>
      </c>
    </row>
    <row r="37" spans="1:16">
      <c r="A37">
        <v>120</v>
      </c>
      <c r="B37">
        <v>6</v>
      </c>
      <c r="C37">
        <v>0.4</v>
      </c>
      <c r="D37">
        <f t="shared" si="9"/>
        <v>8.1666666666666679</v>
      </c>
      <c r="E37">
        <f t="shared" ref="E37:F37" si="22">IF(E21&lt;$T$24,2*SQRT(E21/$T$22),E21/$T$23+$T$23/$T$22)</f>
        <v>2.8505040391442482</v>
      </c>
      <c r="F37">
        <f t="shared" si="22"/>
        <v>2.8363655942472135</v>
      </c>
      <c r="G37">
        <f t="shared" si="11"/>
        <v>2.2261057472886501</v>
      </c>
      <c r="H37">
        <f t="shared" si="12"/>
        <v>8.1666666666666679</v>
      </c>
      <c r="I37">
        <f t="shared" si="13"/>
        <v>3.6216163282915601</v>
      </c>
      <c r="J37">
        <f t="shared" si="14"/>
        <v>11.833333333333334</v>
      </c>
      <c r="K37">
        <f t="shared" si="15"/>
        <v>3.3611506512652962</v>
      </c>
      <c r="L37">
        <f t="shared" si="16"/>
        <v>11.833333333333334</v>
      </c>
      <c r="M37" s="10">
        <f t="shared" si="17"/>
        <v>127.53169365580999</v>
      </c>
      <c r="N37">
        <f t="shared" si="18"/>
        <v>22.020202966724796</v>
      </c>
      <c r="O37">
        <f t="shared" si="19"/>
        <v>1.8439088914585775</v>
      </c>
      <c r="P37">
        <v>1.5</v>
      </c>
    </row>
    <row r="38" spans="1:16">
      <c r="A38">
        <v>120</v>
      </c>
      <c r="B38">
        <v>6</v>
      </c>
      <c r="C38">
        <v>0.5</v>
      </c>
      <c r="D38">
        <f t="shared" si="9"/>
        <v>8.1666666666666679</v>
      </c>
      <c r="E38">
        <f t="shared" ref="E38:F38" si="23">IF(E22&lt;$T$24,2*SQRT(E22/$T$22),E22/$T$23+$T$23/$T$22)</f>
        <v>2.8199322922214654</v>
      </c>
      <c r="F38">
        <f t="shared" si="23"/>
        <v>2.8036411819708706</v>
      </c>
      <c r="G38">
        <f t="shared" si="11"/>
        <v>2.27638688664205</v>
      </c>
      <c r="H38">
        <f t="shared" si="12"/>
        <v>8.1666666666666679</v>
      </c>
      <c r="I38">
        <f t="shared" si="13"/>
        <v>3.6072034126297767</v>
      </c>
      <c r="J38">
        <f t="shared" si="14"/>
        <v>11.833333333333334</v>
      </c>
      <c r="K38">
        <f t="shared" si="15"/>
        <v>3.3376861195670431</v>
      </c>
      <c r="L38">
        <f t="shared" si="16"/>
        <v>11.833333333333334</v>
      </c>
      <c r="M38" s="10">
        <f t="shared" si="17"/>
        <v>128.71175226407993</v>
      </c>
      <c r="N38">
        <f t="shared" si="18"/>
        <v>21.956906807525673</v>
      </c>
      <c r="O38">
        <f t="shared" si="19"/>
        <v>1.8439088914585775</v>
      </c>
      <c r="P38">
        <v>1.5</v>
      </c>
    </row>
    <row r="39" spans="1:16">
      <c r="A39">
        <v>120</v>
      </c>
      <c r="B39">
        <v>6</v>
      </c>
      <c r="C39">
        <v>0.60000000000000009</v>
      </c>
      <c r="D39">
        <f t="shared" si="9"/>
        <v>8.1666666666666679</v>
      </c>
      <c r="E39">
        <f t="shared" ref="E39:F39" si="24">IF(E23&lt;$T$24,2*SQRT(E23/$T$22),E23/$T$23+$T$23/$T$22)</f>
        <v>2.7907207200052988</v>
      </c>
      <c r="F39">
        <f t="shared" si="24"/>
        <v>2.7730656661673261</v>
      </c>
      <c r="G39">
        <f t="shared" si="11"/>
        <v>2.3248877702720501</v>
      </c>
      <c r="H39">
        <f t="shared" si="12"/>
        <v>8.1666666666666679</v>
      </c>
      <c r="I39">
        <f t="shared" si="13"/>
        <v>3.5928087376395705</v>
      </c>
      <c r="J39">
        <f t="shared" si="14"/>
        <v>11.833333333333334</v>
      </c>
      <c r="K39">
        <f t="shared" si="15"/>
        <v>3.3150523738730433</v>
      </c>
      <c r="L39">
        <f t="shared" si="16"/>
        <v>11.833333333333334</v>
      </c>
      <c r="M39" s="10">
        <f t="shared" si="17"/>
        <v>129.84287919869024</v>
      </c>
      <c r="N39">
        <f t="shared" si="18"/>
        <v>21.897119719505962</v>
      </c>
      <c r="O39">
        <f t="shared" si="19"/>
        <v>1.8439088914585775</v>
      </c>
      <c r="P39">
        <v>1.5</v>
      </c>
    </row>
    <row r="40" spans="1:16">
      <c r="A40">
        <v>120</v>
      </c>
      <c r="B40">
        <v>6</v>
      </c>
      <c r="C40">
        <v>0.70000000000000007</v>
      </c>
      <c r="D40">
        <f t="shared" si="9"/>
        <v>8.1666666666666679</v>
      </c>
      <c r="E40">
        <f t="shared" ref="E40:F40" si="25">IF(E24&lt;$T$24,2*SQRT(E24/$T$22),E24/$T$23+$T$23/$T$22)</f>
        <v>2.7628442143629606</v>
      </c>
      <c r="F40">
        <f t="shared" si="25"/>
        <v>2.7444312083574847</v>
      </c>
      <c r="G40">
        <f t="shared" si="11"/>
        <v>2.3716991236943601</v>
      </c>
      <c r="H40">
        <f t="shared" si="12"/>
        <v>8.1666666666666679</v>
      </c>
      <c r="I40">
        <f t="shared" si="13"/>
        <v>3.578431271939789</v>
      </c>
      <c r="J40">
        <f t="shared" si="14"/>
        <v>11.833333333333334</v>
      </c>
      <c r="K40">
        <f t="shared" si="15"/>
        <v>3.2932070756093035</v>
      </c>
      <c r="L40">
        <f t="shared" si="16"/>
        <v>11.833333333333334</v>
      </c>
      <c r="M40" s="10">
        <f t="shared" si="17"/>
        <v>130.92829590704258</v>
      </c>
      <c r="N40">
        <f t="shared" si="18"/>
        <v>21.840608756053783</v>
      </c>
      <c r="O40">
        <f t="shared" si="19"/>
        <v>1.8439088914585775</v>
      </c>
      <c r="P40">
        <v>1.5</v>
      </c>
    </row>
    <row r="41" spans="1:16">
      <c r="A41">
        <v>120</v>
      </c>
      <c r="B41">
        <v>6</v>
      </c>
      <c r="C41">
        <v>0.8</v>
      </c>
      <c r="D41">
        <f t="shared" si="9"/>
        <v>8.1666666666666679</v>
      </c>
      <c r="E41">
        <f t="shared" ref="E41:F41" si="26">IF(E25&lt;$T$24,2*SQRT(E25/$T$22),E25/$T$23+$T$23/$T$22)</f>
        <v>2.736261352795049</v>
      </c>
      <c r="F41">
        <f t="shared" si="26"/>
        <v>2.717555758849874</v>
      </c>
      <c r="G41">
        <f t="shared" si="11"/>
        <v>2.4169062861440098</v>
      </c>
      <c r="H41">
        <f t="shared" si="12"/>
        <v>8.1666666666666679</v>
      </c>
      <c r="I41">
        <f t="shared" si="13"/>
        <v>3.5640782449706085</v>
      </c>
      <c r="J41">
        <f t="shared" si="14"/>
        <v>11.833333333333334</v>
      </c>
      <c r="K41">
        <f t="shared" si="15"/>
        <v>3.2721103997994616</v>
      </c>
      <c r="L41">
        <f t="shared" si="16"/>
        <v>11.833333333333334</v>
      </c>
      <c r="M41" s="10">
        <f t="shared" si="17"/>
        <v>131.97093077538739</v>
      </c>
      <c r="N41">
        <f t="shared" si="18"/>
        <v>21.787150444978256</v>
      </c>
      <c r="O41">
        <f t="shared" si="19"/>
        <v>1.8439088914585775</v>
      </c>
      <c r="P41">
        <v>1.5</v>
      </c>
    </row>
    <row r="42" spans="1:16">
      <c r="A42">
        <v>120</v>
      </c>
      <c r="B42">
        <v>6</v>
      </c>
      <c r="C42">
        <v>0.9</v>
      </c>
      <c r="D42">
        <f t="shared" si="9"/>
        <v>8.1666666666666679</v>
      </c>
      <c r="E42">
        <f t="shared" ref="E42:F42" si="27">IF(E26&lt;$T$24,2*SQRT(E26/$T$22),E26/$T$23+$T$23/$T$22)</f>
        <v>2.710920878804342</v>
      </c>
      <c r="F42">
        <f t="shared" si="27"/>
        <v>2.6922793684037694</v>
      </c>
      <c r="G42">
        <f t="shared" si="11"/>
        <v>2.4605893381188602</v>
      </c>
      <c r="H42">
        <f t="shared" si="12"/>
        <v>8.1666666666666679</v>
      </c>
      <c r="I42">
        <f t="shared" si="13"/>
        <v>3.5497618338554155</v>
      </c>
      <c r="J42">
        <f t="shared" si="14"/>
        <v>11.833333333333334</v>
      </c>
      <c r="K42">
        <f t="shared" si="15"/>
        <v>3.2517249755445317</v>
      </c>
      <c r="L42">
        <f t="shared" si="16"/>
        <v>11.833333333333334</v>
      </c>
      <c r="M42" s="10">
        <f t="shared" si="17"/>
        <v>132.97345022826843</v>
      </c>
      <c r="N42">
        <f>2*D42+E42+F42</f>
        <v>21.736533580541447</v>
      </c>
      <c r="O42">
        <f t="shared" si="19"/>
        <v>1.8439088914585775</v>
      </c>
      <c r="P42">
        <v>1.5</v>
      </c>
    </row>
    <row r="46" spans="1:16">
      <c r="A46" t="s">
        <v>27</v>
      </c>
    </row>
    <row r="47" spans="1:1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28</v>
      </c>
      <c r="P47" s="8" t="s">
        <v>32</v>
      </c>
    </row>
    <row r="48" spans="1:16">
      <c r="A48">
        <v>120</v>
      </c>
      <c r="B48">
        <v>6</v>
      </c>
      <c r="C48">
        <v>0</v>
      </c>
      <c r="D48">
        <v>8.1651940062695072</v>
      </c>
      <c r="E48">
        <v>2.8893043052566623</v>
      </c>
      <c r="F48">
        <v>2.9710417123973221</v>
      </c>
      <c r="G48">
        <v>1.9983738420884514</v>
      </c>
      <c r="H48">
        <v>8.1506125711675423</v>
      </c>
      <c r="I48">
        <v>3.612092497402609</v>
      </c>
      <c r="J48">
        <v>11.951739155777213</v>
      </c>
      <c r="K48">
        <v>3.448625060518161</v>
      </c>
      <c r="L48">
        <v>11.918493106951319</v>
      </c>
      <c r="M48">
        <f t="shared" si="17"/>
        <v>121.56958165178393</v>
      </c>
      <c r="N48">
        <v>22.190734030137524</v>
      </c>
      <c r="O48">
        <v>1.8439088914585775</v>
      </c>
      <c r="P48">
        <v>1.5</v>
      </c>
    </row>
    <row r="49" spans="1:16">
      <c r="A49">
        <v>120</v>
      </c>
      <c r="B49">
        <v>6</v>
      </c>
      <c r="C49">
        <v>0.1</v>
      </c>
      <c r="D49">
        <v>8.1540600678210406</v>
      </c>
      <c r="E49">
        <v>2.837052185226383</v>
      </c>
      <c r="F49">
        <v>2.9213855573080227</v>
      </c>
      <c r="G49">
        <v>2.0684975862474979</v>
      </c>
      <c r="H49">
        <v>8.1149530137674368</v>
      </c>
      <c r="I49">
        <v>3.5981881518898455</v>
      </c>
      <c r="J49">
        <v>11.92580631731464</v>
      </c>
      <c r="K49">
        <v>3.4235151315262637</v>
      </c>
      <c r="L49">
        <v>11.912193588771659</v>
      </c>
      <c r="M49">
        <f t="shared" si="17"/>
        <v>123.13342409005044</v>
      </c>
      <c r="N49">
        <v>22.066557878129974</v>
      </c>
      <c r="O49">
        <v>1.8439088914585775</v>
      </c>
      <c r="P49">
        <v>1.5</v>
      </c>
    </row>
    <row r="50" spans="1:16">
      <c r="A50">
        <v>120</v>
      </c>
      <c r="B50">
        <v>6</v>
      </c>
      <c r="C50">
        <v>0.2</v>
      </c>
      <c r="D50">
        <v>8.1677367373149128</v>
      </c>
      <c r="E50">
        <v>2.7857790230374353</v>
      </c>
      <c r="F50">
        <v>2.8718397254771841</v>
      </c>
      <c r="G50">
        <v>2.1276513346043853</v>
      </c>
      <c r="H50">
        <v>8.1471276002210207</v>
      </c>
      <c r="I50">
        <v>3.5763825642110203</v>
      </c>
      <c r="J50">
        <v>11.866916024825453</v>
      </c>
      <c r="K50">
        <v>3.3931497771472676</v>
      </c>
      <c r="L50">
        <v>11.904477277216678</v>
      </c>
      <c r="M50">
        <f t="shared" si="17"/>
        <v>124.4472472562377</v>
      </c>
      <c r="N50">
        <v>21.993092223104227</v>
      </c>
      <c r="O50">
        <v>1.8439088914585775</v>
      </c>
      <c r="P50">
        <v>1.5</v>
      </c>
    </row>
    <row r="51" spans="1:16">
      <c r="A51">
        <v>120</v>
      </c>
      <c r="B51">
        <v>6</v>
      </c>
      <c r="C51">
        <v>0.30000000000000004</v>
      </c>
      <c r="D51">
        <v>8.1340739362000818</v>
      </c>
      <c r="E51">
        <v>2.7375871796382563</v>
      </c>
      <c r="F51">
        <v>2.8259337740367605</v>
      </c>
      <c r="G51">
        <v>2.1670009279492324</v>
      </c>
      <c r="H51">
        <v>8.1150283324555286</v>
      </c>
      <c r="I51">
        <v>3.5507737275790716</v>
      </c>
      <c r="J51">
        <v>11.8909222365624</v>
      </c>
      <c r="K51">
        <v>3.359446294293742</v>
      </c>
      <c r="L51">
        <v>11.888549868119339</v>
      </c>
      <c r="M51">
        <f t="shared" si="17"/>
        <v>124.9569805046289</v>
      </c>
      <c r="N51">
        <v>21.831668826043582</v>
      </c>
      <c r="O51">
        <v>1.8439088914585775</v>
      </c>
      <c r="P51">
        <v>1.5</v>
      </c>
    </row>
    <row r="52" spans="1:16">
      <c r="A52">
        <v>120</v>
      </c>
      <c r="B52">
        <v>6</v>
      </c>
      <c r="C52">
        <v>0.4</v>
      </c>
      <c r="D52">
        <v>8.1109488891368642</v>
      </c>
      <c r="E52">
        <v>2.7006083739923383</v>
      </c>
      <c r="F52">
        <v>2.7884659014183359</v>
      </c>
      <c r="G52">
        <v>2.2337426102773987</v>
      </c>
      <c r="H52">
        <v>8.085597143332464</v>
      </c>
      <c r="I52">
        <v>3.5360237292284986</v>
      </c>
      <c r="J52">
        <v>11.910043539883119</v>
      </c>
      <c r="K52">
        <v>3.3396525805032748</v>
      </c>
      <c r="L52">
        <v>11.893183508479746</v>
      </c>
      <c r="M52">
        <f t="shared" si="17"/>
        <v>126.4749426946444</v>
      </c>
      <c r="N52">
        <v>21.710972053657546</v>
      </c>
      <c r="O52">
        <v>1.8439088914585775</v>
      </c>
      <c r="P52">
        <v>1.5</v>
      </c>
    </row>
    <row r="53" spans="1:16">
      <c r="A53">
        <v>120</v>
      </c>
      <c r="B53">
        <v>6</v>
      </c>
      <c r="C53">
        <v>0.5</v>
      </c>
      <c r="D53">
        <v>8.157076164668851</v>
      </c>
      <c r="E53">
        <v>2.6582348245390275</v>
      </c>
      <c r="F53">
        <v>2.7489980350769909</v>
      </c>
      <c r="G53">
        <v>2.2810459519941144</v>
      </c>
      <c r="H53">
        <v>8.1492770552356504</v>
      </c>
      <c r="I53">
        <v>3.5172171624658981</v>
      </c>
      <c r="J53">
        <v>11.860575140547297</v>
      </c>
      <c r="K53">
        <v>3.3100181376595348</v>
      </c>
      <c r="L53">
        <v>11.89124723832561</v>
      </c>
      <c r="M53">
        <f t="shared" si="17"/>
        <v>127.65596783906054</v>
      </c>
      <c r="N53">
        <v>21.721385188934008</v>
      </c>
      <c r="O53">
        <v>1.8439088914585775</v>
      </c>
      <c r="P53">
        <v>1.5</v>
      </c>
    </row>
    <row r="54" spans="1:16">
      <c r="A54">
        <v>120</v>
      </c>
      <c r="B54">
        <v>6</v>
      </c>
      <c r="C54">
        <v>0.60000000000000009</v>
      </c>
      <c r="D54">
        <v>8.1795803886124592</v>
      </c>
      <c r="E54">
        <v>2.6220490769550762</v>
      </c>
      <c r="F54">
        <v>2.7131324874414893</v>
      </c>
      <c r="G54">
        <v>2.3298103149020579</v>
      </c>
      <c r="H54">
        <v>8.1590699137651477</v>
      </c>
      <c r="I54">
        <v>3.4962751647188433</v>
      </c>
      <c r="J54">
        <v>11.886441164997965</v>
      </c>
      <c r="K54">
        <v>3.2840333307917078</v>
      </c>
      <c r="L54">
        <v>11.924185414932641</v>
      </c>
      <c r="M54">
        <f t="shared" si="17"/>
        <v>128.86904359838996</v>
      </c>
      <c r="N54">
        <v>21.69434234160623</v>
      </c>
      <c r="O54">
        <v>1.8439088914585775</v>
      </c>
      <c r="P54">
        <v>1.5</v>
      </c>
    </row>
    <row r="55" spans="1:16">
      <c r="A55">
        <v>120</v>
      </c>
      <c r="B55">
        <v>6</v>
      </c>
      <c r="C55">
        <v>0.70000000000000007</v>
      </c>
      <c r="D55">
        <v>8.1614631584621797</v>
      </c>
      <c r="E55">
        <v>2.5892959893733498</v>
      </c>
      <c r="F55">
        <v>2.6825626334856993</v>
      </c>
      <c r="G55">
        <v>2.3765455226676657</v>
      </c>
      <c r="H55">
        <v>8.1152752530220109</v>
      </c>
      <c r="I55">
        <v>3.4797235883315536</v>
      </c>
      <c r="J55">
        <v>11.912580747224387</v>
      </c>
      <c r="K55">
        <v>3.2580148945202736</v>
      </c>
      <c r="L55">
        <v>11.893667111322891</v>
      </c>
      <c r="M55">
        <f t="shared" si="17"/>
        <v>129.75207367901626</v>
      </c>
      <c r="N55">
        <v>21.594784939772882</v>
      </c>
      <c r="O55">
        <v>1.8439088914585775</v>
      </c>
      <c r="P55">
        <v>1.5</v>
      </c>
    </row>
    <row r="56" spans="1:16">
      <c r="A56">
        <v>120</v>
      </c>
      <c r="B56">
        <v>6</v>
      </c>
      <c r="C56">
        <v>0.8</v>
      </c>
      <c r="D56">
        <v>8.1471761534577762</v>
      </c>
      <c r="E56">
        <v>2.5585778721907175</v>
      </c>
      <c r="F56">
        <v>2.6534957482968418</v>
      </c>
      <c r="G56">
        <v>2.4167662411169109</v>
      </c>
      <c r="H56">
        <v>8.1169880274366371</v>
      </c>
      <c r="I56">
        <v>3.4616801225791325</v>
      </c>
      <c r="J56">
        <v>11.92007374083971</v>
      </c>
      <c r="K56">
        <v>3.2322553526007543</v>
      </c>
      <c r="L56">
        <v>11.937679303234633</v>
      </c>
      <c r="M56">
        <f t="shared" si="17"/>
        <v>130.5609140316954</v>
      </c>
      <c r="N56">
        <v>21.506425927396386</v>
      </c>
      <c r="O56">
        <v>1.8439088914585775</v>
      </c>
      <c r="P56">
        <v>1.5</v>
      </c>
    </row>
    <row r="57" spans="1:16">
      <c r="A57">
        <v>120</v>
      </c>
      <c r="B57">
        <v>6</v>
      </c>
      <c r="C57">
        <v>0.9</v>
      </c>
      <c r="D57">
        <v>8.0937705026289404</v>
      </c>
      <c r="E57">
        <v>2.5296234718609103</v>
      </c>
      <c r="F57">
        <v>2.6230549986732825</v>
      </c>
      <c r="G57">
        <v>2.4438076644519318</v>
      </c>
      <c r="H57">
        <v>8.0508898324445148</v>
      </c>
      <c r="I57">
        <v>3.4303228241124368</v>
      </c>
      <c r="J57">
        <v>11.999848195017378</v>
      </c>
      <c r="K57">
        <v>3.201935540363718</v>
      </c>
      <c r="L57">
        <v>11.943900095848408</v>
      </c>
      <c r="M57">
        <f t="shared" si="17"/>
        <v>130.70976046622769</v>
      </c>
      <c r="N57">
        <v>21.340219475789251</v>
      </c>
      <c r="O57">
        <v>1.8439088914585775</v>
      </c>
      <c r="P57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73D9-E970-40CA-9A75-7CBD47341E87}">
  <dimension ref="A3:T47"/>
  <sheetViews>
    <sheetView topLeftCell="E1" workbookViewId="0">
      <selection activeCell="M34" sqref="M34:M44"/>
    </sheetView>
  </sheetViews>
  <sheetFormatPr defaultColWidth="24.36328125" defaultRowHeight="14.5"/>
  <cols>
    <col min="5" max="5" width="36.453125" customWidth="1"/>
    <col min="6" max="6" width="40" customWidth="1"/>
    <col min="7" max="7" width="35.08984375" customWidth="1"/>
  </cols>
  <sheetData>
    <row r="3" spans="1:20">
      <c r="A3" s="8" t="s">
        <v>23</v>
      </c>
    </row>
    <row r="4" spans="1:20">
      <c r="A4" t="s">
        <v>0</v>
      </c>
      <c r="B4" t="s">
        <v>1</v>
      </c>
      <c r="C4" t="s">
        <v>2</v>
      </c>
      <c r="D4" t="s">
        <v>3</v>
      </c>
      <c r="E4" t="s">
        <v>4</v>
      </c>
      <c r="F4" s="8" t="s">
        <v>5</v>
      </c>
      <c r="G4" s="8" t="s">
        <v>6</v>
      </c>
      <c r="H4" t="s">
        <v>7</v>
      </c>
      <c r="I4" t="s">
        <v>8</v>
      </c>
      <c r="J4" t="s">
        <v>9</v>
      </c>
      <c r="K4" s="8" t="s">
        <v>10</v>
      </c>
      <c r="L4" t="s">
        <v>11</v>
      </c>
      <c r="M4" t="s">
        <v>28</v>
      </c>
    </row>
    <row r="5" spans="1:20">
      <c r="A5">
        <v>120</v>
      </c>
      <c r="B5">
        <v>6</v>
      </c>
      <c r="C5">
        <v>0</v>
      </c>
      <c r="D5">
        <f>0.336*A5-0.222</f>
        <v>40.097999999999999</v>
      </c>
      <c r="E5">
        <f>0.79*C5^2-1.39*C5+(0.33*B5+0.87)</f>
        <v>2.85</v>
      </c>
      <c r="F5" s="8">
        <f>0.3987*C5^2-1.016*C5+(0.355*B5+0.87)</f>
        <v>3</v>
      </c>
      <c r="G5" s="8">
        <f>-0.17*C5^2+0.66*C5+(0.49*B5-0.95)</f>
        <v>1.99</v>
      </c>
      <c r="H5">
        <f>0.333*A5+0.0316</f>
        <v>39.991599999999998</v>
      </c>
      <c r="I5">
        <f>0.41*C5+(0.6*B5+0.7)</f>
        <v>4.3</v>
      </c>
      <c r="J5">
        <f>0.5*A5+0.4464</f>
        <v>60.446399999999997</v>
      </c>
      <c r="K5" s="8">
        <f>-0.49*C5+(0.5*B5+1)</f>
        <v>4</v>
      </c>
      <c r="L5">
        <f>0.5*A5+0.4</f>
        <v>60.4</v>
      </c>
      <c r="M5">
        <v>1</v>
      </c>
    </row>
    <row r="6" spans="1:20">
      <c r="A6">
        <v>120</v>
      </c>
      <c r="B6">
        <v>6</v>
      </c>
      <c r="C6">
        <v>0.1</v>
      </c>
      <c r="D6">
        <f t="shared" ref="D6:D14" si="0">0.336*A6-0.222</f>
        <v>40.097999999999999</v>
      </c>
      <c r="E6">
        <f t="shared" ref="E6:E14" si="1">0.79*C6^2-1.39*C6+(0.33*B6+0.87)</f>
        <v>2.7189000000000001</v>
      </c>
      <c r="F6" s="8">
        <f t="shared" ref="F6:F14" si="2">0.3987*C6^2-1.016*C6+(0.355*B6+0.87)</f>
        <v>2.9023870000000001</v>
      </c>
      <c r="G6" s="8">
        <f t="shared" ref="G6:G14" si="3">-0.17*C6^2+0.66*C6+(0.49*B6-0.95)</f>
        <v>2.0543</v>
      </c>
      <c r="H6">
        <f t="shared" ref="H6:H14" si="4">0.333*A6+0.0316</f>
        <v>39.991599999999998</v>
      </c>
      <c r="I6">
        <f t="shared" ref="I6:I14" si="5">0.41*C6+(0.6*B6+0.7)</f>
        <v>4.3410000000000002</v>
      </c>
      <c r="J6">
        <f t="shared" ref="J6:J14" si="6">0.5*A6+0.4464</f>
        <v>60.446399999999997</v>
      </c>
      <c r="K6" s="8">
        <f t="shared" ref="K6:K14" si="7">-0.49*C6+(0.5*B6+1)</f>
        <v>3.9510000000000001</v>
      </c>
      <c r="L6">
        <f t="shared" ref="L6:L14" si="8">0.5*A6+0.4</f>
        <v>60.4</v>
      </c>
      <c r="M6">
        <v>1</v>
      </c>
    </row>
    <row r="7" spans="1:20">
      <c r="A7">
        <v>120</v>
      </c>
      <c r="B7">
        <v>6</v>
      </c>
      <c r="C7">
        <v>0.2</v>
      </c>
      <c r="D7">
        <f t="shared" si="0"/>
        <v>40.097999999999999</v>
      </c>
      <c r="E7">
        <f t="shared" si="1"/>
        <v>2.6036000000000001</v>
      </c>
      <c r="F7" s="8">
        <f t="shared" si="2"/>
        <v>2.812748</v>
      </c>
      <c r="G7" s="8">
        <f t="shared" si="3"/>
        <v>2.1152000000000002</v>
      </c>
      <c r="H7">
        <f t="shared" si="4"/>
        <v>39.991599999999998</v>
      </c>
      <c r="I7">
        <f t="shared" si="5"/>
        <v>4.3819999999999997</v>
      </c>
      <c r="J7">
        <f t="shared" si="6"/>
        <v>60.446399999999997</v>
      </c>
      <c r="K7" s="8">
        <f t="shared" si="7"/>
        <v>3.9020000000000001</v>
      </c>
      <c r="L7">
        <f t="shared" si="8"/>
        <v>60.4</v>
      </c>
      <c r="M7">
        <v>1</v>
      </c>
    </row>
    <row r="8" spans="1:20">
      <c r="A8">
        <v>120</v>
      </c>
      <c r="B8">
        <v>6</v>
      </c>
      <c r="C8">
        <v>0.30000000000000004</v>
      </c>
      <c r="D8">
        <f t="shared" si="0"/>
        <v>40.097999999999999</v>
      </c>
      <c r="E8">
        <f t="shared" si="1"/>
        <v>2.5041000000000002</v>
      </c>
      <c r="F8" s="8">
        <f t="shared" si="2"/>
        <v>2.7310829999999999</v>
      </c>
      <c r="G8" s="8">
        <f t="shared" si="3"/>
        <v>2.1726999999999999</v>
      </c>
      <c r="H8">
        <f t="shared" si="4"/>
        <v>39.991599999999998</v>
      </c>
      <c r="I8">
        <f t="shared" si="5"/>
        <v>4.423</v>
      </c>
      <c r="J8">
        <f t="shared" si="6"/>
        <v>60.446399999999997</v>
      </c>
      <c r="K8" s="8">
        <f t="shared" si="7"/>
        <v>3.8529999999999998</v>
      </c>
      <c r="L8">
        <f t="shared" si="8"/>
        <v>60.4</v>
      </c>
      <c r="M8">
        <v>1</v>
      </c>
    </row>
    <row r="9" spans="1:20">
      <c r="A9">
        <v>120</v>
      </c>
      <c r="B9">
        <v>6</v>
      </c>
      <c r="C9">
        <v>0.4</v>
      </c>
      <c r="D9">
        <f t="shared" si="0"/>
        <v>40.097999999999999</v>
      </c>
      <c r="E9">
        <f t="shared" si="1"/>
        <v>2.4204000000000003</v>
      </c>
      <c r="F9" s="8">
        <f t="shared" si="2"/>
        <v>2.6573919999999998</v>
      </c>
      <c r="G9" s="8">
        <f t="shared" si="3"/>
        <v>2.2267999999999999</v>
      </c>
      <c r="H9">
        <f t="shared" si="4"/>
        <v>39.991599999999998</v>
      </c>
      <c r="I9">
        <f t="shared" si="5"/>
        <v>4.4639999999999995</v>
      </c>
      <c r="J9">
        <f t="shared" si="6"/>
        <v>60.446399999999997</v>
      </c>
      <c r="K9" s="8">
        <f t="shared" si="7"/>
        <v>3.8039999999999998</v>
      </c>
      <c r="L9">
        <f t="shared" si="8"/>
        <v>60.4</v>
      </c>
      <c r="M9">
        <v>1</v>
      </c>
    </row>
    <row r="10" spans="1:20">
      <c r="A10">
        <v>120</v>
      </c>
      <c r="B10">
        <v>6</v>
      </c>
      <c r="C10">
        <v>0.5</v>
      </c>
      <c r="D10">
        <f t="shared" si="0"/>
        <v>40.097999999999999</v>
      </c>
      <c r="E10">
        <f t="shared" si="1"/>
        <v>2.3525</v>
      </c>
      <c r="F10" s="8">
        <f t="shared" si="2"/>
        <v>2.591675</v>
      </c>
      <c r="G10" s="8">
        <f t="shared" si="3"/>
        <v>2.2774999999999999</v>
      </c>
      <c r="H10">
        <f t="shared" si="4"/>
        <v>39.991599999999998</v>
      </c>
      <c r="I10">
        <f t="shared" si="5"/>
        <v>4.5049999999999999</v>
      </c>
      <c r="J10">
        <f t="shared" si="6"/>
        <v>60.446399999999997</v>
      </c>
      <c r="K10" s="8">
        <f t="shared" si="7"/>
        <v>3.7549999999999999</v>
      </c>
      <c r="L10">
        <f t="shared" si="8"/>
        <v>60.4</v>
      </c>
      <c r="M10">
        <v>1</v>
      </c>
      <c r="S10" s="1" t="s">
        <v>14</v>
      </c>
    </row>
    <row r="11" spans="1:20">
      <c r="A11">
        <v>120</v>
      </c>
      <c r="B11">
        <v>6</v>
      </c>
      <c r="C11">
        <v>0.60000000000000009</v>
      </c>
      <c r="D11">
        <f t="shared" si="0"/>
        <v>40.097999999999999</v>
      </c>
      <c r="E11">
        <f t="shared" si="1"/>
        <v>2.3004000000000002</v>
      </c>
      <c r="F11" s="8">
        <f t="shared" si="2"/>
        <v>2.5339320000000001</v>
      </c>
      <c r="G11" s="8">
        <f t="shared" si="3"/>
        <v>2.3248000000000002</v>
      </c>
      <c r="H11">
        <f t="shared" si="4"/>
        <v>39.991599999999998</v>
      </c>
      <c r="I11">
        <f t="shared" si="5"/>
        <v>4.5460000000000003</v>
      </c>
      <c r="J11">
        <f t="shared" si="6"/>
        <v>60.446399999999997</v>
      </c>
      <c r="K11" s="8">
        <f t="shared" si="7"/>
        <v>3.706</v>
      </c>
      <c r="L11">
        <f t="shared" si="8"/>
        <v>60.4</v>
      </c>
      <c r="M11">
        <v>1</v>
      </c>
      <c r="S11" s="2" t="s">
        <v>15</v>
      </c>
      <c r="T11">
        <v>1.5</v>
      </c>
    </row>
    <row r="12" spans="1:20">
      <c r="A12">
        <v>120</v>
      </c>
      <c r="B12">
        <v>6</v>
      </c>
      <c r="C12">
        <v>0.70000000000000007</v>
      </c>
      <c r="D12">
        <f t="shared" si="0"/>
        <v>40.097999999999999</v>
      </c>
      <c r="E12">
        <f t="shared" si="1"/>
        <v>2.2641</v>
      </c>
      <c r="F12" s="8">
        <f t="shared" si="2"/>
        <v>2.4841630000000001</v>
      </c>
      <c r="G12" s="8">
        <f t="shared" si="3"/>
        <v>2.3687</v>
      </c>
      <c r="H12">
        <f t="shared" si="4"/>
        <v>39.991599999999998</v>
      </c>
      <c r="I12">
        <f t="shared" si="5"/>
        <v>4.5869999999999997</v>
      </c>
      <c r="J12">
        <f t="shared" si="6"/>
        <v>60.446399999999997</v>
      </c>
      <c r="K12" s="8">
        <f t="shared" si="7"/>
        <v>3.657</v>
      </c>
      <c r="L12">
        <f t="shared" si="8"/>
        <v>60.4</v>
      </c>
      <c r="M12">
        <v>1</v>
      </c>
      <c r="S12" s="2" t="s">
        <v>16</v>
      </c>
      <c r="T12">
        <v>0.5</v>
      </c>
    </row>
    <row r="13" spans="1:20">
      <c r="A13">
        <v>120</v>
      </c>
      <c r="B13">
        <v>6</v>
      </c>
      <c r="C13">
        <v>0.8</v>
      </c>
      <c r="D13">
        <f t="shared" si="0"/>
        <v>40.097999999999999</v>
      </c>
      <c r="E13">
        <f t="shared" si="1"/>
        <v>2.2436000000000003</v>
      </c>
      <c r="F13" s="8">
        <f t="shared" si="2"/>
        <v>2.4423680000000001</v>
      </c>
      <c r="G13" s="8">
        <f t="shared" si="3"/>
        <v>2.4092000000000002</v>
      </c>
      <c r="H13">
        <f t="shared" si="4"/>
        <v>39.991599999999998</v>
      </c>
      <c r="I13">
        <f t="shared" si="5"/>
        <v>4.6280000000000001</v>
      </c>
      <c r="J13">
        <f t="shared" si="6"/>
        <v>60.446399999999997</v>
      </c>
      <c r="K13" s="8">
        <f t="shared" si="7"/>
        <v>3.6080000000000001</v>
      </c>
      <c r="L13">
        <f t="shared" si="8"/>
        <v>60.4</v>
      </c>
      <c r="M13">
        <v>1</v>
      </c>
      <c r="S13" s="2" t="s">
        <v>17</v>
      </c>
      <c r="T13">
        <v>0.85</v>
      </c>
    </row>
    <row r="14" spans="1:20">
      <c r="A14">
        <v>120</v>
      </c>
      <c r="B14">
        <v>6</v>
      </c>
      <c r="C14">
        <v>0.9</v>
      </c>
      <c r="D14">
        <f t="shared" si="0"/>
        <v>40.097999999999999</v>
      </c>
      <c r="E14">
        <f t="shared" si="1"/>
        <v>2.2389000000000001</v>
      </c>
      <c r="F14" s="8">
        <f t="shared" si="2"/>
        <v>2.408547</v>
      </c>
      <c r="G14" s="8">
        <f t="shared" si="3"/>
        <v>2.4462999999999999</v>
      </c>
      <c r="H14">
        <f t="shared" si="4"/>
        <v>39.991599999999998</v>
      </c>
      <c r="I14">
        <f t="shared" si="5"/>
        <v>4.6689999999999996</v>
      </c>
      <c r="J14">
        <f t="shared" si="6"/>
        <v>60.446399999999997</v>
      </c>
      <c r="K14" s="8">
        <f t="shared" si="7"/>
        <v>3.5590000000000002</v>
      </c>
      <c r="L14">
        <f t="shared" si="8"/>
        <v>60.4</v>
      </c>
      <c r="M14">
        <v>1</v>
      </c>
      <c r="S14" s="2" t="s">
        <v>18</v>
      </c>
      <c r="T14">
        <v>0.7</v>
      </c>
    </row>
    <row r="15" spans="1:20">
      <c r="S15" s="2"/>
    </row>
    <row r="16" spans="1:20">
      <c r="S16" s="3" t="s">
        <v>19</v>
      </c>
    </row>
    <row r="17" spans="1:20" ht="23.5">
      <c r="A17" s="5" t="s">
        <v>25</v>
      </c>
      <c r="S17" s="2" t="s">
        <v>20</v>
      </c>
      <c r="T17">
        <v>2</v>
      </c>
    </row>
    <row r="18" spans="1:2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28</v>
      </c>
      <c r="S18" s="2" t="s">
        <v>21</v>
      </c>
      <c r="T18">
        <v>3</v>
      </c>
    </row>
    <row r="19" spans="1:20">
      <c r="A19">
        <v>360</v>
      </c>
      <c r="B19">
        <v>3</v>
      </c>
      <c r="C19">
        <v>0</v>
      </c>
      <c r="D19">
        <f>D5*$T$12</f>
        <v>20.048999999999999</v>
      </c>
      <c r="E19">
        <f>$T$13+(E5-1)*$T$14</f>
        <v>2.145</v>
      </c>
      <c r="F19">
        <f>$T$13+(F5-1)*$T$14</f>
        <v>2.25</v>
      </c>
      <c r="G19">
        <f>G5</f>
        <v>1.99</v>
      </c>
      <c r="H19">
        <f>H5*$T$12</f>
        <v>19.995799999999999</v>
      </c>
      <c r="I19">
        <f>$T$13+(I5-1)*$T$14</f>
        <v>3.1599999999999997</v>
      </c>
      <c r="J19">
        <f>$T$11+(J5-1)*$T$12</f>
        <v>31.223199999999999</v>
      </c>
      <c r="K19">
        <f>$T$13+(K5-1)*$T$14</f>
        <v>2.9499999999999997</v>
      </c>
      <c r="L19">
        <f>$T$11+(L5-1)*$T$12</f>
        <v>31.2</v>
      </c>
      <c r="M19">
        <f>$T$13*M5</f>
        <v>0.85</v>
      </c>
      <c r="S19" s="6" t="s">
        <v>26</v>
      </c>
      <c r="T19">
        <f>T18^2/T17</f>
        <v>4.5</v>
      </c>
    </row>
    <row r="20" spans="1:20">
      <c r="A20">
        <v>360</v>
      </c>
      <c r="B20">
        <v>3</v>
      </c>
      <c r="C20">
        <v>0.1</v>
      </c>
      <c r="D20">
        <f t="shared" ref="D20:D28" si="9">D6*$T$12</f>
        <v>20.048999999999999</v>
      </c>
      <c r="E20">
        <f t="shared" ref="E20:F28" si="10">$T$13+(E6-1)*$T$14</f>
        <v>2.0532300000000001</v>
      </c>
      <c r="F20">
        <f t="shared" si="10"/>
        <v>2.1816708999999999</v>
      </c>
      <c r="G20">
        <f t="shared" ref="G20:G28" si="11">G6</f>
        <v>2.0543</v>
      </c>
      <c r="H20">
        <f t="shared" ref="H20:H28" si="12">H6*$T$12</f>
        <v>19.995799999999999</v>
      </c>
      <c r="I20">
        <f t="shared" ref="I20:I28" si="13">$T$13+(I6-1)*$T$14</f>
        <v>3.1886999999999999</v>
      </c>
      <c r="J20">
        <f t="shared" ref="J20:J28" si="14">$T$11+(J6-1)*$T$12</f>
        <v>31.223199999999999</v>
      </c>
      <c r="K20">
        <f t="shared" ref="K20:K28" si="15">$T$13+(K6-1)*$T$14</f>
        <v>2.9157000000000002</v>
      </c>
      <c r="L20">
        <f t="shared" ref="L20:L28" si="16">$T$11+(L6-1)*$T$12</f>
        <v>31.2</v>
      </c>
      <c r="M20">
        <f t="shared" ref="M20:M28" si="17">$T$13*M6</f>
        <v>0.85</v>
      </c>
    </row>
    <row r="21" spans="1:20">
      <c r="A21">
        <v>360</v>
      </c>
      <c r="B21">
        <v>3</v>
      </c>
      <c r="C21">
        <v>0.2</v>
      </c>
      <c r="D21">
        <f t="shared" si="9"/>
        <v>20.048999999999999</v>
      </c>
      <c r="E21">
        <f t="shared" si="10"/>
        <v>1.9725199999999998</v>
      </c>
      <c r="F21">
        <f t="shared" si="10"/>
        <v>2.1189236</v>
      </c>
      <c r="G21">
        <f t="shared" si="11"/>
        <v>2.1152000000000002</v>
      </c>
      <c r="H21">
        <f t="shared" si="12"/>
        <v>19.995799999999999</v>
      </c>
      <c r="I21">
        <f t="shared" si="13"/>
        <v>3.2173999999999996</v>
      </c>
      <c r="J21">
        <f t="shared" si="14"/>
        <v>31.223199999999999</v>
      </c>
      <c r="K21">
        <f t="shared" si="15"/>
        <v>2.8814000000000002</v>
      </c>
      <c r="L21">
        <f t="shared" si="16"/>
        <v>31.2</v>
      </c>
      <c r="M21">
        <f t="shared" si="17"/>
        <v>0.85</v>
      </c>
      <c r="S21" s="3" t="s">
        <v>22</v>
      </c>
    </row>
    <row r="22" spans="1:20">
      <c r="A22">
        <v>360</v>
      </c>
      <c r="B22">
        <v>3</v>
      </c>
      <c r="C22">
        <v>0.30000000000000004</v>
      </c>
      <c r="D22">
        <f t="shared" si="9"/>
        <v>20.048999999999999</v>
      </c>
      <c r="E22">
        <f t="shared" si="10"/>
        <v>1.9028700000000001</v>
      </c>
      <c r="F22">
        <f t="shared" si="10"/>
        <v>2.0617581</v>
      </c>
      <c r="G22">
        <f t="shared" si="11"/>
        <v>2.1726999999999999</v>
      </c>
      <c r="H22">
        <f t="shared" si="12"/>
        <v>19.995799999999999</v>
      </c>
      <c r="I22">
        <f t="shared" si="13"/>
        <v>3.2460999999999998</v>
      </c>
      <c r="J22">
        <f t="shared" si="14"/>
        <v>31.223199999999999</v>
      </c>
      <c r="K22">
        <f t="shared" si="15"/>
        <v>2.8470999999999997</v>
      </c>
      <c r="L22">
        <f t="shared" si="16"/>
        <v>31.2</v>
      </c>
      <c r="M22">
        <f t="shared" si="17"/>
        <v>0.85</v>
      </c>
      <c r="S22" s="2" t="s">
        <v>20</v>
      </c>
      <c r="T22">
        <v>1</v>
      </c>
    </row>
    <row r="23" spans="1:20">
      <c r="A23">
        <v>360</v>
      </c>
      <c r="B23">
        <v>3</v>
      </c>
      <c r="C23">
        <v>0.4</v>
      </c>
      <c r="D23">
        <f t="shared" si="9"/>
        <v>20.048999999999999</v>
      </c>
      <c r="E23">
        <f t="shared" si="10"/>
        <v>1.8442800000000001</v>
      </c>
      <c r="F23">
        <f t="shared" si="10"/>
        <v>2.0101743999999999</v>
      </c>
      <c r="G23">
        <f t="shared" si="11"/>
        <v>2.2267999999999999</v>
      </c>
      <c r="H23">
        <f t="shared" si="12"/>
        <v>19.995799999999999</v>
      </c>
      <c r="I23">
        <f t="shared" si="13"/>
        <v>3.2747999999999995</v>
      </c>
      <c r="J23">
        <f t="shared" si="14"/>
        <v>31.223199999999999</v>
      </c>
      <c r="K23">
        <f t="shared" si="15"/>
        <v>2.8127999999999997</v>
      </c>
      <c r="L23">
        <f t="shared" si="16"/>
        <v>31.2</v>
      </c>
      <c r="M23">
        <f t="shared" si="17"/>
        <v>0.85</v>
      </c>
      <c r="S23" s="2" t="s">
        <v>21</v>
      </c>
      <c r="T23">
        <v>1.5</v>
      </c>
    </row>
    <row r="24" spans="1:20">
      <c r="A24">
        <v>360</v>
      </c>
      <c r="B24">
        <v>3</v>
      </c>
      <c r="C24">
        <v>0.5</v>
      </c>
      <c r="D24">
        <f t="shared" si="9"/>
        <v>20.048999999999999</v>
      </c>
      <c r="E24">
        <f t="shared" si="10"/>
        <v>1.7967499999999998</v>
      </c>
      <c r="F24">
        <f t="shared" si="10"/>
        <v>1.9641724999999997</v>
      </c>
      <c r="G24">
        <f t="shared" si="11"/>
        <v>2.2774999999999999</v>
      </c>
      <c r="H24">
        <f t="shared" si="12"/>
        <v>19.995799999999999</v>
      </c>
      <c r="I24">
        <f t="shared" si="13"/>
        <v>3.3034999999999997</v>
      </c>
      <c r="J24">
        <f t="shared" si="14"/>
        <v>31.223199999999999</v>
      </c>
      <c r="K24">
        <f t="shared" si="15"/>
        <v>2.7784999999999997</v>
      </c>
      <c r="L24">
        <f t="shared" si="16"/>
        <v>31.2</v>
      </c>
      <c r="M24">
        <f t="shared" si="17"/>
        <v>0.85</v>
      </c>
      <c r="S24" s="2" t="s">
        <v>26</v>
      </c>
      <c r="T24">
        <f>T23^2/T22</f>
        <v>2.25</v>
      </c>
    </row>
    <row r="25" spans="1:20">
      <c r="A25">
        <v>360</v>
      </c>
      <c r="B25">
        <v>3</v>
      </c>
      <c r="C25">
        <v>0.60000000000000009</v>
      </c>
      <c r="D25">
        <f t="shared" si="9"/>
        <v>20.048999999999999</v>
      </c>
      <c r="E25">
        <f t="shared" si="10"/>
        <v>1.7602800000000001</v>
      </c>
      <c r="F25">
        <f t="shared" si="10"/>
        <v>1.9237524000000001</v>
      </c>
      <c r="G25">
        <f t="shared" si="11"/>
        <v>2.3248000000000002</v>
      </c>
      <c r="H25">
        <f t="shared" si="12"/>
        <v>19.995799999999999</v>
      </c>
      <c r="I25">
        <f t="shared" si="13"/>
        <v>3.3322000000000003</v>
      </c>
      <c r="J25">
        <f t="shared" si="14"/>
        <v>31.223199999999999</v>
      </c>
      <c r="K25">
        <f t="shared" si="15"/>
        <v>2.7441999999999998</v>
      </c>
      <c r="L25">
        <f t="shared" si="16"/>
        <v>31.2</v>
      </c>
      <c r="M25">
        <f t="shared" si="17"/>
        <v>0.85</v>
      </c>
    </row>
    <row r="26" spans="1:20">
      <c r="A26">
        <v>360</v>
      </c>
      <c r="B26">
        <v>3</v>
      </c>
      <c r="C26">
        <v>0.70000000000000007</v>
      </c>
      <c r="D26">
        <f t="shared" si="9"/>
        <v>20.048999999999999</v>
      </c>
      <c r="E26">
        <f t="shared" si="10"/>
        <v>1.7348699999999999</v>
      </c>
      <c r="F26">
        <f t="shared" si="10"/>
        <v>1.8889141</v>
      </c>
      <c r="G26">
        <f t="shared" si="11"/>
        <v>2.3687</v>
      </c>
      <c r="H26">
        <f t="shared" si="12"/>
        <v>19.995799999999999</v>
      </c>
      <c r="I26">
        <f t="shared" si="13"/>
        <v>3.3608999999999996</v>
      </c>
      <c r="J26">
        <f t="shared" si="14"/>
        <v>31.223199999999999</v>
      </c>
      <c r="K26">
        <f t="shared" si="15"/>
        <v>2.7098999999999998</v>
      </c>
      <c r="L26">
        <f t="shared" si="16"/>
        <v>31.2</v>
      </c>
      <c r="M26">
        <f t="shared" si="17"/>
        <v>0.85</v>
      </c>
    </row>
    <row r="27" spans="1:20">
      <c r="A27">
        <v>360</v>
      </c>
      <c r="B27">
        <v>3</v>
      </c>
      <c r="C27">
        <v>0.8</v>
      </c>
      <c r="D27">
        <f t="shared" si="9"/>
        <v>20.048999999999999</v>
      </c>
      <c r="E27">
        <f t="shared" si="10"/>
        <v>1.72052</v>
      </c>
      <c r="F27">
        <f t="shared" si="10"/>
        <v>1.8596575999999998</v>
      </c>
      <c r="G27">
        <f t="shared" si="11"/>
        <v>2.4092000000000002</v>
      </c>
      <c r="H27">
        <f t="shared" si="12"/>
        <v>19.995799999999999</v>
      </c>
      <c r="I27">
        <f t="shared" si="13"/>
        <v>3.3896000000000002</v>
      </c>
      <c r="J27">
        <f t="shared" si="14"/>
        <v>31.223199999999999</v>
      </c>
      <c r="K27">
        <f t="shared" si="15"/>
        <v>2.6755999999999998</v>
      </c>
      <c r="L27">
        <f t="shared" si="16"/>
        <v>31.2</v>
      </c>
      <c r="M27">
        <f t="shared" si="17"/>
        <v>0.85</v>
      </c>
    </row>
    <row r="28" spans="1:20">
      <c r="A28">
        <v>360</v>
      </c>
      <c r="B28">
        <v>3</v>
      </c>
      <c r="C28">
        <v>0.9</v>
      </c>
      <c r="D28">
        <f t="shared" si="9"/>
        <v>20.048999999999999</v>
      </c>
      <c r="E28">
        <f t="shared" si="10"/>
        <v>1.71723</v>
      </c>
      <c r="F28">
        <f t="shared" si="10"/>
        <v>1.8359828999999999</v>
      </c>
      <c r="G28">
        <f t="shared" si="11"/>
        <v>2.4462999999999999</v>
      </c>
      <c r="H28">
        <f t="shared" si="12"/>
        <v>19.995799999999999</v>
      </c>
      <c r="I28">
        <f t="shared" si="13"/>
        <v>3.4182999999999995</v>
      </c>
      <c r="J28">
        <f t="shared" si="14"/>
        <v>31.223199999999999</v>
      </c>
      <c r="K28">
        <f t="shared" si="15"/>
        <v>2.6412999999999998</v>
      </c>
      <c r="L28">
        <f t="shared" si="16"/>
        <v>31.2</v>
      </c>
      <c r="M28">
        <f t="shared" si="17"/>
        <v>0.85</v>
      </c>
    </row>
    <row r="33" spans="1:16" ht="23.5">
      <c r="A33" s="5" t="s">
        <v>24</v>
      </c>
    </row>
    <row r="34" spans="1:1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8" t="s">
        <v>5</v>
      </c>
      <c r="G34" s="8" t="s">
        <v>6</v>
      </c>
      <c r="H34" t="s">
        <v>7</v>
      </c>
      <c r="I34" t="s">
        <v>8</v>
      </c>
      <c r="J34" t="s">
        <v>9</v>
      </c>
      <c r="K34" s="8" t="s">
        <v>10</v>
      </c>
      <c r="L34" t="s">
        <v>11</v>
      </c>
      <c r="M34" s="10" t="s">
        <v>12</v>
      </c>
      <c r="N34" t="s">
        <v>13</v>
      </c>
      <c r="O34" t="s">
        <v>28</v>
      </c>
      <c r="P34" s="8" t="s">
        <v>32</v>
      </c>
    </row>
    <row r="35" spans="1:16">
      <c r="A35">
        <v>360</v>
      </c>
      <c r="B35">
        <v>3</v>
      </c>
      <c r="C35">
        <v>0</v>
      </c>
      <c r="D35">
        <f>IF(D19&lt;$T$19,2*SQRT(D19/$T$17),D19/$T$18+$T$18/$T$17)</f>
        <v>8.1829999999999998</v>
      </c>
      <c r="E35">
        <f>IF(E19&lt;$T$24,2*SQRT(E19/$T$22),E19/$T$23+$T$23/$T$22)</f>
        <v>2.9291637031753619</v>
      </c>
      <c r="F35" s="8">
        <f>IF(F19&lt;$T$24,2*SQRT(F19/$T$22),F19/$T$23+$T$23/$T$22)</f>
        <v>3</v>
      </c>
      <c r="G35" s="8">
        <f>G5</f>
        <v>1.99</v>
      </c>
      <c r="H35">
        <f>IF(H19&lt;$T$19,2*SQRT(H19/$T$17),H19/$T$18+$T$18/$T$17)</f>
        <v>8.1652666666666676</v>
      </c>
      <c r="I35">
        <f>IF(I19&lt;$T$24,2*SQRT(I19/$T$22),I19/$T$23+$T$23/$T$22)</f>
        <v>3.6066666666666665</v>
      </c>
      <c r="J35">
        <f>IF(J19&lt;$T$19,2*SQRT(J19/$T$17),J19/$T$18+$T$18/$T$17)</f>
        <v>11.907733333333333</v>
      </c>
      <c r="K35" s="8">
        <f>IF(K19&lt;$T$24,2*SQRT(K19/$T$22),K19/$T$23+$T$23/$T$22)</f>
        <v>3.4666666666666668</v>
      </c>
      <c r="L35">
        <f>IF(L19&lt;$T$19,2*SQRT(L19/$T$17),L19/$T$18+$T$18/$T$17)</f>
        <v>11.9</v>
      </c>
      <c r="M35" s="10">
        <f>O35*2+P35+J35+2*I35+P35+H35+G35*((2*F35+P35)+D35+(2*E35+P35)+D35)+(2*K35+P35)+L35+2*O35+P35</f>
        <v>121.63171377113893</v>
      </c>
      <c r="N35">
        <f>2*D35+E35+F35</f>
        <v>22.295163703175362</v>
      </c>
      <c r="O35">
        <f>IF(M19&lt;$T$24,2*SQRT(M19/$T$22),M19/$T$23+$T$23/$T$22)</f>
        <v>1.8439088914585775</v>
      </c>
      <c r="P35">
        <v>1.5</v>
      </c>
    </row>
    <row r="36" spans="1:16">
      <c r="A36">
        <v>360</v>
      </c>
      <c r="B36">
        <v>3</v>
      </c>
      <c r="C36">
        <v>0.1</v>
      </c>
      <c r="D36">
        <f t="shared" ref="D36:D44" si="18">IF(D20&lt;$T$19,2*SQRT(D20/$T$17),D20/$T$18+$T$18/$T$17)</f>
        <v>8.1829999999999998</v>
      </c>
      <c r="E36">
        <f t="shared" ref="E36:F44" si="19">IF(E20&lt;$T$24,2*SQRT(E20/$T$22),E20/$T$23+$T$23/$T$22)</f>
        <v>2.8658192545937018</v>
      </c>
      <c r="F36" s="8">
        <f t="shared" si="19"/>
        <v>2.9540960715589462</v>
      </c>
      <c r="G36" s="8">
        <f t="shared" ref="G36:G44" si="20">G6</f>
        <v>2.0543</v>
      </c>
      <c r="H36">
        <f t="shared" ref="H36:H44" si="21">IF(H20&lt;$T$19,2*SQRT(H20/$T$17),H20/$T$18+$T$18/$T$17)</f>
        <v>8.1652666666666676</v>
      </c>
      <c r="I36">
        <f t="shared" ref="I36:I44" si="22">IF(I20&lt;$T$24,2*SQRT(I20/$T$22),I20/$T$23+$T$23/$T$22)</f>
        <v>3.6257999999999999</v>
      </c>
      <c r="J36">
        <f t="shared" ref="J36:J44" si="23">IF(J20&lt;$T$19,2*SQRT(J20/$T$17),J20/$T$18+$T$18/$T$17)</f>
        <v>11.907733333333333</v>
      </c>
      <c r="K36" s="8">
        <f t="shared" ref="K36:K44" si="24">IF(K20&lt;$T$24,2*SQRT(K20/$T$22),K20/$T$23+$T$23/$T$22)</f>
        <v>3.4438000000000004</v>
      </c>
      <c r="L36">
        <f t="shared" ref="L36:L44" si="25">IF(L20&lt;$T$19,2*SQRT(L20/$T$17),L20/$T$18+$T$18/$T$17)</f>
        <v>11.9</v>
      </c>
      <c r="M36" s="10">
        <f t="shared" ref="M36:M44" si="26">O36*2+P36+J36+2*I36+P36+H36+G36*((2*F36+P36)+D36+(2*E36+P36)+D36)+(2*K36+P36)+L36+2*O36+P36</f>
        <v>123.18311347486508</v>
      </c>
      <c r="N36">
        <f t="shared" ref="N36:N43" si="27">2*D36+E36+F36</f>
        <v>22.185915326152649</v>
      </c>
      <c r="O36">
        <f t="shared" ref="O36:O44" si="28">IF(M20&lt;$T$24,2*SQRT(M20/$T$22),M20/$T$23+$T$23/$T$22)</f>
        <v>1.8439088914585775</v>
      </c>
      <c r="P36">
        <v>1.5</v>
      </c>
    </row>
    <row r="37" spans="1:16">
      <c r="A37">
        <v>360</v>
      </c>
      <c r="B37">
        <v>3</v>
      </c>
      <c r="C37">
        <v>0.2</v>
      </c>
      <c r="D37">
        <f t="shared" si="18"/>
        <v>8.1829999999999998</v>
      </c>
      <c r="E37">
        <f t="shared" si="19"/>
        <v>2.8089286213786209</v>
      </c>
      <c r="F37" s="8">
        <f t="shared" si="19"/>
        <v>2.9113045872941568</v>
      </c>
      <c r="G37" s="8">
        <f t="shared" si="20"/>
        <v>2.1152000000000002</v>
      </c>
      <c r="H37">
        <f t="shared" si="21"/>
        <v>8.1652666666666676</v>
      </c>
      <c r="I37">
        <f t="shared" si="22"/>
        <v>3.6449333333333329</v>
      </c>
      <c r="J37">
        <f t="shared" si="23"/>
        <v>11.907733333333333</v>
      </c>
      <c r="K37" s="8">
        <f t="shared" si="24"/>
        <v>3.4209333333333332</v>
      </c>
      <c r="L37">
        <f t="shared" si="25"/>
        <v>11.9</v>
      </c>
      <c r="M37" s="10">
        <f t="shared" si="26"/>
        <v>124.64220666513697</v>
      </c>
      <c r="N37">
        <f t="shared" si="27"/>
        <v>22.086233208672777</v>
      </c>
      <c r="O37">
        <f t="shared" si="28"/>
        <v>1.8439088914585775</v>
      </c>
      <c r="P37">
        <v>1.5</v>
      </c>
    </row>
    <row r="38" spans="1:16">
      <c r="A38">
        <v>360</v>
      </c>
      <c r="B38">
        <v>3</v>
      </c>
      <c r="C38">
        <v>0.30000000000000004</v>
      </c>
      <c r="D38">
        <f t="shared" si="18"/>
        <v>8.1829999999999998</v>
      </c>
      <c r="E38">
        <f t="shared" si="19"/>
        <v>2.7588910815760741</v>
      </c>
      <c r="F38" s="8">
        <f t="shared" si="19"/>
        <v>2.8717646839530566</v>
      </c>
      <c r="G38" s="8">
        <f t="shared" si="20"/>
        <v>2.1726999999999999</v>
      </c>
      <c r="H38">
        <f t="shared" si="21"/>
        <v>8.1652666666666676</v>
      </c>
      <c r="I38">
        <f t="shared" si="22"/>
        <v>3.6640666666666664</v>
      </c>
      <c r="J38">
        <f t="shared" si="23"/>
        <v>11.907733333333333</v>
      </c>
      <c r="K38" s="8">
        <f t="shared" si="24"/>
        <v>3.3980666666666668</v>
      </c>
      <c r="L38">
        <f t="shared" si="25"/>
        <v>11.9</v>
      </c>
      <c r="M38" s="10">
        <f t="shared" si="26"/>
        <v>126.01686199603125</v>
      </c>
      <c r="N38">
        <f t="shared" si="27"/>
        <v>21.99665576552913</v>
      </c>
      <c r="O38">
        <f t="shared" si="28"/>
        <v>1.8439088914585775</v>
      </c>
      <c r="P38">
        <v>1.5</v>
      </c>
    </row>
    <row r="39" spans="1:16">
      <c r="A39">
        <v>360</v>
      </c>
      <c r="B39">
        <v>3</v>
      </c>
      <c r="C39">
        <v>0.4</v>
      </c>
      <c r="D39">
        <f t="shared" si="18"/>
        <v>8.1829999999999998</v>
      </c>
      <c r="E39">
        <f t="shared" si="19"/>
        <v>2.7160854183916974</v>
      </c>
      <c r="F39" s="8">
        <f t="shared" si="19"/>
        <v>2.8356123853587607</v>
      </c>
      <c r="G39" s="8">
        <f t="shared" si="20"/>
        <v>2.2267999999999999</v>
      </c>
      <c r="H39">
        <f t="shared" si="21"/>
        <v>8.1652666666666676</v>
      </c>
      <c r="I39">
        <f t="shared" si="22"/>
        <v>3.6831999999999998</v>
      </c>
      <c r="J39">
        <f t="shared" si="23"/>
        <v>11.907733333333333</v>
      </c>
      <c r="K39" s="8">
        <f t="shared" si="24"/>
        <v>3.3751999999999995</v>
      </c>
      <c r="L39">
        <f t="shared" si="25"/>
        <v>11.9</v>
      </c>
      <c r="M39" s="10">
        <f t="shared" si="26"/>
        <v>127.31468570461735</v>
      </c>
      <c r="N39">
        <f t="shared" si="27"/>
        <v>21.917697803750457</v>
      </c>
      <c r="O39">
        <f t="shared" si="28"/>
        <v>1.8439088914585775</v>
      </c>
      <c r="P39">
        <v>1.5</v>
      </c>
    </row>
    <row r="40" spans="1:16">
      <c r="A40">
        <v>360</v>
      </c>
      <c r="B40">
        <v>3</v>
      </c>
      <c r="C40">
        <v>0.5</v>
      </c>
      <c r="D40">
        <f t="shared" si="18"/>
        <v>8.1829999999999998</v>
      </c>
      <c r="E40">
        <f t="shared" si="19"/>
        <v>2.6808580715882742</v>
      </c>
      <c r="F40" s="8">
        <f t="shared" si="19"/>
        <v>2.8029787726631108</v>
      </c>
      <c r="G40" s="8">
        <f t="shared" si="20"/>
        <v>2.2774999999999999</v>
      </c>
      <c r="H40">
        <f t="shared" si="21"/>
        <v>8.1652666666666676</v>
      </c>
      <c r="I40">
        <f t="shared" si="22"/>
        <v>3.7023333333333333</v>
      </c>
      <c r="J40">
        <f t="shared" si="23"/>
        <v>11.907733333333333</v>
      </c>
      <c r="K40" s="8">
        <f t="shared" si="24"/>
        <v>3.3523333333333332</v>
      </c>
      <c r="L40">
        <f t="shared" si="25"/>
        <v>11.9</v>
      </c>
      <c r="M40" s="10">
        <f t="shared" si="26"/>
        <v>128.54291072473268</v>
      </c>
      <c r="N40">
        <f t="shared" si="27"/>
        <v>21.849836844251385</v>
      </c>
      <c r="O40">
        <f t="shared" si="28"/>
        <v>1.8439088914585775</v>
      </c>
      <c r="P40">
        <v>1.5</v>
      </c>
    </row>
    <row r="41" spans="1:16">
      <c r="A41">
        <v>360</v>
      </c>
      <c r="B41">
        <v>3</v>
      </c>
      <c r="C41">
        <v>0.60000000000000009</v>
      </c>
      <c r="D41">
        <f t="shared" si="18"/>
        <v>8.1829999999999998</v>
      </c>
      <c r="E41">
        <f t="shared" si="19"/>
        <v>2.653510881831842</v>
      </c>
      <c r="F41" s="8">
        <f t="shared" si="19"/>
        <v>2.7739880316973253</v>
      </c>
      <c r="G41" s="8">
        <f t="shared" si="20"/>
        <v>2.3248000000000002</v>
      </c>
      <c r="H41">
        <f t="shared" si="21"/>
        <v>8.1652666666666676</v>
      </c>
      <c r="I41">
        <f t="shared" si="22"/>
        <v>3.7214666666666667</v>
      </c>
      <c r="J41">
        <f t="shared" si="23"/>
        <v>11.907733333333333</v>
      </c>
      <c r="K41" s="8">
        <f t="shared" si="24"/>
        <v>3.3294666666666668</v>
      </c>
      <c r="L41">
        <f t="shared" si="25"/>
        <v>11.9</v>
      </c>
      <c r="M41" s="10">
        <f t="shared" si="26"/>
        <v>129.70827798084622</v>
      </c>
      <c r="N41">
        <f t="shared" si="27"/>
        <v>21.793498913529167</v>
      </c>
      <c r="O41">
        <f t="shared" si="28"/>
        <v>1.8439088914585775</v>
      </c>
      <c r="P41">
        <v>1.5</v>
      </c>
    </row>
    <row r="42" spans="1:16">
      <c r="A42">
        <v>360</v>
      </c>
      <c r="B42">
        <v>3</v>
      </c>
      <c r="C42">
        <v>0.70000000000000007</v>
      </c>
      <c r="D42">
        <f t="shared" si="18"/>
        <v>8.1829999999999998</v>
      </c>
      <c r="E42">
        <f t="shared" si="19"/>
        <v>2.6342892779647418</v>
      </c>
      <c r="F42" s="8">
        <f t="shared" si="19"/>
        <v>2.7487554274616723</v>
      </c>
      <c r="G42" s="8">
        <f t="shared" si="20"/>
        <v>2.3687</v>
      </c>
      <c r="H42">
        <f t="shared" si="21"/>
        <v>8.1652666666666676</v>
      </c>
      <c r="I42">
        <f t="shared" si="22"/>
        <v>3.7405999999999997</v>
      </c>
      <c r="J42">
        <f t="shared" si="23"/>
        <v>11.907733333333333</v>
      </c>
      <c r="K42" s="8">
        <f t="shared" si="24"/>
        <v>3.3065999999999995</v>
      </c>
      <c r="L42">
        <f t="shared" si="25"/>
        <v>11.9</v>
      </c>
      <c r="M42" s="10">
        <f t="shared" si="26"/>
        <v>130.81691575332141</v>
      </c>
      <c r="N42">
        <f t="shared" si="27"/>
        <v>21.749044705426414</v>
      </c>
      <c r="O42">
        <f t="shared" si="28"/>
        <v>1.8439088914585775</v>
      </c>
      <c r="P42">
        <v>1.5</v>
      </c>
    </row>
    <row r="43" spans="1:16">
      <c r="A43">
        <v>360</v>
      </c>
      <c r="B43">
        <v>3</v>
      </c>
      <c r="C43">
        <v>0.8</v>
      </c>
      <c r="D43">
        <f t="shared" si="18"/>
        <v>8.1829999999999998</v>
      </c>
      <c r="E43">
        <f t="shared" si="19"/>
        <v>2.6233718760404519</v>
      </c>
      <c r="F43" s="8">
        <f t="shared" si="19"/>
        <v>2.7273852679810382</v>
      </c>
      <c r="G43" s="8">
        <f t="shared" si="20"/>
        <v>2.4092000000000002</v>
      </c>
      <c r="H43">
        <f t="shared" si="21"/>
        <v>8.1652666666666676</v>
      </c>
      <c r="I43">
        <f t="shared" si="22"/>
        <v>3.7597333333333336</v>
      </c>
      <c r="J43">
        <f t="shared" si="23"/>
        <v>11.907733333333333</v>
      </c>
      <c r="K43" s="8">
        <f t="shared" si="24"/>
        <v>3.2837333333333332</v>
      </c>
      <c r="L43">
        <f t="shared" si="25"/>
        <v>11.9</v>
      </c>
      <c r="M43" s="10">
        <f t="shared" si="26"/>
        <v>131.87422432192079</v>
      </c>
      <c r="N43">
        <f t="shared" si="27"/>
        <v>21.716757144021489</v>
      </c>
      <c r="O43">
        <f t="shared" si="28"/>
        <v>1.8439088914585775</v>
      </c>
      <c r="P43">
        <v>1.5</v>
      </c>
    </row>
    <row r="44" spans="1:16">
      <c r="A44">
        <v>360</v>
      </c>
      <c r="B44">
        <v>3</v>
      </c>
      <c r="C44">
        <v>0.9</v>
      </c>
      <c r="D44">
        <f t="shared" si="18"/>
        <v>8.1829999999999998</v>
      </c>
      <c r="E44">
        <f t="shared" si="19"/>
        <v>2.6208624534683236</v>
      </c>
      <c r="F44" s="8">
        <f t="shared" si="19"/>
        <v>2.7099689297111875</v>
      </c>
      <c r="G44" s="8">
        <f t="shared" si="20"/>
        <v>2.4462999999999999</v>
      </c>
      <c r="H44">
        <f t="shared" si="21"/>
        <v>8.1652666666666676</v>
      </c>
      <c r="I44">
        <f t="shared" si="22"/>
        <v>3.7788666666666662</v>
      </c>
      <c r="J44">
        <f t="shared" si="23"/>
        <v>11.907733333333333</v>
      </c>
      <c r="K44" s="8">
        <f t="shared" si="24"/>
        <v>3.2608666666666668</v>
      </c>
      <c r="L44">
        <f t="shared" si="25"/>
        <v>11.9</v>
      </c>
      <c r="M44" s="10">
        <f t="shared" si="26"/>
        <v>132.88477365784505</v>
      </c>
      <c r="N44">
        <f>2*D44+E44+F44</f>
        <v>21.696831383179511</v>
      </c>
      <c r="O44">
        <f t="shared" si="28"/>
        <v>1.8439088914585775</v>
      </c>
      <c r="P44">
        <v>1.5</v>
      </c>
    </row>
    <row r="45" spans="1:16">
      <c r="F45" s="8"/>
      <c r="G45" s="8"/>
      <c r="K45" s="8"/>
    </row>
    <row r="46" spans="1:16">
      <c r="F46" s="8"/>
      <c r="G46" s="8"/>
      <c r="K46" s="8"/>
    </row>
    <row r="47" spans="1:16">
      <c r="F47" s="8"/>
      <c r="G47" s="8"/>
      <c r="K47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61E3-D438-46EB-9040-089E7B0A506E}">
  <dimension ref="A2:K42"/>
  <sheetViews>
    <sheetView tabSelected="1" zoomScaleNormal="100" workbookViewId="0">
      <selection activeCell="D54" sqref="D54"/>
    </sheetView>
  </sheetViews>
  <sheetFormatPr defaultColWidth="10" defaultRowHeight="14.5"/>
  <cols>
    <col min="1" max="1" width="17.7265625" bestFit="1" customWidth="1"/>
    <col min="2" max="2" width="5.7265625" bestFit="1" customWidth="1"/>
    <col min="3" max="3" width="11.1796875" bestFit="1" customWidth="1"/>
    <col min="4" max="4" width="18.453125" bestFit="1" customWidth="1"/>
    <col min="5" max="5" width="17.81640625" bestFit="1" customWidth="1"/>
    <col min="6" max="6" width="31" bestFit="1" customWidth="1"/>
    <col min="7" max="7" width="17.81640625" bestFit="1" customWidth="1"/>
  </cols>
  <sheetData>
    <row r="2" spans="1:7" ht="23.5">
      <c r="A2" s="5" t="s">
        <v>30</v>
      </c>
    </row>
    <row r="3" spans="1:7">
      <c r="A3" t="s">
        <v>0</v>
      </c>
      <c r="B3" t="s">
        <v>1</v>
      </c>
      <c r="C3" t="s">
        <v>2</v>
      </c>
      <c r="D3" t="s">
        <v>12</v>
      </c>
      <c r="E3" t="s">
        <v>12</v>
      </c>
    </row>
    <row r="4" spans="1:7">
      <c r="A4">
        <v>120</v>
      </c>
      <c r="B4">
        <v>6</v>
      </c>
      <c r="C4" s="9">
        <v>0</v>
      </c>
      <c r="D4">
        <v>122.24636069570339</v>
      </c>
      <c r="E4">
        <v>122.24636069570339</v>
      </c>
      <c r="G4">
        <f>ROUND(E4,1)</f>
        <v>122.2</v>
      </c>
    </row>
    <row r="5" spans="1:7">
      <c r="A5">
        <v>120</v>
      </c>
      <c r="B5">
        <v>6</v>
      </c>
      <c r="C5" s="9">
        <v>0.1</v>
      </c>
      <c r="D5">
        <v>123.66078695479396</v>
      </c>
      <c r="E5">
        <v>123.66078695479396</v>
      </c>
      <c r="G5">
        <f t="shared" ref="G5:G42" si="0">ROUND(E5,1)</f>
        <v>123.7</v>
      </c>
    </row>
    <row r="6" spans="1:7">
      <c r="A6">
        <v>120</v>
      </c>
      <c r="B6">
        <v>6</v>
      </c>
      <c r="C6" s="9">
        <v>0.2</v>
      </c>
      <c r="D6">
        <v>125.01026013857451</v>
      </c>
      <c r="E6">
        <v>125.01026013857451</v>
      </c>
      <c r="G6">
        <f t="shared" si="0"/>
        <v>125</v>
      </c>
    </row>
    <row r="7" spans="1:7">
      <c r="A7">
        <v>120</v>
      </c>
      <c r="B7">
        <v>6</v>
      </c>
      <c r="C7" s="9">
        <v>0.30000000000000004</v>
      </c>
      <c r="D7">
        <v>126.29915875509408</v>
      </c>
      <c r="E7">
        <v>126.29915875509408</v>
      </c>
      <c r="G7">
        <f t="shared" si="0"/>
        <v>126.3</v>
      </c>
    </row>
    <row r="8" spans="1:7">
      <c r="A8">
        <v>120</v>
      </c>
      <c r="B8">
        <v>6</v>
      </c>
      <c r="C8" s="9">
        <v>0.4</v>
      </c>
      <c r="D8">
        <v>127.53169365580999</v>
      </c>
      <c r="E8">
        <v>127.53169365580999</v>
      </c>
      <c r="G8">
        <f t="shared" si="0"/>
        <v>127.5</v>
      </c>
    </row>
    <row r="9" spans="1:7">
      <c r="A9">
        <v>120</v>
      </c>
      <c r="B9">
        <v>6</v>
      </c>
      <c r="C9" s="9">
        <v>0.5</v>
      </c>
      <c r="D9">
        <v>128.71175226407993</v>
      </c>
      <c r="E9">
        <v>128.71175226407993</v>
      </c>
      <c r="G9">
        <f t="shared" si="0"/>
        <v>128.69999999999999</v>
      </c>
    </row>
    <row r="10" spans="1:7">
      <c r="A10">
        <v>120</v>
      </c>
      <c r="B10">
        <v>6</v>
      </c>
      <c r="C10" s="9">
        <v>0.60000000000000009</v>
      </c>
      <c r="D10">
        <v>129.84287919869024</v>
      </c>
      <c r="E10">
        <v>129.84287919869024</v>
      </c>
      <c r="G10">
        <f t="shared" si="0"/>
        <v>129.80000000000001</v>
      </c>
    </row>
    <row r="11" spans="1:7">
      <c r="A11">
        <v>120</v>
      </c>
      <c r="B11">
        <v>6</v>
      </c>
      <c r="C11" s="9">
        <v>0.70000000000000007</v>
      </c>
      <c r="D11">
        <v>130.92829590704258</v>
      </c>
      <c r="E11">
        <v>130.92829590704258</v>
      </c>
      <c r="G11">
        <f t="shared" si="0"/>
        <v>130.9</v>
      </c>
    </row>
    <row r="12" spans="1:7">
      <c r="A12">
        <v>120</v>
      </c>
      <c r="B12">
        <v>6</v>
      </c>
      <c r="C12" s="9">
        <v>0.8</v>
      </c>
      <c r="D12">
        <v>131.97093077538739</v>
      </c>
      <c r="E12">
        <v>131.97093077538739</v>
      </c>
      <c r="G12">
        <f t="shared" si="0"/>
        <v>132</v>
      </c>
    </row>
    <row r="13" spans="1:7">
      <c r="A13">
        <v>120</v>
      </c>
      <c r="B13">
        <v>6</v>
      </c>
      <c r="C13" s="9">
        <v>0.9</v>
      </c>
      <c r="D13">
        <v>132.97345022826843</v>
      </c>
      <c r="E13">
        <v>132.97345022826843</v>
      </c>
      <c r="G13">
        <f t="shared" si="0"/>
        <v>133</v>
      </c>
    </row>
    <row r="17" spans="1:11">
      <c r="A17" s="8" t="s">
        <v>29</v>
      </c>
    </row>
    <row r="18" spans="1:11">
      <c r="A18" t="s">
        <v>0</v>
      </c>
      <c r="B18" t="s">
        <v>1</v>
      </c>
      <c r="C18" t="s">
        <v>2</v>
      </c>
      <c r="D18" s="10" t="s">
        <v>12</v>
      </c>
      <c r="E18" s="10" t="s">
        <v>12</v>
      </c>
      <c r="G18" s="8" t="s">
        <v>33</v>
      </c>
      <c r="H18" s="8" t="s">
        <v>34</v>
      </c>
      <c r="J18" s="8" t="s">
        <v>35</v>
      </c>
    </row>
    <row r="19" spans="1:11">
      <c r="A19">
        <v>360</v>
      </c>
      <c r="B19">
        <v>3</v>
      </c>
      <c r="C19" s="9">
        <v>0</v>
      </c>
      <c r="D19" s="10">
        <v>121.56958165178393</v>
      </c>
      <c r="E19" s="10">
        <v>121.56958165178393</v>
      </c>
      <c r="G19">
        <f t="shared" si="0"/>
        <v>121.6</v>
      </c>
      <c r="H19">
        <v>122.2</v>
      </c>
      <c r="I19" s="11">
        <f>ABS(G19-H19)/G19</f>
        <v>4.9342105263158595E-3</v>
      </c>
      <c r="J19">
        <v>121.6</v>
      </c>
      <c r="K19" s="11">
        <f>ABS(G19-J19)/G19</f>
        <v>0</v>
      </c>
    </row>
    <row r="20" spans="1:11">
      <c r="A20">
        <v>360</v>
      </c>
      <c r="B20">
        <v>3</v>
      </c>
      <c r="C20" s="9">
        <v>0.1</v>
      </c>
      <c r="D20" s="10">
        <v>123.13342409005044</v>
      </c>
      <c r="E20" s="10">
        <v>123.13342409005044</v>
      </c>
      <c r="G20">
        <f t="shared" si="0"/>
        <v>123.1</v>
      </c>
      <c r="H20">
        <v>123.7</v>
      </c>
      <c r="I20" s="11">
        <f t="shared" ref="I20:I28" si="1">ABS(G20-H20)/G20</f>
        <v>4.8740861088546594E-3</v>
      </c>
      <c r="J20">
        <v>123.2</v>
      </c>
      <c r="K20" s="11">
        <f t="shared" ref="K20:K28" si="2">ABS(G20-J20)/G20</f>
        <v>8.1234768480916764E-4</v>
      </c>
    </row>
    <row r="21" spans="1:11">
      <c r="A21">
        <v>360</v>
      </c>
      <c r="B21">
        <v>3</v>
      </c>
      <c r="C21" s="9">
        <v>0.2</v>
      </c>
      <c r="D21" s="10">
        <v>124.4472472562377</v>
      </c>
      <c r="E21" s="10">
        <v>124.4472472562377</v>
      </c>
      <c r="G21">
        <f t="shared" si="0"/>
        <v>124.4</v>
      </c>
      <c r="H21">
        <v>125</v>
      </c>
      <c r="I21" s="11">
        <f t="shared" si="1"/>
        <v>4.8231511254018837E-3</v>
      </c>
      <c r="J21">
        <v>124.6</v>
      </c>
      <c r="K21" s="11">
        <f t="shared" si="2"/>
        <v>1.6077170418005516E-3</v>
      </c>
    </row>
    <row r="22" spans="1:11">
      <c r="A22">
        <v>360</v>
      </c>
      <c r="B22">
        <v>3</v>
      </c>
      <c r="C22" s="9">
        <v>0.30000000000000004</v>
      </c>
      <c r="D22" s="10">
        <v>124.9569805046289</v>
      </c>
      <c r="E22" s="10">
        <v>124.9569805046289</v>
      </c>
      <c r="G22">
        <f t="shared" si="0"/>
        <v>125</v>
      </c>
      <c r="H22">
        <v>126.3</v>
      </c>
      <c r="I22" s="11">
        <f t="shared" si="1"/>
        <v>1.0399999999999977E-2</v>
      </c>
      <c r="J22">
        <v>126</v>
      </c>
      <c r="K22" s="11">
        <f t="shared" si="2"/>
        <v>8.0000000000000002E-3</v>
      </c>
    </row>
    <row r="23" spans="1:11">
      <c r="A23">
        <v>360</v>
      </c>
      <c r="B23">
        <v>3</v>
      </c>
      <c r="C23" s="9">
        <v>0.4</v>
      </c>
      <c r="D23" s="10">
        <v>126.4749426946444</v>
      </c>
      <c r="E23" s="10">
        <v>126.4749426946444</v>
      </c>
      <c r="G23">
        <f t="shared" si="0"/>
        <v>126.5</v>
      </c>
      <c r="H23">
        <v>127.5</v>
      </c>
      <c r="I23" s="11">
        <f t="shared" si="1"/>
        <v>7.9051383399209481E-3</v>
      </c>
      <c r="J23">
        <v>127.3</v>
      </c>
      <c r="K23" s="11">
        <f t="shared" si="2"/>
        <v>6.3241106719367363E-3</v>
      </c>
    </row>
    <row r="24" spans="1:11">
      <c r="A24">
        <v>360</v>
      </c>
      <c r="B24">
        <v>3</v>
      </c>
      <c r="C24" s="9">
        <v>0.5</v>
      </c>
      <c r="D24" s="10">
        <v>127.65596783906054</v>
      </c>
      <c r="E24" s="10">
        <v>127.65596783906054</v>
      </c>
      <c r="G24">
        <f t="shared" si="0"/>
        <v>127.7</v>
      </c>
      <c r="H24">
        <v>128.69999999999999</v>
      </c>
      <c r="I24" s="11">
        <f t="shared" si="1"/>
        <v>7.8308535630382606E-3</v>
      </c>
      <c r="J24">
        <v>128.5</v>
      </c>
      <c r="K24" s="11">
        <f t="shared" si="2"/>
        <v>6.2646828504306744E-3</v>
      </c>
    </row>
    <row r="25" spans="1:11">
      <c r="A25">
        <v>360</v>
      </c>
      <c r="B25">
        <v>3</v>
      </c>
      <c r="C25" s="9">
        <v>0.60000000000000009</v>
      </c>
      <c r="D25" s="10">
        <v>128.86904359838996</v>
      </c>
      <c r="E25" s="10">
        <v>128.86904359838996</v>
      </c>
      <c r="G25">
        <f t="shared" si="0"/>
        <v>128.9</v>
      </c>
      <c r="H25">
        <v>129.80000000000001</v>
      </c>
      <c r="I25" s="11">
        <f t="shared" si="1"/>
        <v>6.9821567106284378E-3</v>
      </c>
      <c r="J25">
        <v>129.69999999999999</v>
      </c>
      <c r="K25" s="11">
        <f t="shared" si="2"/>
        <v>6.2063615205584398E-3</v>
      </c>
    </row>
    <row r="26" spans="1:11">
      <c r="A26">
        <v>360</v>
      </c>
      <c r="B26">
        <v>3</v>
      </c>
      <c r="C26" s="9">
        <v>0.70000000000000007</v>
      </c>
      <c r="D26" s="10">
        <v>129.75207367901626</v>
      </c>
      <c r="E26" s="10">
        <v>129.75207367901626</v>
      </c>
      <c r="G26">
        <f t="shared" si="0"/>
        <v>129.80000000000001</v>
      </c>
      <c r="H26">
        <v>130.9</v>
      </c>
      <c r="I26" s="11">
        <f t="shared" si="1"/>
        <v>8.4745762711863955E-3</v>
      </c>
      <c r="J26">
        <v>130.80000000000001</v>
      </c>
      <c r="K26" s="11">
        <f t="shared" si="2"/>
        <v>7.7041602465331271E-3</v>
      </c>
    </row>
    <row r="27" spans="1:11">
      <c r="A27">
        <v>360</v>
      </c>
      <c r="B27">
        <v>3</v>
      </c>
      <c r="C27" s="9">
        <v>0.8</v>
      </c>
      <c r="D27" s="10">
        <v>130.5609140316954</v>
      </c>
      <c r="E27" s="10">
        <v>130.5609140316954</v>
      </c>
      <c r="G27">
        <f t="shared" si="0"/>
        <v>130.6</v>
      </c>
      <c r="H27">
        <v>132</v>
      </c>
      <c r="I27" s="11">
        <f t="shared" si="1"/>
        <v>1.071975497702914E-2</v>
      </c>
      <c r="J27">
        <v>131.9</v>
      </c>
      <c r="K27" s="11">
        <f t="shared" si="2"/>
        <v>9.9540581929556775E-3</v>
      </c>
    </row>
    <row r="28" spans="1:11">
      <c r="A28">
        <v>360</v>
      </c>
      <c r="B28">
        <v>3</v>
      </c>
      <c r="C28" s="9">
        <v>0.9</v>
      </c>
      <c r="D28" s="10">
        <v>130.70976046622769</v>
      </c>
      <c r="E28" s="10">
        <v>130.70976046622769</v>
      </c>
      <c r="G28">
        <f t="shared" si="0"/>
        <v>130.69999999999999</v>
      </c>
      <c r="H28">
        <v>133</v>
      </c>
      <c r="I28" s="11">
        <f t="shared" si="1"/>
        <v>1.7597551644988611E-2</v>
      </c>
      <c r="J28">
        <v>132.9</v>
      </c>
      <c r="K28" s="11">
        <f t="shared" si="2"/>
        <v>1.6832440703902198E-2</v>
      </c>
    </row>
    <row r="31" spans="1:11">
      <c r="A31" s="8" t="s">
        <v>31</v>
      </c>
    </row>
    <row r="32" spans="1:11">
      <c r="A32" t="s">
        <v>0</v>
      </c>
      <c r="B32" t="s">
        <v>1</v>
      </c>
      <c r="C32" t="s">
        <v>2</v>
      </c>
      <c r="D32" s="10" t="s">
        <v>12</v>
      </c>
      <c r="E32" s="10" t="s">
        <v>12</v>
      </c>
    </row>
    <row r="33" spans="1:7">
      <c r="A33">
        <v>360</v>
      </c>
      <c r="B33">
        <v>3</v>
      </c>
      <c r="C33" s="9">
        <v>0</v>
      </c>
      <c r="D33" s="10">
        <v>121.63171377113893</v>
      </c>
      <c r="E33" s="10">
        <v>121.63171377113893</v>
      </c>
      <c r="G33">
        <f t="shared" si="0"/>
        <v>121.6</v>
      </c>
    </row>
    <row r="34" spans="1:7">
      <c r="A34">
        <v>360</v>
      </c>
      <c r="B34">
        <v>3</v>
      </c>
      <c r="C34" s="9">
        <v>0.1</v>
      </c>
      <c r="D34" s="10">
        <v>123.18311347486508</v>
      </c>
      <c r="E34" s="10">
        <v>123.18311347486508</v>
      </c>
      <c r="G34">
        <f t="shared" si="0"/>
        <v>123.2</v>
      </c>
    </row>
    <row r="35" spans="1:7">
      <c r="A35">
        <v>360</v>
      </c>
      <c r="B35">
        <v>3</v>
      </c>
      <c r="C35" s="9">
        <v>0.2</v>
      </c>
      <c r="D35" s="10">
        <v>124.64220666513697</v>
      </c>
      <c r="E35" s="10">
        <v>124.64220666513697</v>
      </c>
      <c r="G35">
        <f t="shared" si="0"/>
        <v>124.6</v>
      </c>
    </row>
    <row r="36" spans="1:7">
      <c r="A36">
        <v>360</v>
      </c>
      <c r="B36">
        <v>3</v>
      </c>
      <c r="C36" s="9">
        <v>0.30000000000000004</v>
      </c>
      <c r="D36" s="10">
        <v>126.01686199603125</v>
      </c>
      <c r="E36" s="10">
        <v>126.01686199603125</v>
      </c>
      <c r="G36">
        <f t="shared" si="0"/>
        <v>126</v>
      </c>
    </row>
    <row r="37" spans="1:7">
      <c r="A37">
        <v>360</v>
      </c>
      <c r="B37">
        <v>3</v>
      </c>
      <c r="C37" s="9">
        <v>0.4</v>
      </c>
      <c r="D37" s="10">
        <v>127.31468570461735</v>
      </c>
      <c r="E37" s="10">
        <v>127.31468570461735</v>
      </c>
      <c r="G37">
        <f t="shared" si="0"/>
        <v>127.3</v>
      </c>
    </row>
    <row r="38" spans="1:7">
      <c r="A38">
        <v>360</v>
      </c>
      <c r="B38">
        <v>3</v>
      </c>
      <c r="C38" s="9">
        <v>0.5</v>
      </c>
      <c r="D38" s="10">
        <v>128.54291072473268</v>
      </c>
      <c r="E38" s="10">
        <v>128.54291072473268</v>
      </c>
      <c r="G38">
        <f t="shared" si="0"/>
        <v>128.5</v>
      </c>
    </row>
    <row r="39" spans="1:7">
      <c r="A39">
        <v>360</v>
      </c>
      <c r="B39">
        <v>3</v>
      </c>
      <c r="C39" s="9">
        <v>0.60000000000000009</v>
      </c>
      <c r="D39" s="10">
        <v>129.70827798084622</v>
      </c>
      <c r="E39" s="10">
        <v>129.70827798084622</v>
      </c>
      <c r="G39">
        <f t="shared" si="0"/>
        <v>129.69999999999999</v>
      </c>
    </row>
    <row r="40" spans="1:7">
      <c r="A40">
        <v>360</v>
      </c>
      <c r="B40">
        <v>3</v>
      </c>
      <c r="C40" s="9">
        <v>0.70000000000000007</v>
      </c>
      <c r="D40" s="10">
        <v>130.81691575332141</v>
      </c>
      <c r="E40" s="10">
        <v>130.81691575332141</v>
      </c>
      <c r="G40">
        <f t="shared" si="0"/>
        <v>130.80000000000001</v>
      </c>
    </row>
    <row r="41" spans="1:7">
      <c r="A41">
        <v>360</v>
      </c>
      <c r="B41">
        <v>3</v>
      </c>
      <c r="C41" s="9">
        <v>0.8</v>
      </c>
      <c r="D41" s="10">
        <v>131.87422432192079</v>
      </c>
      <c r="E41" s="10">
        <v>131.87422432192079</v>
      </c>
      <c r="G41">
        <f t="shared" si="0"/>
        <v>131.9</v>
      </c>
    </row>
    <row r="42" spans="1:7">
      <c r="A42">
        <v>360</v>
      </c>
      <c r="B42">
        <v>3</v>
      </c>
      <c r="C42" s="9">
        <v>0.9</v>
      </c>
      <c r="D42" s="10">
        <v>132.88477365784505</v>
      </c>
      <c r="E42" s="10">
        <v>132.88477365784505</v>
      </c>
      <c r="G42">
        <f t="shared" si="0"/>
        <v>132.9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SIMULINK</vt:lpstr>
      <vt:lpstr>Analytical</vt:lpstr>
      <vt:lpstr>Empirical</vt:lpstr>
      <vt:lpstr>SKUPAJ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Marolt</cp:lastModifiedBy>
  <dcterms:created xsi:type="dcterms:W3CDTF">2021-07-30T08:29:29Z</dcterms:created>
  <dcterms:modified xsi:type="dcterms:W3CDTF">2021-10-19T12:20:19Z</dcterms:modified>
</cp:coreProperties>
</file>