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rd2\Desktop\"/>
    </mc:Choice>
  </mc:AlternateContent>
  <xr:revisionPtr revIDLastSave="0" documentId="13_ncr:1_{4F7B706A-5652-4ADD-867A-935A4503E1F0}" xr6:coauthVersionLast="47" xr6:coauthVersionMax="47" xr10:uidLastSave="{00000000-0000-0000-0000-000000000000}"/>
  <bookViews>
    <workbookView xWindow="-20325" yWindow="165" windowWidth="18255" windowHeight="16020" xr2:uid="{082ADDA0-60E8-410A-A97F-F1E95BA9E608}"/>
  </bookViews>
  <sheets>
    <sheet name="JLR Retails to Date" sheetId="1" r:id="rId1"/>
    <sheet name="JLR Wholesales to Dat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ll">'[1]C100821 (1)'!#REF!</definedName>
    <definedName name="_creditors">'[1]C100821 (1)'!#REF!</definedName>
    <definedName name="_currencylist">#REF!</definedName>
    <definedName name="_debtors">'[1]C100821 (1)'!#REF!</definedName>
    <definedName name="_dfi_interco">'[1]C100821 (1)'!#REF!</definedName>
    <definedName name="_DFIs">'[1]C100821 (1)'!#REF!</definedName>
    <definedName name="_xlnm._FilterDatabase" hidden="1">'[1]Hyperion AO_PForecast'!#REF!</definedName>
    <definedName name="Actual_vs_Forecast">'[1]C100821 (1)'!#REF!</definedName>
    <definedName name="Actual_YTD">'[1]C100821 (1)'!#REF!</definedName>
    <definedName name="Actuals_vs_AOP">'[1]C100821 (1)'!#REF!</definedName>
    <definedName name="actvfcst">'[1]C100821 (1)'!#REF!</definedName>
    <definedName name="actvsaop">'[1]C100821 (1)'!#REF!</definedName>
    <definedName name="actytd">'[1]C100821 (1)'!#REF!</definedName>
    <definedName name="ALL">'[1]C100821 (1)'!#REF!</definedName>
    <definedName name="AOP_YTD">'[1]C100821 (1)'!#REF!</definedName>
    <definedName name="aopytd">'[1]C100821 (1)'!#REF!</definedName>
    <definedName name="BankCapital">'[2]Lookup Tables'!$A$20:$B$22</definedName>
    <definedName name="BW">[3]BW!$A$22:$IV$65536</definedName>
    <definedName name="CAP">'[4]Lookup Tables'!$A$72:$B$78</definedName>
    <definedName name="Creditors">'[1]C100821 (1)'!#REF!</definedName>
    <definedName name="Currency_List">#REF!</definedName>
    <definedName name="Debtors">'[1]C100821 (1)'!#REF!</definedName>
    <definedName name="DebtSwap">'[4]Lookup Tables'!$A$59:$B$61</definedName>
    <definedName name="Descrp1">[4]Workings!$C$11:$C$269</definedName>
    <definedName name="Descrp2">[4]Workings!$D$11:$D$269</definedName>
    <definedName name="Descrp3">[4]Workings!$E$11:$E$269</definedName>
    <definedName name="Descrp5">'[4]Lookup Tables'!$A$84:$B$87</definedName>
    <definedName name="DFI_Interco">'[1]C100821 (1)'!#REF!</definedName>
    <definedName name="DFIs">'[1]C100821 (1)'!#REF!</definedName>
    <definedName name="DrawnUndrawn">'[4]Lookup Tables'!$A$26:$B$28</definedName>
    <definedName name="ExchangeRates">'[4]Lookup Tables'!$A$7:$B$16</definedName>
    <definedName name="filt" hidden="1">'[1]Hyperion AO_PForecast'!#REF!</definedName>
    <definedName name="FixFloat">[4]Workings!$Q$11:$Q$269</definedName>
    <definedName name="Forecast_YTD">'[1]C100821 (1)'!#REF!</definedName>
    <definedName name="FV">'[4]Lookup Tables'!$A$65:$B$68</definedName>
    <definedName name="FX">'[5]FX rates'!$A:$IV</definedName>
    <definedName name="GroupDebtHome">#REF!</definedName>
    <definedName name="GroupDebtTable">#REF!</definedName>
    <definedName name="grwer">[6]Pivot!$A$1:$B$136</definedName>
    <definedName name="HEIRACHY">[7]Heirachy!$A:$IV</definedName>
    <definedName name="historical_data_FY18_9m_col_num">'[8]R&amp;D and Inv'!$K$4</definedName>
    <definedName name="historical_data_table">'[8]Historical Data'!$A:$BA</definedName>
    <definedName name="Interco">'[1]C100821 (1)'!#REF!</definedName>
    <definedName name="JG_RT_YTD">'[9]4a.'!$R$8</definedName>
    <definedName name="KKK" hidden="1">Main.SAPF4Help()</definedName>
    <definedName name="LongShort">'[4]Lookup Tables'!$A$32:$B$34</definedName>
    <definedName name="LR_RT_YTD">'[9]4b.'!$R$8</definedName>
    <definedName name="Non_Other_Operating">'[1]C100821 (1)'!#REF!</definedName>
    <definedName name="Option4">[10]Tables!$M$21:$M$23</definedName>
    <definedName name="Pay">[4]Workings!$Q$11:$Q$269</definedName>
    <definedName name="pbi">[5]Sheet4!$A$4:$C$90</definedName>
    <definedName name="PPPP" hidden="1">Main.SAPF4Help()</definedName>
    <definedName name="Print_MPLTD">[4]Workings!$AS$11:$BG$269</definedName>
    <definedName name="Provisions">'[1]C100821 (1)'!#REF!</definedName>
    <definedName name="Rate2">[4]Workings!$T$11:$T$269</definedName>
    <definedName name="Rates">'[4]Lookup Tables'!$A$51:$B$55</definedName>
    <definedName name="Rec">[4]Workings!$R$11:$R$269</definedName>
    <definedName name="SAPFuncF4Help" hidden="1">Main.SAPF4Help()</definedName>
    <definedName name="Status">[4]Workings!$N$11:$N$269</definedName>
    <definedName name="Stock">'[1]C100821 (1)'!#REF!</definedName>
    <definedName name="T_LAmylum">'[4]Lookup Tables'!$A$38:$B$40</definedName>
    <definedName name="Total_Excluding_Provisions">'[1]C100821 (1)'!#REF!</definedName>
    <definedName name="Total_Including_Provisions">'[1]C100821 (1)'!#REF!</definedName>
    <definedName name="Type1">[4]Workings!$H$11:$H$269</definedName>
    <definedName name="Type2">[4]Workings!$I$11:$I$269</definedName>
    <definedName name="valuevx">42.314159</definedName>
    <definedName name="VF">'[4]Lookup Tables'!$A$44:$B$47</definedName>
    <definedName name="wrn.Bank._.Reporting." hidden="1">{"Bank1",#N/A,FALSE,"Cash Flows";"Bank2",#N/A,FALSE,"Receipts &amp; Disburs."}</definedName>
    <definedName name="wrn.Frog." hidden="1">{"CoverMemoFROG",#N/A,FALSE,"A";"Cash_graph",#N/A,FALSE,"Frog"}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2" i="2"/>
  <c r="L21" i="2"/>
  <c r="L20" i="2"/>
  <c r="L19" i="2"/>
  <c r="L18" i="2"/>
  <c r="L17" i="2"/>
  <c r="L16" i="2"/>
  <c r="L15" i="2"/>
  <c r="L11" i="2"/>
  <c r="L10" i="2"/>
  <c r="L9" i="2"/>
  <c r="L8" i="2"/>
  <c r="L7" i="2"/>
  <c r="L6" i="2"/>
  <c r="L5" i="2"/>
  <c r="L4" i="2"/>
  <c r="H31" i="2"/>
  <c r="H30" i="2"/>
  <c r="H29" i="2"/>
  <c r="H28" i="2"/>
  <c r="H27" i="2"/>
  <c r="H26" i="2"/>
  <c r="D31" i="2"/>
  <c r="D30" i="2"/>
  <c r="D29" i="2"/>
  <c r="D28" i="2"/>
  <c r="D27" i="2"/>
  <c r="D26" i="2"/>
  <c r="H11" i="2"/>
  <c r="H10" i="2"/>
  <c r="H9" i="2"/>
  <c r="H8" i="2"/>
  <c r="H7" i="2"/>
  <c r="H6" i="2"/>
  <c r="H5" i="2"/>
  <c r="H4" i="2"/>
  <c r="D11" i="2"/>
  <c r="D10" i="2"/>
  <c r="D9" i="2"/>
  <c r="D8" i="2"/>
  <c r="D7" i="2"/>
  <c r="D6" i="2"/>
  <c r="D5" i="2"/>
  <c r="D4" i="2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5" i="1"/>
  <c r="D11" i="1"/>
  <c r="D10" i="1"/>
  <c r="D9" i="1"/>
  <c r="D8" i="1"/>
  <c r="D7" i="1"/>
  <c r="D6" i="1"/>
  <c r="D5" i="1"/>
  <c r="D4" i="1"/>
  <c r="H31" i="1"/>
  <c r="H30" i="1"/>
  <c r="H29" i="1"/>
  <c r="H28" i="1"/>
  <c r="H27" i="1"/>
  <c r="H26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L31" i="1"/>
  <c r="L30" i="1"/>
  <c r="L29" i="1"/>
  <c r="L28" i="1"/>
  <c r="L27" i="1"/>
  <c r="L26" i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J31" i="2"/>
  <c r="J30" i="2"/>
  <c r="J29" i="2"/>
  <c r="J28" i="2"/>
  <c r="J27" i="2"/>
  <c r="J26" i="2" s="1"/>
  <c r="J22" i="2"/>
  <c r="J21" i="2"/>
  <c r="J20" i="2"/>
  <c r="J19" i="2"/>
  <c r="J18" i="2"/>
  <c r="J17" i="2"/>
  <c r="J15" i="2" s="1"/>
  <c r="J16" i="2"/>
  <c r="J11" i="2"/>
  <c r="J10" i="2"/>
  <c r="J9" i="2"/>
  <c r="J8" i="2"/>
  <c r="J7" i="2"/>
  <c r="J6" i="2"/>
  <c r="J4" i="2" s="1"/>
  <c r="J5" i="2"/>
  <c r="F30" i="2" l="1"/>
  <c r="B30" i="2"/>
  <c r="F28" i="2"/>
  <c r="B28" i="2"/>
  <c r="F27" i="2"/>
  <c r="B27" i="2"/>
  <c r="B26" i="2"/>
  <c r="H22" i="2"/>
  <c r="F22" i="2"/>
  <c r="B22" i="2"/>
  <c r="H21" i="2"/>
  <c r="F21" i="2"/>
  <c r="D21" i="2"/>
  <c r="B21" i="2"/>
  <c r="F20" i="2"/>
  <c r="H20" i="2" s="1"/>
  <c r="D20" i="2"/>
  <c r="B20" i="2"/>
  <c r="F19" i="2"/>
  <c r="H19" i="2" s="1"/>
  <c r="B19" i="2"/>
  <c r="H18" i="2"/>
  <c r="F18" i="2"/>
  <c r="B18" i="2"/>
  <c r="H17" i="2"/>
  <c r="F17" i="2"/>
  <c r="D17" i="2"/>
  <c r="B17" i="2"/>
  <c r="F16" i="2"/>
  <c r="H16" i="2" s="1"/>
  <c r="D16" i="2"/>
  <c r="B16" i="2"/>
  <c r="B15" i="2"/>
  <c r="D15" i="2" s="1"/>
  <c r="F10" i="2"/>
  <c r="B10" i="2"/>
  <c r="F9" i="2"/>
  <c r="B9" i="2"/>
  <c r="F8" i="2"/>
  <c r="B8" i="2"/>
  <c r="F7" i="2"/>
  <c r="B7" i="2"/>
  <c r="F6" i="2"/>
  <c r="B6" i="2"/>
  <c r="F5" i="2"/>
  <c r="F4" i="2" s="1"/>
  <c r="B5" i="2"/>
  <c r="J44" i="1"/>
  <c r="L44" i="1" s="1"/>
  <c r="H44" i="1"/>
  <c r="D44" i="1"/>
  <c r="L43" i="1"/>
  <c r="J43" i="1"/>
  <c r="H43" i="1"/>
  <c r="D43" i="1"/>
  <c r="J42" i="1"/>
  <c r="L41" i="1"/>
  <c r="J41" i="1"/>
  <c r="H41" i="1"/>
  <c r="D41" i="1"/>
  <c r="J40" i="1"/>
  <c r="L40" i="1" s="1"/>
  <c r="H40" i="1"/>
  <c r="D40" i="1"/>
  <c r="K38" i="1"/>
  <c r="G38" i="1"/>
  <c r="F38" i="1"/>
  <c r="H38" i="1" s="1"/>
  <c r="D38" i="1"/>
  <c r="C38" i="1"/>
  <c r="B38" i="1"/>
  <c r="J38" i="1" s="1"/>
  <c r="L38" i="1" s="1"/>
  <c r="J31" i="1"/>
  <c r="J30" i="1"/>
  <c r="J29" i="1"/>
  <c r="J28" i="1"/>
  <c r="J27" i="1"/>
  <c r="J26" i="1"/>
  <c r="F26" i="1"/>
  <c r="B26" i="1"/>
  <c r="J22" i="1"/>
  <c r="J21" i="1"/>
  <c r="J20" i="1"/>
  <c r="J19" i="1"/>
  <c r="J18" i="1"/>
  <c r="J17" i="1"/>
  <c r="J16" i="1"/>
  <c r="J15" i="1" s="1"/>
  <c r="F15" i="1"/>
  <c r="B15" i="1"/>
  <c r="J11" i="1"/>
  <c r="J10" i="1"/>
  <c r="J9" i="1"/>
  <c r="J8" i="1"/>
  <c r="J7" i="1"/>
  <c r="J6" i="1"/>
  <c r="J5" i="1"/>
  <c r="J4" i="1" s="1"/>
  <c r="F4" i="1"/>
  <c r="B4" i="1"/>
  <c r="B4" i="2" l="1"/>
  <c r="F15" i="2"/>
  <c r="H15" i="2" s="1"/>
  <c r="F26" i="2"/>
  <c r="D18" i="2"/>
  <c r="D22" i="2"/>
  <c r="D19" i="2"/>
</calcChain>
</file>

<file path=xl/sharedStrings.xml><?xml version="1.0" encoding="utf-8"?>
<sst xmlns="http://schemas.openxmlformats.org/spreadsheetml/2006/main" count="126" uniqueCount="36">
  <si>
    <t>Quarter to Date</t>
  </si>
  <si>
    <t>Fiscal Year to Date</t>
  </si>
  <si>
    <t>Calendar Year to Date</t>
  </si>
  <si>
    <t>Jun 2023</t>
  </si>
  <si>
    <t>Jun 2022</t>
  </si>
  <si>
    <t>Change %</t>
  </si>
  <si>
    <t>Jaguar</t>
  </si>
  <si>
    <t>XE</t>
  </si>
  <si>
    <t>XF</t>
  </si>
  <si>
    <t>F-TYPE</t>
  </si>
  <si>
    <t>E-PACE</t>
  </si>
  <si>
    <t>F-PACE</t>
  </si>
  <si>
    <t>I-PACE</t>
  </si>
  <si>
    <t>XJ</t>
  </si>
  <si>
    <t>Land Rover</t>
  </si>
  <si>
    <t>Defender</t>
  </si>
  <si>
    <t>Discovery Sport</t>
  </si>
  <si>
    <t>Discovery</t>
  </si>
  <si>
    <t>Range Rover Evoque</t>
  </si>
  <si>
    <t>Range Rover Velar</t>
  </si>
  <si>
    <t>Range Rover Sport</t>
  </si>
  <si>
    <t>Range Rover</t>
  </si>
  <si>
    <t>Total World</t>
  </si>
  <si>
    <t>North America</t>
  </si>
  <si>
    <t>UK</t>
  </si>
  <si>
    <t>Europe</t>
  </si>
  <si>
    <t>China Region</t>
  </si>
  <si>
    <t>Overseas</t>
  </si>
  <si>
    <t>Note: Volume retail volume data includes sales from unconsolidated Chinese joint venture.</t>
  </si>
  <si>
    <t>*No longer manufactured</t>
  </si>
  <si>
    <t>Memo: CJLR Vol</t>
  </si>
  <si>
    <t>CJLR (included above)</t>
  </si>
  <si>
    <t>Jaguar XF</t>
  </si>
  <si>
    <t>Jaguar XE</t>
  </si>
  <si>
    <t>Alternative volumes information is available here: https://www.tatamotors.com/investors/</t>
  </si>
  <si>
    <t>XJ*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</si>
</sst>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;\(#,##0\)"/>
    <numFmt numFmtId="165" formatCode="#0.0\%;[Black]\(#0.0&quot;)%&quot;"/>
    <numFmt numFmtId="166" formatCode="#,##0%;\(#,##0\)%;\-"/>
    <numFmt numFmtId="167" formatCode="#0.0\%;[Red]\(#0.0&quot;)%&quot;"/>
    <numFmt numFmtId="168" formatCode="_-* #,##0_-;\-* #,##0_-;_-* &quot;-&quot;??_-;_-@_-"/>
    <numFmt numFmtId="169" formatCode="0.0%\ ;\(0.0%\)"/>
    <numFmt numFmtId="170" formatCode="0.0%"/>
    <numFmt numFmtId="171" formatCode="0.000%"/>
    <numFmt numFmtId="172" formatCode="#,##0.0%;\(#,##0.0\)%;\-"/>
  </numFmts>
  <fonts count="1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8"/>
      <color rgb="FF1E1E1E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JLR Emeric"/>
    </font>
    <font>
      <sz val="9"/>
      <color rgb="FF333333"/>
      <name val="Arial"/>
      <family val="2"/>
    </font>
    <font>
      <u/>
      <sz val="8"/>
      <color rgb="FF1E1E1E"/>
      <name val="Arial"/>
      <family val="2"/>
    </font>
    <font>
      <i/>
      <sz val="8"/>
      <name val="JLR Emeric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</cellStyleXfs>
  <cellXfs count="59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left"/>
    </xf>
    <xf numFmtId="164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5" fontId="5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5" fontId="6" fillId="2" borderId="9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3" borderId="0" xfId="0" applyFont="1" applyFill="1"/>
    <xf numFmtId="0" fontId="9" fillId="3" borderId="0" xfId="2" applyFont="1" applyFill="1" applyAlignment="1">
      <alignment vertical="center"/>
    </xf>
    <xf numFmtId="166" fontId="10" fillId="3" borderId="0" xfId="2" applyNumberFormat="1" applyFont="1" applyFill="1" applyAlignment="1">
      <alignment vertical="center"/>
    </xf>
    <xf numFmtId="166" fontId="9" fillId="3" borderId="0" xfId="2" applyNumberFormat="1" applyFont="1" applyFill="1" applyAlignment="1">
      <alignment vertical="center"/>
    </xf>
    <xf numFmtId="0" fontId="11" fillId="3" borderId="0" xfId="2" applyFont="1" applyFill="1" applyAlignment="1">
      <alignment vertical="center"/>
    </xf>
    <xf numFmtId="164" fontId="9" fillId="3" borderId="0" xfId="2" applyNumberFormat="1" applyFont="1" applyFill="1" applyAlignment="1">
      <alignment vertical="center"/>
    </xf>
    <xf numFmtId="37" fontId="8" fillId="3" borderId="0" xfId="2" applyNumberFormat="1" applyFont="1" applyFill="1" applyAlignment="1">
      <alignment horizontal="left" vertical="center"/>
    </xf>
    <xf numFmtId="164" fontId="12" fillId="2" borderId="0" xfId="0" applyNumberFormat="1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168" fontId="8" fillId="3" borderId="0" xfId="3" applyNumberFormat="1" applyFont="1" applyFill="1" applyBorder="1" applyAlignment="1">
      <alignment vertical="center"/>
    </xf>
    <xf numFmtId="169" fontId="8" fillId="3" borderId="0" xfId="4" applyNumberFormat="1" applyFont="1" applyFill="1" applyAlignment="1">
      <alignment horizontal="right" vertical="center"/>
    </xf>
    <xf numFmtId="0" fontId="8" fillId="3" borderId="0" xfId="2" applyFont="1" applyFill="1" applyAlignment="1">
      <alignment vertical="center"/>
    </xf>
    <xf numFmtId="3" fontId="13" fillId="3" borderId="0" xfId="5" applyNumberFormat="1" applyFont="1" applyFill="1" applyAlignment="1">
      <alignment vertical="center"/>
    </xf>
    <xf numFmtId="0" fontId="8" fillId="3" borderId="0" xfId="2" applyFont="1" applyFill="1"/>
    <xf numFmtId="0" fontId="14" fillId="3" borderId="0" xfId="2" applyFont="1" applyFill="1" applyAlignment="1">
      <alignment horizontal="left" vertical="center" indent="1"/>
    </xf>
    <xf numFmtId="165" fontId="3" fillId="2" borderId="2" xfId="0" applyNumberFormat="1" applyFon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170" fontId="5" fillId="2" borderId="0" xfId="1" applyNumberFormat="1" applyFont="1" applyFill="1" applyAlignment="1">
      <alignment horizontal="center"/>
    </xf>
    <xf numFmtId="170" fontId="5" fillId="2" borderId="10" xfId="1" applyNumberFormat="1" applyFont="1" applyFill="1" applyBorder="1" applyAlignment="1">
      <alignment horizontal="center"/>
    </xf>
    <xf numFmtId="170" fontId="3" fillId="2" borderId="2" xfId="1" applyNumberFormat="1" applyFont="1" applyFill="1" applyBorder="1" applyAlignment="1">
      <alignment horizontal="center"/>
    </xf>
    <xf numFmtId="170" fontId="12" fillId="2" borderId="0" xfId="1" applyNumberFormat="1" applyFont="1" applyFill="1" applyAlignment="1">
      <alignment horizontal="left"/>
    </xf>
    <xf numFmtId="10" fontId="12" fillId="2" borderId="0" xfId="1" applyNumberFormat="1" applyFont="1" applyFill="1" applyAlignment="1">
      <alignment horizontal="left"/>
    </xf>
    <xf numFmtId="165" fontId="2" fillId="2" borderId="0" xfId="1" applyNumberFormat="1" applyFont="1" applyFill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165" fontId="2" fillId="2" borderId="10" xfId="1" applyNumberFormat="1" applyFont="1" applyFill="1" applyBorder="1" applyAlignment="1">
      <alignment horizontal="center"/>
    </xf>
    <xf numFmtId="170" fontId="2" fillId="2" borderId="10" xfId="1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left"/>
    </xf>
    <xf numFmtId="170" fontId="3" fillId="2" borderId="2" xfId="0" applyNumberFormat="1" applyFont="1" applyFill="1" applyBorder="1" applyAlignment="1">
      <alignment horizontal="center"/>
    </xf>
    <xf numFmtId="171" fontId="3" fillId="2" borderId="2" xfId="1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8" fillId="3" borderId="0" xfId="2" applyFont="1" applyFill="1" applyAlignment="1">
      <alignment horizontal="left" vertical="top" wrapText="1"/>
    </xf>
    <xf numFmtId="172" fontId="3" fillId="2" borderId="4" xfId="1" applyNumberFormat="1" applyFont="1" applyFill="1" applyBorder="1" applyAlignment="1">
      <alignment horizontal="center"/>
    </xf>
    <xf numFmtId="172" fontId="2" fillId="2" borderId="7" xfId="1" applyNumberFormat="1" applyFont="1" applyFill="1" applyBorder="1" applyAlignment="1">
      <alignment horizontal="center"/>
    </xf>
    <xf numFmtId="172" fontId="2" fillId="2" borderId="11" xfId="1" applyNumberFormat="1" applyFont="1" applyFill="1" applyBorder="1" applyAlignment="1">
      <alignment horizontal="center"/>
    </xf>
    <xf numFmtId="172" fontId="3" fillId="2" borderId="2" xfId="1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horizontal="center"/>
    </xf>
    <xf numFmtId="172" fontId="2" fillId="2" borderId="10" xfId="1" applyNumberFormat="1" applyFont="1" applyFill="1" applyBorder="1" applyAlignment="1">
      <alignment horizontal="center"/>
    </xf>
  </cellXfs>
  <cellStyles count="6">
    <cellStyle name="Comma 2" xfId="3" xr:uid="{03FC8FE0-1B85-4F8B-B4E1-194C797C2766}"/>
    <cellStyle name="Normal" xfId="0" builtinId="0"/>
    <cellStyle name="Normal 2" xfId="2" xr:uid="{A79D23DB-24C3-43DA-AFAB-13D376DD6132}"/>
    <cellStyle name="Normal_GLobal Sales data - JLR - Feb10" xfId="5" xr:uid="{8F42B632-E8DF-45AC-A311-F444968AEFD5}"/>
    <cellStyle name="Normal_TALFIIA Five Year Reporting_FR3 FCST" xfId="4" xr:uid="{9477DFED-6218-4280-B4A3-F94ADBFB6EA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_Accounting\Department\Old%20N%20drive\MAC\Finance%20Report%202009\FR12\Cash%20Flow%20FR12\Cashflow%20in%20stat%20format%20fr12-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olexa1\Local%20Settings\Temporary%20Internet%20Files\OLK1A7\772%20MasterQtrTemp_2007%20v%204%202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1232\Debt%20Model\Debt%20Model%20-%2031%2010%20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Tate%20and%20Lyle\Group%20Accounts\Old%20N%20drive\MAC\Finance%20report%202006\FR5\FR5%20Directors%20Report_P&amp;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TLIF\Accounting\1232\YEAREND\Year%20End%202003\FRS13\Debt%20Model%20-%2031%2003%20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QFIL01\LSQShared\Fin_Planning\Department\Shared\FR%20Capex\2009%20Finance%20Reports\FR5\C100571%20FR5%20forecast%20full%20yr%20Capex%20for%20Plann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Tate%20and%20Lyle\Planning\Planning\Shared\AOP\2007\AOP%20document\Workings%20and%20Support\AOP2006\Sales%20FX%20and%20Trading%20differenc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3\Documents%20and%20Settings\modir\Local%20Settings\Temporary%20Internet%20Files\OLK4\Directors%20Report_PL%20FR5%20forecast%20to%20P12%20FY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lrglobal.sharepoint.com/Users/howens/Documents/Q4%20Financials%20Template%20(Working%20Document)%20-%20HO%202019-04-15%20v0.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JLR%20Treasury\Investor%20relations\Volumes\FY16\P04\JLR%20Volume%20data%20Jul%202015%20without%20CJLR%20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OP 2010"/>
      <sheetName val="Stat format cash flow"/>
      <sheetName val="Stat format working capital"/>
      <sheetName val="Hyperion AO_PForecast (2)"/>
      <sheetName val="Hyperion AO_PForecast"/>
      <sheetName val="C100821 (1)"/>
      <sheetName val="C100821 (2)"/>
      <sheetName val="c100831 (1)"/>
      <sheetName val="c100831 (2)"/>
      <sheetName val="c100841 (1)"/>
      <sheetName val="c100841 (2)"/>
      <sheetName val="V2"/>
      <sheetName val="stat forma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8"/>
      <sheetName val="intro"/>
      <sheetName val="1"/>
      <sheetName val="BU"/>
      <sheetName val="Divisions"/>
      <sheetName val="2"/>
      <sheetName val="3"/>
      <sheetName val="3 OLD"/>
      <sheetName val="5"/>
      <sheetName val="6"/>
      <sheetName val="7"/>
      <sheetName val="11"/>
      <sheetName val="12"/>
      <sheetName val="13"/>
      <sheetName val="14"/>
      <sheetName val="15"/>
      <sheetName val="16"/>
      <sheetName val="17"/>
      <sheetName val="18"/>
      <sheetName val="20"/>
      <sheetName val="21"/>
      <sheetName val="22"/>
      <sheetName val="23"/>
      <sheetName val="24"/>
      <sheetName val="25"/>
      <sheetName val="26"/>
      <sheetName val="27"/>
      <sheetName val="30"/>
      <sheetName val="31"/>
      <sheetName val="32"/>
      <sheetName val="33"/>
      <sheetName val="34"/>
      <sheetName val="35"/>
      <sheetName val="35a"/>
      <sheetName val="37"/>
      <sheetName val="38"/>
      <sheetName val="40"/>
      <sheetName val="39"/>
      <sheetName val="41"/>
      <sheetName val="36"/>
      <sheetName val="SAP MAP"/>
      <sheetName val="Proof"/>
      <sheetName val="Export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4">
          <cell r="J4" t="str">
            <v>Select Period</v>
          </cell>
        </row>
        <row r="21">
          <cell r="M21" t="str">
            <v>Please Select One</v>
          </cell>
        </row>
        <row r="22">
          <cell r="M22" t="str">
            <v>Secured</v>
          </cell>
        </row>
        <row r="23">
          <cell r="M23" t="str">
            <v>Unsecured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Output"/>
      <sheetName val="Assumptions"/>
      <sheetName val="Lookup Tables"/>
      <sheetName val="Workings"/>
      <sheetName val="Input"/>
      <sheetName val="Reports"/>
      <sheetName val="Historical"/>
      <sheetName val="Group Third Party Debt"/>
      <sheetName val="EastStarch"/>
      <sheetName val="Committed"/>
      <sheetName val="FRS13"/>
    </sheetNames>
    <sheetDataSet>
      <sheetData sheetId="0"/>
      <sheetData sheetId="1"/>
      <sheetData sheetId="2"/>
      <sheetData sheetId="3" refreshError="1">
        <row r="20">
          <cell r="A20" t="str">
            <v>Bank</v>
          </cell>
          <cell r="B20">
            <v>1</v>
          </cell>
        </row>
        <row r="21">
          <cell r="A21" t="str">
            <v>Capital</v>
          </cell>
          <cell r="B21">
            <v>0</v>
          </cell>
        </row>
        <row r="22">
          <cell r="A22">
            <v>0</v>
          </cell>
          <cell r="B2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BEXqueries"/>
      <sheetName val="SAPBEXfilters"/>
      <sheetName val="Key Page"/>
      <sheetName val="Year to date £GBP"/>
      <sheetName val="Month £GBP"/>
      <sheetName val="BW Results"/>
      <sheetName val="FX Rates"/>
      <sheetName val="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3">
          <cell r="A23" t="str">
            <v>Consolidation unit</v>
          </cell>
          <cell r="B23" t="str">
            <v>Sales YTD Local</v>
          </cell>
          <cell r="C23" t="str">
            <v>Sales YTD £GBP AOP</v>
          </cell>
          <cell r="D23" t="str">
            <v>Sales MTD £GBP</v>
          </cell>
          <cell r="E23" t="str">
            <v>Sales MTD £GBP AOP</v>
          </cell>
          <cell r="F23" t="str">
            <v>PBIEA YTD Local</v>
          </cell>
          <cell r="G23" t="str">
            <v>PBIEA MTD £GBP</v>
          </cell>
          <cell r="H23" t="str">
            <v>PBTEA YTD Local</v>
          </cell>
          <cell r="I23" t="str">
            <v>PBTEA MTD £GBP</v>
          </cell>
          <cell r="J23" t="str">
            <v>Amortisation MTD £GBP</v>
          </cell>
          <cell r="K23" t="str">
            <v>Amortisation YTD £GBP</v>
          </cell>
          <cell r="L23" t="str">
            <v>Exceptionals MTD £GBP</v>
          </cell>
          <cell r="M23" t="str">
            <v>Exceptionals YTD £GBP</v>
          </cell>
        </row>
        <row r="24">
          <cell r="A24" t="str">
            <v>ABE</v>
          </cell>
          <cell r="B24">
            <v>-87473589.329999998</v>
          </cell>
          <cell r="C24">
            <v>-64149604.07</v>
          </cell>
          <cell r="D24">
            <v>-11760177.48</v>
          </cell>
          <cell r="E24">
            <v>-12953478.5</v>
          </cell>
          <cell r="F24">
            <v>-363350.44</v>
          </cell>
          <cell r="G24">
            <v>-290148.21999999997</v>
          </cell>
          <cell r="H24">
            <v>-340225.1</v>
          </cell>
          <cell r="I24">
            <v>-291827.18</v>
          </cell>
        </row>
        <row r="25">
          <cell r="A25" t="str">
            <v>ABU</v>
          </cell>
          <cell r="B25">
            <v>-23902750</v>
          </cell>
          <cell r="C25">
            <v>-9035379.1400000006</v>
          </cell>
          <cell r="D25">
            <v>-1891436.39</v>
          </cell>
          <cell r="E25">
            <v>-1991761.61</v>
          </cell>
          <cell r="F25">
            <v>-4513900</v>
          </cell>
          <cell r="G25">
            <v>-364407.9</v>
          </cell>
          <cell r="H25">
            <v>-4014550</v>
          </cell>
          <cell r="I25">
            <v>-332094.77</v>
          </cell>
          <cell r="J25">
            <v>4330.55</v>
          </cell>
          <cell r="K25">
            <v>21746.7</v>
          </cell>
        </row>
        <row r="26">
          <cell r="A26" t="str">
            <v>ACO</v>
          </cell>
          <cell r="F26">
            <v>9403.94</v>
          </cell>
          <cell r="G26">
            <v>1410.02</v>
          </cell>
          <cell r="H26">
            <v>-8134.37</v>
          </cell>
          <cell r="I26">
            <v>-105.47</v>
          </cell>
        </row>
        <row r="27">
          <cell r="A27" t="str">
            <v>ADE</v>
          </cell>
          <cell r="F27">
            <v>-369954.28</v>
          </cell>
          <cell r="G27">
            <v>-48871.86</v>
          </cell>
          <cell r="H27">
            <v>-389158</v>
          </cell>
          <cell r="I27">
            <v>-51347</v>
          </cell>
        </row>
        <row r="28">
          <cell r="A28" t="str">
            <v>AFR</v>
          </cell>
          <cell r="B28">
            <v>-73590018.890000001</v>
          </cell>
          <cell r="C28">
            <v>-55258625.57</v>
          </cell>
          <cell r="D28">
            <v>-7375465.4800000004</v>
          </cell>
          <cell r="E28">
            <v>-10984445.710000001</v>
          </cell>
          <cell r="F28">
            <v>-2018802.09</v>
          </cell>
          <cell r="G28">
            <v>2464226.9900000002</v>
          </cell>
          <cell r="H28">
            <v>-204751.64</v>
          </cell>
          <cell r="I28">
            <v>2709329.79</v>
          </cell>
          <cell r="L28">
            <v>-329.78</v>
          </cell>
          <cell r="M28">
            <v>-40051.129999999997</v>
          </cell>
        </row>
        <row r="29">
          <cell r="A29" t="str">
            <v>AHE</v>
          </cell>
          <cell r="B29">
            <v>-18961100</v>
          </cell>
          <cell r="C29">
            <v>-10383837.67</v>
          </cell>
          <cell r="D29">
            <v>-3715241.58</v>
          </cell>
          <cell r="E29">
            <v>-3260322.4</v>
          </cell>
          <cell r="F29">
            <v>-1981200</v>
          </cell>
          <cell r="G29">
            <v>-406987.03</v>
          </cell>
          <cell r="H29">
            <v>-2016200</v>
          </cell>
          <cell r="I29">
            <v>-410084.16</v>
          </cell>
        </row>
        <row r="30">
          <cell r="A30" t="str">
            <v>AIB</v>
          </cell>
          <cell r="B30">
            <v>-39352918.789999999</v>
          </cell>
          <cell r="C30">
            <v>-25287754.52</v>
          </cell>
          <cell r="D30">
            <v>-5234717.6500000004</v>
          </cell>
          <cell r="E30">
            <v>-5216346.1500000004</v>
          </cell>
          <cell r="F30">
            <v>-9185495.1300000008</v>
          </cell>
          <cell r="G30">
            <v>-1193830.23</v>
          </cell>
          <cell r="H30">
            <v>-8133547.4699999997</v>
          </cell>
          <cell r="I30">
            <v>-1055221.3899999999</v>
          </cell>
        </row>
        <row r="31">
          <cell r="A31" t="str">
            <v>AIT</v>
          </cell>
          <cell r="F31">
            <v>-78059.259999999995</v>
          </cell>
          <cell r="G31">
            <v>-1751.91</v>
          </cell>
          <cell r="H31">
            <v>-77754.12</v>
          </cell>
          <cell r="I31">
            <v>-1760.88</v>
          </cell>
        </row>
        <row r="32">
          <cell r="A32" t="str">
            <v>ALC</v>
          </cell>
          <cell r="B32">
            <v>-45455000</v>
          </cell>
          <cell r="C32">
            <v>-35988899.880000003</v>
          </cell>
          <cell r="D32">
            <v>-6540776.2699999996</v>
          </cell>
          <cell r="E32">
            <v>-6808257.9100000001</v>
          </cell>
          <cell r="F32">
            <v>-3214100</v>
          </cell>
          <cell r="G32">
            <v>-584411.06000000006</v>
          </cell>
          <cell r="H32">
            <v>-3443900</v>
          </cell>
          <cell r="I32">
            <v>-610840.56000000006</v>
          </cell>
        </row>
        <row r="33">
          <cell r="A33" t="str">
            <v>ALM</v>
          </cell>
          <cell r="B33">
            <v>-437536800</v>
          </cell>
          <cell r="C33">
            <v>-20705129.129999999</v>
          </cell>
          <cell r="D33">
            <v>-5019004.6500000004</v>
          </cell>
          <cell r="E33">
            <v>-4215706.82</v>
          </cell>
          <cell r="F33">
            <v>-45376050</v>
          </cell>
          <cell r="G33">
            <v>-531460.81000000006</v>
          </cell>
          <cell r="H33">
            <v>-42826600</v>
          </cell>
          <cell r="I33">
            <v>-592902.18999999994</v>
          </cell>
          <cell r="L33">
            <v>-591.26</v>
          </cell>
          <cell r="M33">
            <v>-267.89999999999998</v>
          </cell>
        </row>
        <row r="34">
          <cell r="A34" t="str">
            <v>AMA</v>
          </cell>
          <cell r="B34">
            <v>-62741767.32</v>
          </cell>
          <cell r="C34">
            <v>-4019473.79</v>
          </cell>
          <cell r="D34">
            <v>-653155.97</v>
          </cell>
          <cell r="E34">
            <v>-703395.82</v>
          </cell>
          <cell r="F34">
            <v>-8433901.2100000009</v>
          </cell>
          <cell r="G34">
            <v>-10027.83</v>
          </cell>
          <cell r="H34">
            <v>-8801294.5700000003</v>
          </cell>
          <cell r="I34">
            <v>-15858</v>
          </cell>
          <cell r="L34">
            <v>-669.64</v>
          </cell>
          <cell r="M34">
            <v>-1780.06</v>
          </cell>
        </row>
        <row r="35">
          <cell r="A35" t="str">
            <v>AMGADJ</v>
          </cell>
          <cell r="F35">
            <v>50000</v>
          </cell>
          <cell r="G35">
            <v>48.95</v>
          </cell>
          <cell r="H35">
            <v>50000</v>
          </cell>
          <cell r="I35">
            <v>48.95</v>
          </cell>
        </row>
        <row r="36">
          <cell r="A36" t="str">
            <v>AMU</v>
          </cell>
          <cell r="B36">
            <v>-46549624.100000001</v>
          </cell>
          <cell r="C36">
            <v>-41101300</v>
          </cell>
          <cell r="D36">
            <v>-10213073.060000001</v>
          </cell>
          <cell r="E36">
            <v>-9224100</v>
          </cell>
          <cell r="F36">
            <v>-4682483.46</v>
          </cell>
          <cell r="G36">
            <v>-1271983.46</v>
          </cell>
          <cell r="H36">
            <v>-4616288.62</v>
          </cell>
          <cell r="I36">
            <v>-1283668.71</v>
          </cell>
        </row>
        <row r="37">
          <cell r="A37" t="str">
            <v>ANE</v>
          </cell>
          <cell r="B37">
            <v>-51509971.700000003</v>
          </cell>
          <cell r="C37">
            <v>-31892251.129999999</v>
          </cell>
          <cell r="D37">
            <v>-6999698.6799999997</v>
          </cell>
          <cell r="E37">
            <v>-5899816.1799999997</v>
          </cell>
          <cell r="F37">
            <v>-7696362.4900000002</v>
          </cell>
          <cell r="G37">
            <v>-1276667.18</v>
          </cell>
          <cell r="H37">
            <v>-7396051.4000000004</v>
          </cell>
          <cell r="I37">
            <v>-1243773.76</v>
          </cell>
        </row>
        <row r="38">
          <cell r="A38" t="str">
            <v>ANI</v>
          </cell>
          <cell r="C38">
            <v>-13171947.4</v>
          </cell>
          <cell r="E38">
            <v>-2655578.96</v>
          </cell>
        </row>
        <row r="39">
          <cell r="A39" t="str">
            <v>ANI_TL</v>
          </cell>
          <cell r="B39">
            <v>-36485100</v>
          </cell>
          <cell r="D39">
            <v>-2698421.85</v>
          </cell>
          <cell r="F39">
            <v>-6231300</v>
          </cell>
          <cell r="G39">
            <v>-606685.25</v>
          </cell>
          <cell r="H39">
            <v>-6420700</v>
          </cell>
          <cell r="I39">
            <v>-616330.87</v>
          </cell>
          <cell r="J39">
            <v>4935.0600000000004</v>
          </cell>
          <cell r="K39">
            <v>23829.48</v>
          </cell>
        </row>
        <row r="40">
          <cell r="A40" t="str">
            <v>ARO</v>
          </cell>
          <cell r="B40">
            <v>12025799865</v>
          </cell>
          <cell r="C40">
            <v>-988424.41</v>
          </cell>
          <cell r="D40">
            <v>1253773.4099999999</v>
          </cell>
          <cell r="E40">
            <v>-213595.72</v>
          </cell>
          <cell r="F40">
            <v>2345727258</v>
          </cell>
          <cell r="G40">
            <v>244558.41</v>
          </cell>
          <cell r="H40">
            <v>2007827595</v>
          </cell>
          <cell r="I40">
            <v>209330.02</v>
          </cell>
        </row>
        <row r="41">
          <cell r="A41" t="str">
            <v>ARO_NL</v>
          </cell>
          <cell r="B41">
            <v>-8501163.9600000009</v>
          </cell>
          <cell r="D41">
            <v>-1617368.53</v>
          </cell>
          <cell r="F41">
            <v>-2217565.3199999998</v>
          </cell>
          <cell r="G41">
            <v>-421897.56</v>
          </cell>
          <cell r="H41">
            <v>-2006084.68</v>
          </cell>
          <cell r="I41">
            <v>-381662.82</v>
          </cell>
        </row>
        <row r="42">
          <cell r="A42" t="str">
            <v>ASL</v>
          </cell>
          <cell r="B42">
            <v>-491098100</v>
          </cell>
          <cell r="C42">
            <v>-9130547.3399999999</v>
          </cell>
          <cell r="D42">
            <v>-1626040.26</v>
          </cell>
          <cell r="E42">
            <v>-1987042.45</v>
          </cell>
          <cell r="F42">
            <v>-113677900</v>
          </cell>
          <cell r="G42">
            <v>-394306.82</v>
          </cell>
          <cell r="H42">
            <v>-113248600</v>
          </cell>
          <cell r="I42">
            <v>-388909.37</v>
          </cell>
          <cell r="J42">
            <v>964.33</v>
          </cell>
          <cell r="K42">
            <v>4773.42</v>
          </cell>
          <cell r="L42">
            <v>2902.81</v>
          </cell>
          <cell r="M42">
            <v>6427.44</v>
          </cell>
        </row>
        <row r="43">
          <cell r="A43" t="str">
            <v>AST</v>
          </cell>
          <cell r="B43">
            <v>-2807000</v>
          </cell>
          <cell r="C43">
            <v>-2449736.84</v>
          </cell>
          <cell r="D43">
            <v>-275607.83</v>
          </cell>
          <cell r="E43">
            <v>-541842.1</v>
          </cell>
          <cell r="F43">
            <v>2704550</v>
          </cell>
          <cell r="G43">
            <v>310648.64</v>
          </cell>
          <cell r="H43">
            <v>2763500</v>
          </cell>
          <cell r="I43">
            <v>318161.99</v>
          </cell>
        </row>
        <row r="44">
          <cell r="A44" t="str">
            <v>CAM</v>
          </cell>
          <cell r="F44">
            <v>300</v>
          </cell>
          <cell r="G44">
            <v>0.69</v>
          </cell>
          <cell r="H44">
            <v>300</v>
          </cell>
          <cell r="I44">
            <v>0.69</v>
          </cell>
        </row>
        <row r="45">
          <cell r="A45" t="str">
            <v>CAN</v>
          </cell>
          <cell r="H45">
            <v>104500</v>
          </cell>
          <cell r="I45">
            <v>23400</v>
          </cell>
        </row>
        <row r="46">
          <cell r="A46" t="str">
            <v>CBS</v>
          </cell>
          <cell r="B46">
            <v>-3507000</v>
          </cell>
          <cell r="C46">
            <v>-296512.37</v>
          </cell>
          <cell r="D46">
            <v>-59169.48</v>
          </cell>
          <cell r="E46">
            <v>-56055.81</v>
          </cell>
          <cell r="F46">
            <v>-685000</v>
          </cell>
          <cell r="G46">
            <v>-8024.59</v>
          </cell>
          <cell r="H46">
            <v>-710000</v>
          </cell>
          <cell r="I46">
            <v>-8470.27</v>
          </cell>
        </row>
        <row r="47">
          <cell r="A47" t="str">
            <v>COM</v>
          </cell>
          <cell r="B47">
            <v>-42100</v>
          </cell>
          <cell r="D47">
            <v>-17125.22</v>
          </cell>
          <cell r="F47">
            <v>-10200</v>
          </cell>
          <cell r="G47">
            <v>-3515.28</v>
          </cell>
          <cell r="H47">
            <v>-10400</v>
          </cell>
          <cell r="I47">
            <v>-3583.53</v>
          </cell>
          <cell r="J47">
            <v>0.15</v>
          </cell>
          <cell r="K47">
            <v>102.24</v>
          </cell>
        </row>
        <row r="48">
          <cell r="A48" t="str">
            <v>CUK</v>
          </cell>
          <cell r="B48">
            <v>-399262350</v>
          </cell>
          <cell r="C48">
            <v>-10628016.439999999</v>
          </cell>
          <cell r="D48">
            <v>-2323789.38</v>
          </cell>
          <cell r="E48">
            <v>-2087503.43</v>
          </cell>
          <cell r="F48">
            <v>-46370900</v>
          </cell>
          <cell r="G48">
            <v>-275988.53000000003</v>
          </cell>
          <cell r="H48">
            <v>-38593000</v>
          </cell>
          <cell r="I48">
            <v>-348918.62</v>
          </cell>
          <cell r="J48">
            <v>835.08</v>
          </cell>
          <cell r="K48">
            <v>5407.06</v>
          </cell>
          <cell r="L48">
            <v>-10651.61</v>
          </cell>
          <cell r="M48">
            <v>-12296.4</v>
          </cell>
        </row>
        <row r="49">
          <cell r="A49" t="str">
            <v>DOL</v>
          </cell>
          <cell r="B49">
            <v>-28978200</v>
          </cell>
          <cell r="C49">
            <v>-2514869.4</v>
          </cell>
          <cell r="D49">
            <v>-676939.23</v>
          </cell>
          <cell r="E49">
            <v>-537294.35</v>
          </cell>
          <cell r="F49">
            <v>-3422800</v>
          </cell>
          <cell r="G49">
            <v>-119066.47</v>
          </cell>
          <cell r="H49">
            <v>-3564600</v>
          </cell>
          <cell r="I49">
            <v>-117629.29</v>
          </cell>
          <cell r="L49">
            <v>-4.55</v>
          </cell>
          <cell r="M49">
            <v>-982.85</v>
          </cell>
        </row>
        <row r="50">
          <cell r="A50" t="str">
            <v>DUP</v>
          </cell>
          <cell r="B50">
            <v>-149150</v>
          </cell>
          <cell r="D50">
            <v>-343.1</v>
          </cell>
          <cell r="F50">
            <v>1504800</v>
          </cell>
          <cell r="G50">
            <v>302615.08</v>
          </cell>
          <cell r="H50">
            <v>1432750</v>
          </cell>
          <cell r="I50">
            <v>293377.45</v>
          </cell>
        </row>
        <row r="51">
          <cell r="A51" t="str">
            <v>EBR</v>
          </cell>
          <cell r="F51">
            <v>0</v>
          </cell>
          <cell r="G51">
            <v>-0.01</v>
          </cell>
          <cell r="H51">
            <v>1970899.57</v>
          </cell>
          <cell r="I51">
            <v>275205.05</v>
          </cell>
        </row>
        <row r="52">
          <cell r="A52" t="str">
            <v>ESB</v>
          </cell>
          <cell r="F52">
            <v>22400</v>
          </cell>
          <cell r="G52">
            <v>8121.53</v>
          </cell>
          <cell r="H52">
            <v>-53050</v>
          </cell>
          <cell r="I52">
            <v>-1549.33</v>
          </cell>
        </row>
        <row r="53">
          <cell r="A53" t="str">
            <v>ESC</v>
          </cell>
          <cell r="F53">
            <v>-37700</v>
          </cell>
          <cell r="G53">
            <v>-64493.31</v>
          </cell>
          <cell r="H53">
            <v>-139300</v>
          </cell>
          <cell r="I53">
            <v>-77286.66</v>
          </cell>
        </row>
        <row r="54">
          <cell r="A54" t="str">
            <v>ESK</v>
          </cell>
          <cell r="B54">
            <v>-11795000</v>
          </cell>
          <cell r="D54">
            <v>-32427.71</v>
          </cell>
          <cell r="F54">
            <v>-10372050</v>
          </cell>
          <cell r="G54">
            <v>-27858.3</v>
          </cell>
          <cell r="H54">
            <v>-10974900</v>
          </cell>
          <cell r="I54">
            <v>-28503.51</v>
          </cell>
          <cell r="L54">
            <v>675.52</v>
          </cell>
          <cell r="M54">
            <v>0</v>
          </cell>
        </row>
        <row r="55">
          <cell r="A55" t="str">
            <v>FRM</v>
          </cell>
          <cell r="B55">
            <v>-19753800</v>
          </cell>
          <cell r="C55">
            <v>-12609587.1</v>
          </cell>
          <cell r="D55">
            <v>-2971059.38</v>
          </cell>
          <cell r="E55">
            <v>-2152149.3199999998</v>
          </cell>
          <cell r="F55">
            <v>-1128100</v>
          </cell>
          <cell r="G55">
            <v>-89110.77</v>
          </cell>
          <cell r="H55">
            <v>-1121200</v>
          </cell>
          <cell r="I55">
            <v>-86449.53</v>
          </cell>
        </row>
        <row r="56">
          <cell r="A56" t="str">
            <v>FSL</v>
          </cell>
          <cell r="F56">
            <v>-39300</v>
          </cell>
          <cell r="G56">
            <v>100</v>
          </cell>
          <cell r="H56">
            <v>66700</v>
          </cell>
          <cell r="I56">
            <v>20000</v>
          </cell>
          <cell r="L56">
            <v>0</v>
          </cell>
          <cell r="M56">
            <v>-431200</v>
          </cell>
        </row>
        <row r="57">
          <cell r="A57" t="str">
            <v>GGP</v>
          </cell>
          <cell r="B57">
            <v>-174921000</v>
          </cell>
          <cell r="C57">
            <v>-11478080.630000001</v>
          </cell>
          <cell r="D57">
            <v>-2345130.1800000002</v>
          </cell>
          <cell r="E57">
            <v>-2324618.0699999998</v>
          </cell>
          <cell r="F57">
            <v>-1210000</v>
          </cell>
          <cell r="G57">
            <v>-4439.05</v>
          </cell>
          <cell r="H57">
            <v>-85000</v>
          </cell>
          <cell r="I57">
            <v>6037.79</v>
          </cell>
        </row>
        <row r="58">
          <cell r="A58" t="str">
            <v>HAN</v>
          </cell>
          <cell r="B58">
            <v>-2565000</v>
          </cell>
          <cell r="C58">
            <v>-3308116.52</v>
          </cell>
          <cell r="D58">
            <v>-372097.26</v>
          </cell>
          <cell r="E58">
            <v>-673783.94</v>
          </cell>
          <cell r="F58">
            <v>-99000</v>
          </cell>
          <cell r="G58">
            <v>13515.84</v>
          </cell>
          <cell r="H58">
            <v>-45000</v>
          </cell>
          <cell r="I58">
            <v>21055.72</v>
          </cell>
        </row>
        <row r="59">
          <cell r="A59" t="str">
            <v>HOI</v>
          </cell>
          <cell r="F59">
            <v>206400</v>
          </cell>
          <cell r="G59">
            <v>-63500</v>
          </cell>
          <cell r="H59">
            <v>-1320600</v>
          </cell>
          <cell r="I59">
            <v>-345000</v>
          </cell>
        </row>
        <row r="60">
          <cell r="A60" t="str">
            <v>HOL</v>
          </cell>
          <cell r="F60">
            <v>26000</v>
          </cell>
          <cell r="G60">
            <v>2748.01</v>
          </cell>
          <cell r="H60">
            <v>-1656000</v>
          </cell>
          <cell r="I60">
            <v>-218744.54</v>
          </cell>
          <cell r="L60">
            <v>0</v>
          </cell>
          <cell r="M60">
            <v>0</v>
          </cell>
        </row>
        <row r="61">
          <cell r="A61" t="str">
            <v>HUN</v>
          </cell>
          <cell r="B61">
            <v>-3753217150</v>
          </cell>
          <cell r="C61">
            <v>-8692825.4199999999</v>
          </cell>
          <cell r="D61">
            <v>-1972690.8</v>
          </cell>
          <cell r="E61">
            <v>-1751474.22</v>
          </cell>
          <cell r="F61">
            <v>-1209672450</v>
          </cell>
          <cell r="G61">
            <v>-511220.47999999998</v>
          </cell>
          <cell r="H61">
            <v>-1194977450</v>
          </cell>
          <cell r="I61">
            <v>-502261.01</v>
          </cell>
          <cell r="J61">
            <v>836.58</v>
          </cell>
          <cell r="K61">
            <v>5095.03</v>
          </cell>
        </row>
        <row r="62">
          <cell r="A62" t="str">
            <v>HUS</v>
          </cell>
          <cell r="F62">
            <v>380400</v>
          </cell>
          <cell r="G62">
            <v>62957.31</v>
          </cell>
          <cell r="H62">
            <v>14355900</v>
          </cell>
          <cell r="I62">
            <v>1157226.71</v>
          </cell>
        </row>
        <row r="63">
          <cell r="A63" t="str">
            <v>ISR</v>
          </cell>
          <cell r="B63">
            <v>-7456000</v>
          </cell>
          <cell r="C63">
            <v>-3662631.58</v>
          </cell>
          <cell r="D63">
            <v>-848922.83</v>
          </cell>
          <cell r="E63">
            <v>-738947.37</v>
          </cell>
          <cell r="F63">
            <v>-136000</v>
          </cell>
          <cell r="G63">
            <v>-68625.210000000006</v>
          </cell>
          <cell r="H63">
            <v>-136000</v>
          </cell>
          <cell r="I63">
            <v>-68625.210000000006</v>
          </cell>
        </row>
        <row r="64">
          <cell r="A64" t="str">
            <v>JUH</v>
          </cell>
          <cell r="B64">
            <v>-662164150</v>
          </cell>
          <cell r="C64">
            <v>-9290521.8399999999</v>
          </cell>
          <cell r="D64">
            <v>-3383349.3</v>
          </cell>
          <cell r="E64">
            <v>-1881445.79</v>
          </cell>
          <cell r="F64">
            <v>-102512150</v>
          </cell>
          <cell r="G64">
            <v>-632821.27</v>
          </cell>
          <cell r="H64">
            <v>-101926900</v>
          </cell>
          <cell r="I64">
            <v>-631525.32999999996</v>
          </cell>
          <cell r="J64">
            <v>24.37</v>
          </cell>
          <cell r="K64">
            <v>9643.36</v>
          </cell>
        </row>
        <row r="65">
          <cell r="A65" t="str">
            <v>KAB</v>
          </cell>
          <cell r="B65">
            <v>-5839410650</v>
          </cell>
          <cell r="C65">
            <v>-16485300.58</v>
          </cell>
          <cell r="D65">
            <v>-2050165.36</v>
          </cell>
          <cell r="E65">
            <v>-3446994.4</v>
          </cell>
          <cell r="F65">
            <v>-962846500</v>
          </cell>
          <cell r="G65">
            <v>-234466.19</v>
          </cell>
          <cell r="H65">
            <v>-881467150</v>
          </cell>
          <cell r="I65">
            <v>-119336.44</v>
          </cell>
          <cell r="J65">
            <v>0</v>
          </cell>
          <cell r="K65">
            <v>0</v>
          </cell>
          <cell r="L65">
            <v>-181258.38</v>
          </cell>
          <cell r="M65">
            <v>-181805.77</v>
          </cell>
        </row>
        <row r="66">
          <cell r="A66" t="str">
            <v>KAL</v>
          </cell>
          <cell r="H66">
            <v>-66000</v>
          </cell>
          <cell r="I66">
            <v>-12800</v>
          </cell>
        </row>
        <row r="67">
          <cell r="A67" t="str">
            <v>KNT</v>
          </cell>
          <cell r="F67">
            <v>-95000</v>
          </cell>
          <cell r="G67">
            <v>-20600</v>
          </cell>
          <cell r="H67">
            <v>-115200</v>
          </cell>
          <cell r="I67">
            <v>-24700</v>
          </cell>
        </row>
        <row r="68">
          <cell r="A68" t="str">
            <v>KOR</v>
          </cell>
          <cell r="B68">
            <v>-2865957000</v>
          </cell>
          <cell r="C68">
            <v>-1573810.54</v>
          </cell>
          <cell r="D68">
            <v>-356709.22</v>
          </cell>
          <cell r="E68">
            <v>-303150.07</v>
          </cell>
          <cell r="F68">
            <v>-454273700</v>
          </cell>
          <cell r="G68">
            <v>-88125.6</v>
          </cell>
          <cell r="H68">
            <v>-455964900</v>
          </cell>
          <cell r="I68">
            <v>-88128.19</v>
          </cell>
        </row>
        <row r="69">
          <cell r="A69" t="str">
            <v>LLC</v>
          </cell>
          <cell r="F69">
            <v>400300</v>
          </cell>
          <cell r="G69">
            <v>44695.39</v>
          </cell>
          <cell r="H69">
            <v>-17710100</v>
          </cell>
          <cell r="I69">
            <v>-1635587.44</v>
          </cell>
        </row>
        <row r="70">
          <cell r="A70" t="str">
            <v>MAG</v>
          </cell>
          <cell r="B70">
            <v>-1009500</v>
          </cell>
          <cell r="C70">
            <v>-482006.51</v>
          </cell>
          <cell r="D70">
            <v>-178975.01</v>
          </cell>
          <cell r="E70">
            <v>-96401.3</v>
          </cell>
          <cell r="F70">
            <v>-950000</v>
          </cell>
          <cell r="G70">
            <v>-170408.79</v>
          </cell>
          <cell r="H70">
            <v>-951000</v>
          </cell>
          <cell r="I70">
            <v>-170409.77</v>
          </cell>
        </row>
        <row r="71">
          <cell r="A71" t="str">
            <v>MCA</v>
          </cell>
          <cell r="B71">
            <v>-133993000</v>
          </cell>
          <cell r="C71">
            <v>-5940108.1200000001</v>
          </cell>
          <cell r="D71">
            <v>-1249342.08</v>
          </cell>
          <cell r="E71">
            <v>-1152082.03</v>
          </cell>
          <cell r="F71">
            <v>-3405700</v>
          </cell>
          <cell r="G71">
            <v>-46557.4</v>
          </cell>
          <cell r="H71">
            <v>-4336100</v>
          </cell>
          <cell r="I71">
            <v>1495.53</v>
          </cell>
        </row>
        <row r="72">
          <cell r="A72" t="str">
            <v>MEL</v>
          </cell>
          <cell r="B72">
            <v>-3741100</v>
          </cell>
          <cell r="C72">
            <v>-2961538.46</v>
          </cell>
          <cell r="D72">
            <v>-718604.21</v>
          </cell>
          <cell r="E72">
            <v>-659431.56000000006</v>
          </cell>
          <cell r="F72">
            <v>-21500</v>
          </cell>
          <cell r="G72">
            <v>-10979.33</v>
          </cell>
          <cell r="H72">
            <v>-23900</v>
          </cell>
          <cell r="I72">
            <v>-10981.68</v>
          </cell>
        </row>
        <row r="73">
          <cell r="A73" t="str">
            <v>MER</v>
          </cell>
          <cell r="B73">
            <v>-41393600</v>
          </cell>
          <cell r="C73">
            <v>-6918342.3600000003</v>
          </cell>
          <cell r="D73">
            <v>-2115259.56</v>
          </cell>
          <cell r="E73">
            <v>-1404616.18</v>
          </cell>
          <cell r="F73">
            <v>-5131600</v>
          </cell>
          <cell r="G73">
            <v>-225614.25</v>
          </cell>
          <cell r="H73">
            <v>-5662500</v>
          </cell>
          <cell r="I73">
            <v>-239232.15</v>
          </cell>
        </row>
        <row r="74">
          <cell r="A74" t="str">
            <v>MEX</v>
          </cell>
          <cell r="F74">
            <v>113000</v>
          </cell>
          <cell r="G74">
            <v>2653.78</v>
          </cell>
          <cell r="H74">
            <v>4501000</v>
          </cell>
          <cell r="I74">
            <v>-234461.67</v>
          </cell>
        </row>
        <row r="75">
          <cell r="A75" t="str">
            <v>MOH</v>
          </cell>
          <cell r="F75">
            <v>1433600</v>
          </cell>
          <cell r="G75">
            <v>314200</v>
          </cell>
          <cell r="H75">
            <v>712700</v>
          </cell>
          <cell r="I75">
            <v>165500</v>
          </cell>
        </row>
        <row r="76">
          <cell r="A76" t="str">
            <v>MTC</v>
          </cell>
          <cell r="F76">
            <v>18300</v>
          </cell>
          <cell r="G76">
            <v>0</v>
          </cell>
          <cell r="H76">
            <v>18300</v>
          </cell>
          <cell r="I76">
            <v>0</v>
          </cell>
        </row>
        <row r="77">
          <cell r="A77" t="str">
            <v>MTD</v>
          </cell>
          <cell r="B77">
            <v>-121531600</v>
          </cell>
          <cell r="C77">
            <v>-47201473.700000003</v>
          </cell>
          <cell r="D77">
            <v>-13261429.6</v>
          </cell>
          <cell r="E77">
            <v>-10597736.85</v>
          </cell>
          <cell r="F77">
            <v>-3778500</v>
          </cell>
          <cell r="G77">
            <v>-305550.13</v>
          </cell>
          <cell r="H77">
            <v>-3192000</v>
          </cell>
          <cell r="I77">
            <v>-205284.67</v>
          </cell>
        </row>
        <row r="78">
          <cell r="A78" t="str">
            <v>MXM</v>
          </cell>
          <cell r="F78">
            <v>0</v>
          </cell>
          <cell r="G78">
            <v>-0.01</v>
          </cell>
          <cell r="H78">
            <v>-111500</v>
          </cell>
          <cell r="I78">
            <v>-1755.79</v>
          </cell>
          <cell r="L78">
            <v>53162.239999999998</v>
          </cell>
          <cell r="M78">
            <v>59995.41</v>
          </cell>
        </row>
        <row r="79">
          <cell r="A79" t="str">
            <v>NAT</v>
          </cell>
          <cell r="B79">
            <v>-15544400</v>
          </cell>
          <cell r="C79">
            <v>-8038421.0499999998</v>
          </cell>
          <cell r="D79">
            <v>-2023210.29</v>
          </cell>
          <cell r="E79">
            <v>-1514157.89</v>
          </cell>
          <cell r="F79">
            <v>-7372400</v>
          </cell>
          <cell r="G79">
            <v>-1109793.02</v>
          </cell>
          <cell r="H79">
            <v>-7091300</v>
          </cell>
          <cell r="I79">
            <v>-1137072.48</v>
          </cell>
          <cell r="L79">
            <v>-603.67999999999995</v>
          </cell>
          <cell r="M79">
            <v>-603.67999999999995</v>
          </cell>
        </row>
        <row r="80">
          <cell r="A80" t="str">
            <v>NED</v>
          </cell>
          <cell r="B80">
            <v>-4661400</v>
          </cell>
          <cell r="C80">
            <v>-3720305.43</v>
          </cell>
          <cell r="D80">
            <v>-460794.63</v>
          </cell>
          <cell r="E80">
            <v>-671662.9</v>
          </cell>
          <cell r="F80">
            <v>-41000</v>
          </cell>
          <cell r="G80">
            <v>-4532.34</v>
          </cell>
          <cell r="H80">
            <v>-42200</v>
          </cell>
          <cell r="I80">
            <v>-4533.5200000000004</v>
          </cell>
        </row>
        <row r="81">
          <cell r="A81" t="str">
            <v>NGI</v>
          </cell>
          <cell r="F81">
            <v>1421</v>
          </cell>
          <cell r="G81">
            <v>1.39</v>
          </cell>
          <cell r="H81">
            <v>-212266.43</v>
          </cell>
          <cell r="I81">
            <v>-29468.45</v>
          </cell>
        </row>
        <row r="82">
          <cell r="A82" t="str">
            <v>NOR</v>
          </cell>
          <cell r="B82">
            <v>-6642000</v>
          </cell>
          <cell r="C82">
            <v>-619426.26</v>
          </cell>
          <cell r="D82">
            <v>-137773.10999999999</v>
          </cell>
          <cell r="E82">
            <v>-123885.25</v>
          </cell>
          <cell r="F82">
            <v>644200</v>
          </cell>
          <cell r="G82">
            <v>14678.59</v>
          </cell>
          <cell r="H82">
            <v>644200</v>
          </cell>
          <cell r="I82">
            <v>14678.59</v>
          </cell>
        </row>
        <row r="83">
          <cell r="A83" t="str">
            <v>OCC</v>
          </cell>
          <cell r="B83">
            <v>-600306840</v>
          </cell>
          <cell r="C83">
            <v>-28540124.66</v>
          </cell>
          <cell r="D83">
            <v>-5732397.3600000003</v>
          </cell>
          <cell r="E83">
            <v>-5547911.2699999996</v>
          </cell>
          <cell r="F83">
            <v>-64605520</v>
          </cell>
          <cell r="G83">
            <v>-388074.6</v>
          </cell>
          <cell r="H83">
            <v>-65644320</v>
          </cell>
          <cell r="I83">
            <v>-272802.81</v>
          </cell>
        </row>
        <row r="84">
          <cell r="A84" t="str">
            <v>OSU</v>
          </cell>
          <cell r="F84">
            <v>-195462.23</v>
          </cell>
          <cell r="G84">
            <v>-35763.1</v>
          </cell>
          <cell r="H84">
            <v>-195462.23</v>
          </cell>
          <cell r="I84">
            <v>-35763.1</v>
          </cell>
        </row>
        <row r="85">
          <cell r="A85" t="str">
            <v>PCM</v>
          </cell>
          <cell r="B85">
            <v>-22915000</v>
          </cell>
          <cell r="C85">
            <v>-1635766.08</v>
          </cell>
          <cell r="D85">
            <v>-467433.04</v>
          </cell>
          <cell r="E85">
            <v>-391563.35</v>
          </cell>
          <cell r="F85">
            <v>-3518000</v>
          </cell>
          <cell r="G85">
            <v>-98871.52</v>
          </cell>
          <cell r="H85">
            <v>-4882000</v>
          </cell>
          <cell r="I85">
            <v>-125466.03</v>
          </cell>
        </row>
        <row r="86">
          <cell r="A86" t="str">
            <v>PHI</v>
          </cell>
          <cell r="B86">
            <v>-237277000</v>
          </cell>
          <cell r="C86">
            <v>-1259577.47</v>
          </cell>
          <cell r="D86">
            <v>-217795.63</v>
          </cell>
          <cell r="E86">
            <v>-148340.17000000001</v>
          </cell>
          <cell r="F86">
            <v>-4262000</v>
          </cell>
          <cell r="G86">
            <v>-2848.59</v>
          </cell>
          <cell r="H86">
            <v>-4330000</v>
          </cell>
          <cell r="I86">
            <v>-3087.48</v>
          </cell>
        </row>
        <row r="87">
          <cell r="A87" t="str">
            <v>PLC</v>
          </cell>
          <cell r="F87">
            <v>11352300</v>
          </cell>
          <cell r="G87">
            <v>2712500</v>
          </cell>
          <cell r="H87">
            <v>18122900</v>
          </cell>
          <cell r="I87">
            <v>4335300</v>
          </cell>
          <cell r="L87">
            <v>0</v>
          </cell>
          <cell r="M87">
            <v>-17000</v>
          </cell>
        </row>
        <row r="88">
          <cell r="A88" t="str">
            <v>PLCS</v>
          </cell>
          <cell r="F88">
            <v>-3458126</v>
          </cell>
          <cell r="G88">
            <v>-541726</v>
          </cell>
          <cell r="H88">
            <v>-2394726</v>
          </cell>
          <cell r="I88">
            <v>-253926</v>
          </cell>
          <cell r="J88">
            <v>314600</v>
          </cell>
          <cell r="K88">
            <v>1572900</v>
          </cell>
        </row>
        <row r="89">
          <cell r="A89" t="str">
            <v>PRE</v>
          </cell>
          <cell r="B89">
            <v>-2059000</v>
          </cell>
          <cell r="C89">
            <v>-1389281.68</v>
          </cell>
          <cell r="D89">
            <v>-206887.56</v>
          </cell>
          <cell r="E89">
            <v>-209983.03</v>
          </cell>
          <cell r="F89">
            <v>-508000</v>
          </cell>
          <cell r="G89">
            <v>-10638.78</v>
          </cell>
          <cell r="H89">
            <v>-512500</v>
          </cell>
          <cell r="I89">
            <v>-10983.5</v>
          </cell>
        </row>
        <row r="90">
          <cell r="A90" t="str">
            <v>PRO</v>
          </cell>
          <cell r="B90">
            <v>-1789600</v>
          </cell>
          <cell r="C90">
            <v>-1845000</v>
          </cell>
          <cell r="D90">
            <v>-322700</v>
          </cell>
          <cell r="E90">
            <v>-455000</v>
          </cell>
          <cell r="F90">
            <v>-446600</v>
          </cell>
          <cell r="G90">
            <v>-18000</v>
          </cell>
          <cell r="H90">
            <v>-349100</v>
          </cell>
          <cell r="I90">
            <v>1200</v>
          </cell>
        </row>
        <row r="91">
          <cell r="A91" t="str">
            <v>REN</v>
          </cell>
          <cell r="F91">
            <v>7381000</v>
          </cell>
          <cell r="G91">
            <v>41571.49</v>
          </cell>
          <cell r="H91">
            <v>6729000</v>
          </cell>
          <cell r="I91">
            <v>-36438.19</v>
          </cell>
        </row>
        <row r="92">
          <cell r="A92" t="str">
            <v>RIS</v>
          </cell>
          <cell r="B92">
            <v>-152840000</v>
          </cell>
          <cell r="C92">
            <v>-71895696.659999996</v>
          </cell>
          <cell r="D92">
            <v>-13990285.27</v>
          </cell>
          <cell r="E92">
            <v>-13469011.75</v>
          </cell>
          <cell r="F92">
            <v>-11072000</v>
          </cell>
          <cell r="G92">
            <v>-1097040</v>
          </cell>
          <cell r="H92">
            <v>-11296000</v>
          </cell>
          <cell r="I92">
            <v>-1130228.07</v>
          </cell>
        </row>
        <row r="93">
          <cell r="A93" t="str">
            <v>RUK</v>
          </cell>
          <cell r="H93">
            <v>-147600</v>
          </cell>
          <cell r="I93">
            <v>-29000</v>
          </cell>
        </row>
        <row r="94">
          <cell r="A94" t="str">
            <v>SAO</v>
          </cell>
          <cell r="B94">
            <v>-8343150</v>
          </cell>
          <cell r="C94">
            <v>-5483243.7800000003</v>
          </cell>
          <cell r="D94">
            <v>-1094941.6399999999</v>
          </cell>
          <cell r="E94">
            <v>-1128817.8700000001</v>
          </cell>
          <cell r="F94">
            <v>-2643750</v>
          </cell>
          <cell r="G94">
            <v>-325754.86</v>
          </cell>
          <cell r="H94">
            <v>-2596400</v>
          </cell>
          <cell r="I94">
            <v>-319208.40999999997</v>
          </cell>
        </row>
        <row r="95">
          <cell r="A95" t="str">
            <v>SAR</v>
          </cell>
          <cell r="B95">
            <v>-1466000</v>
          </cell>
          <cell r="D95">
            <v>-162950.01</v>
          </cell>
          <cell r="F95">
            <v>-115000</v>
          </cell>
          <cell r="G95">
            <v>-8462.0499999999993</v>
          </cell>
          <cell r="H95">
            <v>-90000</v>
          </cell>
          <cell r="I95">
            <v>5804.44</v>
          </cell>
        </row>
        <row r="96">
          <cell r="A96" t="str">
            <v>SBE</v>
          </cell>
          <cell r="B96">
            <v>-383068889.38999999</v>
          </cell>
          <cell r="C96">
            <v>-258434601.24000001</v>
          </cell>
          <cell r="D96">
            <v>-53567863.539999999</v>
          </cell>
          <cell r="E96">
            <v>-51991233.030000001</v>
          </cell>
          <cell r="F96">
            <v>14683455.18</v>
          </cell>
          <cell r="G96">
            <v>-760569.05</v>
          </cell>
          <cell r="H96">
            <v>10603078.23</v>
          </cell>
          <cell r="I96">
            <v>-1305639.92</v>
          </cell>
          <cell r="J96">
            <v>136616.66</v>
          </cell>
          <cell r="K96">
            <v>340552.11</v>
          </cell>
        </row>
        <row r="97">
          <cell r="A97" t="str">
            <v>SED</v>
          </cell>
          <cell r="B97">
            <v>-21247150</v>
          </cell>
          <cell r="C97">
            <v>-13735612.279999999</v>
          </cell>
          <cell r="D97">
            <v>-2522619.59</v>
          </cell>
          <cell r="E97">
            <v>-2320842.7400000002</v>
          </cell>
          <cell r="F97">
            <v>-2251050</v>
          </cell>
          <cell r="G97">
            <v>-154326.10999999999</v>
          </cell>
          <cell r="H97">
            <v>-2221800</v>
          </cell>
          <cell r="I97">
            <v>-150179.63</v>
          </cell>
        </row>
        <row r="98">
          <cell r="A98" t="str">
            <v>SIG</v>
          </cell>
          <cell r="F98">
            <v>3363700</v>
          </cell>
          <cell r="G98">
            <v>556914.47</v>
          </cell>
          <cell r="H98">
            <v>2441700</v>
          </cell>
          <cell r="I98">
            <v>472982.64</v>
          </cell>
        </row>
        <row r="99">
          <cell r="A99" t="str">
            <v>SIGH</v>
          </cell>
          <cell r="F99">
            <v>300</v>
          </cell>
          <cell r="G99">
            <v>0.69</v>
          </cell>
          <cell r="H99">
            <v>300</v>
          </cell>
          <cell r="I99">
            <v>0.69</v>
          </cell>
        </row>
        <row r="100">
          <cell r="A100" t="str">
            <v>SLE</v>
          </cell>
          <cell r="B100">
            <v>-110681900</v>
          </cell>
          <cell r="C100">
            <v>-55700526.32</v>
          </cell>
          <cell r="D100">
            <v>-9720789.4700000007</v>
          </cell>
          <cell r="E100">
            <v>-9320526.3100000005</v>
          </cell>
          <cell r="F100">
            <v>-43856200</v>
          </cell>
          <cell r="G100">
            <v>-3809044.27</v>
          </cell>
          <cell r="H100">
            <v>-44947600</v>
          </cell>
          <cell r="I100">
            <v>-3866478.03</v>
          </cell>
        </row>
        <row r="101">
          <cell r="A101" t="str">
            <v>SRO</v>
          </cell>
          <cell r="F101">
            <v>-5642950</v>
          </cell>
          <cell r="G101">
            <v>-81693.91</v>
          </cell>
          <cell r="H101">
            <v>-5857550</v>
          </cell>
          <cell r="I101">
            <v>-83396.149999999994</v>
          </cell>
        </row>
        <row r="102">
          <cell r="A102" t="str">
            <v>STA</v>
          </cell>
          <cell r="B102">
            <v>-731927129.25</v>
          </cell>
          <cell r="C102">
            <v>-366606473.69</v>
          </cell>
          <cell r="D102">
            <v>-94192951.790000007</v>
          </cell>
          <cell r="E102">
            <v>-79025263.170000002</v>
          </cell>
          <cell r="F102">
            <v>-94812172.719999999</v>
          </cell>
          <cell r="G102">
            <v>-12214187.18</v>
          </cell>
          <cell r="H102">
            <v>-97171016.019999996</v>
          </cell>
          <cell r="I102">
            <v>-12607559.189999999</v>
          </cell>
          <cell r="L102">
            <v>-18345.87</v>
          </cell>
          <cell r="M102">
            <v>-79935.240000000005</v>
          </cell>
        </row>
        <row r="103">
          <cell r="A103" t="str">
            <v>STC</v>
          </cell>
          <cell r="F103">
            <v>-486459.67</v>
          </cell>
          <cell r="G103">
            <v>-67466.080000000002</v>
          </cell>
          <cell r="H103">
            <v>-492753.63</v>
          </cell>
          <cell r="I103">
            <v>-70285.36</v>
          </cell>
        </row>
        <row r="104">
          <cell r="A104" t="str">
            <v>SUC</v>
          </cell>
          <cell r="B104">
            <v>-43367148600</v>
          </cell>
          <cell r="C104">
            <v>-8027667.9900000002</v>
          </cell>
          <cell r="D104">
            <v>-2231513.4500000002</v>
          </cell>
          <cell r="E104">
            <v>-1750741.58</v>
          </cell>
          <cell r="F104">
            <v>-3040742850</v>
          </cell>
          <cell r="G104">
            <v>-216871.67999999999</v>
          </cell>
          <cell r="H104">
            <v>-2606402250</v>
          </cell>
          <cell r="I104">
            <v>-203903.34</v>
          </cell>
        </row>
        <row r="105">
          <cell r="A105" t="str">
            <v>SUH</v>
          </cell>
          <cell r="F105">
            <v>218900</v>
          </cell>
          <cell r="G105">
            <v>61602.12</v>
          </cell>
          <cell r="H105">
            <v>3923400</v>
          </cell>
          <cell r="I105">
            <v>553939.29</v>
          </cell>
        </row>
        <row r="106">
          <cell r="A106" t="str">
            <v>TAM</v>
          </cell>
          <cell r="B106">
            <v>-2811100</v>
          </cell>
          <cell r="C106">
            <v>-2215073.5299999998</v>
          </cell>
          <cell r="D106">
            <v>-355526.42</v>
          </cell>
          <cell r="E106">
            <v>-441883.49</v>
          </cell>
          <cell r="F106">
            <v>-298000</v>
          </cell>
          <cell r="G106">
            <v>-41061.93</v>
          </cell>
          <cell r="H106">
            <v>-300100</v>
          </cell>
          <cell r="I106">
            <v>-41063.980000000003</v>
          </cell>
        </row>
        <row r="107">
          <cell r="A107" t="str">
            <v>TCA</v>
          </cell>
          <cell r="B107">
            <v>-15173000</v>
          </cell>
          <cell r="C107">
            <v>-12004200</v>
          </cell>
          <cell r="D107">
            <v>-3102400</v>
          </cell>
          <cell r="E107">
            <v>-1936500</v>
          </cell>
          <cell r="F107">
            <v>735600</v>
          </cell>
          <cell r="G107">
            <v>54800</v>
          </cell>
          <cell r="H107">
            <v>1289000</v>
          </cell>
          <cell r="I107">
            <v>173500</v>
          </cell>
        </row>
        <row r="108">
          <cell r="A108" t="str">
            <v>TCU</v>
          </cell>
          <cell r="B108">
            <v>-40955300</v>
          </cell>
          <cell r="C108">
            <v>-18544789.48</v>
          </cell>
          <cell r="D108">
            <v>-4526427.4400000004</v>
          </cell>
          <cell r="E108">
            <v>-3755368.42</v>
          </cell>
          <cell r="F108">
            <v>-3409700</v>
          </cell>
          <cell r="G108">
            <v>-203107.62</v>
          </cell>
          <cell r="H108">
            <v>-1431700</v>
          </cell>
          <cell r="I108">
            <v>16544.47</v>
          </cell>
        </row>
        <row r="109">
          <cell r="A109" t="str">
            <v>TFP</v>
          </cell>
          <cell r="F109">
            <v>3334100</v>
          </cell>
          <cell r="G109">
            <v>360981.18</v>
          </cell>
          <cell r="H109">
            <v>3334100</v>
          </cell>
          <cell r="I109">
            <v>360981.18</v>
          </cell>
        </row>
        <row r="110">
          <cell r="A110" t="str">
            <v>TIH</v>
          </cell>
          <cell r="H110">
            <v>-142000</v>
          </cell>
          <cell r="I110">
            <v>-28800</v>
          </cell>
        </row>
        <row r="111">
          <cell r="A111" t="str">
            <v>TLB</v>
          </cell>
          <cell r="F111">
            <v>-989000</v>
          </cell>
          <cell r="G111">
            <v>-188084.69</v>
          </cell>
          <cell r="H111">
            <v>-970000</v>
          </cell>
          <cell r="I111">
            <v>-185854.98</v>
          </cell>
        </row>
        <row r="112">
          <cell r="A112" t="str">
            <v>TLE</v>
          </cell>
          <cell r="F112">
            <v>7500</v>
          </cell>
          <cell r="G112">
            <v>1028.3</v>
          </cell>
          <cell r="H112">
            <v>-1263900</v>
          </cell>
          <cell r="I112">
            <v>-215365.92</v>
          </cell>
        </row>
        <row r="113">
          <cell r="A113" t="str">
            <v>TLF</v>
          </cell>
          <cell r="F113">
            <v>2544375.59</v>
          </cell>
          <cell r="G113">
            <v>1235397.5900000001</v>
          </cell>
          <cell r="H113">
            <v>-1313924.4099999999</v>
          </cell>
          <cell r="I113">
            <v>301616.03999999998</v>
          </cell>
        </row>
        <row r="114">
          <cell r="A114" t="str">
            <v>TLH</v>
          </cell>
          <cell r="H114">
            <v>-400</v>
          </cell>
          <cell r="I114">
            <v>300</v>
          </cell>
        </row>
        <row r="115">
          <cell r="A115" t="str">
            <v>TLI</v>
          </cell>
          <cell r="B115">
            <v>-560522000</v>
          </cell>
          <cell r="C115">
            <v>-216597894.74000001</v>
          </cell>
          <cell r="D115">
            <v>-73698649.430000007</v>
          </cell>
          <cell r="E115">
            <v>-40920000</v>
          </cell>
          <cell r="F115">
            <v>-12968000</v>
          </cell>
          <cell r="G115">
            <v>-1667141.8</v>
          </cell>
          <cell r="H115">
            <v>-13542600</v>
          </cell>
          <cell r="I115">
            <v>-1761259.1</v>
          </cell>
        </row>
        <row r="116">
          <cell r="A116" t="str">
            <v>TLM</v>
          </cell>
          <cell r="F116">
            <v>12000</v>
          </cell>
          <cell r="G116">
            <v>-1065.3900000000001</v>
          </cell>
          <cell r="H116">
            <v>0</v>
          </cell>
          <cell r="I116">
            <v>-2732.49</v>
          </cell>
        </row>
        <row r="117">
          <cell r="A117" t="str">
            <v>TLP</v>
          </cell>
          <cell r="B117">
            <v>-345300</v>
          </cell>
          <cell r="C117">
            <v>-241091.63</v>
          </cell>
          <cell r="D117">
            <v>-51045.54</v>
          </cell>
          <cell r="E117">
            <v>-48218.33</v>
          </cell>
          <cell r="F117">
            <v>-80000</v>
          </cell>
          <cell r="G117">
            <v>-13486.87</v>
          </cell>
          <cell r="H117">
            <v>-82400</v>
          </cell>
          <cell r="I117">
            <v>-13829.54</v>
          </cell>
        </row>
        <row r="118">
          <cell r="A118" t="str">
            <v>TLS</v>
          </cell>
          <cell r="B118">
            <v>-194792661.30000001</v>
          </cell>
          <cell r="C118">
            <v>-214172200</v>
          </cell>
          <cell r="D118">
            <v>-38405057.32</v>
          </cell>
          <cell r="E118">
            <v>-41883600</v>
          </cell>
          <cell r="F118">
            <v>-10724863.6</v>
          </cell>
          <cell r="G118">
            <v>-1686759.96</v>
          </cell>
          <cell r="H118">
            <v>-10049274.119999999</v>
          </cell>
          <cell r="I118">
            <v>-1530775.44</v>
          </cell>
          <cell r="J118">
            <v>22770</v>
          </cell>
          <cell r="K118">
            <v>165412</v>
          </cell>
          <cell r="L118">
            <v>0</v>
          </cell>
          <cell r="M118">
            <v>-22123.200000000001</v>
          </cell>
        </row>
        <row r="119">
          <cell r="A119" t="str">
            <v>TLV</v>
          </cell>
          <cell r="H119">
            <v>15453600</v>
          </cell>
          <cell r="I119">
            <v>3270100</v>
          </cell>
        </row>
        <row r="120">
          <cell r="A120" t="str">
            <v>TOH</v>
          </cell>
          <cell r="F120">
            <v>1979700</v>
          </cell>
          <cell r="G120">
            <v>382200</v>
          </cell>
          <cell r="H120">
            <v>1605700</v>
          </cell>
          <cell r="I120">
            <v>268500</v>
          </cell>
        </row>
        <row r="121">
          <cell r="A121" t="str">
            <v>UME</v>
          </cell>
          <cell r="B121">
            <v>-2765500</v>
          </cell>
          <cell r="C121">
            <v>-1934035.63</v>
          </cell>
          <cell r="D121">
            <v>-341392.57</v>
          </cell>
          <cell r="E121">
            <v>-386807.12</v>
          </cell>
          <cell r="F121">
            <v>-122000</v>
          </cell>
          <cell r="G121">
            <v>-17067.310000000001</v>
          </cell>
          <cell r="H121">
            <v>-129000</v>
          </cell>
          <cell r="I121">
            <v>-17754.8</v>
          </cell>
        </row>
        <row r="122">
          <cell r="A122" t="str">
            <v>UMI</v>
          </cell>
          <cell r="B122">
            <v>-2149000</v>
          </cell>
          <cell r="C122">
            <v>-1788000</v>
          </cell>
          <cell r="D122">
            <v>-359000</v>
          </cell>
          <cell r="E122">
            <v>-316000</v>
          </cell>
          <cell r="F122">
            <v>-413800</v>
          </cell>
          <cell r="G122">
            <v>-38400</v>
          </cell>
          <cell r="H122">
            <v>-403800</v>
          </cell>
          <cell r="I122">
            <v>-37400</v>
          </cell>
        </row>
        <row r="123">
          <cell r="A123" t="str">
            <v>UMK</v>
          </cell>
          <cell r="B123">
            <v>-6812000</v>
          </cell>
          <cell r="C123">
            <v>-6312700</v>
          </cell>
          <cell r="D123">
            <v>-1265400</v>
          </cell>
          <cell r="E123">
            <v>-1127500</v>
          </cell>
          <cell r="F123">
            <v>-252800</v>
          </cell>
          <cell r="G123">
            <v>-68800</v>
          </cell>
          <cell r="H123">
            <v>-500100</v>
          </cell>
          <cell r="I123">
            <v>-125600</v>
          </cell>
          <cell r="L123">
            <v>0</v>
          </cell>
          <cell r="M123">
            <v>0</v>
          </cell>
        </row>
        <row r="124">
          <cell r="A124" t="str">
            <v>UNS</v>
          </cell>
          <cell r="B124">
            <v>-4726000</v>
          </cell>
          <cell r="C124">
            <v>-3912500</v>
          </cell>
          <cell r="D124">
            <v>-924900</v>
          </cell>
          <cell r="E124">
            <v>-782500</v>
          </cell>
          <cell r="F124">
            <v>-1021200</v>
          </cell>
          <cell r="G124">
            <v>-124500</v>
          </cell>
          <cell r="H124">
            <v>-1011400</v>
          </cell>
          <cell r="I124">
            <v>-119300</v>
          </cell>
          <cell r="L124">
            <v>0</v>
          </cell>
          <cell r="M124">
            <v>0</v>
          </cell>
        </row>
        <row r="125">
          <cell r="A125" t="str">
            <v>Overall Result</v>
          </cell>
          <cell r="B125">
            <v>-49969982309.029999</v>
          </cell>
          <cell r="C125">
            <v>-1772260862.0599999</v>
          </cell>
          <cell r="D125">
            <v>-409382646.27999997</v>
          </cell>
          <cell r="E125">
            <v>-356186692.69</v>
          </cell>
          <cell r="F125">
            <v>-3933692214.1900001</v>
          </cell>
          <cell r="G125">
            <v>-26175364.34</v>
          </cell>
          <cell r="H125">
            <v>-3718923910.0100002</v>
          </cell>
          <cell r="I125">
            <v>-23237150.640000001</v>
          </cell>
          <cell r="J125">
            <v>485912.78</v>
          </cell>
          <cell r="K125">
            <v>2149461.4</v>
          </cell>
          <cell r="L125">
            <v>-155714.20000000001</v>
          </cell>
          <cell r="M125">
            <v>-721623.38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Output"/>
      <sheetName val="Assumptions"/>
      <sheetName val="Lookup Tables"/>
      <sheetName val="Workings"/>
      <sheetName val="Input"/>
      <sheetName val="FRS13"/>
    </sheetNames>
    <sheetDataSet>
      <sheetData sheetId="0"/>
      <sheetData sheetId="1"/>
      <sheetData sheetId="2"/>
      <sheetData sheetId="3">
        <row r="7">
          <cell r="A7" t="str">
            <v>EURO</v>
          </cell>
          <cell r="B7">
            <v>1.4484999999999999</v>
          </cell>
        </row>
        <row r="8">
          <cell r="A8" t="str">
            <v>USD</v>
          </cell>
          <cell r="B8">
            <v>1.5806500000000001</v>
          </cell>
        </row>
        <row r="9">
          <cell r="A9" t="str">
            <v>GBP</v>
          </cell>
          <cell r="B9">
            <v>1</v>
          </cell>
        </row>
        <row r="10">
          <cell r="A10" t="str">
            <v>FFR</v>
          </cell>
          <cell r="B10">
            <v>9.5015371449999986</v>
          </cell>
        </row>
        <row r="11">
          <cell r="A11" t="str">
            <v>DM</v>
          </cell>
          <cell r="B11">
            <v>2.8330197549999996</v>
          </cell>
        </row>
        <row r="12">
          <cell r="A12" t="str">
            <v>AUD</v>
          </cell>
          <cell r="B12">
            <v>2.6156999999999999</v>
          </cell>
        </row>
        <row r="13">
          <cell r="A13" t="str">
            <v>CAD</v>
          </cell>
          <cell r="B13">
            <v>2.3250500000000001</v>
          </cell>
        </row>
        <row r="14">
          <cell r="A14" t="str">
            <v>OTHER</v>
          </cell>
          <cell r="B14">
            <v>1</v>
          </cell>
        </row>
        <row r="15">
          <cell r="A15" t="str">
            <v>BFR</v>
          </cell>
          <cell r="B15">
            <v>58.432345149999996</v>
          </cell>
        </row>
        <row r="16">
          <cell r="A16">
            <v>0</v>
          </cell>
          <cell r="B16">
            <v>1</v>
          </cell>
        </row>
        <row r="26">
          <cell r="A26" t="str">
            <v>Drawn</v>
          </cell>
          <cell r="B26">
            <v>1</v>
          </cell>
        </row>
        <row r="27">
          <cell r="A27" t="str">
            <v>Undrawn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32">
          <cell r="A32" t="str">
            <v>Long</v>
          </cell>
          <cell r="B32">
            <v>1</v>
          </cell>
        </row>
        <row r="33">
          <cell r="A33" t="str">
            <v>Short</v>
          </cell>
          <cell r="B33">
            <v>0</v>
          </cell>
        </row>
        <row r="34">
          <cell r="A34">
            <v>0</v>
          </cell>
          <cell r="B34">
            <v>0</v>
          </cell>
        </row>
        <row r="38">
          <cell r="A38" t="str">
            <v>T&amp;L</v>
          </cell>
          <cell r="B38">
            <v>0</v>
          </cell>
        </row>
        <row r="39">
          <cell r="A39" t="str">
            <v>Amylum</v>
          </cell>
          <cell r="B39">
            <v>1</v>
          </cell>
        </row>
        <row r="40">
          <cell r="A40">
            <v>0</v>
          </cell>
          <cell r="B40">
            <v>0</v>
          </cell>
        </row>
        <row r="44">
          <cell r="A44" t="str">
            <v>V</v>
          </cell>
          <cell r="B44">
            <v>1</v>
          </cell>
        </row>
        <row r="45">
          <cell r="A45" t="str">
            <v>F</v>
          </cell>
          <cell r="B45">
            <v>0</v>
          </cell>
        </row>
        <row r="46">
          <cell r="A46">
            <v>1</v>
          </cell>
          <cell r="B46">
            <v>0</v>
          </cell>
        </row>
        <row r="47">
          <cell r="A47">
            <v>0</v>
          </cell>
          <cell r="B47">
            <v>0</v>
          </cell>
        </row>
        <row r="51">
          <cell r="A51" t="str">
            <v>$Libor</v>
          </cell>
          <cell r="B51">
            <v>4.03125</v>
          </cell>
        </row>
        <row r="52">
          <cell r="A52" t="str">
            <v>£Libor</v>
          </cell>
          <cell r="B52">
            <v>5.15625</v>
          </cell>
        </row>
        <row r="53">
          <cell r="A53" t="str">
            <v>$Prime</v>
          </cell>
          <cell r="B53">
            <v>4.5</v>
          </cell>
        </row>
        <row r="54">
          <cell r="A54" t="str">
            <v>Euribor</v>
          </cell>
          <cell r="B54">
            <v>4.5</v>
          </cell>
        </row>
        <row r="55">
          <cell r="A55">
            <v>0</v>
          </cell>
          <cell r="B55">
            <v>0</v>
          </cell>
        </row>
        <row r="59">
          <cell r="A59" t="str">
            <v>Debt</v>
          </cell>
          <cell r="B59">
            <v>1</v>
          </cell>
        </row>
        <row r="60">
          <cell r="A60" t="str">
            <v>Derivative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5">
          <cell r="A65" t="str">
            <v>F</v>
          </cell>
          <cell r="B65">
            <v>1</v>
          </cell>
        </row>
        <row r="66">
          <cell r="A66" t="str">
            <v>V</v>
          </cell>
          <cell r="B66">
            <v>0</v>
          </cell>
        </row>
        <row r="67">
          <cell r="A67">
            <v>1</v>
          </cell>
          <cell r="B67">
            <v>0</v>
          </cell>
        </row>
        <row r="68">
          <cell r="A68">
            <v>0</v>
          </cell>
          <cell r="B68">
            <v>0</v>
          </cell>
        </row>
        <row r="72">
          <cell r="A72" t="str">
            <v>CAP</v>
          </cell>
          <cell r="B72">
            <v>1</v>
          </cell>
        </row>
        <row r="73">
          <cell r="A73" t="str">
            <v>Bilateral</v>
          </cell>
          <cell r="B73">
            <v>0</v>
          </cell>
        </row>
        <row r="74">
          <cell r="A74" t="str">
            <v>Eurobond</v>
          </cell>
          <cell r="B74">
            <v>0</v>
          </cell>
        </row>
        <row r="75">
          <cell r="A75" t="str">
            <v>IRS</v>
          </cell>
          <cell r="B75">
            <v>0</v>
          </cell>
        </row>
        <row r="76">
          <cell r="A76" t="str">
            <v>Syndicated</v>
          </cell>
          <cell r="B76">
            <v>0</v>
          </cell>
        </row>
        <row r="77">
          <cell r="A77" t="str">
            <v>Currency Swap</v>
          </cell>
          <cell r="B77">
            <v>0</v>
          </cell>
        </row>
        <row r="78">
          <cell r="A78">
            <v>0</v>
          </cell>
          <cell r="B78">
            <v>0</v>
          </cell>
        </row>
      </sheetData>
      <sheetData sheetId="4">
        <row r="11">
          <cell r="C11" t="str">
            <v>T&amp;L</v>
          </cell>
          <cell r="D11" t="str">
            <v>Debt</v>
          </cell>
          <cell r="E11" t="str">
            <v>Bilateral</v>
          </cell>
          <cell r="H11" t="str">
            <v>Bank</v>
          </cell>
          <cell r="I11" t="str">
            <v>Long</v>
          </cell>
          <cell r="N11" t="str">
            <v>Drawn</v>
          </cell>
          <cell r="Q11" t="str">
            <v>V</v>
          </cell>
          <cell r="R11">
            <v>0</v>
          </cell>
          <cell r="T11" t="str">
            <v>$Libor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</row>
        <row r="12">
          <cell r="C12" t="str">
            <v>T&amp;L</v>
          </cell>
          <cell r="D12" t="str">
            <v>Debt</v>
          </cell>
          <cell r="E12" t="str">
            <v>Eurobond</v>
          </cell>
          <cell r="H12" t="str">
            <v>Capital</v>
          </cell>
          <cell r="I12" t="str">
            <v>Long</v>
          </cell>
          <cell r="N12" t="str">
            <v>Drawn</v>
          </cell>
          <cell r="Q12" t="str">
            <v>F</v>
          </cell>
          <cell r="R12">
            <v>0</v>
          </cell>
          <cell r="T12">
            <v>0</v>
          </cell>
          <cell r="AS12">
            <v>3.5205479452054793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206.03648180876769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206.03648180876769</v>
          </cell>
          <cell r="BG12">
            <v>725.36131266922325</v>
          </cell>
        </row>
        <row r="13">
          <cell r="C13" t="str">
            <v>T&amp;L</v>
          </cell>
          <cell r="D13" t="str">
            <v>Debt</v>
          </cell>
          <cell r="E13" t="str">
            <v>Eurobond</v>
          </cell>
          <cell r="H13" t="str">
            <v>Capital</v>
          </cell>
          <cell r="I13" t="str">
            <v>Long</v>
          </cell>
          <cell r="N13" t="str">
            <v>Drawn</v>
          </cell>
          <cell r="Q13" t="str">
            <v>F</v>
          </cell>
          <cell r="R13">
            <v>0</v>
          </cell>
          <cell r="T13">
            <v>0</v>
          </cell>
          <cell r="AS13">
            <v>9.2520547945205482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198.03000631</v>
          </cell>
          <cell r="BE13">
            <v>0</v>
          </cell>
          <cell r="BF13">
            <v>198.03000631</v>
          </cell>
          <cell r="BG13">
            <v>1832.18446933937</v>
          </cell>
        </row>
        <row r="14">
          <cell r="C14" t="str">
            <v>T&amp;L</v>
          </cell>
          <cell r="D14" t="str">
            <v>Debt</v>
          </cell>
          <cell r="E14" t="str">
            <v>Bilateral</v>
          </cell>
          <cell r="H14" t="str">
            <v>Bank</v>
          </cell>
          <cell r="I14" t="str">
            <v>Long</v>
          </cell>
          <cell r="N14" t="str">
            <v>Drawn</v>
          </cell>
          <cell r="Q14" t="str">
            <v>V</v>
          </cell>
          <cell r="R14">
            <v>0</v>
          </cell>
          <cell r="T14" t="str">
            <v>$Libor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</row>
        <row r="15">
          <cell r="C15" t="str">
            <v>T&amp;L</v>
          </cell>
          <cell r="D15" t="str">
            <v>Debt</v>
          </cell>
          <cell r="E15" t="str">
            <v>Bilateral</v>
          </cell>
          <cell r="H15" t="str">
            <v>Bank</v>
          </cell>
          <cell r="I15" t="str">
            <v>Long</v>
          </cell>
          <cell r="N15" t="str">
            <v>Drawn</v>
          </cell>
          <cell r="Q15" t="str">
            <v>V</v>
          </cell>
          <cell r="R15">
            <v>0</v>
          </cell>
          <cell r="T15" t="str">
            <v>$Libor</v>
          </cell>
          <cell r="AS15">
            <v>0.14246575342465753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</row>
        <row r="16">
          <cell r="C16" t="str">
            <v>T&amp;L</v>
          </cell>
          <cell r="D16" t="str">
            <v>Debt</v>
          </cell>
          <cell r="E16" t="str">
            <v>Bilateral</v>
          </cell>
          <cell r="H16" t="str">
            <v>Bank</v>
          </cell>
          <cell r="I16" t="str">
            <v>Long</v>
          </cell>
          <cell r="N16" t="str">
            <v>Drawn</v>
          </cell>
          <cell r="Q16" t="str">
            <v>V</v>
          </cell>
          <cell r="R16">
            <v>0</v>
          </cell>
          <cell r="T16" t="str">
            <v>$Libor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</row>
        <row r="17">
          <cell r="C17" t="str">
            <v>T&amp;L</v>
          </cell>
          <cell r="D17" t="str">
            <v>Debt</v>
          </cell>
          <cell r="E17" t="str">
            <v>Bilateral</v>
          </cell>
          <cell r="H17" t="str">
            <v>Bank</v>
          </cell>
          <cell r="I17" t="str">
            <v>Long</v>
          </cell>
          <cell r="N17" t="str">
            <v>Drawn</v>
          </cell>
          <cell r="Q17" t="str">
            <v>V</v>
          </cell>
          <cell r="R17">
            <v>0</v>
          </cell>
          <cell r="T17" t="str">
            <v>$Libor</v>
          </cell>
          <cell r="AS17">
            <v>0.14246575342465753</v>
          </cell>
          <cell r="AT17">
            <v>12.653022490747476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12.653022490747476</v>
          </cell>
          <cell r="BG17">
            <v>1.8026223822434762</v>
          </cell>
        </row>
        <row r="18">
          <cell r="C18" t="str">
            <v>T&amp;L</v>
          </cell>
          <cell r="D18" t="str">
            <v>Debt</v>
          </cell>
          <cell r="E18" t="str">
            <v>Bilateral</v>
          </cell>
          <cell r="H18" t="str">
            <v>Bank</v>
          </cell>
          <cell r="I18" t="str">
            <v>Long</v>
          </cell>
          <cell r="N18" t="str">
            <v>Drawn</v>
          </cell>
          <cell r="Q18" t="str">
            <v>V</v>
          </cell>
          <cell r="R18">
            <v>0</v>
          </cell>
          <cell r="T18" t="str">
            <v>$Libor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</row>
        <row r="19">
          <cell r="C19" t="str">
            <v>T&amp;L</v>
          </cell>
          <cell r="D19" t="str">
            <v>Debt</v>
          </cell>
          <cell r="E19" t="str">
            <v>Bilateral</v>
          </cell>
          <cell r="H19" t="str">
            <v>Bank</v>
          </cell>
          <cell r="I19" t="str">
            <v>Long</v>
          </cell>
          <cell r="N19" t="str">
            <v>Undrawn</v>
          </cell>
          <cell r="Q19" t="str">
            <v>V</v>
          </cell>
          <cell r="R19">
            <v>0</v>
          </cell>
          <cell r="T19" t="str">
            <v>$Libor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</row>
        <row r="20">
          <cell r="C20" t="str">
            <v>T&amp;L</v>
          </cell>
          <cell r="D20" t="str">
            <v>Debt</v>
          </cell>
          <cell r="E20" t="str">
            <v>Bilateral</v>
          </cell>
          <cell r="H20" t="str">
            <v>Bank</v>
          </cell>
          <cell r="I20" t="str">
            <v>Long</v>
          </cell>
          <cell r="N20" t="str">
            <v>Undrawn</v>
          </cell>
          <cell r="Q20" t="str">
            <v>V</v>
          </cell>
          <cell r="R20">
            <v>0</v>
          </cell>
          <cell r="T20" t="str">
            <v>$Libor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</row>
        <row r="21">
          <cell r="C21" t="str">
            <v>T&amp;L</v>
          </cell>
          <cell r="D21" t="str">
            <v>Debt</v>
          </cell>
          <cell r="E21" t="str">
            <v>Bilateral</v>
          </cell>
          <cell r="H21" t="str">
            <v>Bank</v>
          </cell>
          <cell r="I21" t="str">
            <v>Long</v>
          </cell>
          <cell r="N21" t="str">
            <v>Undrawn</v>
          </cell>
          <cell r="Q21" t="str">
            <v>V</v>
          </cell>
          <cell r="R21">
            <v>0</v>
          </cell>
          <cell r="T21" t="str">
            <v>$Libor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</row>
        <row r="22">
          <cell r="C22" t="str">
            <v>T&amp;L</v>
          </cell>
          <cell r="D22" t="str">
            <v>Debt</v>
          </cell>
          <cell r="E22" t="str">
            <v>Syndicated</v>
          </cell>
          <cell r="H22" t="str">
            <v>Bank</v>
          </cell>
          <cell r="I22" t="str">
            <v>Long</v>
          </cell>
          <cell r="N22" t="str">
            <v>Drawn</v>
          </cell>
          <cell r="Q22" t="str">
            <v>V</v>
          </cell>
          <cell r="R22">
            <v>0</v>
          </cell>
          <cell r="T22" t="str">
            <v>£Libor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</row>
        <row r="23">
          <cell r="C23" t="str">
            <v>T&amp;L</v>
          </cell>
          <cell r="D23" t="str">
            <v>Debt</v>
          </cell>
          <cell r="E23" t="str">
            <v>Syndicated</v>
          </cell>
          <cell r="H23" t="str">
            <v>Bank</v>
          </cell>
          <cell r="I23" t="str">
            <v>Long</v>
          </cell>
          <cell r="N23" t="str">
            <v>Drawn</v>
          </cell>
          <cell r="Q23" t="str">
            <v>V</v>
          </cell>
          <cell r="R23">
            <v>0</v>
          </cell>
          <cell r="T23" t="str">
            <v>£Libor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</row>
        <row r="24">
          <cell r="C24" t="str">
            <v>T&amp;L</v>
          </cell>
          <cell r="D24" t="str">
            <v>Debt</v>
          </cell>
          <cell r="E24" t="str">
            <v>Syndicated</v>
          </cell>
          <cell r="H24" t="str">
            <v>Bank</v>
          </cell>
          <cell r="I24" t="str">
            <v>Long</v>
          </cell>
          <cell r="N24" t="str">
            <v>Drawn</v>
          </cell>
          <cell r="Q24" t="str">
            <v>V</v>
          </cell>
          <cell r="R24">
            <v>0</v>
          </cell>
          <cell r="T24" t="str">
            <v>£Libor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C25" t="str">
            <v>T&amp;L</v>
          </cell>
          <cell r="D25" t="str">
            <v>Debt</v>
          </cell>
          <cell r="E25" t="str">
            <v>Eurobond</v>
          </cell>
          <cell r="H25" t="str">
            <v>Capital</v>
          </cell>
          <cell r="I25" t="str">
            <v>Long</v>
          </cell>
          <cell r="N25" t="str">
            <v>Drawn</v>
          </cell>
          <cell r="AS25">
            <v>3.8547945205479452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102.83726298929928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102.83726298929928</v>
          </cell>
          <cell r="BG25">
            <v>396.41651787929885</v>
          </cell>
        </row>
        <row r="26">
          <cell r="C26" t="str">
            <v>T&amp;L</v>
          </cell>
          <cell r="D26" t="str">
            <v>Debt</v>
          </cell>
          <cell r="E26" t="str">
            <v>Bilateral</v>
          </cell>
          <cell r="H26" t="str">
            <v>Bank</v>
          </cell>
          <cell r="I26" t="str">
            <v>Long</v>
          </cell>
          <cell r="N26" t="str">
            <v>Undrawn</v>
          </cell>
          <cell r="Q26" t="str">
            <v>V</v>
          </cell>
          <cell r="R26">
            <v>0</v>
          </cell>
          <cell r="T26" t="str">
            <v>$Libor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</row>
        <row r="27">
          <cell r="C27" t="str">
            <v>T&amp;L</v>
          </cell>
          <cell r="D27" t="str">
            <v>Debt</v>
          </cell>
          <cell r="E27" t="str">
            <v>Bilateral</v>
          </cell>
          <cell r="H27" t="str">
            <v>Bank</v>
          </cell>
          <cell r="I27" t="str">
            <v>Long</v>
          </cell>
          <cell r="N27" t="str">
            <v>Drawn</v>
          </cell>
          <cell r="Q27" t="str">
            <v>V</v>
          </cell>
          <cell r="R27">
            <v>0</v>
          </cell>
          <cell r="T27" t="str">
            <v>$Libor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C28" t="str">
            <v>T&amp;L</v>
          </cell>
          <cell r="D28" t="str">
            <v>Debt</v>
          </cell>
          <cell r="E28" t="str">
            <v>Eurobond</v>
          </cell>
          <cell r="H28" t="str">
            <v>Capital</v>
          </cell>
          <cell r="I28" t="str">
            <v>Long</v>
          </cell>
          <cell r="N28" t="str">
            <v>Drawn</v>
          </cell>
          <cell r="Q28" t="str">
            <v>F</v>
          </cell>
          <cell r="R28">
            <v>0</v>
          </cell>
          <cell r="T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C29" t="str">
            <v>T&amp;L</v>
          </cell>
          <cell r="D29" t="str">
            <v>Debt</v>
          </cell>
          <cell r="E29" t="str">
            <v>Eurobond</v>
          </cell>
          <cell r="H29" t="str">
            <v>Capital</v>
          </cell>
          <cell r="I29" t="str">
            <v>Long</v>
          </cell>
          <cell r="N29" t="str">
            <v>Drawn</v>
          </cell>
          <cell r="Q29" t="str">
            <v>F</v>
          </cell>
          <cell r="R29">
            <v>0</v>
          </cell>
          <cell r="T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C30" t="str">
            <v>T&amp;L</v>
          </cell>
          <cell r="D30" t="str">
            <v>Debt</v>
          </cell>
          <cell r="E30" t="str">
            <v>Eurobond</v>
          </cell>
          <cell r="H30" t="str">
            <v>Bank</v>
          </cell>
          <cell r="I30" t="str">
            <v>Long</v>
          </cell>
          <cell r="N30" t="str">
            <v>Drawn</v>
          </cell>
          <cell r="Q30">
            <v>0</v>
          </cell>
          <cell r="R30" t="str">
            <v>F</v>
          </cell>
          <cell r="T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C31" t="str">
            <v>T&amp;L</v>
          </cell>
          <cell r="D31" t="str">
            <v>Debt</v>
          </cell>
          <cell r="E31" t="str">
            <v>Eurobond</v>
          </cell>
          <cell r="H31" t="str">
            <v>Bank</v>
          </cell>
          <cell r="I31" t="str">
            <v>Long</v>
          </cell>
          <cell r="N31" t="str">
            <v>Drawn</v>
          </cell>
          <cell r="Q31" t="str">
            <v>V</v>
          </cell>
          <cell r="R31">
            <v>0</v>
          </cell>
          <cell r="T31" t="str">
            <v>$Libor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C32" t="str">
            <v>T&amp;L</v>
          </cell>
          <cell r="D32" t="str">
            <v>Debt</v>
          </cell>
          <cell r="E32" t="str">
            <v>Eurobond</v>
          </cell>
          <cell r="H32" t="str">
            <v>Bank</v>
          </cell>
          <cell r="I32" t="str">
            <v>Long</v>
          </cell>
          <cell r="N32" t="str">
            <v>Drawn</v>
          </cell>
          <cell r="Q32">
            <v>0</v>
          </cell>
          <cell r="R32" t="str">
            <v>F</v>
          </cell>
          <cell r="T32">
            <v>0</v>
          </cell>
          <cell r="AS32">
            <v>9.2520547945205482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-37.5</v>
          </cell>
          <cell r="BE32">
            <v>0</v>
          </cell>
          <cell r="BF32">
            <v>-37.5</v>
          </cell>
          <cell r="BG32">
            <v>-346.95205479452056</v>
          </cell>
        </row>
        <row r="33">
          <cell r="C33" t="str">
            <v>T&amp;L</v>
          </cell>
          <cell r="D33" t="str">
            <v>Debt</v>
          </cell>
          <cell r="E33" t="str">
            <v>Eurobond</v>
          </cell>
          <cell r="H33" t="str">
            <v>Bank</v>
          </cell>
          <cell r="I33" t="str">
            <v>Long</v>
          </cell>
          <cell r="N33" t="str">
            <v>Drawn</v>
          </cell>
          <cell r="Q33" t="str">
            <v>V</v>
          </cell>
          <cell r="R33">
            <v>0</v>
          </cell>
          <cell r="T33" t="str">
            <v>$Libor</v>
          </cell>
          <cell r="AS33">
            <v>9.2520547945205482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35.071805902634992</v>
          </cell>
          <cell r="BE33">
            <v>0</v>
          </cell>
          <cell r="BF33">
            <v>35.071805902634992</v>
          </cell>
          <cell r="BG33">
            <v>324.48626995396813</v>
          </cell>
        </row>
        <row r="34">
          <cell r="C34" t="str">
            <v>T&amp;L</v>
          </cell>
          <cell r="D34" t="str">
            <v>Debt</v>
          </cell>
          <cell r="E34" t="str">
            <v>Eurobond</v>
          </cell>
          <cell r="H34" t="str">
            <v>Bank</v>
          </cell>
          <cell r="I34" t="str">
            <v>Long</v>
          </cell>
          <cell r="N34" t="str">
            <v>Drawn</v>
          </cell>
          <cell r="Q34">
            <v>0</v>
          </cell>
          <cell r="R34" t="str">
            <v>F</v>
          </cell>
          <cell r="T34">
            <v>0</v>
          </cell>
          <cell r="AS34">
            <v>9.2520547945205482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-37.5</v>
          </cell>
          <cell r="BE34">
            <v>0</v>
          </cell>
          <cell r="BF34">
            <v>-37.5</v>
          </cell>
          <cell r="BG34">
            <v>-346.95205479452056</v>
          </cell>
        </row>
        <row r="35">
          <cell r="C35" t="str">
            <v>T&amp;L</v>
          </cell>
          <cell r="D35" t="str">
            <v>Debt</v>
          </cell>
          <cell r="E35" t="str">
            <v>Eurobond</v>
          </cell>
          <cell r="H35" t="str">
            <v>Bank</v>
          </cell>
          <cell r="I35" t="str">
            <v>Long</v>
          </cell>
          <cell r="N35" t="str">
            <v>Drawn</v>
          </cell>
          <cell r="Q35" t="str">
            <v>V</v>
          </cell>
          <cell r="R35">
            <v>0</v>
          </cell>
          <cell r="T35" t="str">
            <v>$Libor</v>
          </cell>
          <cell r="AS35">
            <v>9.2520547945205482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35.076550786069021</v>
          </cell>
          <cell r="BE35">
            <v>0</v>
          </cell>
          <cell r="BF35">
            <v>35.076550786069021</v>
          </cell>
          <cell r="BG35">
            <v>324.53016987549341</v>
          </cell>
        </row>
        <row r="36">
          <cell r="C36" t="str">
            <v>T&amp;L</v>
          </cell>
          <cell r="D36" t="str">
            <v>Debt</v>
          </cell>
          <cell r="E36" t="str">
            <v>Eurobond</v>
          </cell>
          <cell r="H36" t="str">
            <v>Bank</v>
          </cell>
          <cell r="I36" t="str">
            <v>Long</v>
          </cell>
          <cell r="N36" t="str">
            <v>Drawn</v>
          </cell>
          <cell r="Q36">
            <v>0</v>
          </cell>
          <cell r="R36" t="str">
            <v>F</v>
          </cell>
          <cell r="T36">
            <v>0</v>
          </cell>
          <cell r="AS36">
            <v>9.2520547945205482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-37.5</v>
          </cell>
          <cell r="BE36">
            <v>0</v>
          </cell>
          <cell r="BF36">
            <v>-37.5</v>
          </cell>
          <cell r="BG36">
            <v>-346.95205479452056</v>
          </cell>
        </row>
        <row r="37">
          <cell r="C37" t="str">
            <v>T&amp;L</v>
          </cell>
          <cell r="D37" t="str">
            <v>Debt</v>
          </cell>
          <cell r="E37" t="str">
            <v>Eurobond</v>
          </cell>
          <cell r="H37" t="str">
            <v>Bank</v>
          </cell>
          <cell r="I37" t="str">
            <v>Long</v>
          </cell>
          <cell r="N37" t="str">
            <v>Drawn</v>
          </cell>
          <cell r="Q37" t="str">
            <v>V</v>
          </cell>
          <cell r="R37">
            <v>0</v>
          </cell>
          <cell r="T37" t="str">
            <v>Euribor</v>
          </cell>
          <cell r="AS37">
            <v>9.2520547945205482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40.540010355540218</v>
          </cell>
          <cell r="BE37">
            <v>0</v>
          </cell>
          <cell r="BF37">
            <v>40.540010355540218</v>
          </cell>
          <cell r="BG37">
            <v>375.07839717988855</v>
          </cell>
        </row>
        <row r="38">
          <cell r="C38" t="str">
            <v>T&amp;L</v>
          </cell>
          <cell r="D38" t="str">
            <v>Debt</v>
          </cell>
          <cell r="E38" t="str">
            <v>Eurobond</v>
          </cell>
          <cell r="H38" t="str">
            <v>Bank</v>
          </cell>
          <cell r="I38" t="str">
            <v>Long</v>
          </cell>
          <cell r="N38" t="str">
            <v>Drawn</v>
          </cell>
          <cell r="Q38">
            <v>0</v>
          </cell>
          <cell r="R38" t="str">
            <v>F</v>
          </cell>
          <cell r="T38">
            <v>0</v>
          </cell>
          <cell r="AS38">
            <v>9.2520547945205482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-37.5</v>
          </cell>
          <cell r="BE38">
            <v>0</v>
          </cell>
          <cell r="BF38">
            <v>-37.5</v>
          </cell>
          <cell r="BG38">
            <v>-346.95205479452056</v>
          </cell>
        </row>
        <row r="39">
          <cell r="C39" t="str">
            <v>T&amp;L</v>
          </cell>
          <cell r="D39" t="str">
            <v>Debt</v>
          </cell>
          <cell r="E39" t="str">
            <v>Eurobond</v>
          </cell>
          <cell r="H39" t="str">
            <v>Bank</v>
          </cell>
          <cell r="I39" t="str">
            <v>Long</v>
          </cell>
          <cell r="N39" t="str">
            <v>Drawn</v>
          </cell>
          <cell r="Q39" t="str">
            <v>V</v>
          </cell>
          <cell r="R39">
            <v>0</v>
          </cell>
          <cell r="T39" t="str">
            <v>Euribor</v>
          </cell>
          <cell r="AS39">
            <v>9.2520547945205482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40.578135629962034</v>
          </cell>
          <cell r="BE39">
            <v>0</v>
          </cell>
          <cell r="BF39">
            <v>40.578135629962034</v>
          </cell>
          <cell r="BG39">
            <v>375.43113430789532</v>
          </cell>
        </row>
        <row r="40">
          <cell r="C40" t="str">
            <v>T&amp;L</v>
          </cell>
          <cell r="D40" t="str">
            <v>Debt</v>
          </cell>
          <cell r="E40">
            <v>0</v>
          </cell>
          <cell r="H40" t="str">
            <v>Bank</v>
          </cell>
          <cell r="I40" t="str">
            <v>Short</v>
          </cell>
          <cell r="N40" t="str">
            <v>Drawn</v>
          </cell>
          <cell r="Q40" t="str">
            <v>V</v>
          </cell>
          <cell r="R40">
            <v>0</v>
          </cell>
          <cell r="T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C41" t="str">
            <v>T&amp;L</v>
          </cell>
          <cell r="D41" t="str">
            <v>Debt</v>
          </cell>
          <cell r="E41">
            <v>0</v>
          </cell>
          <cell r="H41" t="str">
            <v>Bank</v>
          </cell>
          <cell r="I41" t="str">
            <v>Short</v>
          </cell>
          <cell r="N41" t="str">
            <v>Drawn</v>
          </cell>
          <cell r="Q41" t="str">
            <v>V</v>
          </cell>
          <cell r="R41">
            <v>0</v>
          </cell>
          <cell r="T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C42" t="str">
            <v>T&amp;L</v>
          </cell>
          <cell r="D42" t="str">
            <v>Debt</v>
          </cell>
          <cell r="E42">
            <v>0</v>
          </cell>
          <cell r="H42" t="str">
            <v>Bank</v>
          </cell>
          <cell r="I42" t="str">
            <v>Short</v>
          </cell>
          <cell r="N42" t="str">
            <v>Drawn</v>
          </cell>
          <cell r="Q42" t="str">
            <v>V</v>
          </cell>
          <cell r="R42">
            <v>0</v>
          </cell>
          <cell r="T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C43" t="str">
            <v>T&amp;L</v>
          </cell>
          <cell r="D43" t="str">
            <v>Debt</v>
          </cell>
          <cell r="E43">
            <v>0</v>
          </cell>
          <cell r="H43" t="str">
            <v>Bank</v>
          </cell>
          <cell r="I43" t="str">
            <v>Short</v>
          </cell>
          <cell r="N43" t="str">
            <v>Drawn</v>
          </cell>
          <cell r="Q43" t="str">
            <v>V</v>
          </cell>
          <cell r="R43">
            <v>0</v>
          </cell>
          <cell r="T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C44" t="str">
            <v>T&amp;L</v>
          </cell>
          <cell r="D44" t="str">
            <v>Debt</v>
          </cell>
          <cell r="E44">
            <v>0</v>
          </cell>
          <cell r="H44" t="str">
            <v>Bank</v>
          </cell>
          <cell r="I44" t="str">
            <v>Short</v>
          </cell>
          <cell r="N44" t="str">
            <v>Drawn</v>
          </cell>
          <cell r="Q44" t="str">
            <v>V</v>
          </cell>
          <cell r="R44">
            <v>0</v>
          </cell>
          <cell r="T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C45" t="str">
            <v>T&amp;L</v>
          </cell>
          <cell r="D45" t="str">
            <v>Debt</v>
          </cell>
          <cell r="E45">
            <v>0</v>
          </cell>
          <cell r="H45" t="str">
            <v>Bank</v>
          </cell>
          <cell r="I45" t="str">
            <v>Short</v>
          </cell>
          <cell r="N45" t="str">
            <v>Drawn</v>
          </cell>
          <cell r="Q45" t="str">
            <v>V</v>
          </cell>
          <cell r="R45">
            <v>0</v>
          </cell>
          <cell r="T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C46" t="str">
            <v>T&amp;L</v>
          </cell>
          <cell r="D46" t="str">
            <v>Debt</v>
          </cell>
          <cell r="E46">
            <v>0</v>
          </cell>
          <cell r="H46" t="str">
            <v>Bank</v>
          </cell>
          <cell r="I46" t="str">
            <v>Short</v>
          </cell>
          <cell r="N46" t="str">
            <v>Drawn</v>
          </cell>
          <cell r="Q46" t="str">
            <v>V</v>
          </cell>
          <cell r="R46">
            <v>0</v>
          </cell>
          <cell r="T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C47" t="str">
            <v>T&amp;L</v>
          </cell>
          <cell r="D47" t="str">
            <v>Debt</v>
          </cell>
          <cell r="E47">
            <v>0</v>
          </cell>
          <cell r="H47" t="str">
            <v>Capital</v>
          </cell>
          <cell r="I47" t="str">
            <v>Long</v>
          </cell>
          <cell r="N47" t="str">
            <v>Drawn</v>
          </cell>
          <cell r="Q47" t="str">
            <v>F</v>
          </cell>
          <cell r="R47">
            <v>0</v>
          </cell>
          <cell r="T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C48" t="str">
            <v>T&amp;L</v>
          </cell>
          <cell r="D48" t="str">
            <v>Debt</v>
          </cell>
          <cell r="E48">
            <v>0</v>
          </cell>
          <cell r="H48" t="str">
            <v>Capital</v>
          </cell>
          <cell r="I48" t="str">
            <v>Long</v>
          </cell>
          <cell r="N48" t="str">
            <v>Drawn</v>
          </cell>
          <cell r="Q48" t="str">
            <v>F</v>
          </cell>
          <cell r="R48">
            <v>0</v>
          </cell>
          <cell r="T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C49" t="str">
            <v>T&amp;L</v>
          </cell>
          <cell r="D49" t="str">
            <v>Debt</v>
          </cell>
          <cell r="E49">
            <v>0</v>
          </cell>
          <cell r="H49" t="str">
            <v>Capital</v>
          </cell>
          <cell r="I49" t="str">
            <v>Long</v>
          </cell>
          <cell r="N49" t="str">
            <v>Drawn</v>
          </cell>
          <cell r="Q49" t="str">
            <v>V</v>
          </cell>
          <cell r="R49">
            <v>0</v>
          </cell>
          <cell r="T49" t="str">
            <v>$Prime</v>
          </cell>
          <cell r="AS49">
            <v>2.6739726027397261</v>
          </cell>
          <cell r="AT49">
            <v>0</v>
          </cell>
          <cell r="AU49">
            <v>0</v>
          </cell>
          <cell r="AV49">
            <v>0</v>
          </cell>
          <cell r="AW49">
            <v>4.7448834340303039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4.7448834340303039</v>
          </cell>
          <cell r="BG49">
            <v>12.687688305790621</v>
          </cell>
        </row>
        <row r="50">
          <cell r="C50" t="str">
            <v>T&amp;L</v>
          </cell>
          <cell r="D50" t="str">
            <v>Debt</v>
          </cell>
          <cell r="E50">
            <v>0</v>
          </cell>
          <cell r="H50" t="str">
            <v>Capital</v>
          </cell>
          <cell r="I50" t="str">
            <v>Long</v>
          </cell>
          <cell r="N50" t="str">
            <v>Drawn</v>
          </cell>
          <cell r="Q50" t="str">
            <v>V</v>
          </cell>
          <cell r="R50">
            <v>0</v>
          </cell>
          <cell r="T50" t="str">
            <v>$Prime</v>
          </cell>
          <cell r="AS50">
            <v>20.183561643835617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10.248948217505456</v>
          </cell>
          <cell r="BF50">
            <v>10.248948217505456</v>
          </cell>
          <cell r="BG50">
            <v>206.86027813250053</v>
          </cell>
        </row>
        <row r="51">
          <cell r="C51" t="str">
            <v>T&amp;L</v>
          </cell>
          <cell r="D51" t="str">
            <v>Debt</v>
          </cell>
          <cell r="E51">
            <v>0</v>
          </cell>
          <cell r="H51" t="str">
            <v>Capital</v>
          </cell>
          <cell r="I51" t="str">
            <v>Long</v>
          </cell>
          <cell r="N51" t="str">
            <v>Drawn</v>
          </cell>
          <cell r="Q51" t="str">
            <v>F</v>
          </cell>
          <cell r="R51">
            <v>0</v>
          </cell>
          <cell r="T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C52" t="str">
            <v>T&amp;L</v>
          </cell>
          <cell r="D52" t="str">
            <v>Debt</v>
          </cell>
          <cell r="E52">
            <v>0</v>
          </cell>
          <cell r="H52" t="str">
            <v>Capital</v>
          </cell>
          <cell r="I52" t="str">
            <v>Long</v>
          </cell>
          <cell r="N52" t="str">
            <v>Drawn</v>
          </cell>
          <cell r="Q52" t="str">
            <v>F</v>
          </cell>
          <cell r="R52">
            <v>0</v>
          </cell>
          <cell r="T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C53" t="str">
            <v>T&amp;L</v>
          </cell>
          <cell r="D53" t="str">
            <v>Debt</v>
          </cell>
          <cell r="E53">
            <v>0</v>
          </cell>
          <cell r="H53" t="str">
            <v>Capital</v>
          </cell>
          <cell r="I53" t="str">
            <v>Long</v>
          </cell>
          <cell r="N53" t="str">
            <v>Drawn</v>
          </cell>
          <cell r="Q53" t="str">
            <v>F</v>
          </cell>
          <cell r="R53">
            <v>0</v>
          </cell>
          <cell r="T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C54" t="str">
            <v>T&amp;L</v>
          </cell>
          <cell r="D54" t="str">
            <v>Debt</v>
          </cell>
          <cell r="E54">
            <v>0</v>
          </cell>
          <cell r="H54" t="str">
            <v>Capital</v>
          </cell>
          <cell r="I54" t="str">
            <v>Long</v>
          </cell>
          <cell r="N54" t="str">
            <v>Drawn</v>
          </cell>
          <cell r="Q54" t="str">
            <v>F</v>
          </cell>
          <cell r="R54">
            <v>0</v>
          </cell>
          <cell r="T54">
            <v>0</v>
          </cell>
          <cell r="AS54">
            <v>4.7589041095890412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1.7271999999999998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1.7271999999999998</v>
          </cell>
          <cell r="BG54">
            <v>8.2195791780821921</v>
          </cell>
        </row>
        <row r="55">
          <cell r="C55" t="str">
            <v>T&amp;L</v>
          </cell>
          <cell r="D55" t="str">
            <v>Debt</v>
          </cell>
          <cell r="E55">
            <v>0</v>
          </cell>
          <cell r="H55" t="str">
            <v>Bank</v>
          </cell>
          <cell r="I55" t="str">
            <v>Long</v>
          </cell>
          <cell r="N55" t="str">
            <v>Drawn</v>
          </cell>
          <cell r="Q55" t="str">
            <v>F</v>
          </cell>
          <cell r="R55">
            <v>0</v>
          </cell>
          <cell r="T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C56" t="str">
            <v>T&amp;L</v>
          </cell>
          <cell r="D56" t="str">
            <v>Debt</v>
          </cell>
          <cell r="E56">
            <v>0</v>
          </cell>
          <cell r="H56" t="str">
            <v>Bank</v>
          </cell>
          <cell r="I56" t="str">
            <v>Long</v>
          </cell>
          <cell r="N56" t="str">
            <v>Drawn</v>
          </cell>
          <cell r="Q56" t="str">
            <v>F</v>
          </cell>
          <cell r="R56">
            <v>0</v>
          </cell>
          <cell r="T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C57" t="str">
            <v>T&amp;L</v>
          </cell>
          <cell r="D57" t="str">
            <v>Debt</v>
          </cell>
          <cell r="E57">
            <v>0</v>
          </cell>
          <cell r="H57" t="str">
            <v>Bank</v>
          </cell>
          <cell r="I57" t="str">
            <v>Long</v>
          </cell>
          <cell r="N57" t="str">
            <v>Drawn</v>
          </cell>
          <cell r="Q57" t="str">
            <v>V</v>
          </cell>
          <cell r="R57">
            <v>0</v>
          </cell>
          <cell r="T57" t="str">
            <v>$Libor</v>
          </cell>
          <cell r="AS57">
            <v>0.29041095890410956</v>
          </cell>
          <cell r="AT57">
            <v>1.4171385189637176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1.4171385189637176</v>
          </cell>
          <cell r="BG57">
            <v>0.41155255619220288</v>
          </cell>
        </row>
        <row r="58">
          <cell r="C58" t="str">
            <v>T&amp;L</v>
          </cell>
          <cell r="D58" t="str">
            <v>Debt</v>
          </cell>
          <cell r="E58">
            <v>0</v>
          </cell>
          <cell r="H58" t="str">
            <v>Bank</v>
          </cell>
          <cell r="I58" t="str">
            <v>Long</v>
          </cell>
          <cell r="N58" t="str">
            <v>Drawn</v>
          </cell>
          <cell r="Q58" t="str">
            <v>V</v>
          </cell>
          <cell r="R58">
            <v>0</v>
          </cell>
          <cell r="T58" t="str">
            <v>$Libor</v>
          </cell>
          <cell r="AS58">
            <v>0.79452054794520544</v>
          </cell>
          <cell r="AT58">
            <v>1.4044854964729701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1.4044854964729701</v>
          </cell>
          <cell r="BG58">
            <v>1.1158925862387981</v>
          </cell>
        </row>
        <row r="59">
          <cell r="C59" t="str">
            <v>T&amp;L</v>
          </cell>
          <cell r="D59" t="str">
            <v>Debt</v>
          </cell>
          <cell r="E59">
            <v>0</v>
          </cell>
          <cell r="H59" t="str">
            <v>Bank</v>
          </cell>
          <cell r="I59" t="str">
            <v>Long</v>
          </cell>
          <cell r="N59" t="str">
            <v>Drawn</v>
          </cell>
          <cell r="Q59" t="str">
            <v>V</v>
          </cell>
          <cell r="R59">
            <v>0</v>
          </cell>
          <cell r="T59" t="str">
            <v>$Libor</v>
          </cell>
          <cell r="AS59">
            <v>1.2931506849315069</v>
          </cell>
          <cell r="AT59">
            <v>0</v>
          </cell>
          <cell r="AU59">
            <v>1.4044854964729701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1.4044854964729701</v>
          </cell>
          <cell r="BG59">
            <v>1.8162113817403887</v>
          </cell>
        </row>
        <row r="60">
          <cell r="C60" t="str">
            <v>T&amp;L</v>
          </cell>
          <cell r="D60" t="str">
            <v>Debt</v>
          </cell>
          <cell r="E60">
            <v>0</v>
          </cell>
          <cell r="H60" t="str">
            <v>Bank</v>
          </cell>
          <cell r="I60" t="str">
            <v>Long</v>
          </cell>
          <cell r="N60" t="str">
            <v>Drawn</v>
          </cell>
          <cell r="Q60" t="str">
            <v>V</v>
          </cell>
          <cell r="R60">
            <v>0</v>
          </cell>
          <cell r="T60" t="str">
            <v>$Libor</v>
          </cell>
          <cell r="AS60">
            <v>1.7972602739726027</v>
          </cell>
          <cell r="AT60">
            <v>0</v>
          </cell>
          <cell r="AU60">
            <v>1.4044854964729701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1.4044854964729701</v>
          </cell>
          <cell r="BG60">
            <v>2.524225988181557</v>
          </cell>
        </row>
        <row r="61">
          <cell r="C61" t="str">
            <v>T&amp;L</v>
          </cell>
          <cell r="D61" t="str">
            <v>Debt</v>
          </cell>
          <cell r="E61">
            <v>0</v>
          </cell>
          <cell r="H61" t="str">
            <v>Bank</v>
          </cell>
          <cell r="I61" t="str">
            <v>Long</v>
          </cell>
          <cell r="N61" t="str">
            <v>Drawn</v>
          </cell>
          <cell r="Q61" t="str">
            <v>V</v>
          </cell>
          <cell r="R61">
            <v>0</v>
          </cell>
          <cell r="T61" t="str">
            <v>$Libor</v>
          </cell>
          <cell r="AS61">
            <v>2.2931506849315069</v>
          </cell>
          <cell r="AT61">
            <v>0</v>
          </cell>
          <cell r="AU61">
            <v>0</v>
          </cell>
          <cell r="AV61">
            <v>1.4044854964729701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1.4044854964729701</v>
          </cell>
          <cell r="BG61">
            <v>3.2206968782133587</v>
          </cell>
        </row>
        <row r="62">
          <cell r="C62" t="str">
            <v>T&amp;L</v>
          </cell>
          <cell r="D62" t="str">
            <v>Debt</v>
          </cell>
          <cell r="E62">
            <v>0</v>
          </cell>
          <cell r="H62" t="str">
            <v>Bank</v>
          </cell>
          <cell r="I62" t="str">
            <v>Long</v>
          </cell>
          <cell r="N62" t="str">
            <v>Drawn</v>
          </cell>
          <cell r="Q62" t="str">
            <v>V</v>
          </cell>
          <cell r="R62">
            <v>0</v>
          </cell>
          <cell r="T62" t="str">
            <v>$Libor</v>
          </cell>
          <cell r="AS62">
            <v>2.7972602739726029</v>
          </cell>
          <cell r="AT62">
            <v>0</v>
          </cell>
          <cell r="AU62">
            <v>0</v>
          </cell>
          <cell r="AV62">
            <v>0</v>
          </cell>
          <cell r="AW62">
            <v>1.4044854964729701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1.4044854964729701</v>
          </cell>
          <cell r="BG62">
            <v>3.9287114846545275</v>
          </cell>
        </row>
        <row r="63">
          <cell r="C63" t="str">
            <v>T&amp;L</v>
          </cell>
          <cell r="D63" t="str">
            <v>Debt</v>
          </cell>
          <cell r="E63">
            <v>0</v>
          </cell>
          <cell r="H63" t="str">
            <v>Bank</v>
          </cell>
          <cell r="I63" t="str">
            <v>Long</v>
          </cell>
          <cell r="N63" t="str">
            <v>Drawn</v>
          </cell>
          <cell r="Q63" t="str">
            <v>V</v>
          </cell>
          <cell r="R63">
            <v>0</v>
          </cell>
          <cell r="T63" t="str">
            <v>$Libor</v>
          </cell>
          <cell r="AS63">
            <v>3.2931506849315069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1.4044854964729701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1.4044854964729701</v>
          </cell>
          <cell r="BG63">
            <v>4.6251823746863288</v>
          </cell>
        </row>
        <row r="64">
          <cell r="C64" t="str">
            <v>T&amp;L</v>
          </cell>
          <cell r="D64" t="str">
            <v>Debt</v>
          </cell>
          <cell r="E64">
            <v>0</v>
          </cell>
          <cell r="H64" t="str">
            <v>Bank</v>
          </cell>
          <cell r="I64" t="str">
            <v>Long</v>
          </cell>
          <cell r="N64" t="str">
            <v>Drawn</v>
          </cell>
          <cell r="Q64" t="str">
            <v>V</v>
          </cell>
          <cell r="R64">
            <v>0</v>
          </cell>
          <cell r="T64" t="str">
            <v>$Libor</v>
          </cell>
          <cell r="AS64">
            <v>3.7972602739726029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0.51877392212064655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0.51877392212064655</v>
          </cell>
          <cell r="BG64">
            <v>1.9699196056416881</v>
          </cell>
        </row>
        <row r="65">
          <cell r="C65" t="str">
            <v>T&amp;L</v>
          </cell>
          <cell r="D65" t="str">
            <v>Debt</v>
          </cell>
          <cell r="E65">
            <v>0</v>
          </cell>
          <cell r="H65" t="str">
            <v>Bank</v>
          </cell>
          <cell r="I65" t="str">
            <v>Long</v>
          </cell>
          <cell r="N65" t="str">
            <v>Drawn</v>
          </cell>
          <cell r="Q65" t="str">
            <v>V</v>
          </cell>
          <cell r="R65">
            <v>0</v>
          </cell>
          <cell r="T65" t="str">
            <v>$Libor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C66" t="str">
            <v>T&amp;L</v>
          </cell>
          <cell r="D66" t="str">
            <v>Debt</v>
          </cell>
          <cell r="E66">
            <v>0</v>
          </cell>
          <cell r="H66" t="str">
            <v>Bank</v>
          </cell>
          <cell r="I66" t="str">
            <v>Long</v>
          </cell>
          <cell r="N66" t="str">
            <v>Drawn</v>
          </cell>
          <cell r="Q66" t="str">
            <v>V</v>
          </cell>
          <cell r="R66">
            <v>0</v>
          </cell>
          <cell r="T66" t="str">
            <v>$Libor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C67" t="str">
            <v>T&amp;L</v>
          </cell>
          <cell r="D67" t="str">
            <v>Debt</v>
          </cell>
          <cell r="E67">
            <v>0</v>
          </cell>
          <cell r="H67" t="str">
            <v>Bank</v>
          </cell>
          <cell r="I67" t="str">
            <v>Long</v>
          </cell>
          <cell r="N67" t="str">
            <v>Drawn</v>
          </cell>
          <cell r="Q67" t="str">
            <v>V</v>
          </cell>
          <cell r="R67">
            <v>0</v>
          </cell>
          <cell r="T67" t="str">
            <v>$Libor</v>
          </cell>
          <cell r="AS67">
            <v>0.29041095890410956</v>
          </cell>
          <cell r="AT67">
            <v>1.1501597444089458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1.1501597444089458</v>
          </cell>
          <cell r="BG67">
            <v>0.3340189942667075</v>
          </cell>
        </row>
        <row r="68">
          <cell r="C68" t="str">
            <v>T&amp;L</v>
          </cell>
          <cell r="D68" t="str">
            <v>Debt</v>
          </cell>
          <cell r="E68">
            <v>0</v>
          </cell>
          <cell r="H68" t="str">
            <v>Bank</v>
          </cell>
          <cell r="I68" t="str">
            <v>Long</v>
          </cell>
          <cell r="N68" t="str">
            <v>Drawn</v>
          </cell>
          <cell r="Q68" t="str">
            <v>V</v>
          </cell>
          <cell r="R68">
            <v>0</v>
          </cell>
          <cell r="T68" t="str">
            <v>$Libor</v>
          </cell>
          <cell r="AS68">
            <v>0.79452054794520544</v>
          </cell>
          <cell r="AT68">
            <v>1.1501597444089458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1.1501597444089458</v>
          </cell>
          <cell r="BG68">
            <v>0.91382555035231305</v>
          </cell>
        </row>
        <row r="69">
          <cell r="C69" t="str">
            <v>T&amp;L</v>
          </cell>
          <cell r="D69" t="str">
            <v>Debt</v>
          </cell>
          <cell r="E69">
            <v>0</v>
          </cell>
          <cell r="H69" t="str">
            <v>Bank</v>
          </cell>
          <cell r="I69" t="str">
            <v>Long</v>
          </cell>
          <cell r="N69" t="str">
            <v>Drawn</v>
          </cell>
          <cell r="Q69" t="str">
            <v>V</v>
          </cell>
          <cell r="R69">
            <v>0</v>
          </cell>
          <cell r="T69" t="str">
            <v>$Libor</v>
          </cell>
          <cell r="AS69">
            <v>1.2931506849315069</v>
          </cell>
          <cell r="AT69">
            <v>0</v>
          </cell>
          <cell r="AU69">
            <v>1.1501597444089458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1.1501597444089458</v>
          </cell>
          <cell r="BG69">
            <v>1.487329861263075</v>
          </cell>
        </row>
        <row r="70">
          <cell r="C70" t="str">
            <v>T&amp;L</v>
          </cell>
          <cell r="D70" t="str">
            <v>Debt</v>
          </cell>
          <cell r="E70">
            <v>0</v>
          </cell>
          <cell r="H70" t="str">
            <v>Bank</v>
          </cell>
          <cell r="I70" t="str">
            <v>Long</v>
          </cell>
          <cell r="N70" t="str">
            <v>Drawn</v>
          </cell>
          <cell r="Q70" t="str">
            <v>V</v>
          </cell>
          <cell r="R70">
            <v>0</v>
          </cell>
          <cell r="T70" t="str">
            <v>$Libor</v>
          </cell>
          <cell r="AS70">
            <v>1.7972602739726027</v>
          </cell>
          <cell r="AT70">
            <v>0</v>
          </cell>
          <cell r="AU70">
            <v>1.1501597444089458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1.1501597444089458</v>
          </cell>
          <cell r="BG70">
            <v>2.0671364173486806</v>
          </cell>
        </row>
        <row r="71">
          <cell r="C71" t="str">
            <v>T&amp;L</v>
          </cell>
          <cell r="D71" t="str">
            <v>Debt</v>
          </cell>
          <cell r="E71">
            <v>0</v>
          </cell>
          <cell r="H71" t="str">
            <v>Bank</v>
          </cell>
          <cell r="I71" t="str">
            <v>Long</v>
          </cell>
          <cell r="N71" t="str">
            <v>Drawn</v>
          </cell>
          <cell r="Q71" t="str">
            <v>V</v>
          </cell>
          <cell r="R71">
            <v>0</v>
          </cell>
          <cell r="T71" t="str">
            <v>$Libor</v>
          </cell>
          <cell r="AS71">
            <v>2.2931506849315069</v>
          </cell>
          <cell r="AT71">
            <v>0</v>
          </cell>
          <cell r="AU71">
            <v>0</v>
          </cell>
          <cell r="AV71">
            <v>1.1501597444089458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1.1501597444089458</v>
          </cell>
          <cell r="BG71">
            <v>2.637489605672021</v>
          </cell>
        </row>
        <row r="72">
          <cell r="C72" t="str">
            <v>T&amp;L</v>
          </cell>
          <cell r="D72" t="str">
            <v>Debt</v>
          </cell>
          <cell r="E72">
            <v>0</v>
          </cell>
          <cell r="H72" t="str">
            <v>Bank</v>
          </cell>
          <cell r="I72" t="str">
            <v>Long</v>
          </cell>
          <cell r="N72" t="str">
            <v>Drawn</v>
          </cell>
          <cell r="Q72" t="str">
            <v>V</v>
          </cell>
          <cell r="R72">
            <v>0</v>
          </cell>
          <cell r="T72" t="str">
            <v>$Libor</v>
          </cell>
          <cell r="AS72">
            <v>2.7972602739726029</v>
          </cell>
          <cell r="AT72">
            <v>0</v>
          </cell>
          <cell r="AU72">
            <v>0</v>
          </cell>
          <cell r="AV72">
            <v>0</v>
          </cell>
          <cell r="AW72">
            <v>1.1501597444089458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1.1501597444089458</v>
          </cell>
          <cell r="BG72">
            <v>3.2172961617576266</v>
          </cell>
        </row>
        <row r="73">
          <cell r="C73" t="str">
            <v>T&amp;L</v>
          </cell>
          <cell r="D73" t="str">
            <v>Debt</v>
          </cell>
          <cell r="E73">
            <v>0</v>
          </cell>
          <cell r="H73" t="str">
            <v>Bank</v>
          </cell>
          <cell r="I73" t="str">
            <v>Long</v>
          </cell>
          <cell r="N73" t="str">
            <v>Drawn</v>
          </cell>
          <cell r="Q73" t="str">
            <v>V</v>
          </cell>
          <cell r="R73">
            <v>0</v>
          </cell>
          <cell r="T73" t="str">
            <v>$Libor</v>
          </cell>
          <cell r="AS73">
            <v>3.2931506849315069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1.1501597444089458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1.1501597444089458</v>
          </cell>
          <cell r="BG73">
            <v>3.7876493500809665</v>
          </cell>
        </row>
        <row r="74">
          <cell r="C74" t="str">
            <v>T&amp;L</v>
          </cell>
          <cell r="D74" t="str">
            <v>Debt</v>
          </cell>
          <cell r="E74">
            <v>0</v>
          </cell>
          <cell r="H74" t="str">
            <v>Bank</v>
          </cell>
          <cell r="I74" t="str">
            <v>Long</v>
          </cell>
          <cell r="N74" t="str">
            <v>Drawn</v>
          </cell>
          <cell r="Q74" t="str">
            <v>V</v>
          </cell>
          <cell r="R74">
            <v>0</v>
          </cell>
          <cell r="T74" t="str">
            <v>$Libor</v>
          </cell>
          <cell r="AS74">
            <v>3.7972602739726029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0.27583589029829497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0.27583589029829497</v>
          </cell>
          <cell r="BG74">
            <v>1.0474206683655805</v>
          </cell>
        </row>
        <row r="75">
          <cell r="C75" t="str">
            <v>T&amp;L</v>
          </cell>
          <cell r="D75" t="str">
            <v>Debt</v>
          </cell>
          <cell r="E75">
            <v>0</v>
          </cell>
          <cell r="H75" t="str">
            <v>Bank</v>
          </cell>
          <cell r="I75" t="str">
            <v>Long</v>
          </cell>
          <cell r="N75" t="str">
            <v>Drawn</v>
          </cell>
          <cell r="Q75" t="str">
            <v>V</v>
          </cell>
          <cell r="R75">
            <v>0</v>
          </cell>
          <cell r="T75" t="str">
            <v>$Libor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</row>
        <row r="76">
          <cell r="C76" t="str">
            <v>T&amp;L</v>
          </cell>
          <cell r="D76" t="str">
            <v>Debt</v>
          </cell>
          <cell r="E76">
            <v>0</v>
          </cell>
          <cell r="H76" t="str">
            <v>Bank</v>
          </cell>
          <cell r="I76" t="str">
            <v>Long</v>
          </cell>
          <cell r="N76" t="str">
            <v>Drawn</v>
          </cell>
          <cell r="Q76" t="str">
            <v>V</v>
          </cell>
          <cell r="R76">
            <v>0</v>
          </cell>
          <cell r="T76" t="str">
            <v>$Libor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</row>
        <row r="77">
          <cell r="C77" t="str">
            <v>T&amp;L</v>
          </cell>
          <cell r="D77" t="str">
            <v>Debt</v>
          </cell>
          <cell r="E77">
            <v>0</v>
          </cell>
          <cell r="H77" t="str">
            <v>Bank</v>
          </cell>
          <cell r="I77" t="str">
            <v>Long</v>
          </cell>
          <cell r="N77" t="str">
            <v>Drawn</v>
          </cell>
          <cell r="Q77" t="str">
            <v>V</v>
          </cell>
          <cell r="R77">
            <v>0</v>
          </cell>
          <cell r="T77" t="str">
            <v>$Libor</v>
          </cell>
          <cell r="AS77">
            <v>0.29041095890410956</v>
          </cell>
          <cell r="AT77">
            <v>0.57513681080568113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0.57513681080568113</v>
          </cell>
          <cell r="BG77">
            <v>0.16702603272712929</v>
          </cell>
        </row>
        <row r="78">
          <cell r="C78" t="str">
            <v>T&amp;L</v>
          </cell>
          <cell r="D78" t="str">
            <v>Debt</v>
          </cell>
          <cell r="E78">
            <v>0</v>
          </cell>
          <cell r="H78" t="str">
            <v>Bank</v>
          </cell>
          <cell r="I78" t="str">
            <v>Long</v>
          </cell>
          <cell r="N78" t="str">
            <v>Drawn</v>
          </cell>
          <cell r="Q78" t="str">
            <v>V</v>
          </cell>
          <cell r="R78">
            <v>0</v>
          </cell>
          <cell r="T78" t="str">
            <v>$Libor</v>
          </cell>
          <cell r="AS78">
            <v>0.79452054794520544</v>
          </cell>
          <cell r="AT78">
            <v>0.57513681080568113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0.57513681080568113</v>
          </cell>
          <cell r="BG78">
            <v>0.4569580140647877</v>
          </cell>
        </row>
        <row r="79">
          <cell r="C79" t="str">
            <v>T&amp;L</v>
          </cell>
          <cell r="D79" t="str">
            <v>Debt</v>
          </cell>
          <cell r="E79">
            <v>0</v>
          </cell>
          <cell r="H79" t="str">
            <v>Bank</v>
          </cell>
          <cell r="I79" t="str">
            <v>Long</v>
          </cell>
          <cell r="N79" t="str">
            <v>Drawn</v>
          </cell>
          <cell r="Q79" t="str">
            <v>V</v>
          </cell>
          <cell r="R79">
            <v>0</v>
          </cell>
          <cell r="T79" t="str">
            <v>$Libor</v>
          </cell>
          <cell r="AS79">
            <v>1.2931506849315069</v>
          </cell>
          <cell r="AT79">
            <v>0</v>
          </cell>
          <cell r="AU79">
            <v>0.57513681080568113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0.57513681080568113</v>
          </cell>
          <cell r="BG79">
            <v>0.74373856082268908</v>
          </cell>
        </row>
        <row r="80">
          <cell r="C80" t="str">
            <v>T&amp;L</v>
          </cell>
          <cell r="D80" t="str">
            <v>Debt</v>
          </cell>
          <cell r="E80">
            <v>0</v>
          </cell>
          <cell r="H80" t="str">
            <v>Bank</v>
          </cell>
          <cell r="I80" t="str">
            <v>Long</v>
          </cell>
          <cell r="N80" t="str">
            <v>Drawn</v>
          </cell>
          <cell r="Q80" t="str">
            <v>V</v>
          </cell>
          <cell r="R80">
            <v>0</v>
          </cell>
          <cell r="T80" t="str">
            <v>$Libor</v>
          </cell>
          <cell r="AS80">
            <v>1.7972602739726027</v>
          </cell>
          <cell r="AT80">
            <v>0</v>
          </cell>
          <cell r="AU80">
            <v>0.57513681080568113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0.57513681080568113</v>
          </cell>
          <cell r="BG80">
            <v>1.0336705421603474</v>
          </cell>
        </row>
        <row r="81">
          <cell r="C81" t="str">
            <v>T&amp;L</v>
          </cell>
          <cell r="D81" t="str">
            <v>Debt</v>
          </cell>
          <cell r="E81">
            <v>0</v>
          </cell>
          <cell r="H81" t="str">
            <v>Bank</v>
          </cell>
          <cell r="I81" t="str">
            <v>Long</v>
          </cell>
          <cell r="N81" t="str">
            <v>Drawn</v>
          </cell>
          <cell r="Q81" t="str">
            <v>V</v>
          </cell>
          <cell r="R81">
            <v>0</v>
          </cell>
          <cell r="T81" t="str">
            <v>$Libor</v>
          </cell>
          <cell r="AS81">
            <v>2.2931506849315069</v>
          </cell>
          <cell r="AT81">
            <v>0</v>
          </cell>
          <cell r="AU81">
            <v>0</v>
          </cell>
          <cell r="AV81">
            <v>0.57513681080568113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0.57513681080568113</v>
          </cell>
          <cell r="BG81">
            <v>1.3188753716283701</v>
          </cell>
        </row>
        <row r="82">
          <cell r="C82" t="str">
            <v>T&amp;L</v>
          </cell>
          <cell r="D82" t="str">
            <v>Debt</v>
          </cell>
          <cell r="E82">
            <v>0</v>
          </cell>
          <cell r="H82" t="str">
            <v>Bank</v>
          </cell>
          <cell r="I82" t="str">
            <v>Long</v>
          </cell>
          <cell r="N82" t="str">
            <v>Drawn</v>
          </cell>
          <cell r="Q82" t="str">
            <v>V</v>
          </cell>
          <cell r="R82">
            <v>0</v>
          </cell>
          <cell r="T82" t="str">
            <v>$Libor</v>
          </cell>
          <cell r="AS82">
            <v>2.7972602739726029</v>
          </cell>
          <cell r="AT82">
            <v>0</v>
          </cell>
          <cell r="AU82">
            <v>0</v>
          </cell>
          <cell r="AV82">
            <v>0</v>
          </cell>
          <cell r="AW82">
            <v>0.57513681080568113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0.57513681080568113</v>
          </cell>
          <cell r="BG82">
            <v>1.6088073529660287</v>
          </cell>
        </row>
        <row r="83">
          <cell r="C83" t="str">
            <v>T&amp;L</v>
          </cell>
          <cell r="D83" t="str">
            <v>Debt</v>
          </cell>
          <cell r="E83">
            <v>0</v>
          </cell>
          <cell r="H83" t="str">
            <v>Bank</v>
          </cell>
          <cell r="I83" t="str">
            <v>Long</v>
          </cell>
          <cell r="N83" t="str">
            <v>Drawn</v>
          </cell>
          <cell r="Q83" t="str">
            <v>V</v>
          </cell>
          <cell r="R83">
            <v>0</v>
          </cell>
          <cell r="T83" t="str">
            <v>$Libor</v>
          </cell>
          <cell r="AS83">
            <v>3.2931506849315069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0.57513681080568113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0.57513681080568113</v>
          </cell>
          <cell r="BG83">
            <v>1.8940121824340512</v>
          </cell>
        </row>
        <row r="84">
          <cell r="C84" t="str">
            <v>T&amp;L</v>
          </cell>
          <cell r="D84" t="str">
            <v>Debt</v>
          </cell>
          <cell r="E84">
            <v>0</v>
          </cell>
          <cell r="H84" t="str">
            <v>Bank</v>
          </cell>
          <cell r="I84" t="str">
            <v>Long</v>
          </cell>
          <cell r="N84" t="str">
            <v>Drawn</v>
          </cell>
          <cell r="Q84" t="str">
            <v>V</v>
          </cell>
          <cell r="R84">
            <v>0</v>
          </cell>
          <cell r="T84" t="str">
            <v>$Libor</v>
          </cell>
          <cell r="AS84">
            <v>3.7972602739726029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0.13803182235156422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0.13803182235156422</v>
          </cell>
          <cell r="BG84">
            <v>0.52414275555963841</v>
          </cell>
        </row>
        <row r="85">
          <cell r="C85" t="str">
            <v>T&amp;L</v>
          </cell>
          <cell r="D85" t="str">
            <v>Debt</v>
          </cell>
          <cell r="E85">
            <v>0</v>
          </cell>
          <cell r="H85" t="str">
            <v>Bank</v>
          </cell>
          <cell r="I85" t="str">
            <v>Short</v>
          </cell>
          <cell r="N85" t="str">
            <v>Drawn</v>
          </cell>
          <cell r="Q85" t="str">
            <v>V</v>
          </cell>
          <cell r="R85">
            <v>0</v>
          </cell>
          <cell r="T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</row>
        <row r="86">
          <cell r="C86" t="str">
            <v>T&amp;L</v>
          </cell>
          <cell r="D86" t="str">
            <v>Debt</v>
          </cell>
          <cell r="E86">
            <v>0</v>
          </cell>
          <cell r="H86" t="str">
            <v>Bank</v>
          </cell>
          <cell r="I86" t="str">
            <v>Short</v>
          </cell>
          <cell r="N86" t="str">
            <v>Drawn</v>
          </cell>
          <cell r="Q86" t="str">
            <v>V</v>
          </cell>
          <cell r="R86">
            <v>0</v>
          </cell>
          <cell r="T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</row>
        <row r="87">
          <cell r="C87" t="str">
            <v>T&amp;L</v>
          </cell>
          <cell r="D87" t="str">
            <v>Debt</v>
          </cell>
          <cell r="E87">
            <v>0</v>
          </cell>
          <cell r="H87" t="str">
            <v>Bank</v>
          </cell>
          <cell r="I87" t="str">
            <v>Short</v>
          </cell>
          <cell r="N87" t="str">
            <v>Drawn</v>
          </cell>
          <cell r="Q87" t="str">
            <v>V</v>
          </cell>
          <cell r="R87">
            <v>0</v>
          </cell>
          <cell r="T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</row>
        <row r="88">
          <cell r="C88" t="str">
            <v>T&amp;L</v>
          </cell>
          <cell r="D88" t="str">
            <v>Debt</v>
          </cell>
          <cell r="E88">
            <v>0</v>
          </cell>
          <cell r="H88" t="str">
            <v>Bank</v>
          </cell>
          <cell r="I88" t="str">
            <v>Short</v>
          </cell>
          <cell r="N88" t="str">
            <v>Drawn</v>
          </cell>
          <cell r="Q88" t="str">
            <v>V</v>
          </cell>
          <cell r="R88">
            <v>0</v>
          </cell>
          <cell r="T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</row>
        <row r="89">
          <cell r="C89" t="str">
            <v>T&amp;L</v>
          </cell>
          <cell r="D89" t="str">
            <v>Debt</v>
          </cell>
          <cell r="E89">
            <v>0</v>
          </cell>
          <cell r="H89" t="str">
            <v>Bank</v>
          </cell>
          <cell r="I89" t="str">
            <v>Short</v>
          </cell>
          <cell r="N89" t="str">
            <v>Drawn</v>
          </cell>
          <cell r="Q89" t="str">
            <v>V</v>
          </cell>
          <cell r="R89">
            <v>0</v>
          </cell>
          <cell r="T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</row>
        <row r="90">
          <cell r="C90" t="str">
            <v>T&amp;L</v>
          </cell>
          <cell r="D90" t="str">
            <v>Debt</v>
          </cell>
          <cell r="E90">
            <v>0</v>
          </cell>
          <cell r="H90" t="str">
            <v>Bank</v>
          </cell>
          <cell r="I90" t="str">
            <v>Short</v>
          </cell>
          <cell r="N90" t="str">
            <v>Drawn</v>
          </cell>
          <cell r="Q90" t="str">
            <v>V</v>
          </cell>
          <cell r="R90">
            <v>0</v>
          </cell>
          <cell r="T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</row>
        <row r="91">
          <cell r="C91" t="str">
            <v>T&amp;L</v>
          </cell>
          <cell r="D91" t="str">
            <v>Debt</v>
          </cell>
          <cell r="E91">
            <v>0</v>
          </cell>
          <cell r="H91" t="str">
            <v>Bank</v>
          </cell>
          <cell r="I91" t="str">
            <v>Short</v>
          </cell>
          <cell r="N91" t="str">
            <v>Drawn</v>
          </cell>
          <cell r="Q91" t="str">
            <v>F</v>
          </cell>
          <cell r="R91">
            <v>0</v>
          </cell>
          <cell r="T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</row>
        <row r="92">
          <cell r="C92" t="str">
            <v>T&amp;L</v>
          </cell>
          <cell r="D92" t="str">
            <v>Debt</v>
          </cell>
          <cell r="E92">
            <v>0</v>
          </cell>
          <cell r="H92" t="str">
            <v>Bank</v>
          </cell>
          <cell r="I92" t="str">
            <v>Long</v>
          </cell>
          <cell r="N92" t="str">
            <v>Drawn</v>
          </cell>
          <cell r="Q92" t="str">
            <v>F</v>
          </cell>
          <cell r="R92">
            <v>0</v>
          </cell>
          <cell r="T92">
            <v>0</v>
          </cell>
          <cell r="AS92">
            <v>1.0054794520547945</v>
          </cell>
          <cell r="AT92">
            <v>0</v>
          </cell>
          <cell r="AU92">
            <v>8.0000000000000002E-3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8.0000000000000002E-3</v>
          </cell>
          <cell r="BG92">
            <v>8.0438356164383561E-3</v>
          </cell>
        </row>
        <row r="93">
          <cell r="C93" t="str">
            <v>T&amp;L</v>
          </cell>
          <cell r="D93" t="str">
            <v>Debt</v>
          </cell>
          <cell r="E93">
            <v>0</v>
          </cell>
          <cell r="H93" t="str">
            <v>Bank</v>
          </cell>
          <cell r="I93" t="str">
            <v>Long</v>
          </cell>
          <cell r="N93" t="str">
            <v>Drawn</v>
          </cell>
          <cell r="Q93" t="str">
            <v>F</v>
          </cell>
          <cell r="R93">
            <v>0</v>
          </cell>
          <cell r="T93">
            <v>0</v>
          </cell>
          <cell r="AS93">
            <v>2.0054794520547947</v>
          </cell>
          <cell r="AT93">
            <v>0</v>
          </cell>
          <cell r="AU93">
            <v>0</v>
          </cell>
          <cell r="AV93">
            <v>8.0000000000000002E-3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8.0000000000000002E-3</v>
          </cell>
          <cell r="BG93">
            <v>1.6043835616438358E-2</v>
          </cell>
        </row>
        <row r="94">
          <cell r="C94" t="str">
            <v>T&amp;L</v>
          </cell>
          <cell r="D94" t="str">
            <v>Debt</v>
          </cell>
          <cell r="E94">
            <v>0</v>
          </cell>
          <cell r="H94" t="str">
            <v>Bank</v>
          </cell>
          <cell r="I94" t="str">
            <v>Long</v>
          </cell>
          <cell r="N94" t="str">
            <v>Drawn</v>
          </cell>
          <cell r="Q94" t="str">
            <v>F</v>
          </cell>
          <cell r="R94">
            <v>0</v>
          </cell>
          <cell r="T94">
            <v>0</v>
          </cell>
          <cell r="AS94">
            <v>3.0054794520547947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8.0000000000000002E-3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8.0000000000000002E-3</v>
          </cell>
          <cell r="BG94">
            <v>2.4043835616438358E-2</v>
          </cell>
        </row>
        <row r="95">
          <cell r="C95" t="str">
            <v>T&amp;L</v>
          </cell>
          <cell r="D95" t="str">
            <v>Debt</v>
          </cell>
          <cell r="E95">
            <v>0</v>
          </cell>
          <cell r="H95" t="str">
            <v>Bank</v>
          </cell>
          <cell r="I95" t="str">
            <v>Long</v>
          </cell>
          <cell r="N95" t="str">
            <v>Drawn</v>
          </cell>
          <cell r="Q95" t="str">
            <v>F</v>
          </cell>
          <cell r="R95">
            <v>0</v>
          </cell>
          <cell r="T95">
            <v>0</v>
          </cell>
          <cell r="AS95">
            <v>4.0054794520547947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3.0000000000000001E-3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3.0000000000000001E-3</v>
          </cell>
          <cell r="BG95">
            <v>1.2016438356164385E-2</v>
          </cell>
        </row>
        <row r="96">
          <cell r="C96" t="str">
            <v>T&amp;L</v>
          </cell>
          <cell r="D96" t="str">
            <v>Debt</v>
          </cell>
          <cell r="E96">
            <v>0</v>
          </cell>
          <cell r="H96" t="str">
            <v>Bank</v>
          </cell>
          <cell r="I96" t="str">
            <v>Short</v>
          </cell>
          <cell r="N96" t="str">
            <v>Drawn</v>
          </cell>
          <cell r="Q96" t="str">
            <v>F</v>
          </cell>
          <cell r="R96">
            <v>0</v>
          </cell>
          <cell r="T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</row>
        <row r="97">
          <cell r="C97" t="str">
            <v>T&amp;L</v>
          </cell>
          <cell r="D97" t="str">
            <v>Debt</v>
          </cell>
          <cell r="E97">
            <v>0</v>
          </cell>
          <cell r="H97" t="str">
            <v>Bank</v>
          </cell>
          <cell r="I97" t="str">
            <v>Long</v>
          </cell>
          <cell r="N97" t="str">
            <v>Drawn</v>
          </cell>
          <cell r="Q97" t="str">
            <v>F</v>
          </cell>
          <cell r="R97">
            <v>0</v>
          </cell>
          <cell r="T97">
            <v>0</v>
          </cell>
          <cell r="AS97">
            <v>1.0054794520547945</v>
          </cell>
          <cell r="AT97">
            <v>0</v>
          </cell>
          <cell r="AU97">
            <v>5.0001581627811343E-3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5.0001581627811343E-3</v>
          </cell>
          <cell r="BG97">
            <v>5.0275562897004831E-3</v>
          </cell>
        </row>
        <row r="98">
          <cell r="C98" t="str">
            <v>T&amp;L</v>
          </cell>
          <cell r="D98" t="str">
            <v>Debt</v>
          </cell>
          <cell r="E98">
            <v>0</v>
          </cell>
          <cell r="H98" t="str">
            <v>Bank</v>
          </cell>
          <cell r="I98" t="str">
            <v>Long</v>
          </cell>
          <cell r="N98" t="str">
            <v>Drawn</v>
          </cell>
          <cell r="Q98" t="str">
            <v>F</v>
          </cell>
          <cell r="R98">
            <v>0</v>
          </cell>
          <cell r="T98">
            <v>0</v>
          </cell>
          <cell r="AS98">
            <v>2.0054794520547947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</row>
        <row r="99">
          <cell r="C99" t="str">
            <v>T&amp;L</v>
          </cell>
          <cell r="D99" t="str">
            <v>Debt</v>
          </cell>
          <cell r="E99">
            <v>0</v>
          </cell>
          <cell r="H99" t="str">
            <v>Bank</v>
          </cell>
          <cell r="I99" t="str">
            <v>Long</v>
          </cell>
          <cell r="N99" t="str">
            <v>Drawn</v>
          </cell>
          <cell r="Q99" t="str">
            <v>F</v>
          </cell>
          <cell r="R99">
            <v>0</v>
          </cell>
          <cell r="T99">
            <v>0</v>
          </cell>
          <cell r="AS99">
            <v>3.0054794520547947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</row>
        <row r="100">
          <cell r="C100" t="str">
            <v>T&amp;L</v>
          </cell>
          <cell r="D100" t="str">
            <v>Debt</v>
          </cell>
          <cell r="E100">
            <v>0</v>
          </cell>
          <cell r="H100" t="str">
            <v>Bank</v>
          </cell>
          <cell r="I100" t="str">
            <v>Long</v>
          </cell>
          <cell r="N100" t="str">
            <v>Drawn</v>
          </cell>
          <cell r="Q100" t="str">
            <v>F</v>
          </cell>
          <cell r="R100">
            <v>0</v>
          </cell>
          <cell r="T100">
            <v>0</v>
          </cell>
          <cell r="AS100">
            <v>4.0054794520547947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</row>
        <row r="101">
          <cell r="C101" t="str">
            <v>T&amp;L</v>
          </cell>
          <cell r="D101" t="str">
            <v>Debt</v>
          </cell>
          <cell r="E101">
            <v>0</v>
          </cell>
          <cell r="H101" t="str">
            <v>Bank</v>
          </cell>
          <cell r="I101" t="str">
            <v>Short</v>
          </cell>
          <cell r="N101" t="str">
            <v>Drawn</v>
          </cell>
          <cell r="Q101" t="str">
            <v>F</v>
          </cell>
          <cell r="R101">
            <v>0</v>
          </cell>
          <cell r="T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</row>
        <row r="102">
          <cell r="C102" t="str">
            <v>T&amp;L</v>
          </cell>
          <cell r="D102" t="str">
            <v>Debt</v>
          </cell>
          <cell r="E102">
            <v>0</v>
          </cell>
          <cell r="H102" t="str">
            <v>Bank</v>
          </cell>
          <cell r="I102" t="str">
            <v>Long</v>
          </cell>
          <cell r="N102" t="str">
            <v>Drawn</v>
          </cell>
          <cell r="Q102" t="str">
            <v>F</v>
          </cell>
          <cell r="R102">
            <v>0</v>
          </cell>
          <cell r="T102">
            <v>0</v>
          </cell>
          <cell r="AS102">
            <v>1.0054794520547945</v>
          </cell>
          <cell r="AT102">
            <v>0</v>
          </cell>
          <cell r="AU102">
            <v>8.9832240248532966E-2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8.9832240248532966E-2</v>
          </cell>
          <cell r="BG102">
            <v>9.0324471701949585E-2</v>
          </cell>
        </row>
        <row r="103">
          <cell r="C103" t="str">
            <v>T&amp;L</v>
          </cell>
          <cell r="D103" t="str">
            <v>Debt</v>
          </cell>
          <cell r="E103">
            <v>0</v>
          </cell>
          <cell r="H103" t="str">
            <v>Bank</v>
          </cell>
          <cell r="I103" t="str">
            <v>Long</v>
          </cell>
          <cell r="N103" t="str">
            <v>Drawn</v>
          </cell>
          <cell r="Q103" t="str">
            <v>F</v>
          </cell>
          <cell r="R103">
            <v>0</v>
          </cell>
          <cell r="T103">
            <v>0</v>
          </cell>
          <cell r="AS103">
            <v>2.0054794520547947</v>
          </cell>
          <cell r="AT103">
            <v>0</v>
          </cell>
          <cell r="AU103">
            <v>0</v>
          </cell>
          <cell r="AV103">
            <v>8.9832240248532966E-2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8.9832240248532966E-2</v>
          </cell>
          <cell r="BG103">
            <v>0.18015671195048258</v>
          </cell>
        </row>
        <row r="104">
          <cell r="C104" t="str">
            <v>T&amp;L</v>
          </cell>
          <cell r="D104" t="str">
            <v>Debt</v>
          </cell>
          <cell r="E104">
            <v>0</v>
          </cell>
          <cell r="H104" t="str">
            <v>Bank</v>
          </cell>
          <cell r="I104" t="str">
            <v>Long</v>
          </cell>
          <cell r="N104" t="str">
            <v>Drawn</v>
          </cell>
          <cell r="Q104" t="str">
            <v>F</v>
          </cell>
          <cell r="R104">
            <v>0</v>
          </cell>
          <cell r="T104">
            <v>0</v>
          </cell>
          <cell r="AS104">
            <v>3.0054794520547947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8.9832240248532966E-2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8.9832240248532966E-2</v>
          </cell>
          <cell r="BG104">
            <v>0.26998895219901553</v>
          </cell>
        </row>
        <row r="105">
          <cell r="C105" t="str">
            <v>T&amp;L</v>
          </cell>
          <cell r="D105" t="str">
            <v>Debt</v>
          </cell>
          <cell r="E105">
            <v>0</v>
          </cell>
          <cell r="H105" t="str">
            <v>Bank</v>
          </cell>
          <cell r="I105" t="str">
            <v>Long</v>
          </cell>
          <cell r="N105" t="str">
            <v>Drawn</v>
          </cell>
          <cell r="Q105" t="str">
            <v>F</v>
          </cell>
          <cell r="R105">
            <v>0</v>
          </cell>
          <cell r="T105">
            <v>0</v>
          </cell>
          <cell r="AS105">
            <v>4.0054794520547947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2.4E-2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2.4E-2</v>
          </cell>
          <cell r="BG105">
            <v>9.6131506849315082E-2</v>
          </cell>
        </row>
        <row r="106">
          <cell r="C106" t="str">
            <v>Amylum</v>
          </cell>
          <cell r="D106" t="str">
            <v>Debt</v>
          </cell>
          <cell r="E106">
            <v>0</v>
          </cell>
          <cell r="H106" t="str">
            <v>Bank</v>
          </cell>
          <cell r="I106" t="str">
            <v>Long</v>
          </cell>
          <cell r="N106" t="str">
            <v>Drawn</v>
          </cell>
          <cell r="Q106">
            <v>1</v>
          </cell>
          <cell r="R106">
            <v>0</v>
          </cell>
          <cell r="T106">
            <v>0</v>
          </cell>
          <cell r="AS106">
            <v>2.2328767123287672</v>
          </cell>
          <cell r="AT106">
            <v>0</v>
          </cell>
          <cell r="AU106">
            <v>0</v>
          </cell>
          <cell r="AV106">
            <v>0.90576458405246818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0.90576458405246818</v>
          </cell>
          <cell r="BG106">
            <v>2.0224606465829083</v>
          </cell>
        </row>
        <row r="107">
          <cell r="C107" t="str">
            <v>Amylum</v>
          </cell>
          <cell r="D107" t="str">
            <v>Debt</v>
          </cell>
          <cell r="E107">
            <v>0</v>
          </cell>
          <cell r="H107" t="str">
            <v>Bank</v>
          </cell>
          <cell r="I107" t="str">
            <v>Long</v>
          </cell>
          <cell r="N107" t="str">
            <v>Drawn</v>
          </cell>
          <cell r="Q107">
            <v>1</v>
          </cell>
          <cell r="R107">
            <v>0</v>
          </cell>
          <cell r="T107">
            <v>0</v>
          </cell>
          <cell r="AS107">
            <v>2.2328767123287672</v>
          </cell>
          <cell r="AT107">
            <v>0</v>
          </cell>
          <cell r="AU107">
            <v>0</v>
          </cell>
          <cell r="AV107">
            <v>0.11874352778736624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0.11874352778736624</v>
          </cell>
          <cell r="BG107">
            <v>0.26513965793617394</v>
          </cell>
        </row>
        <row r="108">
          <cell r="C108" t="str">
            <v>Amylum</v>
          </cell>
          <cell r="D108" t="str">
            <v>Debt</v>
          </cell>
          <cell r="E108">
            <v>0</v>
          </cell>
          <cell r="H108" t="str">
            <v>Capital</v>
          </cell>
          <cell r="I108" t="str">
            <v>Long</v>
          </cell>
          <cell r="N108" t="str">
            <v>Drawn</v>
          </cell>
          <cell r="Q108" t="str">
            <v>V</v>
          </cell>
          <cell r="R108">
            <v>0</v>
          </cell>
          <cell r="T108" t="str">
            <v>Euribor</v>
          </cell>
          <cell r="AS108">
            <v>1.8602739726027397</v>
          </cell>
          <cell r="AT108">
            <v>0</v>
          </cell>
          <cell r="AU108">
            <v>49.284777355885396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49.284777355885396</v>
          </cell>
          <cell r="BG108">
            <v>91.683188560674481</v>
          </cell>
        </row>
        <row r="109">
          <cell r="C109" t="str">
            <v>Amylum</v>
          </cell>
          <cell r="D109" t="str">
            <v>Debt</v>
          </cell>
          <cell r="E109">
            <v>0</v>
          </cell>
          <cell r="H109" t="str">
            <v>Bank</v>
          </cell>
          <cell r="I109" t="str">
            <v>Long</v>
          </cell>
          <cell r="N109" t="str">
            <v>Drawn</v>
          </cell>
          <cell r="Q109" t="str">
            <v>V</v>
          </cell>
          <cell r="R109">
            <v>0</v>
          </cell>
          <cell r="T109">
            <v>0</v>
          </cell>
          <cell r="AS109">
            <v>0.50410958904109593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</row>
        <row r="110">
          <cell r="C110" t="str">
            <v>Amylum</v>
          </cell>
          <cell r="D110" t="str">
            <v>Debt</v>
          </cell>
          <cell r="E110">
            <v>0</v>
          </cell>
          <cell r="H110" t="str">
            <v>Bank</v>
          </cell>
          <cell r="I110" t="str">
            <v>Long</v>
          </cell>
          <cell r="N110" t="str">
            <v>Drawn</v>
          </cell>
          <cell r="Q110" t="str">
            <v>V</v>
          </cell>
          <cell r="R110">
            <v>0</v>
          </cell>
          <cell r="T110" t="str">
            <v>Euribor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</row>
        <row r="111">
          <cell r="C111" t="str">
            <v>Amylum</v>
          </cell>
          <cell r="D111" t="str">
            <v>Debt</v>
          </cell>
          <cell r="E111" t="str">
            <v>Bilateral</v>
          </cell>
          <cell r="H111" t="str">
            <v>Bank</v>
          </cell>
          <cell r="I111" t="str">
            <v>Long</v>
          </cell>
          <cell r="N111" t="str">
            <v>Drawn</v>
          </cell>
          <cell r="Q111" t="str">
            <v>V</v>
          </cell>
          <cell r="R111">
            <v>0</v>
          </cell>
          <cell r="T111" t="str">
            <v>Euribor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</row>
        <row r="112">
          <cell r="C112" t="str">
            <v>Amylum</v>
          </cell>
          <cell r="D112" t="str">
            <v>Debt</v>
          </cell>
          <cell r="E112" t="str">
            <v>Bilateral</v>
          </cell>
          <cell r="H112" t="str">
            <v>Bank</v>
          </cell>
          <cell r="I112" t="str">
            <v>Long</v>
          </cell>
          <cell r="N112" t="str">
            <v>Drawn</v>
          </cell>
          <cell r="Q112" t="str">
            <v>V</v>
          </cell>
          <cell r="R112">
            <v>0</v>
          </cell>
          <cell r="T112" t="str">
            <v>Euribor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</row>
        <row r="113">
          <cell r="C113" t="str">
            <v>Amylum</v>
          </cell>
          <cell r="D113" t="str">
            <v>Debt</v>
          </cell>
          <cell r="E113" t="str">
            <v>Bilateral</v>
          </cell>
          <cell r="H113" t="str">
            <v>Bank</v>
          </cell>
          <cell r="I113" t="str">
            <v>Long</v>
          </cell>
          <cell r="N113" t="str">
            <v>Drawn</v>
          </cell>
          <cell r="Q113" t="str">
            <v>V</v>
          </cell>
          <cell r="R113">
            <v>0</v>
          </cell>
          <cell r="T113" t="str">
            <v>Euribor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</row>
        <row r="114">
          <cell r="C114" t="str">
            <v>Amylum</v>
          </cell>
          <cell r="D114" t="str">
            <v>Debt</v>
          </cell>
          <cell r="E114">
            <v>0</v>
          </cell>
          <cell r="H114" t="str">
            <v>Bank</v>
          </cell>
          <cell r="I114" t="str">
            <v>Long</v>
          </cell>
          <cell r="N114" t="str">
            <v>Drawn</v>
          </cell>
          <cell r="Q114" t="str">
            <v>V</v>
          </cell>
          <cell r="R114">
            <v>0</v>
          </cell>
          <cell r="T114" t="str">
            <v>£Libor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</row>
        <row r="115">
          <cell r="C115" t="str">
            <v>Amylum</v>
          </cell>
          <cell r="D115" t="str">
            <v>Debt</v>
          </cell>
          <cell r="E115">
            <v>0</v>
          </cell>
          <cell r="H115" t="str">
            <v>Bank</v>
          </cell>
          <cell r="I115" t="str">
            <v>Long</v>
          </cell>
          <cell r="N115" t="str">
            <v>Drawn</v>
          </cell>
          <cell r="Q115" t="str">
            <v>V</v>
          </cell>
          <cell r="R115">
            <v>0</v>
          </cell>
          <cell r="T115" t="str">
            <v>Euribor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</row>
        <row r="116">
          <cell r="C116" t="str">
            <v>Amylum</v>
          </cell>
          <cell r="D116" t="str">
            <v>Debt</v>
          </cell>
          <cell r="E116">
            <v>0</v>
          </cell>
          <cell r="H116" t="str">
            <v>Bank</v>
          </cell>
          <cell r="I116" t="str">
            <v>Long</v>
          </cell>
          <cell r="N116" t="str">
            <v>Drawn</v>
          </cell>
          <cell r="Q116" t="str">
            <v>V</v>
          </cell>
          <cell r="R116">
            <v>0</v>
          </cell>
          <cell r="T116" t="str">
            <v>Euribor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</row>
        <row r="117">
          <cell r="C117" t="str">
            <v>Amylum</v>
          </cell>
          <cell r="D117" t="str">
            <v>Debt</v>
          </cell>
          <cell r="E117">
            <v>0</v>
          </cell>
          <cell r="H117" t="str">
            <v>Bank</v>
          </cell>
          <cell r="I117" t="str">
            <v>Long</v>
          </cell>
          <cell r="N117" t="str">
            <v>Drawn</v>
          </cell>
          <cell r="Q117" t="str">
            <v>V</v>
          </cell>
          <cell r="R117">
            <v>0</v>
          </cell>
          <cell r="T117" t="str">
            <v>Euribor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</row>
        <row r="118">
          <cell r="C118" t="str">
            <v>Amylum</v>
          </cell>
          <cell r="D118" t="str">
            <v>Debt</v>
          </cell>
          <cell r="E118">
            <v>0</v>
          </cell>
          <cell r="H118" t="str">
            <v>Bank</v>
          </cell>
          <cell r="I118" t="str">
            <v>Long</v>
          </cell>
          <cell r="N118" t="str">
            <v>Drawn</v>
          </cell>
          <cell r="Q118" t="str">
            <v>V</v>
          </cell>
          <cell r="R118">
            <v>0</v>
          </cell>
          <cell r="T118" t="str">
            <v>Euribor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</row>
        <row r="119">
          <cell r="C119" t="str">
            <v>Amylum</v>
          </cell>
          <cell r="D119" t="str">
            <v>Debt</v>
          </cell>
          <cell r="E119">
            <v>0</v>
          </cell>
          <cell r="H119" t="str">
            <v>Bank</v>
          </cell>
          <cell r="I119" t="str">
            <v>Short</v>
          </cell>
          <cell r="N119" t="str">
            <v>Drawn</v>
          </cell>
          <cell r="Q119" t="str">
            <v>V</v>
          </cell>
          <cell r="R119">
            <v>0</v>
          </cell>
          <cell r="T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</row>
        <row r="120">
          <cell r="C120" t="str">
            <v>T&amp;L</v>
          </cell>
          <cell r="D120" t="str">
            <v>Debt</v>
          </cell>
          <cell r="E120" t="str">
            <v>Bilateral</v>
          </cell>
          <cell r="H120" t="str">
            <v>Bank</v>
          </cell>
          <cell r="I120" t="str">
            <v>Long</v>
          </cell>
          <cell r="N120" t="str">
            <v>Undrawn</v>
          </cell>
          <cell r="Q120" t="str">
            <v>V</v>
          </cell>
          <cell r="R120">
            <v>0</v>
          </cell>
          <cell r="T120" t="str">
            <v>$Libor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</row>
        <row r="121">
          <cell r="C121" t="str">
            <v>T&amp;L</v>
          </cell>
          <cell r="D121" t="str">
            <v>Debt</v>
          </cell>
          <cell r="E121" t="str">
            <v>Bilateral</v>
          </cell>
          <cell r="H121" t="str">
            <v>Bank</v>
          </cell>
          <cell r="I121" t="str">
            <v>Long</v>
          </cell>
          <cell r="N121" t="str">
            <v>Undrawn</v>
          </cell>
          <cell r="Q121" t="str">
            <v>V</v>
          </cell>
          <cell r="R121">
            <v>0</v>
          </cell>
          <cell r="T121" t="str">
            <v>$Libor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</row>
        <row r="122">
          <cell r="C122" t="str">
            <v>T&amp;L</v>
          </cell>
          <cell r="D122" t="str">
            <v>Debt</v>
          </cell>
          <cell r="E122" t="str">
            <v>Bilateral</v>
          </cell>
          <cell r="H122" t="str">
            <v>Bank</v>
          </cell>
          <cell r="I122" t="str">
            <v>Long</v>
          </cell>
          <cell r="N122" t="str">
            <v>Undrawn</v>
          </cell>
          <cell r="Q122" t="str">
            <v>V</v>
          </cell>
          <cell r="R122">
            <v>0</v>
          </cell>
          <cell r="T122" t="str">
            <v>$Libor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</row>
        <row r="123">
          <cell r="C123" t="str">
            <v>T&amp;L</v>
          </cell>
          <cell r="D123" t="str">
            <v>Debt</v>
          </cell>
          <cell r="E123" t="str">
            <v>Bilateral</v>
          </cell>
          <cell r="H123" t="str">
            <v>Bank</v>
          </cell>
          <cell r="I123" t="str">
            <v>Long</v>
          </cell>
          <cell r="N123" t="str">
            <v>Undrawn</v>
          </cell>
          <cell r="Q123" t="str">
            <v>V</v>
          </cell>
          <cell r="R123">
            <v>0</v>
          </cell>
          <cell r="T123" t="str">
            <v>$Libor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</row>
        <row r="124">
          <cell r="C124" t="str">
            <v>T&amp;L</v>
          </cell>
          <cell r="D124" t="str">
            <v>Debt</v>
          </cell>
          <cell r="E124" t="str">
            <v>Bilateral</v>
          </cell>
          <cell r="H124" t="str">
            <v>Bank</v>
          </cell>
          <cell r="I124" t="str">
            <v>Long</v>
          </cell>
          <cell r="N124" t="str">
            <v>Undrawn</v>
          </cell>
          <cell r="Q124" t="str">
            <v>V</v>
          </cell>
          <cell r="R124">
            <v>0</v>
          </cell>
          <cell r="T124" t="str">
            <v>$Libor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</row>
        <row r="125">
          <cell r="C125" t="str">
            <v>T&amp;L</v>
          </cell>
          <cell r="D125" t="str">
            <v>Debt</v>
          </cell>
          <cell r="E125" t="str">
            <v>Bilateral</v>
          </cell>
          <cell r="H125" t="str">
            <v>Bank</v>
          </cell>
          <cell r="I125" t="str">
            <v>Long</v>
          </cell>
          <cell r="N125" t="str">
            <v>Undrawn</v>
          </cell>
          <cell r="Q125" t="str">
            <v>V</v>
          </cell>
          <cell r="R125">
            <v>0</v>
          </cell>
          <cell r="T125" t="str">
            <v>$Libor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</row>
        <row r="126">
          <cell r="C126" t="str">
            <v>T&amp;L</v>
          </cell>
          <cell r="D126" t="str">
            <v>Debt</v>
          </cell>
          <cell r="E126" t="str">
            <v>Bilateral</v>
          </cell>
          <cell r="H126" t="str">
            <v>Bank</v>
          </cell>
          <cell r="I126" t="str">
            <v>Long</v>
          </cell>
          <cell r="N126" t="str">
            <v>Undrawn</v>
          </cell>
          <cell r="Q126" t="str">
            <v>V</v>
          </cell>
          <cell r="R126">
            <v>0</v>
          </cell>
          <cell r="T126" t="str">
            <v>$Libor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</row>
        <row r="127">
          <cell r="C127" t="str">
            <v>T&amp;L</v>
          </cell>
          <cell r="D127" t="str">
            <v>Debt</v>
          </cell>
          <cell r="E127" t="str">
            <v>Bilateral</v>
          </cell>
          <cell r="H127" t="str">
            <v>Bank</v>
          </cell>
          <cell r="I127" t="str">
            <v>Long</v>
          </cell>
          <cell r="N127" t="str">
            <v>Undrawn</v>
          </cell>
          <cell r="Q127" t="str">
            <v>V</v>
          </cell>
          <cell r="R127">
            <v>0</v>
          </cell>
          <cell r="T127" t="str">
            <v>$Libor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</row>
        <row r="128">
          <cell r="C128" t="str">
            <v>T&amp;L</v>
          </cell>
          <cell r="D128" t="str">
            <v>Debt</v>
          </cell>
          <cell r="E128" t="str">
            <v>Bilateral</v>
          </cell>
          <cell r="H128" t="str">
            <v>Bank</v>
          </cell>
          <cell r="I128" t="str">
            <v>Long</v>
          </cell>
          <cell r="N128" t="str">
            <v>Undrawn</v>
          </cell>
          <cell r="Q128" t="str">
            <v>V</v>
          </cell>
          <cell r="R128">
            <v>0</v>
          </cell>
          <cell r="T128" t="str">
            <v>$Libor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</row>
        <row r="129">
          <cell r="C129" t="str">
            <v>T&amp;L</v>
          </cell>
          <cell r="D129" t="str">
            <v>Debt</v>
          </cell>
          <cell r="E129" t="str">
            <v>Bilateral</v>
          </cell>
          <cell r="H129" t="str">
            <v>Bank</v>
          </cell>
          <cell r="I129" t="str">
            <v>Long</v>
          </cell>
          <cell r="N129" t="str">
            <v>Undrawn</v>
          </cell>
          <cell r="Q129" t="str">
            <v>V</v>
          </cell>
          <cell r="R129">
            <v>0</v>
          </cell>
          <cell r="T129" t="str">
            <v>$Libor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</row>
        <row r="130">
          <cell r="C130" t="str">
            <v>T&amp;L</v>
          </cell>
          <cell r="D130" t="str">
            <v>Debt</v>
          </cell>
          <cell r="E130" t="str">
            <v>Syndicated</v>
          </cell>
          <cell r="H130" t="str">
            <v>Bank</v>
          </cell>
          <cell r="I130" t="str">
            <v>Long</v>
          </cell>
          <cell r="N130" t="str">
            <v>Undrawn</v>
          </cell>
          <cell r="Q130" t="str">
            <v>V</v>
          </cell>
          <cell r="R130">
            <v>0</v>
          </cell>
          <cell r="T130" t="str">
            <v>£Libor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</row>
        <row r="131">
          <cell r="C131" t="str">
            <v>T&amp;L</v>
          </cell>
          <cell r="D131" t="str">
            <v>Debt</v>
          </cell>
          <cell r="E131" t="str">
            <v>Bilateral</v>
          </cell>
          <cell r="H131" t="str">
            <v>Bank</v>
          </cell>
          <cell r="I131" t="str">
            <v>Long</v>
          </cell>
          <cell r="N131" t="str">
            <v>Undrawn</v>
          </cell>
          <cell r="Q131" t="str">
            <v>V</v>
          </cell>
          <cell r="R131">
            <v>0</v>
          </cell>
          <cell r="T131" t="str">
            <v>$Libor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</row>
        <row r="132">
          <cell r="C132" t="str">
            <v>T&amp;L</v>
          </cell>
          <cell r="D132" t="str">
            <v>Debt</v>
          </cell>
          <cell r="E132" t="str">
            <v>Bilateral</v>
          </cell>
          <cell r="H132" t="str">
            <v>Bank</v>
          </cell>
          <cell r="I132" t="str">
            <v>Long</v>
          </cell>
          <cell r="N132" t="str">
            <v>Undrawn</v>
          </cell>
          <cell r="Q132" t="str">
            <v>V</v>
          </cell>
          <cell r="R132">
            <v>0</v>
          </cell>
          <cell r="T132" t="str">
            <v>$Libor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</row>
        <row r="133">
          <cell r="C133" t="str">
            <v>T&amp;L</v>
          </cell>
          <cell r="D133" t="str">
            <v>Debt</v>
          </cell>
          <cell r="E133" t="str">
            <v>Bilateral</v>
          </cell>
          <cell r="H133" t="str">
            <v>Bank</v>
          </cell>
          <cell r="I133" t="str">
            <v>Long</v>
          </cell>
          <cell r="N133" t="str">
            <v>Undrawn</v>
          </cell>
          <cell r="Q133" t="str">
            <v>V</v>
          </cell>
          <cell r="R133">
            <v>0</v>
          </cell>
          <cell r="T133" t="str">
            <v>$Libor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</row>
        <row r="134">
          <cell r="C134" t="str">
            <v>T&amp;L</v>
          </cell>
          <cell r="D134" t="str">
            <v>Debt</v>
          </cell>
          <cell r="E134" t="str">
            <v>Bilateral</v>
          </cell>
          <cell r="H134" t="str">
            <v>Bank</v>
          </cell>
          <cell r="I134" t="str">
            <v>Long</v>
          </cell>
          <cell r="N134" t="str">
            <v>Undrawn</v>
          </cell>
          <cell r="Q134" t="str">
            <v>V</v>
          </cell>
          <cell r="R134">
            <v>0</v>
          </cell>
          <cell r="T134" t="str">
            <v>$Libor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</row>
        <row r="135">
          <cell r="C135" t="str">
            <v>T&amp;L</v>
          </cell>
          <cell r="D135" t="str">
            <v>Debt</v>
          </cell>
          <cell r="E135" t="str">
            <v>Bilateral</v>
          </cell>
          <cell r="H135" t="str">
            <v>Bank</v>
          </cell>
          <cell r="I135" t="str">
            <v>Long</v>
          </cell>
          <cell r="N135" t="str">
            <v>Undrawn</v>
          </cell>
          <cell r="Q135" t="str">
            <v>V</v>
          </cell>
          <cell r="R135">
            <v>0</v>
          </cell>
          <cell r="T135" t="str">
            <v>$Libor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</row>
        <row r="136">
          <cell r="C136" t="str">
            <v>T&amp;L</v>
          </cell>
          <cell r="D136" t="str">
            <v>Debt</v>
          </cell>
          <cell r="E136" t="str">
            <v>Bilateral</v>
          </cell>
          <cell r="H136" t="str">
            <v>Bank</v>
          </cell>
          <cell r="I136" t="str">
            <v>Long</v>
          </cell>
          <cell r="N136" t="str">
            <v>Undrawn</v>
          </cell>
          <cell r="Q136" t="str">
            <v>V</v>
          </cell>
          <cell r="R136">
            <v>0</v>
          </cell>
          <cell r="T136" t="str">
            <v>$Libor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</row>
        <row r="137">
          <cell r="C137" t="str">
            <v>T&amp;L</v>
          </cell>
          <cell r="D137" t="str">
            <v>Debt</v>
          </cell>
          <cell r="E137" t="str">
            <v>Bilateral</v>
          </cell>
          <cell r="H137" t="str">
            <v>Bank</v>
          </cell>
          <cell r="I137" t="str">
            <v>Long</v>
          </cell>
          <cell r="N137" t="str">
            <v>Undrawn</v>
          </cell>
          <cell r="Q137" t="str">
            <v>V</v>
          </cell>
          <cell r="R137">
            <v>0</v>
          </cell>
          <cell r="T137" t="str">
            <v>$Libor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</row>
        <row r="138">
          <cell r="C138" t="str">
            <v>T&amp;L</v>
          </cell>
          <cell r="D138" t="str">
            <v>Debt</v>
          </cell>
          <cell r="E138" t="str">
            <v>Bilateral</v>
          </cell>
          <cell r="H138" t="str">
            <v>Bank</v>
          </cell>
          <cell r="I138" t="str">
            <v>Long</v>
          </cell>
          <cell r="N138" t="str">
            <v>Undrawn</v>
          </cell>
          <cell r="Q138" t="str">
            <v>V</v>
          </cell>
          <cell r="R138">
            <v>0</v>
          </cell>
          <cell r="T138" t="str">
            <v>$Libor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</row>
        <row r="139">
          <cell r="C139" t="str">
            <v>T&amp;L</v>
          </cell>
          <cell r="D139" t="str">
            <v>Debt</v>
          </cell>
          <cell r="E139" t="str">
            <v>Bilateral</v>
          </cell>
          <cell r="H139" t="str">
            <v>Bank</v>
          </cell>
          <cell r="I139" t="str">
            <v>Long</v>
          </cell>
          <cell r="N139" t="str">
            <v>Undrawn</v>
          </cell>
          <cell r="Q139" t="str">
            <v>V</v>
          </cell>
          <cell r="R139">
            <v>0</v>
          </cell>
          <cell r="T139" t="str">
            <v>$Libor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</row>
        <row r="140">
          <cell r="C140" t="str">
            <v>T&amp;L</v>
          </cell>
          <cell r="D140" t="str">
            <v>Debt</v>
          </cell>
          <cell r="E140" t="str">
            <v>Bilateral</v>
          </cell>
          <cell r="H140" t="str">
            <v>Bank</v>
          </cell>
          <cell r="I140" t="str">
            <v>Long</v>
          </cell>
          <cell r="N140" t="str">
            <v>Undrawn</v>
          </cell>
          <cell r="Q140" t="str">
            <v>V</v>
          </cell>
          <cell r="R140">
            <v>0</v>
          </cell>
          <cell r="T140" t="str">
            <v>$Libor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</row>
        <row r="141">
          <cell r="C141" t="str">
            <v>T&amp;L</v>
          </cell>
          <cell r="D141" t="str">
            <v>Debt</v>
          </cell>
          <cell r="E141" t="str">
            <v>Bilateral</v>
          </cell>
          <cell r="H141" t="str">
            <v>Bank</v>
          </cell>
          <cell r="I141" t="str">
            <v>Long</v>
          </cell>
          <cell r="N141" t="str">
            <v>Undrawn</v>
          </cell>
          <cell r="Q141" t="str">
            <v>V</v>
          </cell>
          <cell r="R141">
            <v>0</v>
          </cell>
          <cell r="T141" t="str">
            <v>$Libor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</row>
        <row r="142">
          <cell r="C142" t="str">
            <v>T&amp;L</v>
          </cell>
          <cell r="D142" t="str">
            <v>Debt</v>
          </cell>
          <cell r="E142" t="str">
            <v>Bilateral</v>
          </cell>
          <cell r="H142" t="str">
            <v>Bank</v>
          </cell>
          <cell r="I142" t="str">
            <v>Long</v>
          </cell>
          <cell r="N142" t="str">
            <v>Undrawn</v>
          </cell>
          <cell r="Q142" t="str">
            <v>V</v>
          </cell>
          <cell r="R142">
            <v>0</v>
          </cell>
          <cell r="T142" t="str">
            <v>$Libor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</row>
        <row r="143">
          <cell r="C143" t="str">
            <v>T&amp;L</v>
          </cell>
          <cell r="D143" t="str">
            <v>Debt</v>
          </cell>
          <cell r="E143" t="str">
            <v>Bilateral</v>
          </cell>
          <cell r="H143" t="str">
            <v>Bank</v>
          </cell>
          <cell r="I143" t="str">
            <v>Long</v>
          </cell>
          <cell r="N143" t="str">
            <v>Undrawn</v>
          </cell>
          <cell r="Q143" t="str">
            <v>V</v>
          </cell>
          <cell r="R143">
            <v>0</v>
          </cell>
          <cell r="T143" t="str">
            <v>$Libor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</row>
        <row r="144">
          <cell r="C144" t="str">
            <v>T&amp;L</v>
          </cell>
          <cell r="D144" t="str">
            <v>Debt</v>
          </cell>
          <cell r="E144" t="str">
            <v>Bilateral</v>
          </cell>
          <cell r="H144" t="str">
            <v>Bank</v>
          </cell>
          <cell r="I144" t="str">
            <v>Long</v>
          </cell>
          <cell r="N144" t="str">
            <v>Undrawn</v>
          </cell>
          <cell r="Q144" t="str">
            <v>V</v>
          </cell>
          <cell r="R144">
            <v>0</v>
          </cell>
          <cell r="T144" t="str">
            <v>$Libor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</row>
        <row r="145">
          <cell r="C145" t="str">
            <v>T&amp;L</v>
          </cell>
          <cell r="D145" t="str">
            <v>Debt</v>
          </cell>
          <cell r="E145" t="str">
            <v>Bilateral</v>
          </cell>
          <cell r="H145" t="str">
            <v>Bank</v>
          </cell>
          <cell r="I145" t="str">
            <v>Long</v>
          </cell>
          <cell r="N145" t="str">
            <v>Undrawn</v>
          </cell>
          <cell r="Q145" t="str">
            <v>V</v>
          </cell>
          <cell r="R145">
            <v>0</v>
          </cell>
          <cell r="T145" t="str">
            <v>$Libor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</row>
        <row r="146">
          <cell r="C146" t="str">
            <v>T&amp;L</v>
          </cell>
          <cell r="D146" t="str">
            <v>Debt</v>
          </cell>
          <cell r="E146" t="str">
            <v>Bilateral</v>
          </cell>
          <cell r="H146" t="str">
            <v>Bank</v>
          </cell>
          <cell r="I146" t="str">
            <v>Long</v>
          </cell>
          <cell r="N146" t="str">
            <v>Undrawn</v>
          </cell>
          <cell r="Q146" t="str">
            <v>V</v>
          </cell>
          <cell r="R146">
            <v>0</v>
          </cell>
          <cell r="T146" t="str">
            <v>$Libor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</row>
        <row r="147">
          <cell r="C147" t="str">
            <v>T&amp;L</v>
          </cell>
          <cell r="D147" t="str">
            <v>Debt</v>
          </cell>
          <cell r="E147" t="str">
            <v>Bilateral</v>
          </cell>
          <cell r="H147" t="str">
            <v>Bank</v>
          </cell>
          <cell r="I147" t="str">
            <v>Long</v>
          </cell>
          <cell r="N147" t="str">
            <v>Undrawn</v>
          </cell>
          <cell r="Q147" t="str">
            <v>V</v>
          </cell>
          <cell r="R147">
            <v>0</v>
          </cell>
          <cell r="T147" t="str">
            <v>$Libor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</row>
        <row r="148">
          <cell r="C148" t="str">
            <v>T&amp;L</v>
          </cell>
          <cell r="D148" t="str">
            <v>Debt</v>
          </cell>
          <cell r="E148" t="str">
            <v>IRS</v>
          </cell>
          <cell r="H148">
            <v>0</v>
          </cell>
          <cell r="I148">
            <v>0</v>
          </cell>
          <cell r="N148" t="str">
            <v>Drawn</v>
          </cell>
          <cell r="Q148" t="str">
            <v>F</v>
          </cell>
          <cell r="R148">
            <v>0</v>
          </cell>
          <cell r="T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</row>
        <row r="149">
          <cell r="C149" t="str">
            <v>T&amp;L</v>
          </cell>
          <cell r="D149" t="str">
            <v>Debt</v>
          </cell>
          <cell r="E149" t="str">
            <v>IRS</v>
          </cell>
          <cell r="H149">
            <v>0</v>
          </cell>
          <cell r="I149">
            <v>0</v>
          </cell>
          <cell r="N149" t="str">
            <v>Drawn</v>
          </cell>
          <cell r="Q149">
            <v>0</v>
          </cell>
          <cell r="R149" t="str">
            <v>V</v>
          </cell>
          <cell r="T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</row>
        <row r="150">
          <cell r="C150" t="str">
            <v>T&amp;L</v>
          </cell>
          <cell r="D150" t="str">
            <v>Debt</v>
          </cell>
          <cell r="E150" t="str">
            <v>IRS</v>
          </cell>
          <cell r="H150">
            <v>0</v>
          </cell>
          <cell r="I150">
            <v>0</v>
          </cell>
          <cell r="N150" t="str">
            <v>Drawn</v>
          </cell>
          <cell r="Q150" t="str">
            <v>F</v>
          </cell>
          <cell r="R150">
            <v>0</v>
          </cell>
          <cell r="T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</row>
        <row r="151">
          <cell r="C151" t="str">
            <v>T&amp;L</v>
          </cell>
          <cell r="D151" t="str">
            <v>Debt</v>
          </cell>
          <cell r="E151" t="str">
            <v>IRS</v>
          </cell>
          <cell r="H151">
            <v>0</v>
          </cell>
          <cell r="I151">
            <v>0</v>
          </cell>
          <cell r="N151" t="str">
            <v>Drawn</v>
          </cell>
          <cell r="Q151">
            <v>0</v>
          </cell>
          <cell r="R151" t="str">
            <v>V</v>
          </cell>
          <cell r="T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</row>
        <row r="152">
          <cell r="C152" t="str">
            <v>T&amp;L</v>
          </cell>
          <cell r="D152" t="str">
            <v>Debt</v>
          </cell>
          <cell r="E152" t="str">
            <v>IRS</v>
          </cell>
          <cell r="H152">
            <v>0</v>
          </cell>
          <cell r="I152">
            <v>0</v>
          </cell>
          <cell r="N152" t="str">
            <v>Drawn</v>
          </cell>
          <cell r="Q152" t="str">
            <v>F</v>
          </cell>
          <cell r="R152">
            <v>0</v>
          </cell>
          <cell r="T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</row>
        <row r="153">
          <cell r="C153" t="str">
            <v>T&amp;L</v>
          </cell>
          <cell r="D153" t="str">
            <v>Debt</v>
          </cell>
          <cell r="E153" t="str">
            <v>IRS</v>
          </cell>
          <cell r="H153">
            <v>0</v>
          </cell>
          <cell r="I153">
            <v>0</v>
          </cell>
          <cell r="N153" t="str">
            <v>Drawn</v>
          </cell>
          <cell r="Q153">
            <v>0</v>
          </cell>
          <cell r="R153" t="str">
            <v>V</v>
          </cell>
          <cell r="T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</row>
        <row r="154">
          <cell r="C154" t="str">
            <v>T&amp;L</v>
          </cell>
          <cell r="D154" t="str">
            <v>Debt</v>
          </cell>
          <cell r="E154" t="str">
            <v>IRS</v>
          </cell>
          <cell r="H154">
            <v>0</v>
          </cell>
          <cell r="I154">
            <v>0</v>
          </cell>
          <cell r="N154" t="str">
            <v>Drawn</v>
          </cell>
          <cell r="Q154" t="str">
            <v>F</v>
          </cell>
          <cell r="R154">
            <v>0</v>
          </cell>
          <cell r="T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</row>
        <row r="155">
          <cell r="C155" t="str">
            <v>T&amp;L</v>
          </cell>
          <cell r="D155" t="str">
            <v>Debt</v>
          </cell>
          <cell r="E155" t="str">
            <v>IRS</v>
          </cell>
          <cell r="H155">
            <v>0</v>
          </cell>
          <cell r="I155">
            <v>0</v>
          </cell>
          <cell r="N155" t="str">
            <v>Drawn</v>
          </cell>
          <cell r="Q155">
            <v>0</v>
          </cell>
          <cell r="R155" t="str">
            <v>V</v>
          </cell>
          <cell r="T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</row>
        <row r="156">
          <cell r="C156" t="str">
            <v>T&amp;L</v>
          </cell>
          <cell r="D156" t="str">
            <v>Debt</v>
          </cell>
          <cell r="E156" t="str">
            <v>IRS</v>
          </cell>
          <cell r="H156">
            <v>0</v>
          </cell>
          <cell r="I156">
            <v>0</v>
          </cell>
          <cell r="N156" t="str">
            <v>Drawn</v>
          </cell>
          <cell r="Q156" t="str">
            <v>F</v>
          </cell>
          <cell r="R156">
            <v>0</v>
          </cell>
          <cell r="T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</row>
        <row r="157">
          <cell r="C157" t="str">
            <v>T&amp;L</v>
          </cell>
          <cell r="D157" t="str">
            <v>Debt</v>
          </cell>
          <cell r="E157" t="str">
            <v>IRS</v>
          </cell>
          <cell r="H157">
            <v>0</v>
          </cell>
          <cell r="I157">
            <v>0</v>
          </cell>
          <cell r="N157" t="str">
            <v>Drawn</v>
          </cell>
          <cell r="Q157">
            <v>0</v>
          </cell>
          <cell r="R157" t="str">
            <v>V</v>
          </cell>
          <cell r="T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</row>
        <row r="158">
          <cell r="C158" t="str">
            <v>T&amp;L</v>
          </cell>
          <cell r="D158" t="str">
            <v>Debt</v>
          </cell>
          <cell r="E158" t="str">
            <v>IRS</v>
          </cell>
          <cell r="H158">
            <v>0</v>
          </cell>
          <cell r="I158">
            <v>0</v>
          </cell>
          <cell r="N158" t="str">
            <v>Drawn</v>
          </cell>
          <cell r="Q158" t="str">
            <v>V</v>
          </cell>
          <cell r="R158">
            <v>0</v>
          </cell>
          <cell r="T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</row>
        <row r="159">
          <cell r="C159" t="str">
            <v>T&amp;L</v>
          </cell>
          <cell r="D159" t="str">
            <v>Debt</v>
          </cell>
          <cell r="E159" t="str">
            <v>IRS</v>
          </cell>
          <cell r="H159">
            <v>0</v>
          </cell>
          <cell r="I159">
            <v>0</v>
          </cell>
          <cell r="N159" t="str">
            <v>Drawn</v>
          </cell>
          <cell r="Q159">
            <v>0</v>
          </cell>
          <cell r="R159" t="str">
            <v>F</v>
          </cell>
          <cell r="T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</row>
        <row r="160">
          <cell r="C160" t="str">
            <v>T&amp;L</v>
          </cell>
          <cell r="D160" t="str">
            <v>Debt</v>
          </cell>
          <cell r="E160" t="str">
            <v>IRS</v>
          </cell>
          <cell r="H160">
            <v>0</v>
          </cell>
          <cell r="I160">
            <v>0</v>
          </cell>
          <cell r="N160" t="str">
            <v>Drawn</v>
          </cell>
          <cell r="Q160" t="str">
            <v>V</v>
          </cell>
          <cell r="R160">
            <v>0</v>
          </cell>
          <cell r="T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</row>
        <row r="161">
          <cell r="C161" t="str">
            <v>T&amp;L</v>
          </cell>
          <cell r="D161" t="str">
            <v>Debt</v>
          </cell>
          <cell r="E161" t="str">
            <v>IRS</v>
          </cell>
          <cell r="H161">
            <v>0</v>
          </cell>
          <cell r="I161">
            <v>0</v>
          </cell>
          <cell r="N161" t="str">
            <v>Drawn</v>
          </cell>
          <cell r="Q161">
            <v>0</v>
          </cell>
          <cell r="R161" t="str">
            <v>F</v>
          </cell>
          <cell r="T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</row>
        <row r="162">
          <cell r="C162" t="str">
            <v>T&amp;L</v>
          </cell>
          <cell r="D162" t="str">
            <v>Debt</v>
          </cell>
          <cell r="E162" t="str">
            <v>IRS</v>
          </cell>
          <cell r="H162">
            <v>0</v>
          </cell>
          <cell r="I162">
            <v>0</v>
          </cell>
          <cell r="N162" t="str">
            <v>Drawn</v>
          </cell>
          <cell r="Q162" t="str">
            <v>F</v>
          </cell>
          <cell r="R162">
            <v>0</v>
          </cell>
          <cell r="T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</row>
        <row r="163">
          <cell r="C163" t="str">
            <v>T&amp;L</v>
          </cell>
          <cell r="D163" t="str">
            <v>Debt</v>
          </cell>
          <cell r="E163" t="str">
            <v>IRS</v>
          </cell>
          <cell r="H163">
            <v>0</v>
          </cell>
          <cell r="I163">
            <v>0</v>
          </cell>
          <cell r="N163" t="str">
            <v>Drawn</v>
          </cell>
          <cell r="Q163">
            <v>0</v>
          </cell>
          <cell r="R163" t="str">
            <v>V</v>
          </cell>
          <cell r="T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</row>
        <row r="164">
          <cell r="C164" t="str">
            <v>T&amp;L</v>
          </cell>
          <cell r="D164" t="str">
            <v>Debt</v>
          </cell>
          <cell r="E164" t="str">
            <v>IRS</v>
          </cell>
          <cell r="H164">
            <v>0</v>
          </cell>
          <cell r="I164">
            <v>0</v>
          </cell>
          <cell r="N164" t="str">
            <v>Drawn</v>
          </cell>
          <cell r="Q164" t="str">
            <v>F</v>
          </cell>
          <cell r="R164">
            <v>0</v>
          </cell>
          <cell r="T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</row>
        <row r="165">
          <cell r="C165" t="str">
            <v>T&amp;L</v>
          </cell>
          <cell r="D165" t="str">
            <v>Debt</v>
          </cell>
          <cell r="E165" t="str">
            <v>IRS</v>
          </cell>
          <cell r="H165">
            <v>0</v>
          </cell>
          <cell r="I165">
            <v>0</v>
          </cell>
          <cell r="N165" t="str">
            <v>Drawn</v>
          </cell>
          <cell r="Q165">
            <v>0</v>
          </cell>
          <cell r="R165" t="str">
            <v>V</v>
          </cell>
          <cell r="T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</row>
        <row r="166">
          <cell r="C166" t="str">
            <v>T&amp;L</v>
          </cell>
          <cell r="D166" t="str">
            <v>Debt</v>
          </cell>
          <cell r="E166" t="str">
            <v>IRS</v>
          </cell>
          <cell r="H166">
            <v>0</v>
          </cell>
          <cell r="I166">
            <v>0</v>
          </cell>
          <cell r="N166" t="str">
            <v>Drawn</v>
          </cell>
          <cell r="Q166" t="str">
            <v>F</v>
          </cell>
          <cell r="R166">
            <v>0</v>
          </cell>
          <cell r="T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</row>
        <row r="167">
          <cell r="C167" t="str">
            <v>T&amp;L</v>
          </cell>
          <cell r="D167" t="str">
            <v>Debt</v>
          </cell>
          <cell r="E167" t="str">
            <v>IRS</v>
          </cell>
          <cell r="H167">
            <v>0</v>
          </cell>
          <cell r="I167">
            <v>0</v>
          </cell>
          <cell r="N167" t="str">
            <v>Drawn</v>
          </cell>
          <cell r="Q167">
            <v>0</v>
          </cell>
          <cell r="R167" t="str">
            <v>V</v>
          </cell>
          <cell r="T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</row>
        <row r="168">
          <cell r="C168" t="str">
            <v>T&amp;L</v>
          </cell>
          <cell r="D168" t="str">
            <v>Debt</v>
          </cell>
          <cell r="E168" t="str">
            <v>IRS</v>
          </cell>
          <cell r="H168">
            <v>0</v>
          </cell>
          <cell r="I168">
            <v>0</v>
          </cell>
          <cell r="N168" t="str">
            <v>Drawn</v>
          </cell>
          <cell r="Q168" t="str">
            <v>F</v>
          </cell>
          <cell r="R168">
            <v>0</v>
          </cell>
          <cell r="T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</row>
        <row r="169">
          <cell r="C169" t="str">
            <v>T&amp;L</v>
          </cell>
          <cell r="D169" t="str">
            <v>Debt</v>
          </cell>
          <cell r="E169" t="str">
            <v>IRS</v>
          </cell>
          <cell r="H169">
            <v>0</v>
          </cell>
          <cell r="I169">
            <v>0</v>
          </cell>
          <cell r="N169" t="str">
            <v>Drawn</v>
          </cell>
          <cell r="Q169">
            <v>0</v>
          </cell>
          <cell r="R169" t="str">
            <v>V</v>
          </cell>
          <cell r="T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</row>
        <row r="170">
          <cell r="C170" t="str">
            <v>T&amp;L</v>
          </cell>
          <cell r="D170" t="str">
            <v>Debt</v>
          </cell>
          <cell r="E170" t="str">
            <v>IRS</v>
          </cell>
          <cell r="H170">
            <v>0</v>
          </cell>
          <cell r="I170">
            <v>0</v>
          </cell>
          <cell r="N170" t="str">
            <v>Drawn</v>
          </cell>
          <cell r="Q170" t="str">
            <v>F</v>
          </cell>
          <cell r="R170">
            <v>0</v>
          </cell>
          <cell r="T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</row>
        <row r="171">
          <cell r="C171" t="str">
            <v>T&amp;L</v>
          </cell>
          <cell r="D171" t="str">
            <v>Debt</v>
          </cell>
          <cell r="E171" t="str">
            <v>IRS</v>
          </cell>
          <cell r="H171">
            <v>0</v>
          </cell>
          <cell r="I171">
            <v>0</v>
          </cell>
          <cell r="N171" t="str">
            <v>Drawn</v>
          </cell>
          <cell r="Q171">
            <v>0</v>
          </cell>
          <cell r="R171" t="str">
            <v>V</v>
          </cell>
          <cell r="T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</row>
        <row r="172">
          <cell r="C172" t="str">
            <v>T&amp;L</v>
          </cell>
          <cell r="D172" t="str">
            <v>Debt</v>
          </cell>
          <cell r="E172" t="str">
            <v>IRS</v>
          </cell>
          <cell r="H172">
            <v>0</v>
          </cell>
          <cell r="I172">
            <v>0</v>
          </cell>
          <cell r="N172" t="str">
            <v>Drawn</v>
          </cell>
          <cell r="Q172" t="str">
            <v>F</v>
          </cell>
          <cell r="R172">
            <v>0</v>
          </cell>
          <cell r="T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</row>
        <row r="173">
          <cell r="C173" t="str">
            <v>T&amp;L</v>
          </cell>
          <cell r="D173" t="str">
            <v>Debt</v>
          </cell>
          <cell r="E173" t="str">
            <v>IRS</v>
          </cell>
          <cell r="H173">
            <v>0</v>
          </cell>
          <cell r="I173">
            <v>0</v>
          </cell>
          <cell r="N173" t="str">
            <v>Drawn</v>
          </cell>
          <cell r="Q173">
            <v>0</v>
          </cell>
          <cell r="R173" t="str">
            <v>V</v>
          </cell>
          <cell r="T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</row>
        <row r="174">
          <cell r="C174" t="str">
            <v>T&amp;L</v>
          </cell>
          <cell r="D174" t="str">
            <v>Debt</v>
          </cell>
          <cell r="E174" t="str">
            <v>IRS</v>
          </cell>
          <cell r="H174">
            <v>0</v>
          </cell>
          <cell r="I174">
            <v>0</v>
          </cell>
          <cell r="N174" t="str">
            <v>Drawn</v>
          </cell>
          <cell r="Q174" t="str">
            <v>F</v>
          </cell>
          <cell r="R174">
            <v>0</v>
          </cell>
          <cell r="T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</row>
        <row r="175">
          <cell r="C175" t="str">
            <v>T&amp;L</v>
          </cell>
          <cell r="D175" t="str">
            <v>Debt</v>
          </cell>
          <cell r="E175" t="str">
            <v>IRS</v>
          </cell>
          <cell r="H175">
            <v>0</v>
          </cell>
          <cell r="I175">
            <v>0</v>
          </cell>
          <cell r="N175" t="str">
            <v>Drawn</v>
          </cell>
          <cell r="Q175">
            <v>0</v>
          </cell>
          <cell r="R175" t="str">
            <v>V</v>
          </cell>
          <cell r="T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</row>
        <row r="176">
          <cell r="C176" t="str">
            <v>T&amp;L</v>
          </cell>
          <cell r="D176" t="str">
            <v>Debt</v>
          </cell>
          <cell r="E176" t="str">
            <v>IRS</v>
          </cell>
          <cell r="H176">
            <v>0</v>
          </cell>
          <cell r="I176">
            <v>0</v>
          </cell>
          <cell r="N176" t="str">
            <v>Drawn</v>
          </cell>
          <cell r="Q176" t="str">
            <v>F</v>
          </cell>
          <cell r="R176">
            <v>0</v>
          </cell>
          <cell r="T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</row>
        <row r="177">
          <cell r="C177" t="str">
            <v>T&amp;L</v>
          </cell>
          <cell r="D177" t="str">
            <v>Debt</v>
          </cell>
          <cell r="E177" t="str">
            <v>IRS</v>
          </cell>
          <cell r="H177">
            <v>0</v>
          </cell>
          <cell r="I177">
            <v>0</v>
          </cell>
          <cell r="N177" t="str">
            <v>Drawn</v>
          </cell>
          <cell r="Q177">
            <v>0</v>
          </cell>
          <cell r="R177" t="str">
            <v>V</v>
          </cell>
          <cell r="T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</row>
        <row r="178">
          <cell r="C178" t="str">
            <v>T&amp;L</v>
          </cell>
          <cell r="D178" t="str">
            <v>Debt</v>
          </cell>
          <cell r="E178" t="str">
            <v>IRS</v>
          </cell>
          <cell r="H178">
            <v>0</v>
          </cell>
          <cell r="I178">
            <v>0</v>
          </cell>
          <cell r="N178" t="str">
            <v>Drawn</v>
          </cell>
          <cell r="Q178" t="str">
            <v>F</v>
          </cell>
          <cell r="R178">
            <v>0</v>
          </cell>
          <cell r="T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</row>
        <row r="179">
          <cell r="C179" t="str">
            <v>T&amp;L</v>
          </cell>
          <cell r="D179" t="str">
            <v>Debt</v>
          </cell>
          <cell r="E179" t="str">
            <v>IRS</v>
          </cell>
          <cell r="H179">
            <v>0</v>
          </cell>
          <cell r="I179">
            <v>0</v>
          </cell>
          <cell r="N179" t="str">
            <v>Drawn</v>
          </cell>
          <cell r="Q179">
            <v>0</v>
          </cell>
          <cell r="R179" t="str">
            <v>V</v>
          </cell>
          <cell r="T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</row>
        <row r="180">
          <cell r="C180" t="str">
            <v>T&amp;L</v>
          </cell>
          <cell r="D180" t="str">
            <v>Debt</v>
          </cell>
          <cell r="E180" t="str">
            <v>IRS</v>
          </cell>
          <cell r="H180">
            <v>0</v>
          </cell>
          <cell r="I180">
            <v>0</v>
          </cell>
          <cell r="N180" t="str">
            <v>Drawn</v>
          </cell>
          <cell r="Q180" t="str">
            <v>F</v>
          </cell>
          <cell r="R180">
            <v>0</v>
          </cell>
          <cell r="T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</row>
        <row r="181">
          <cell r="C181" t="str">
            <v>T&amp;L</v>
          </cell>
          <cell r="D181" t="str">
            <v>Debt</v>
          </cell>
          <cell r="E181" t="str">
            <v>IRS</v>
          </cell>
          <cell r="H181">
            <v>0</v>
          </cell>
          <cell r="I181">
            <v>0</v>
          </cell>
          <cell r="N181" t="str">
            <v>Drawn</v>
          </cell>
          <cell r="Q181">
            <v>0</v>
          </cell>
          <cell r="R181" t="str">
            <v>V</v>
          </cell>
          <cell r="T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</row>
        <row r="182">
          <cell r="C182" t="str">
            <v>T&amp;L</v>
          </cell>
          <cell r="D182" t="str">
            <v>Debt</v>
          </cell>
          <cell r="E182" t="str">
            <v>IRS</v>
          </cell>
          <cell r="H182">
            <v>0</v>
          </cell>
          <cell r="I182">
            <v>0</v>
          </cell>
          <cell r="N182" t="str">
            <v>Drawn</v>
          </cell>
          <cell r="Q182" t="str">
            <v>F</v>
          </cell>
          <cell r="R182">
            <v>0</v>
          </cell>
          <cell r="T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</row>
        <row r="183">
          <cell r="C183" t="str">
            <v>T&amp;L</v>
          </cell>
          <cell r="D183" t="str">
            <v>Debt</v>
          </cell>
          <cell r="E183" t="str">
            <v>IRS</v>
          </cell>
          <cell r="H183">
            <v>0</v>
          </cell>
          <cell r="I183">
            <v>0</v>
          </cell>
          <cell r="N183" t="str">
            <v>Drawn</v>
          </cell>
          <cell r="Q183">
            <v>0</v>
          </cell>
          <cell r="R183" t="str">
            <v>V</v>
          </cell>
          <cell r="T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</row>
        <row r="184">
          <cell r="C184" t="str">
            <v>T&amp;L</v>
          </cell>
          <cell r="D184" t="str">
            <v>Debt</v>
          </cell>
          <cell r="E184" t="str">
            <v>IRS</v>
          </cell>
          <cell r="H184">
            <v>0</v>
          </cell>
          <cell r="I184">
            <v>0</v>
          </cell>
          <cell r="N184" t="str">
            <v>Drawn</v>
          </cell>
          <cell r="Q184" t="str">
            <v>F</v>
          </cell>
          <cell r="R184">
            <v>0</v>
          </cell>
          <cell r="T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</row>
        <row r="185">
          <cell r="C185" t="str">
            <v>T&amp;L</v>
          </cell>
          <cell r="D185" t="str">
            <v>Debt</v>
          </cell>
          <cell r="E185" t="str">
            <v>IRS</v>
          </cell>
          <cell r="H185">
            <v>0</v>
          </cell>
          <cell r="I185">
            <v>0</v>
          </cell>
          <cell r="N185" t="str">
            <v>Drawn</v>
          </cell>
          <cell r="Q185">
            <v>0</v>
          </cell>
          <cell r="R185" t="str">
            <v>V</v>
          </cell>
          <cell r="T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</row>
        <row r="186">
          <cell r="C186" t="str">
            <v>T&amp;L</v>
          </cell>
          <cell r="D186" t="str">
            <v>Debt</v>
          </cell>
          <cell r="E186" t="str">
            <v>IRS</v>
          </cell>
          <cell r="H186">
            <v>0</v>
          </cell>
          <cell r="I186">
            <v>0</v>
          </cell>
          <cell r="N186" t="str">
            <v>Drawn</v>
          </cell>
          <cell r="Q186" t="str">
            <v>V</v>
          </cell>
          <cell r="R186">
            <v>0</v>
          </cell>
          <cell r="T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</row>
        <row r="187">
          <cell r="C187" t="str">
            <v>T&amp;L</v>
          </cell>
          <cell r="D187" t="str">
            <v>Debt</v>
          </cell>
          <cell r="E187" t="str">
            <v>IRS</v>
          </cell>
          <cell r="H187">
            <v>0</v>
          </cell>
          <cell r="I187">
            <v>0</v>
          </cell>
          <cell r="N187" t="str">
            <v>Drawn</v>
          </cell>
          <cell r="Q187">
            <v>0</v>
          </cell>
          <cell r="R187" t="str">
            <v>F</v>
          </cell>
          <cell r="T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</row>
        <row r="188">
          <cell r="C188" t="str">
            <v>T&amp;L</v>
          </cell>
          <cell r="D188" t="str">
            <v>Debt</v>
          </cell>
          <cell r="E188" t="str">
            <v>IRS</v>
          </cell>
          <cell r="H188">
            <v>0</v>
          </cell>
          <cell r="I188">
            <v>0</v>
          </cell>
          <cell r="N188" t="str">
            <v>Drawn</v>
          </cell>
          <cell r="Q188" t="str">
            <v>F</v>
          </cell>
          <cell r="R188">
            <v>0</v>
          </cell>
          <cell r="T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</row>
        <row r="189">
          <cell r="C189" t="str">
            <v>T&amp;L</v>
          </cell>
          <cell r="D189" t="str">
            <v>Debt</v>
          </cell>
          <cell r="E189" t="str">
            <v>IRS</v>
          </cell>
          <cell r="H189">
            <v>0</v>
          </cell>
          <cell r="I189">
            <v>0</v>
          </cell>
          <cell r="N189" t="str">
            <v>Drawn</v>
          </cell>
          <cell r="Q189">
            <v>0</v>
          </cell>
          <cell r="R189" t="str">
            <v>V</v>
          </cell>
          <cell r="T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</row>
        <row r="190">
          <cell r="C190" t="str">
            <v>T&amp;L</v>
          </cell>
          <cell r="D190" t="str">
            <v>Debt</v>
          </cell>
          <cell r="E190" t="str">
            <v>IRS</v>
          </cell>
          <cell r="H190">
            <v>0</v>
          </cell>
          <cell r="I190">
            <v>0</v>
          </cell>
          <cell r="N190" t="str">
            <v>Drawn</v>
          </cell>
          <cell r="Q190" t="str">
            <v>F</v>
          </cell>
          <cell r="R190">
            <v>0</v>
          </cell>
          <cell r="T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</row>
        <row r="191">
          <cell r="C191" t="str">
            <v>T&amp;L</v>
          </cell>
          <cell r="D191" t="str">
            <v>Debt</v>
          </cell>
          <cell r="E191" t="str">
            <v>IRS</v>
          </cell>
          <cell r="H191">
            <v>0</v>
          </cell>
          <cell r="I191">
            <v>0</v>
          </cell>
          <cell r="N191" t="str">
            <v>Drawn</v>
          </cell>
          <cell r="Q191">
            <v>0</v>
          </cell>
          <cell r="R191" t="str">
            <v>V</v>
          </cell>
          <cell r="T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</row>
        <row r="192">
          <cell r="C192" t="str">
            <v>T&amp;L</v>
          </cell>
          <cell r="D192" t="str">
            <v>Debt</v>
          </cell>
          <cell r="E192" t="str">
            <v>IRS</v>
          </cell>
          <cell r="H192">
            <v>0</v>
          </cell>
          <cell r="I192">
            <v>0</v>
          </cell>
          <cell r="N192" t="str">
            <v>Drawn</v>
          </cell>
          <cell r="Q192" t="str">
            <v>F</v>
          </cell>
          <cell r="R192">
            <v>0</v>
          </cell>
          <cell r="T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</row>
        <row r="193">
          <cell r="C193" t="str">
            <v>T&amp;L</v>
          </cell>
          <cell r="D193" t="str">
            <v>Debt</v>
          </cell>
          <cell r="E193" t="str">
            <v>IRS</v>
          </cell>
          <cell r="H193">
            <v>0</v>
          </cell>
          <cell r="I193">
            <v>0</v>
          </cell>
          <cell r="N193" t="str">
            <v>Drawn</v>
          </cell>
          <cell r="Q193">
            <v>0</v>
          </cell>
          <cell r="R193" t="str">
            <v>V</v>
          </cell>
          <cell r="T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</row>
        <row r="194">
          <cell r="C194" t="str">
            <v>T&amp;L</v>
          </cell>
          <cell r="D194" t="str">
            <v>Debt</v>
          </cell>
          <cell r="E194" t="str">
            <v>IRS</v>
          </cell>
          <cell r="H194">
            <v>0</v>
          </cell>
          <cell r="I194">
            <v>0</v>
          </cell>
          <cell r="N194" t="str">
            <v>Drawn</v>
          </cell>
          <cell r="Q194" t="str">
            <v>F</v>
          </cell>
          <cell r="R194">
            <v>0</v>
          </cell>
          <cell r="T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</row>
        <row r="195">
          <cell r="C195" t="str">
            <v>T&amp;L</v>
          </cell>
          <cell r="D195" t="str">
            <v>Debt</v>
          </cell>
          <cell r="E195" t="str">
            <v>IRS</v>
          </cell>
          <cell r="H195">
            <v>0</v>
          </cell>
          <cell r="I195">
            <v>0</v>
          </cell>
          <cell r="N195" t="str">
            <v>Drawn</v>
          </cell>
          <cell r="Q195">
            <v>0</v>
          </cell>
          <cell r="R195" t="str">
            <v>V</v>
          </cell>
          <cell r="T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</row>
        <row r="196">
          <cell r="C196" t="str">
            <v>T&amp;L</v>
          </cell>
          <cell r="D196" t="str">
            <v>Debt</v>
          </cell>
          <cell r="E196" t="str">
            <v>IRS</v>
          </cell>
          <cell r="H196">
            <v>0</v>
          </cell>
          <cell r="I196">
            <v>0</v>
          </cell>
          <cell r="N196" t="str">
            <v>Drawn</v>
          </cell>
          <cell r="Q196" t="str">
            <v>F</v>
          </cell>
          <cell r="R196">
            <v>0</v>
          </cell>
          <cell r="T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</row>
        <row r="197">
          <cell r="C197" t="str">
            <v>T&amp;L</v>
          </cell>
          <cell r="D197" t="str">
            <v>Debt</v>
          </cell>
          <cell r="E197" t="str">
            <v>IRS</v>
          </cell>
          <cell r="H197">
            <v>0</v>
          </cell>
          <cell r="I197">
            <v>0</v>
          </cell>
          <cell r="N197" t="str">
            <v>Drawn</v>
          </cell>
          <cell r="Q197">
            <v>0</v>
          </cell>
          <cell r="R197" t="str">
            <v>V</v>
          </cell>
          <cell r="T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</row>
        <row r="198">
          <cell r="C198" t="str">
            <v>T&amp;L</v>
          </cell>
          <cell r="D198" t="str">
            <v>Debt</v>
          </cell>
          <cell r="E198" t="str">
            <v>IRS</v>
          </cell>
          <cell r="H198">
            <v>0</v>
          </cell>
          <cell r="I198">
            <v>0</v>
          </cell>
          <cell r="N198" t="str">
            <v>Drawn</v>
          </cell>
          <cell r="Q198" t="str">
            <v>F</v>
          </cell>
          <cell r="R198">
            <v>0</v>
          </cell>
          <cell r="T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</row>
        <row r="199">
          <cell r="C199" t="str">
            <v>T&amp;L</v>
          </cell>
          <cell r="D199" t="str">
            <v>Debt</v>
          </cell>
          <cell r="E199" t="str">
            <v>IRS</v>
          </cell>
          <cell r="H199">
            <v>0</v>
          </cell>
          <cell r="I199">
            <v>0</v>
          </cell>
          <cell r="N199" t="str">
            <v>Drawn</v>
          </cell>
          <cell r="Q199">
            <v>0</v>
          </cell>
          <cell r="R199" t="str">
            <v>V</v>
          </cell>
          <cell r="T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H200">
            <v>0</v>
          </cell>
          <cell r="I200">
            <v>0</v>
          </cell>
          <cell r="N200">
            <v>0</v>
          </cell>
          <cell r="Q200">
            <v>0</v>
          </cell>
          <cell r="R200">
            <v>0</v>
          </cell>
          <cell r="T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H201">
            <v>0</v>
          </cell>
          <cell r="I201">
            <v>0</v>
          </cell>
          <cell r="N201">
            <v>0</v>
          </cell>
          <cell r="Q201">
            <v>0</v>
          </cell>
          <cell r="R201">
            <v>0</v>
          </cell>
          <cell r="T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H202">
            <v>0</v>
          </cell>
          <cell r="I202">
            <v>0</v>
          </cell>
          <cell r="N202">
            <v>0</v>
          </cell>
          <cell r="Q202">
            <v>0</v>
          </cell>
          <cell r="R202">
            <v>0</v>
          </cell>
          <cell r="T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H203">
            <v>0</v>
          </cell>
          <cell r="I203">
            <v>0</v>
          </cell>
          <cell r="N203">
            <v>0</v>
          </cell>
          <cell r="Q203">
            <v>0</v>
          </cell>
          <cell r="R203">
            <v>0</v>
          </cell>
          <cell r="T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H204">
            <v>0</v>
          </cell>
          <cell r="I204">
            <v>0</v>
          </cell>
          <cell r="N204">
            <v>0</v>
          </cell>
          <cell r="Q204">
            <v>0</v>
          </cell>
          <cell r="R204">
            <v>0</v>
          </cell>
          <cell r="T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H205">
            <v>0</v>
          </cell>
          <cell r="I205">
            <v>0</v>
          </cell>
          <cell r="N205">
            <v>0</v>
          </cell>
          <cell r="Q205">
            <v>0</v>
          </cell>
          <cell r="R205">
            <v>0</v>
          </cell>
          <cell r="T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H206">
            <v>0</v>
          </cell>
          <cell r="I206">
            <v>0</v>
          </cell>
          <cell r="N206">
            <v>0</v>
          </cell>
          <cell r="Q206">
            <v>0</v>
          </cell>
          <cell r="R206">
            <v>0</v>
          </cell>
          <cell r="T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H207">
            <v>0</v>
          </cell>
          <cell r="I207">
            <v>0</v>
          </cell>
          <cell r="N207">
            <v>0</v>
          </cell>
          <cell r="Q207">
            <v>0</v>
          </cell>
          <cell r="R207">
            <v>0</v>
          </cell>
          <cell r="T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H208">
            <v>0</v>
          </cell>
          <cell r="I208">
            <v>0</v>
          </cell>
          <cell r="N208">
            <v>0</v>
          </cell>
          <cell r="Q208">
            <v>0</v>
          </cell>
          <cell r="R208">
            <v>0</v>
          </cell>
          <cell r="T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H209">
            <v>0</v>
          </cell>
          <cell r="I209">
            <v>0</v>
          </cell>
          <cell r="N209">
            <v>0</v>
          </cell>
          <cell r="Q209">
            <v>0</v>
          </cell>
          <cell r="R209">
            <v>0</v>
          </cell>
          <cell r="T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H210">
            <v>0</v>
          </cell>
          <cell r="I210">
            <v>0</v>
          </cell>
          <cell r="N210">
            <v>0</v>
          </cell>
          <cell r="Q210">
            <v>0</v>
          </cell>
          <cell r="R210">
            <v>0</v>
          </cell>
          <cell r="T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H211">
            <v>0</v>
          </cell>
          <cell r="I211">
            <v>0</v>
          </cell>
          <cell r="N211">
            <v>0</v>
          </cell>
          <cell r="Q211">
            <v>0</v>
          </cell>
          <cell r="R211">
            <v>0</v>
          </cell>
          <cell r="T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H212">
            <v>0</v>
          </cell>
          <cell r="I212">
            <v>0</v>
          </cell>
          <cell r="N212">
            <v>0</v>
          </cell>
          <cell r="Q212">
            <v>0</v>
          </cell>
          <cell r="R212">
            <v>0</v>
          </cell>
          <cell r="T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H213">
            <v>0</v>
          </cell>
          <cell r="I213">
            <v>0</v>
          </cell>
          <cell r="N213">
            <v>0</v>
          </cell>
          <cell r="Q213">
            <v>0</v>
          </cell>
          <cell r="R213">
            <v>0</v>
          </cell>
          <cell r="T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H214">
            <v>0</v>
          </cell>
          <cell r="I214">
            <v>0</v>
          </cell>
          <cell r="N214">
            <v>0</v>
          </cell>
          <cell r="Q214">
            <v>0</v>
          </cell>
          <cell r="R214">
            <v>0</v>
          </cell>
          <cell r="T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H215">
            <v>0</v>
          </cell>
          <cell r="I215">
            <v>0</v>
          </cell>
          <cell r="N215">
            <v>0</v>
          </cell>
          <cell r="Q215">
            <v>0</v>
          </cell>
          <cell r="R215">
            <v>0</v>
          </cell>
          <cell r="T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H216">
            <v>0</v>
          </cell>
          <cell r="I216">
            <v>0</v>
          </cell>
          <cell r="N216">
            <v>0</v>
          </cell>
          <cell r="Q216">
            <v>0</v>
          </cell>
          <cell r="R216">
            <v>0</v>
          </cell>
          <cell r="T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H217">
            <v>0</v>
          </cell>
          <cell r="I217">
            <v>0</v>
          </cell>
          <cell r="N217">
            <v>0</v>
          </cell>
          <cell r="Q217">
            <v>0</v>
          </cell>
          <cell r="R217">
            <v>0</v>
          </cell>
          <cell r="T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H218">
            <v>0</v>
          </cell>
          <cell r="I218">
            <v>0</v>
          </cell>
          <cell r="N218">
            <v>0</v>
          </cell>
          <cell r="Q218">
            <v>0</v>
          </cell>
          <cell r="R218">
            <v>0</v>
          </cell>
          <cell r="T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H219">
            <v>0</v>
          </cell>
          <cell r="I219">
            <v>0</v>
          </cell>
          <cell r="N219">
            <v>0</v>
          </cell>
          <cell r="Q219">
            <v>0</v>
          </cell>
          <cell r="R219">
            <v>0</v>
          </cell>
          <cell r="T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H220">
            <v>0</v>
          </cell>
          <cell r="I220">
            <v>0</v>
          </cell>
          <cell r="N220">
            <v>0</v>
          </cell>
          <cell r="Q220">
            <v>0</v>
          </cell>
          <cell r="R220">
            <v>0</v>
          </cell>
          <cell r="T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H221">
            <v>0</v>
          </cell>
          <cell r="I221">
            <v>0</v>
          </cell>
          <cell r="N221">
            <v>0</v>
          </cell>
          <cell r="Q221">
            <v>0</v>
          </cell>
          <cell r="R221">
            <v>0</v>
          </cell>
          <cell r="T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H222">
            <v>0</v>
          </cell>
          <cell r="I222">
            <v>0</v>
          </cell>
          <cell r="N222">
            <v>0</v>
          </cell>
          <cell r="Q222">
            <v>0</v>
          </cell>
          <cell r="R222">
            <v>0</v>
          </cell>
          <cell r="T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H223">
            <v>0</v>
          </cell>
          <cell r="I223">
            <v>0</v>
          </cell>
          <cell r="N223">
            <v>0</v>
          </cell>
          <cell r="Q223">
            <v>0</v>
          </cell>
          <cell r="R223">
            <v>0</v>
          </cell>
          <cell r="T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H224">
            <v>0</v>
          </cell>
          <cell r="I224">
            <v>0</v>
          </cell>
          <cell r="N224">
            <v>0</v>
          </cell>
          <cell r="Q224">
            <v>0</v>
          </cell>
          <cell r="R224">
            <v>0</v>
          </cell>
          <cell r="T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H225">
            <v>0</v>
          </cell>
          <cell r="I225">
            <v>0</v>
          </cell>
          <cell r="N225">
            <v>0</v>
          </cell>
          <cell r="Q225">
            <v>0</v>
          </cell>
          <cell r="R225">
            <v>0</v>
          </cell>
          <cell r="T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H226">
            <v>0</v>
          </cell>
          <cell r="I226">
            <v>0</v>
          </cell>
          <cell r="N226">
            <v>0</v>
          </cell>
          <cell r="Q226">
            <v>0</v>
          </cell>
          <cell r="R226">
            <v>0</v>
          </cell>
          <cell r="T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H227">
            <v>0</v>
          </cell>
          <cell r="I227">
            <v>0</v>
          </cell>
          <cell r="N227">
            <v>0</v>
          </cell>
          <cell r="Q227">
            <v>0</v>
          </cell>
          <cell r="R227">
            <v>0</v>
          </cell>
          <cell r="T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H228">
            <v>0</v>
          </cell>
          <cell r="I228">
            <v>0</v>
          </cell>
          <cell r="N228">
            <v>0</v>
          </cell>
          <cell r="Q228">
            <v>0</v>
          </cell>
          <cell r="R228">
            <v>0</v>
          </cell>
          <cell r="T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H229">
            <v>0</v>
          </cell>
          <cell r="I229">
            <v>0</v>
          </cell>
          <cell r="N229">
            <v>0</v>
          </cell>
          <cell r="Q229">
            <v>0</v>
          </cell>
          <cell r="R229">
            <v>0</v>
          </cell>
          <cell r="T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H230">
            <v>0</v>
          </cell>
          <cell r="I230">
            <v>0</v>
          </cell>
          <cell r="N230">
            <v>0</v>
          </cell>
          <cell r="Q230">
            <v>0</v>
          </cell>
          <cell r="R230">
            <v>0</v>
          </cell>
          <cell r="T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H231">
            <v>0</v>
          </cell>
          <cell r="I231">
            <v>0</v>
          </cell>
          <cell r="N231">
            <v>0</v>
          </cell>
          <cell r="Q231">
            <v>0</v>
          </cell>
          <cell r="R231">
            <v>0</v>
          </cell>
          <cell r="T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H232">
            <v>0</v>
          </cell>
          <cell r="I232">
            <v>0</v>
          </cell>
          <cell r="N232">
            <v>0</v>
          </cell>
          <cell r="Q232">
            <v>0</v>
          </cell>
          <cell r="R232">
            <v>0</v>
          </cell>
          <cell r="T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H233">
            <v>0</v>
          </cell>
          <cell r="I233">
            <v>0</v>
          </cell>
          <cell r="N233">
            <v>0</v>
          </cell>
          <cell r="Q233">
            <v>0</v>
          </cell>
          <cell r="R233">
            <v>0</v>
          </cell>
          <cell r="T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H234">
            <v>0</v>
          </cell>
          <cell r="I234">
            <v>0</v>
          </cell>
          <cell r="N234">
            <v>0</v>
          </cell>
          <cell r="Q234">
            <v>0</v>
          </cell>
          <cell r="R234">
            <v>0</v>
          </cell>
          <cell r="T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H235">
            <v>0</v>
          </cell>
          <cell r="I235">
            <v>0</v>
          </cell>
          <cell r="N235">
            <v>0</v>
          </cell>
          <cell r="Q235">
            <v>0</v>
          </cell>
          <cell r="R235">
            <v>0</v>
          </cell>
          <cell r="T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H236">
            <v>0</v>
          </cell>
          <cell r="I236">
            <v>0</v>
          </cell>
          <cell r="N236">
            <v>0</v>
          </cell>
          <cell r="Q236">
            <v>0</v>
          </cell>
          <cell r="R236">
            <v>0</v>
          </cell>
          <cell r="T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H237">
            <v>0</v>
          </cell>
          <cell r="I237">
            <v>0</v>
          </cell>
          <cell r="N237">
            <v>0</v>
          </cell>
          <cell r="Q237">
            <v>0</v>
          </cell>
          <cell r="R237">
            <v>0</v>
          </cell>
          <cell r="T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H238">
            <v>0</v>
          </cell>
          <cell r="I238">
            <v>0</v>
          </cell>
          <cell r="N238">
            <v>0</v>
          </cell>
          <cell r="Q238">
            <v>0</v>
          </cell>
          <cell r="R238">
            <v>0</v>
          </cell>
          <cell r="T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H239">
            <v>0</v>
          </cell>
          <cell r="I239">
            <v>0</v>
          </cell>
          <cell r="N239">
            <v>0</v>
          </cell>
          <cell r="Q239">
            <v>0</v>
          </cell>
          <cell r="R239">
            <v>0</v>
          </cell>
          <cell r="T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H240">
            <v>0</v>
          </cell>
          <cell r="I240">
            <v>0</v>
          </cell>
          <cell r="N240">
            <v>0</v>
          </cell>
          <cell r="Q240">
            <v>0</v>
          </cell>
          <cell r="R240">
            <v>0</v>
          </cell>
          <cell r="T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H241">
            <v>0</v>
          </cell>
          <cell r="I241">
            <v>0</v>
          </cell>
          <cell r="N241">
            <v>0</v>
          </cell>
          <cell r="Q241">
            <v>0</v>
          </cell>
          <cell r="R241">
            <v>0</v>
          </cell>
          <cell r="T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H242">
            <v>0</v>
          </cell>
          <cell r="I242">
            <v>0</v>
          </cell>
          <cell r="N242">
            <v>0</v>
          </cell>
          <cell r="Q242">
            <v>0</v>
          </cell>
          <cell r="R242">
            <v>0</v>
          </cell>
          <cell r="T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H243">
            <v>0</v>
          </cell>
          <cell r="I243">
            <v>0</v>
          </cell>
          <cell r="N243">
            <v>0</v>
          </cell>
          <cell r="Q243">
            <v>0</v>
          </cell>
          <cell r="R243">
            <v>0</v>
          </cell>
          <cell r="T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H244">
            <v>0</v>
          </cell>
          <cell r="I244">
            <v>0</v>
          </cell>
          <cell r="N244">
            <v>0</v>
          </cell>
          <cell r="Q244">
            <v>0</v>
          </cell>
          <cell r="R244">
            <v>0</v>
          </cell>
          <cell r="T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H245">
            <v>0</v>
          </cell>
          <cell r="I245">
            <v>0</v>
          </cell>
          <cell r="N245">
            <v>0</v>
          </cell>
          <cell r="Q245">
            <v>0</v>
          </cell>
          <cell r="R245">
            <v>0</v>
          </cell>
          <cell r="T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H246">
            <v>0</v>
          </cell>
          <cell r="I246">
            <v>0</v>
          </cell>
          <cell r="N246">
            <v>0</v>
          </cell>
          <cell r="Q246">
            <v>0</v>
          </cell>
          <cell r="R246">
            <v>0</v>
          </cell>
          <cell r="T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H247">
            <v>0</v>
          </cell>
          <cell r="I247">
            <v>0</v>
          </cell>
          <cell r="N247">
            <v>0</v>
          </cell>
          <cell r="Q247">
            <v>0</v>
          </cell>
          <cell r="R247">
            <v>0</v>
          </cell>
          <cell r="T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H248">
            <v>0</v>
          </cell>
          <cell r="I248">
            <v>0</v>
          </cell>
          <cell r="N248">
            <v>0</v>
          </cell>
          <cell r="Q248">
            <v>0</v>
          </cell>
          <cell r="R248">
            <v>0</v>
          </cell>
          <cell r="T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H249">
            <v>0</v>
          </cell>
          <cell r="I249">
            <v>0</v>
          </cell>
          <cell r="N249">
            <v>0</v>
          </cell>
          <cell r="Q249">
            <v>0</v>
          </cell>
          <cell r="R249">
            <v>0</v>
          </cell>
          <cell r="T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H250">
            <v>0</v>
          </cell>
          <cell r="I250">
            <v>0</v>
          </cell>
          <cell r="N250">
            <v>0</v>
          </cell>
          <cell r="Q250">
            <v>0</v>
          </cell>
          <cell r="R250">
            <v>0</v>
          </cell>
          <cell r="T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H251">
            <v>0</v>
          </cell>
          <cell r="I251">
            <v>0</v>
          </cell>
          <cell r="N251">
            <v>0</v>
          </cell>
          <cell r="Q251">
            <v>0</v>
          </cell>
          <cell r="R251">
            <v>0</v>
          </cell>
          <cell r="T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H252">
            <v>0</v>
          </cell>
          <cell r="I252">
            <v>0</v>
          </cell>
          <cell r="N252">
            <v>0</v>
          </cell>
          <cell r="Q252">
            <v>0</v>
          </cell>
          <cell r="R252">
            <v>0</v>
          </cell>
          <cell r="T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H253">
            <v>0</v>
          </cell>
          <cell r="I253">
            <v>0</v>
          </cell>
          <cell r="N253">
            <v>0</v>
          </cell>
          <cell r="Q253">
            <v>0</v>
          </cell>
          <cell r="R253">
            <v>0</v>
          </cell>
          <cell r="T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H254">
            <v>0</v>
          </cell>
          <cell r="I254">
            <v>0</v>
          </cell>
          <cell r="N254">
            <v>0</v>
          </cell>
          <cell r="Q254">
            <v>0</v>
          </cell>
          <cell r="R254">
            <v>0</v>
          </cell>
          <cell r="T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H255">
            <v>0</v>
          </cell>
          <cell r="I255">
            <v>0</v>
          </cell>
          <cell r="N255">
            <v>0</v>
          </cell>
          <cell r="Q255">
            <v>0</v>
          </cell>
          <cell r="R255">
            <v>0</v>
          </cell>
          <cell r="T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H256">
            <v>0</v>
          </cell>
          <cell r="I256">
            <v>0</v>
          </cell>
          <cell r="N256">
            <v>0</v>
          </cell>
          <cell r="Q256">
            <v>0</v>
          </cell>
          <cell r="R256">
            <v>0</v>
          </cell>
          <cell r="T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H257">
            <v>0</v>
          </cell>
          <cell r="I257">
            <v>0</v>
          </cell>
          <cell r="N257">
            <v>0</v>
          </cell>
          <cell r="Q257">
            <v>0</v>
          </cell>
          <cell r="R257">
            <v>0</v>
          </cell>
          <cell r="T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H258">
            <v>0</v>
          </cell>
          <cell r="I258">
            <v>0</v>
          </cell>
          <cell r="N258">
            <v>0</v>
          </cell>
          <cell r="Q258">
            <v>0</v>
          </cell>
          <cell r="R258">
            <v>0</v>
          </cell>
          <cell r="T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H259">
            <v>0</v>
          </cell>
          <cell r="I259">
            <v>0</v>
          </cell>
          <cell r="N259">
            <v>0</v>
          </cell>
          <cell r="Q259">
            <v>0</v>
          </cell>
          <cell r="R259">
            <v>0</v>
          </cell>
          <cell r="T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H260">
            <v>0</v>
          </cell>
          <cell r="I260">
            <v>0</v>
          </cell>
          <cell r="N260">
            <v>0</v>
          </cell>
          <cell r="Q260">
            <v>0</v>
          </cell>
          <cell r="R260">
            <v>0</v>
          </cell>
          <cell r="T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H261">
            <v>0</v>
          </cell>
          <cell r="I261">
            <v>0</v>
          </cell>
          <cell r="N261">
            <v>0</v>
          </cell>
          <cell r="Q261">
            <v>0</v>
          </cell>
          <cell r="R261">
            <v>0</v>
          </cell>
          <cell r="T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H262">
            <v>0</v>
          </cell>
          <cell r="I262">
            <v>0</v>
          </cell>
          <cell r="N262">
            <v>0</v>
          </cell>
          <cell r="Q262">
            <v>0</v>
          </cell>
          <cell r="R262">
            <v>0</v>
          </cell>
          <cell r="T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H263">
            <v>0</v>
          </cell>
          <cell r="I263">
            <v>0</v>
          </cell>
          <cell r="N263">
            <v>0</v>
          </cell>
          <cell r="Q263">
            <v>0</v>
          </cell>
          <cell r="R263">
            <v>0</v>
          </cell>
          <cell r="T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H264">
            <v>0</v>
          </cell>
          <cell r="I264">
            <v>0</v>
          </cell>
          <cell r="N264">
            <v>0</v>
          </cell>
          <cell r="Q264">
            <v>0</v>
          </cell>
          <cell r="R264">
            <v>0</v>
          </cell>
          <cell r="T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H265">
            <v>0</v>
          </cell>
          <cell r="I265">
            <v>0</v>
          </cell>
          <cell r="N265">
            <v>0</v>
          </cell>
          <cell r="Q265">
            <v>0</v>
          </cell>
          <cell r="R265">
            <v>0</v>
          </cell>
          <cell r="T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H266">
            <v>0</v>
          </cell>
          <cell r="I266">
            <v>0</v>
          </cell>
          <cell r="N266">
            <v>0</v>
          </cell>
          <cell r="Q266">
            <v>0</v>
          </cell>
          <cell r="R266">
            <v>0</v>
          </cell>
          <cell r="T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H267">
            <v>0</v>
          </cell>
          <cell r="I267">
            <v>0</v>
          </cell>
          <cell r="N267">
            <v>0</v>
          </cell>
          <cell r="Q267">
            <v>0</v>
          </cell>
          <cell r="R267">
            <v>0</v>
          </cell>
          <cell r="T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H268">
            <v>0</v>
          </cell>
          <cell r="I268">
            <v>0</v>
          </cell>
          <cell r="N268">
            <v>0</v>
          </cell>
          <cell r="Q268">
            <v>0</v>
          </cell>
          <cell r="R268">
            <v>0</v>
          </cell>
          <cell r="T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H269">
            <v>0</v>
          </cell>
          <cell r="I269">
            <v>0</v>
          </cell>
          <cell r="N269">
            <v>0</v>
          </cell>
          <cell r="Q269">
            <v>0</v>
          </cell>
          <cell r="R269">
            <v>0</v>
          </cell>
          <cell r="T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irachy"/>
      <sheetName val="FX rates"/>
      <sheetName val="Sheet4"/>
      <sheetName val="Sheet1"/>
    </sheetNames>
    <sheetDataSet>
      <sheetData sheetId="0"/>
      <sheetData sheetId="1">
        <row r="1">
          <cell r="B1" t="str">
            <v>AOP 09</v>
          </cell>
        </row>
        <row r="2">
          <cell r="A2" t="str">
            <v>GBP</v>
          </cell>
          <cell r="B2">
            <v>1</v>
          </cell>
        </row>
        <row r="3">
          <cell r="A3" t="str">
            <v>USD</v>
          </cell>
          <cell r="B3">
            <v>1.96</v>
          </cell>
        </row>
        <row r="4">
          <cell r="A4" t="str">
            <v>AUD</v>
          </cell>
          <cell r="B4">
            <v>2.2266263576307241</v>
          </cell>
        </row>
        <row r="5">
          <cell r="A5" t="str">
            <v>CAD</v>
          </cell>
          <cell r="B5">
            <v>1.99734984</v>
          </cell>
        </row>
        <row r="6">
          <cell r="A6" t="str">
            <v>EUR</v>
          </cell>
          <cell r="B6">
            <v>1.35</v>
          </cell>
        </row>
        <row r="7">
          <cell r="A7" t="str">
            <v>BGL</v>
          </cell>
          <cell r="B7">
            <v>2.6181907600000001</v>
          </cell>
        </row>
        <row r="8">
          <cell r="A8" t="str">
            <v>CZK</v>
          </cell>
          <cell r="B8">
            <v>34.880043999999998</v>
          </cell>
        </row>
        <row r="9">
          <cell r="A9" t="str">
            <v>DKK</v>
          </cell>
          <cell r="B9">
            <v>9.9789936599999987</v>
          </cell>
        </row>
        <row r="10">
          <cell r="A10" t="str">
            <v>HUF</v>
          </cell>
          <cell r="B10">
            <v>346.71240999999992</v>
          </cell>
        </row>
        <row r="11">
          <cell r="A11" t="str">
            <v>NKK</v>
          </cell>
          <cell r="B11">
            <v>10.778211999999998</v>
          </cell>
        </row>
        <row r="12">
          <cell r="A12" t="str">
            <v>PLN</v>
          </cell>
          <cell r="B12">
            <v>4.8382637999999991</v>
          </cell>
        </row>
        <row r="13">
          <cell r="A13" t="str">
            <v>ROL</v>
          </cell>
          <cell r="B13">
            <v>49808.464200000002</v>
          </cell>
        </row>
        <row r="14">
          <cell r="A14" t="str">
            <v>SKK</v>
          </cell>
          <cell r="B14">
            <v>44.982132</v>
          </cell>
        </row>
        <row r="15">
          <cell r="A15" t="str">
            <v>SEK</v>
          </cell>
          <cell r="B15">
            <v>12.680506759999998</v>
          </cell>
        </row>
        <row r="16">
          <cell r="A16" t="str">
            <v>CHF</v>
          </cell>
          <cell r="B16">
            <v>2.1488811600000002</v>
          </cell>
        </row>
        <row r="17">
          <cell r="A17" t="str">
            <v>TRL</v>
          </cell>
          <cell r="B17">
            <v>2.3326278</v>
          </cell>
        </row>
        <row r="18">
          <cell r="A18" t="str">
            <v>ARP</v>
          </cell>
        </row>
        <row r="19">
          <cell r="A19" t="str">
            <v>BBD</v>
          </cell>
          <cell r="B19">
            <v>3.9573139999999993</v>
          </cell>
        </row>
        <row r="20">
          <cell r="A20" t="str">
            <v>BZD</v>
          </cell>
          <cell r="B20">
            <v>3.897656</v>
          </cell>
        </row>
        <row r="21">
          <cell r="A21" t="str">
            <v>BRL</v>
          </cell>
          <cell r="B21">
            <v>3.5142539199999998</v>
          </cell>
        </row>
        <row r="22">
          <cell r="A22" t="str">
            <v>CLP</v>
          </cell>
          <cell r="B22">
            <v>924.40071</v>
          </cell>
        </row>
        <row r="23">
          <cell r="A23" t="str">
            <v>CNY</v>
          </cell>
          <cell r="B23">
            <v>14.281727479999997</v>
          </cell>
        </row>
        <row r="24">
          <cell r="A24" t="str">
            <v>COP</v>
          </cell>
          <cell r="B24">
            <v>3852.31592</v>
          </cell>
        </row>
        <row r="25">
          <cell r="A25" t="str">
            <v>GYD</v>
          </cell>
          <cell r="B25">
            <v>401.18016399999999</v>
          </cell>
        </row>
        <row r="26">
          <cell r="A26" t="str">
            <v>HKD</v>
          </cell>
          <cell r="B26">
            <v>15.505710779999999</v>
          </cell>
        </row>
        <row r="27">
          <cell r="A27" t="str">
            <v>INR</v>
          </cell>
          <cell r="B27">
            <v>78.191751999999994</v>
          </cell>
        </row>
        <row r="28">
          <cell r="A28" t="str">
            <v>ILS</v>
          </cell>
          <cell r="B28">
            <v>7.1748687999999996</v>
          </cell>
        </row>
        <row r="29">
          <cell r="A29" t="str">
            <v>JPY</v>
          </cell>
          <cell r="B29">
            <v>211.07000399999998</v>
          </cell>
        </row>
        <row r="30">
          <cell r="A30" t="str">
            <v>KRW</v>
          </cell>
          <cell r="B30">
            <v>1876.6418200000001</v>
          </cell>
        </row>
        <row r="31">
          <cell r="A31" t="str">
            <v>MUR</v>
          </cell>
          <cell r="B31">
            <v>55.084219999999995</v>
          </cell>
        </row>
        <row r="32">
          <cell r="A32" t="str">
            <v>MXP</v>
          </cell>
          <cell r="B32">
            <v>21.537532300000002</v>
          </cell>
        </row>
        <row r="33">
          <cell r="A33" t="str">
            <v>MAD</v>
          </cell>
          <cell r="B33">
            <v>15.204239019999997</v>
          </cell>
        </row>
        <row r="34">
          <cell r="A34" t="str">
            <v>MZM</v>
          </cell>
          <cell r="B34">
            <v>50797.017145999998</v>
          </cell>
        </row>
        <row r="35">
          <cell r="A35" t="str">
            <v>NZD</v>
          </cell>
          <cell r="B35">
            <v>2.5300254452926207</v>
          </cell>
        </row>
        <row r="36">
          <cell r="A36" t="str">
            <v>PHP</v>
          </cell>
          <cell r="B36">
            <v>80.498527999999993</v>
          </cell>
        </row>
        <row r="37">
          <cell r="A37" t="str">
            <v>SAR</v>
          </cell>
          <cell r="B37">
            <v>7.4528750799999992</v>
          </cell>
        </row>
        <row r="38">
          <cell r="A38" t="str">
            <v>SGD</v>
          </cell>
          <cell r="B38">
            <v>2.8188404999999999</v>
          </cell>
        </row>
        <row r="39">
          <cell r="A39" t="str">
            <v>ZAR</v>
          </cell>
          <cell r="B39">
            <v>14.842910400000001</v>
          </cell>
        </row>
        <row r="40">
          <cell r="A40" t="str">
            <v>SDP</v>
          </cell>
          <cell r="B40">
            <v>3977.5977199999998</v>
          </cell>
        </row>
        <row r="41">
          <cell r="A41" t="str">
            <v>THB</v>
          </cell>
          <cell r="B41">
            <v>61.447739999999996</v>
          </cell>
        </row>
        <row r="42">
          <cell r="A42" t="str">
            <v>TTD</v>
          </cell>
          <cell r="B42">
            <v>12.448635999999999</v>
          </cell>
        </row>
        <row r="43">
          <cell r="A43" t="str">
            <v>VND</v>
          </cell>
          <cell r="B43">
            <v>31753.964800000002</v>
          </cell>
        </row>
        <row r="44">
          <cell r="A44" t="str">
            <v>RONL</v>
          </cell>
          <cell r="B44">
            <v>4.9808464200000007</v>
          </cell>
        </row>
      </sheetData>
      <sheetData sheetId="2">
        <row r="4">
          <cell r="B4" t="str">
            <v>Data</v>
          </cell>
        </row>
        <row r="5">
          <cell r="A5" t="str">
            <v>Unit</v>
          </cell>
          <cell r="B5" t="str">
            <v>Sum of GC value</v>
          </cell>
          <cell r="C5" t="str">
            <v>Sum of LC value</v>
          </cell>
        </row>
        <row r="6">
          <cell r="A6" t="str">
            <v>ABU</v>
          </cell>
          <cell r="B6">
            <v>-5948223.2100000009</v>
          </cell>
          <cell r="C6">
            <v>-14638400</v>
          </cell>
        </row>
        <row r="7">
          <cell r="A7" t="str">
            <v>AHE</v>
          </cell>
          <cell r="B7">
            <v>-22996.49</v>
          </cell>
          <cell r="C7">
            <v>-29000</v>
          </cell>
        </row>
        <row r="8">
          <cell r="A8" t="str">
            <v>ALC</v>
          </cell>
          <cell r="B8">
            <v>-2617564.29</v>
          </cell>
          <cell r="C8">
            <v>-3299300</v>
          </cell>
        </row>
        <row r="9">
          <cell r="A9" t="str">
            <v>ALM</v>
          </cell>
          <cell r="B9">
            <v>-5958255.9400000004</v>
          </cell>
          <cell r="C9">
            <v>-113471550</v>
          </cell>
        </row>
        <row r="10">
          <cell r="A10" t="str">
            <v>AMA</v>
          </cell>
          <cell r="B10">
            <v>-657306.81000000006</v>
          </cell>
          <cell r="C10">
            <v>-9394900</v>
          </cell>
        </row>
        <row r="11">
          <cell r="A11" t="str">
            <v>ANE</v>
          </cell>
          <cell r="B11">
            <v>-7314312.54</v>
          </cell>
          <cell r="C11">
            <v>-9218554</v>
          </cell>
        </row>
        <row r="12">
          <cell r="A12" t="str">
            <v>ANI_TL</v>
          </cell>
          <cell r="B12">
            <v>-2082238.05</v>
          </cell>
          <cell r="C12">
            <v>-4702400</v>
          </cell>
        </row>
        <row r="13">
          <cell r="A13" t="str">
            <v>ARO_NL</v>
          </cell>
          <cell r="B13">
            <v>-81447.39</v>
          </cell>
          <cell r="C13">
            <v>-364476.15</v>
          </cell>
        </row>
        <row r="14">
          <cell r="A14" t="str">
            <v>ASL</v>
          </cell>
          <cell r="B14">
            <v>-6018768.4300000006</v>
          </cell>
          <cell r="C14">
            <v>-230675250</v>
          </cell>
        </row>
        <row r="15">
          <cell r="A15" t="str">
            <v>CBS</v>
          </cell>
          <cell r="B15">
            <v>138.37</v>
          </cell>
          <cell r="C15">
            <v>0</v>
          </cell>
        </row>
        <row r="16">
          <cell r="A16" t="str">
            <v>CCI</v>
          </cell>
          <cell r="B16">
            <v>-5397986.7800000003</v>
          </cell>
          <cell r="C16">
            <v>-10082000</v>
          </cell>
        </row>
        <row r="17">
          <cell r="A17" t="str">
            <v>CCM</v>
          </cell>
          <cell r="B17">
            <v>-32431.29</v>
          </cell>
          <cell r="C17">
            <v>-613600</v>
          </cell>
        </row>
        <row r="18">
          <cell r="A18" t="str">
            <v>CIT</v>
          </cell>
          <cell r="B18">
            <v>-952555.71</v>
          </cell>
          <cell r="C18">
            <v>-1200400</v>
          </cell>
        </row>
        <row r="19">
          <cell r="A19" t="str">
            <v>DOL</v>
          </cell>
          <cell r="B19">
            <v>-105269.14</v>
          </cell>
          <cell r="C19">
            <v>-1562800</v>
          </cell>
        </row>
        <row r="20">
          <cell r="A20" t="str">
            <v>DUP</v>
          </cell>
          <cell r="B20">
            <v>-523433.75</v>
          </cell>
          <cell r="C20">
            <v>-980950</v>
          </cell>
        </row>
        <row r="21">
          <cell r="A21" t="str">
            <v>FRM</v>
          </cell>
          <cell r="B21">
            <v>-149414.19</v>
          </cell>
          <cell r="C21">
            <v>-188400</v>
          </cell>
        </row>
        <row r="22">
          <cell r="A22" t="str">
            <v>GGP</v>
          </cell>
          <cell r="B22">
            <v>-741839.17</v>
          </cell>
          <cell r="C22">
            <v>-9582500</v>
          </cell>
        </row>
        <row r="23">
          <cell r="A23" t="str">
            <v>HUN</v>
          </cell>
          <cell r="B23">
            <v>-2135192.52</v>
          </cell>
          <cell r="C23">
            <v>-650950500</v>
          </cell>
        </row>
        <row r="24">
          <cell r="A24" t="str">
            <v>HUS</v>
          </cell>
          <cell r="B24">
            <v>-4724062.2</v>
          </cell>
          <cell r="C24">
            <v>-8814000</v>
          </cell>
        </row>
        <row r="25">
          <cell r="A25" t="str">
            <v>ISR</v>
          </cell>
          <cell r="B25">
            <v>-12678.84</v>
          </cell>
          <cell r="C25">
            <v>-24000</v>
          </cell>
        </row>
        <row r="26">
          <cell r="A26" t="str">
            <v>MER</v>
          </cell>
          <cell r="B26">
            <v>-87263.02</v>
          </cell>
          <cell r="C26">
            <v>-265000</v>
          </cell>
        </row>
        <row r="27">
          <cell r="A27" t="str">
            <v>NAT</v>
          </cell>
          <cell r="B27">
            <v>-649931.68000000005</v>
          </cell>
          <cell r="C27">
            <v>-1220000</v>
          </cell>
        </row>
        <row r="28">
          <cell r="A28" t="str">
            <v>PLC</v>
          </cell>
          <cell r="B28">
            <v>-220200</v>
          </cell>
          <cell r="C28">
            <v>-220200</v>
          </cell>
        </row>
        <row r="29">
          <cell r="A29" t="str">
            <v>PRO</v>
          </cell>
          <cell r="B29">
            <v>-99000</v>
          </cell>
          <cell r="C29">
            <v>-99000</v>
          </cell>
        </row>
        <row r="30">
          <cell r="A30" t="str">
            <v>SBE</v>
          </cell>
          <cell r="B30">
            <v>0</v>
          </cell>
          <cell r="C30">
            <v>0</v>
          </cell>
        </row>
        <row r="31">
          <cell r="A31" t="str">
            <v>SIG</v>
          </cell>
          <cell r="B31">
            <v>-1308554.71</v>
          </cell>
          <cell r="C31">
            <v>-2474100</v>
          </cell>
        </row>
        <row r="32">
          <cell r="A32" t="str">
            <v>SLE</v>
          </cell>
          <cell r="B32">
            <v>-633607.13</v>
          </cell>
          <cell r="C32">
            <v>-1177300</v>
          </cell>
        </row>
        <row r="33">
          <cell r="A33" t="str">
            <v>STA</v>
          </cell>
          <cell r="B33">
            <v>-135738068.64999998</v>
          </cell>
          <cell r="C33">
            <v>-258143000</v>
          </cell>
        </row>
        <row r="34">
          <cell r="A34" t="str">
            <v>SUC</v>
          </cell>
          <cell r="B34">
            <v>-443721.9</v>
          </cell>
          <cell r="C34">
            <v>-1535467550</v>
          </cell>
        </row>
        <row r="35">
          <cell r="A35" t="str">
            <v>TAM</v>
          </cell>
          <cell r="B35">
            <v>-3167.24</v>
          </cell>
          <cell r="C35">
            <v>-4000</v>
          </cell>
        </row>
        <row r="36">
          <cell r="A36" t="str">
            <v>TCU</v>
          </cell>
          <cell r="B36">
            <v>-891007.3</v>
          </cell>
          <cell r="C36">
            <v>-1687900</v>
          </cell>
        </row>
        <row r="37">
          <cell r="A37" t="str">
            <v>TLG</v>
          </cell>
          <cell r="B37">
            <v>-192710.28</v>
          </cell>
          <cell r="C37">
            <v>-378500</v>
          </cell>
        </row>
        <row r="38">
          <cell r="A38" t="str">
            <v>TLS</v>
          </cell>
          <cell r="B38">
            <v>-21556700</v>
          </cell>
          <cell r="C38">
            <v>-21556700</v>
          </cell>
        </row>
        <row r="39">
          <cell r="A39" t="str">
            <v>UNS</v>
          </cell>
          <cell r="B39">
            <v>-1000200</v>
          </cell>
          <cell r="C39">
            <v>-1000200</v>
          </cell>
        </row>
        <row r="40">
          <cell r="A40" t="str">
            <v>(blank)</v>
          </cell>
        </row>
        <row r="41">
          <cell r="A41" t="str">
            <v>ANZ</v>
          </cell>
          <cell r="B41">
            <v>-19737.939999999999</v>
          </cell>
          <cell r="C41">
            <v>-42500</v>
          </cell>
        </row>
        <row r="42">
          <cell r="A42" t="str">
            <v>FIE</v>
          </cell>
          <cell r="B42">
            <v>-1730.35</v>
          </cell>
          <cell r="C42">
            <v>0</v>
          </cell>
        </row>
        <row r="43">
          <cell r="A43" t="str">
            <v>GCH</v>
          </cell>
          <cell r="B43">
            <v>-4628662.0199999996</v>
          </cell>
          <cell r="C43">
            <v>-5831700</v>
          </cell>
        </row>
        <row r="44">
          <cell r="A44" t="str">
            <v>PRE</v>
          </cell>
          <cell r="B44">
            <v>-94444.46</v>
          </cell>
          <cell r="C44">
            <v>-119000</v>
          </cell>
        </row>
        <row r="45">
          <cell r="A45" t="str">
            <v>SHG</v>
          </cell>
          <cell r="B45">
            <v>26624.14</v>
          </cell>
          <cell r="C45">
            <v>324400</v>
          </cell>
        </row>
        <row r="46">
          <cell r="A46" t="str">
            <v>MEX</v>
          </cell>
          <cell r="B46">
            <v>850.04</v>
          </cell>
          <cell r="C46">
            <v>17700</v>
          </cell>
        </row>
        <row r="47">
          <cell r="A47" t="str">
            <v>TII</v>
          </cell>
          <cell r="B47">
            <v>-2483.69</v>
          </cell>
          <cell r="C47">
            <v>-155500</v>
          </cell>
        </row>
        <row r="48">
          <cell r="A48" t="str">
            <v>DOM</v>
          </cell>
          <cell r="B48">
            <v>0</v>
          </cell>
          <cell r="C48">
            <v>0</v>
          </cell>
        </row>
        <row r="49">
          <cell r="A49" t="str">
            <v>MOH</v>
          </cell>
          <cell r="B49">
            <v>0</v>
          </cell>
          <cell r="C49">
            <v>0</v>
          </cell>
        </row>
        <row r="50">
          <cell r="A50" t="str">
            <v>TLI</v>
          </cell>
          <cell r="B50">
            <v>0</v>
          </cell>
          <cell r="C50">
            <v>0</v>
          </cell>
        </row>
        <row r="51">
          <cell r="A51" t="str">
            <v>TLSS</v>
          </cell>
          <cell r="B51">
            <v>-37207</v>
          </cell>
          <cell r="C51">
            <v>-1423100</v>
          </cell>
        </row>
        <row r="52">
          <cell r="A52" t="str">
            <v>Grand Total</v>
          </cell>
          <cell r="B52">
            <v>-213056761.56000006</v>
          </cell>
          <cell r="C52">
            <v>-2900716130.1500001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eirachy"/>
      <sheetName val="Pivot"/>
      <sheetName val="Data"/>
      <sheetName val="Sheet5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Sum of GC value</v>
          </cell>
        </row>
        <row r="2">
          <cell r="A2" t="str">
            <v>Unit</v>
          </cell>
          <cell r="B2" t="str">
            <v>Total</v>
          </cell>
        </row>
        <row r="3">
          <cell r="A3" t="str">
            <v>ABE</v>
          </cell>
          <cell r="B3">
            <v>0</v>
          </cell>
        </row>
        <row r="4">
          <cell r="A4" t="str">
            <v>AFR</v>
          </cell>
          <cell r="B4">
            <v>0</v>
          </cell>
        </row>
        <row r="5">
          <cell r="A5" t="str">
            <v>AHE</v>
          </cell>
          <cell r="B5">
            <v>-21009049.770000003</v>
          </cell>
        </row>
        <row r="6">
          <cell r="A6" t="str">
            <v>AIB</v>
          </cell>
          <cell r="B6">
            <v>0</v>
          </cell>
        </row>
        <row r="7">
          <cell r="A7" t="str">
            <v>ALC</v>
          </cell>
          <cell r="B7">
            <v>-82789875.569999993</v>
          </cell>
        </row>
        <row r="8">
          <cell r="A8" t="str">
            <v>ALM</v>
          </cell>
          <cell r="B8">
            <v>-49126354.950000003</v>
          </cell>
        </row>
        <row r="9">
          <cell r="A9" t="str">
            <v>AMA</v>
          </cell>
          <cell r="B9">
            <v>-9740384.4699999988</v>
          </cell>
        </row>
        <row r="10">
          <cell r="A10" t="str">
            <v>AMU</v>
          </cell>
          <cell r="B10">
            <v>0</v>
          </cell>
        </row>
        <row r="11">
          <cell r="A11" t="str">
            <v>ANE</v>
          </cell>
          <cell r="B11">
            <v>0</v>
          </cell>
        </row>
        <row r="12">
          <cell r="A12" t="str">
            <v>AST</v>
          </cell>
          <cell r="B12">
            <v>-6618947.3700000001</v>
          </cell>
        </row>
        <row r="13">
          <cell r="A13" t="str">
            <v>CBS</v>
          </cell>
          <cell r="B13">
            <v>-707841.89</v>
          </cell>
        </row>
        <row r="14">
          <cell r="A14" t="str">
            <v>CUK</v>
          </cell>
          <cell r="B14">
            <v>-26552766.34</v>
          </cell>
        </row>
        <row r="15">
          <cell r="A15" t="str">
            <v>FRM</v>
          </cell>
          <cell r="B15">
            <v>-35910633.479999997</v>
          </cell>
        </row>
        <row r="16">
          <cell r="A16" t="str">
            <v>GGP</v>
          </cell>
          <cell r="B16">
            <v>-29287052.859999999</v>
          </cell>
        </row>
        <row r="17">
          <cell r="A17" t="str">
            <v>HAN</v>
          </cell>
          <cell r="B17">
            <v>-9967477.3800000008</v>
          </cell>
        </row>
        <row r="18">
          <cell r="A18" t="str">
            <v>ISR</v>
          </cell>
          <cell r="B18">
            <v>-8628947.3699999992</v>
          </cell>
        </row>
        <row r="19">
          <cell r="A19" t="str">
            <v>JUH</v>
          </cell>
          <cell r="B19">
            <v>-20686173.469999999</v>
          </cell>
        </row>
        <row r="20">
          <cell r="A20" t="str">
            <v>KAB</v>
          </cell>
          <cell r="B20">
            <v>-31229472.489999998</v>
          </cell>
        </row>
        <row r="21">
          <cell r="A21" t="str">
            <v>KOR</v>
          </cell>
          <cell r="B21">
            <v>-3938288.87</v>
          </cell>
        </row>
        <row r="22">
          <cell r="A22" t="str">
            <v>MCA</v>
          </cell>
          <cell r="B22">
            <v>-13360521.970000001</v>
          </cell>
        </row>
        <row r="23">
          <cell r="A23" t="str">
            <v>MEL</v>
          </cell>
          <cell r="B23">
            <v>-6162966.6300000008</v>
          </cell>
        </row>
        <row r="24">
          <cell r="A24" t="str">
            <v>MER</v>
          </cell>
          <cell r="B24">
            <v>-17798471.989999998</v>
          </cell>
        </row>
        <row r="25">
          <cell r="A25" t="str">
            <v>MTD</v>
          </cell>
          <cell r="B25">
            <v>-83511473.680000007</v>
          </cell>
        </row>
        <row r="26">
          <cell r="A26" t="str">
            <v>NAT</v>
          </cell>
          <cell r="B26">
            <v>-21070263.160000004</v>
          </cell>
        </row>
        <row r="27">
          <cell r="A27" t="str">
            <v>NED</v>
          </cell>
          <cell r="B27">
            <v>-6153139.1399999978</v>
          </cell>
        </row>
        <row r="28">
          <cell r="A28" t="str">
            <v>NOR</v>
          </cell>
          <cell r="B28">
            <v>-1486605.48</v>
          </cell>
        </row>
        <row r="29">
          <cell r="A29" t="str">
            <v>OCC</v>
          </cell>
          <cell r="B29">
            <v>-62933946.060000002</v>
          </cell>
        </row>
        <row r="30">
          <cell r="A30" t="str">
            <v>PCM</v>
          </cell>
          <cell r="B30">
            <v>-3539307.48</v>
          </cell>
        </row>
        <row r="31">
          <cell r="A31" t="str">
            <v>PHI</v>
          </cell>
          <cell r="B31">
            <v>-4010063.68</v>
          </cell>
        </row>
        <row r="32">
          <cell r="A32" t="str">
            <v>PRE</v>
          </cell>
          <cell r="B32">
            <v>-4228294.6900000004</v>
          </cell>
        </row>
        <row r="33">
          <cell r="A33" t="str">
            <v>PRO</v>
          </cell>
          <cell r="B33">
            <v>-5210000</v>
          </cell>
        </row>
        <row r="34">
          <cell r="A34" t="str">
            <v>RIS</v>
          </cell>
          <cell r="B34">
            <v>-169054231.12</v>
          </cell>
        </row>
        <row r="35">
          <cell r="A35" t="str">
            <v>SBE</v>
          </cell>
          <cell r="B35">
            <v>-564878393.66999996</v>
          </cell>
        </row>
        <row r="36">
          <cell r="A36" t="str">
            <v>SLE</v>
          </cell>
          <cell r="B36">
            <v>-99713684.210000023</v>
          </cell>
        </row>
        <row r="37">
          <cell r="A37" t="str">
            <v>STA</v>
          </cell>
          <cell r="B37">
            <v>-884535947.37</v>
          </cell>
        </row>
        <row r="38">
          <cell r="A38" t="str">
            <v>SUC</v>
          </cell>
          <cell r="B38">
            <v>-18732482.07</v>
          </cell>
        </row>
        <row r="39">
          <cell r="A39" t="str">
            <v>TAM</v>
          </cell>
          <cell r="B39">
            <v>-4501555.43</v>
          </cell>
        </row>
        <row r="40">
          <cell r="A40" t="str">
            <v>TCA</v>
          </cell>
          <cell r="B40">
            <v>-26972100</v>
          </cell>
        </row>
        <row r="41">
          <cell r="A41" t="str">
            <v>TCU</v>
          </cell>
          <cell r="B41">
            <v>-43999526.32</v>
          </cell>
        </row>
        <row r="42">
          <cell r="A42" t="str">
            <v>TLI</v>
          </cell>
          <cell r="B42">
            <v>-356652105.25999999</v>
          </cell>
        </row>
        <row r="43">
          <cell r="A43" t="str">
            <v>TLP</v>
          </cell>
          <cell r="B43">
            <v>-578619.91</v>
          </cell>
        </row>
        <row r="44">
          <cell r="A44" t="str">
            <v>TLS</v>
          </cell>
          <cell r="B44">
            <v>-472589600</v>
          </cell>
        </row>
        <row r="45">
          <cell r="A45" t="str">
            <v>UME</v>
          </cell>
          <cell r="B45">
            <v>-4641685.5199999996</v>
          </cell>
        </row>
        <row r="46">
          <cell r="A46" t="str">
            <v>UMI</v>
          </cell>
          <cell r="B46">
            <v>-5304000</v>
          </cell>
        </row>
        <row r="47">
          <cell r="A47" t="str">
            <v>UMK</v>
          </cell>
          <cell r="B47">
            <v>-17890000</v>
          </cell>
        </row>
        <row r="48">
          <cell r="A48" t="str">
            <v>UNS</v>
          </cell>
          <cell r="B48">
            <v>-7956000</v>
          </cell>
        </row>
        <row r="49">
          <cell r="A49" t="str">
            <v>DOL</v>
          </cell>
          <cell r="B49">
            <v>-5921793.6299999999</v>
          </cell>
        </row>
        <row r="50">
          <cell r="A50" t="str">
            <v>(blank)</v>
          </cell>
        </row>
        <row r="51">
          <cell r="A51" t="str">
            <v>ABU</v>
          </cell>
          <cell r="B51">
            <v>-20499237.259999998</v>
          </cell>
        </row>
        <row r="52">
          <cell r="A52" t="str">
            <v>ANI</v>
          </cell>
          <cell r="B52">
            <v>-24883947.380000003</v>
          </cell>
        </row>
        <row r="53">
          <cell r="A53" t="str">
            <v>ASL</v>
          </cell>
          <cell r="B53">
            <v>-24674159.619999997</v>
          </cell>
        </row>
        <row r="54">
          <cell r="A54" t="str">
            <v>HUN</v>
          </cell>
          <cell r="B54">
            <v>-22207584.449999996</v>
          </cell>
        </row>
        <row r="55">
          <cell r="A55" t="str">
            <v>SAO</v>
          </cell>
          <cell r="B55">
            <v>-9943191.4600000009</v>
          </cell>
        </row>
        <row r="56">
          <cell r="A56" t="str">
            <v>SED</v>
          </cell>
          <cell r="B56">
            <v>-31835442.600000001</v>
          </cell>
        </row>
        <row r="57">
          <cell r="A57" t="str">
            <v>ARO</v>
          </cell>
          <cell r="B57">
            <v>-2165938.5299999998</v>
          </cell>
        </row>
        <row r="58">
          <cell r="A58" t="str">
            <v>MAG</v>
          </cell>
          <cell r="B58">
            <v>-1156815.6100000001</v>
          </cell>
        </row>
        <row r="59">
          <cell r="A59" t="str">
            <v>Grand Total</v>
          </cell>
          <cell r="B59">
            <v>-3386946361.6600008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Page"/>
      <sheetName val="YTD £GBP"/>
      <sheetName val="MTD £GBP"/>
      <sheetName val="FX Rates"/>
      <sheetName val="Heirachy"/>
      <sheetName val="Tabelle1"/>
      <sheetName val="Tabelle2 (5)"/>
      <sheetName val="saphiddenvaluecache"/>
      <sheetName val="saphiddenbackup"/>
      <sheetName val="saphiddenpivotdefinition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C1" t="str">
            <v>Currency</v>
          </cell>
          <cell r="F1" t="str">
            <v>SALES (MONTH)</v>
          </cell>
          <cell r="N1" t="str">
            <v>SALES (YEAR TO DATE)</v>
          </cell>
          <cell r="V1" t="str">
            <v>PBIEA (MONTH)</v>
          </cell>
          <cell r="AA1" t="str">
            <v>PBIEA (YEAR TO DATE)</v>
          </cell>
          <cell r="AF1" t="str">
            <v>PBTEA (MONTH)</v>
          </cell>
          <cell r="AK1" t="str">
            <v>PBTEA (YEAR TO DATE)</v>
          </cell>
          <cell r="AQ1" t="str">
            <v>AMORTISATION</v>
          </cell>
          <cell r="AV1" t="str">
            <v>EXCEPTIONALS</v>
          </cell>
        </row>
        <row r="2">
          <cell r="F2" t="str">
            <v>Month - Actuals</v>
          </cell>
          <cell r="K2" t="str">
            <v>Month - F'cast</v>
          </cell>
          <cell r="N2" t="str">
            <v>Year To Date Actuals</v>
          </cell>
          <cell r="S2" t="str">
            <v>Year to Date F'cast</v>
          </cell>
          <cell r="V2" t="str">
            <v>Month - Actuals</v>
          </cell>
          <cell r="AA2" t="str">
            <v>Year to Date Actuals</v>
          </cell>
          <cell r="AF2" t="str">
            <v>Month - Actuals</v>
          </cell>
          <cell r="AK2" t="str">
            <v>Year to Date Actuals</v>
          </cell>
          <cell r="AQ2" t="str">
            <v>Month</v>
          </cell>
          <cell r="AS2" t="str">
            <v>Year to Date</v>
          </cell>
          <cell r="AV2" t="str">
            <v>Month</v>
          </cell>
          <cell r="AX2" t="str">
            <v>Year to Date</v>
          </cell>
        </row>
        <row r="3">
          <cell r="F3" t="str">
            <v>£GBP</v>
          </cell>
          <cell r="H3" t="str">
            <v>At AOP rates</v>
          </cell>
          <cell r="N3" t="str">
            <v>£GBP</v>
          </cell>
          <cell r="P3" t="str">
            <v>At AOP rates</v>
          </cell>
          <cell r="V3" t="str">
            <v>£GBP</v>
          </cell>
          <cell r="X3" t="str">
            <v>At AOP rates</v>
          </cell>
          <cell r="AA3" t="str">
            <v>£GBP</v>
          </cell>
          <cell r="AB3" t="str">
            <v>LOCAL</v>
          </cell>
          <cell r="AC3" t="str">
            <v>At AOP rates</v>
          </cell>
          <cell r="AF3" t="str">
            <v>£GBP</v>
          </cell>
          <cell r="AH3" t="str">
            <v>At AOP rates</v>
          </cell>
          <cell r="AK3" t="str">
            <v>Local</v>
          </cell>
          <cell r="AM3" t="str">
            <v>£GBP</v>
          </cell>
          <cell r="AN3" t="str">
            <v>At AOP rates</v>
          </cell>
          <cell r="AQ3" t="str">
            <v>£GBP</v>
          </cell>
          <cell r="AS3" t="str">
            <v>£GBP</v>
          </cell>
          <cell r="AV3" t="str">
            <v>£GBP</v>
          </cell>
          <cell r="AX3" t="str">
            <v>£GBP</v>
          </cell>
        </row>
        <row r="6">
          <cell r="A6" t="str">
            <v>SUH</v>
          </cell>
          <cell r="B6" t="str">
            <v>T&amp;L SUGAR HOLDINGS INC</v>
          </cell>
          <cell r="C6" t="str">
            <v>USD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J6">
            <v>0</v>
          </cell>
          <cell r="K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U6">
            <v>-290054.03999999998</v>
          </cell>
          <cell r="V6">
            <v>-290054.03999999998</v>
          </cell>
          <cell r="W6">
            <v>-536600</v>
          </cell>
          <cell r="X6">
            <v>-273775.51020408166</v>
          </cell>
          <cell r="Z6">
            <v>23648.52</v>
          </cell>
          <cell r="AA6">
            <v>23648.52</v>
          </cell>
          <cell r="AB6">
            <v>214000</v>
          </cell>
          <cell r="AC6">
            <v>109183.67346938775</v>
          </cell>
          <cell r="AE6">
            <v>-576324.32000000007</v>
          </cell>
          <cell r="AF6">
            <v>-576324.32000000007</v>
          </cell>
          <cell r="AG6">
            <v>-1066200</v>
          </cell>
          <cell r="AH6">
            <v>-543979.59183673467</v>
          </cell>
          <cell r="AJ6">
            <v>-5913300</v>
          </cell>
          <cell r="AK6">
            <v>-5913300</v>
          </cell>
          <cell r="AL6">
            <v>-3214047.1199999996</v>
          </cell>
          <cell r="AM6">
            <v>-3214047.1199999996</v>
          </cell>
          <cell r="AN6">
            <v>-3016989.7959183673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</row>
        <row r="7">
          <cell r="A7" t="str">
            <v>RIS</v>
          </cell>
          <cell r="B7" t="str">
            <v>CANADA</v>
          </cell>
          <cell r="C7" t="str">
            <v>CAD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J7">
            <v>0</v>
          </cell>
          <cell r="K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</row>
        <row r="8">
          <cell r="A8" t="str">
            <v>OCC</v>
          </cell>
          <cell r="B8" t="str">
            <v>ODDICENTE (JV)</v>
          </cell>
          <cell r="C8" t="str">
            <v>MXP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</row>
        <row r="9">
          <cell r="A9" t="str">
            <v>PRO</v>
          </cell>
          <cell r="B9" t="str">
            <v>Tate &amp; Lyle Process Technology</v>
          </cell>
          <cell r="C9" t="str">
            <v>GBP</v>
          </cell>
          <cell r="E9">
            <v>696400</v>
          </cell>
          <cell r="F9">
            <v>696400</v>
          </cell>
          <cell r="G9">
            <v>696400</v>
          </cell>
          <cell r="H9">
            <v>696400</v>
          </cell>
          <cell r="J9">
            <v>696400</v>
          </cell>
          <cell r="K9">
            <v>696400</v>
          </cell>
          <cell r="M9">
            <v>8262000</v>
          </cell>
          <cell r="N9">
            <v>8262000</v>
          </cell>
          <cell r="O9">
            <v>8262000</v>
          </cell>
          <cell r="P9">
            <v>8262000</v>
          </cell>
          <cell r="R9">
            <v>8262000</v>
          </cell>
          <cell r="S9">
            <v>8262000</v>
          </cell>
          <cell r="U9">
            <v>-843200</v>
          </cell>
          <cell r="V9">
            <v>-843200</v>
          </cell>
          <cell r="W9">
            <v>-843200</v>
          </cell>
          <cell r="X9">
            <v>-843200</v>
          </cell>
          <cell r="Z9">
            <v>-5010100</v>
          </cell>
          <cell r="AA9">
            <v>-5010100</v>
          </cell>
          <cell r="AB9">
            <v>-5010100</v>
          </cell>
          <cell r="AC9">
            <v>-5010100</v>
          </cell>
          <cell r="AE9">
            <v>-846000</v>
          </cell>
          <cell r="AF9">
            <v>-846000</v>
          </cell>
          <cell r="AG9">
            <v>-846000</v>
          </cell>
          <cell r="AH9">
            <v>-846000</v>
          </cell>
          <cell r="AJ9">
            <v>-5250200</v>
          </cell>
          <cell r="AK9">
            <v>-5250200</v>
          </cell>
          <cell r="AL9">
            <v>-5250200</v>
          </cell>
          <cell r="AM9">
            <v>-5250200</v>
          </cell>
          <cell r="AN9">
            <v>-5250200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  <row r="10">
          <cell r="A10" t="str">
            <v>PRS</v>
          </cell>
          <cell r="B10" t="str">
            <v>TLPT Inc</v>
          </cell>
          <cell r="C10" t="str">
            <v>GBP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</row>
        <row r="11">
          <cell r="A11" t="str">
            <v>PRX</v>
          </cell>
          <cell r="B11" t="str">
            <v>T&amp;L Process Technology Mexico</v>
          </cell>
          <cell r="C11" t="str">
            <v>MXP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</row>
        <row r="12">
          <cell r="A12" t="str">
            <v>PROTOT</v>
          </cell>
          <cell r="B12" t="str">
            <v>T&amp;L PROCESS TECHNOLOGY</v>
          </cell>
          <cell r="E12">
            <v>696400</v>
          </cell>
          <cell r="F12">
            <v>696400</v>
          </cell>
          <cell r="G12">
            <v>696400</v>
          </cell>
          <cell r="H12">
            <v>696400</v>
          </cell>
          <cell r="J12">
            <v>696400</v>
          </cell>
          <cell r="K12">
            <v>696400</v>
          </cell>
          <cell r="M12">
            <v>8262000</v>
          </cell>
          <cell r="N12">
            <v>8262000</v>
          </cell>
          <cell r="O12">
            <v>8262000</v>
          </cell>
          <cell r="P12">
            <v>8262000</v>
          </cell>
          <cell r="R12">
            <v>8262000</v>
          </cell>
          <cell r="S12">
            <v>8262000</v>
          </cell>
          <cell r="U12">
            <v>-843200</v>
          </cell>
          <cell r="V12">
            <v>-843200</v>
          </cell>
          <cell r="W12">
            <v>-843200</v>
          </cell>
          <cell r="X12">
            <v>-843200</v>
          </cell>
          <cell r="Z12">
            <v>-5010100</v>
          </cell>
          <cell r="AA12">
            <v>-5010100</v>
          </cell>
          <cell r="AB12">
            <v>-5010100</v>
          </cell>
          <cell r="AC12">
            <v>-5010100</v>
          </cell>
          <cell r="AE12">
            <v>-846000</v>
          </cell>
          <cell r="AF12">
            <v>-846000</v>
          </cell>
          <cell r="AG12">
            <v>-846000</v>
          </cell>
          <cell r="AH12">
            <v>-846000</v>
          </cell>
          <cell r="AJ12">
            <v>-5250200</v>
          </cell>
          <cell r="AK12">
            <v>-5250200</v>
          </cell>
          <cell r="AL12">
            <v>-5250200</v>
          </cell>
          <cell r="AM12">
            <v>-5250200</v>
          </cell>
          <cell r="AN12">
            <v>-5250200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</row>
        <row r="13">
          <cell r="A13" t="str">
            <v>AVS</v>
          </cell>
          <cell r="B13" t="str">
            <v>Anglo Vietnam Sugar Investment</v>
          </cell>
          <cell r="C13" t="str">
            <v>USD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J13">
            <v>3000</v>
          </cell>
          <cell r="AK13">
            <v>3000</v>
          </cell>
          <cell r="AL13">
            <v>1584.12</v>
          </cell>
          <cell r="AM13">
            <v>1584.12</v>
          </cell>
          <cell r="AN13">
            <v>1530.6122448979593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</row>
        <row r="14">
          <cell r="A14" t="str">
            <v>NAT</v>
          </cell>
          <cell r="B14" t="str">
            <v>Nghe An Tate &amp; Lyle</v>
          </cell>
          <cell r="C14" t="str">
            <v>USD</v>
          </cell>
          <cell r="E14">
            <v>2800270.26</v>
          </cell>
          <cell r="F14">
            <v>2800270.26</v>
          </cell>
          <cell r="G14">
            <v>5180500</v>
          </cell>
          <cell r="H14">
            <v>2643112.2448979593</v>
          </cell>
          <cell r="J14">
            <v>2800270.26</v>
          </cell>
          <cell r="K14">
            <v>2800270.26</v>
          </cell>
          <cell r="M14">
            <v>26831423.780000001</v>
          </cell>
          <cell r="N14">
            <v>26831423.780000001</v>
          </cell>
          <cell r="O14">
            <v>50809600</v>
          </cell>
          <cell r="P14">
            <v>25923265.306122448</v>
          </cell>
          <cell r="R14">
            <v>26831423.780000001</v>
          </cell>
          <cell r="S14">
            <v>26831423.780000001</v>
          </cell>
          <cell r="U14">
            <v>626486.49</v>
          </cell>
          <cell r="V14">
            <v>626486.49</v>
          </cell>
          <cell r="W14">
            <v>1159000</v>
          </cell>
          <cell r="X14">
            <v>591326.53061224485</v>
          </cell>
          <cell r="Z14">
            <v>5220808.87</v>
          </cell>
          <cell r="AA14">
            <v>5220808.87</v>
          </cell>
          <cell r="AB14">
            <v>9909500</v>
          </cell>
          <cell r="AC14">
            <v>5055867.3469387759</v>
          </cell>
          <cell r="AE14">
            <v>631243.25</v>
          </cell>
          <cell r="AF14">
            <v>631243.25</v>
          </cell>
          <cell r="AG14">
            <v>1167800</v>
          </cell>
          <cell r="AH14">
            <v>595816.32653061231</v>
          </cell>
          <cell r="AJ14">
            <v>10339800</v>
          </cell>
          <cell r="AK14">
            <v>10339800</v>
          </cell>
          <cell r="AL14">
            <v>5446890.5499999998</v>
          </cell>
          <cell r="AM14">
            <v>5446890.5499999998</v>
          </cell>
          <cell r="AN14">
            <v>5275408.1632653065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</row>
        <row r="15">
          <cell r="A15" t="str">
            <v>VUK</v>
          </cell>
          <cell r="B15" t="str">
            <v>Vietnam UK</v>
          </cell>
          <cell r="C15" t="str">
            <v>GBP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A16" t="str">
            <v>VIET</v>
          </cell>
          <cell r="B16" t="str">
            <v>VIETNAM</v>
          </cell>
          <cell r="F16">
            <v>2800270.26</v>
          </cell>
          <cell r="H16">
            <v>2643112.2448979593</v>
          </cell>
          <cell r="J16" t="e">
            <v>#N/A</v>
          </cell>
          <cell r="K16">
            <v>2800270.26</v>
          </cell>
          <cell r="M16" t="e">
            <v>#N/A</v>
          </cell>
          <cell r="N16">
            <v>26831423.780000001</v>
          </cell>
          <cell r="O16" t="e">
            <v>#N/A</v>
          </cell>
          <cell r="P16">
            <v>25923265.306122448</v>
          </cell>
          <cell r="R16" t="e">
            <v>#N/A</v>
          </cell>
          <cell r="S16">
            <v>26831423.780000001</v>
          </cell>
          <cell r="U16" t="e">
            <v>#N/A</v>
          </cell>
          <cell r="V16">
            <v>626486.49</v>
          </cell>
          <cell r="W16" t="e">
            <v>#N/A</v>
          </cell>
          <cell r="X16">
            <v>591326.53061224485</v>
          </cell>
          <cell r="Z16" t="e">
            <v>#N/A</v>
          </cell>
          <cell r="AA16">
            <v>5220808.87</v>
          </cell>
          <cell r="AB16" t="e">
            <v>#N/A</v>
          </cell>
          <cell r="AC16">
            <v>5055867.3469387759</v>
          </cell>
          <cell r="AE16" t="e">
            <v>#N/A</v>
          </cell>
          <cell r="AF16">
            <v>631243.25</v>
          </cell>
          <cell r="AG16" t="e">
            <v>#N/A</v>
          </cell>
          <cell r="AH16">
            <v>595816.32653061231</v>
          </cell>
          <cell r="AJ16" t="e">
            <v>#N/A</v>
          </cell>
          <cell r="AK16">
            <v>0</v>
          </cell>
          <cell r="AL16" t="e">
            <v>#N/A</v>
          </cell>
          <cell r="AM16">
            <v>5448474.6699999999</v>
          </cell>
          <cell r="AN16">
            <v>5276938.775510204</v>
          </cell>
          <cell r="AP16" t="e">
            <v>#N/A</v>
          </cell>
          <cell r="AQ16">
            <v>0</v>
          </cell>
          <cell r="AR16" t="e">
            <v>#N/A</v>
          </cell>
          <cell r="AS16">
            <v>0</v>
          </cell>
          <cell r="AU16" t="e">
            <v>#N/A</v>
          </cell>
          <cell r="AV16">
            <v>0</v>
          </cell>
          <cell r="AW16" t="e">
            <v>#N/A</v>
          </cell>
          <cell r="AX16">
            <v>0</v>
          </cell>
        </row>
        <row r="17">
          <cell r="A17" t="str">
            <v>TALSAA</v>
          </cell>
          <cell r="E17" t="e">
            <v>#N/A</v>
          </cell>
          <cell r="F17">
            <v>3496670.26</v>
          </cell>
          <cell r="H17">
            <v>3339512.2448979593</v>
          </cell>
          <cell r="J17" t="e">
            <v>#N/A</v>
          </cell>
          <cell r="K17">
            <v>3496670.26</v>
          </cell>
          <cell r="M17" t="e">
            <v>#N/A</v>
          </cell>
          <cell r="N17">
            <v>35093423.780000001</v>
          </cell>
          <cell r="O17" t="e">
            <v>#N/A</v>
          </cell>
          <cell r="P17">
            <v>34185265.306122452</v>
          </cell>
          <cell r="R17" t="e">
            <v>#N/A</v>
          </cell>
          <cell r="S17">
            <v>35093423.780000001</v>
          </cell>
          <cell r="U17" t="e">
            <v>#N/A</v>
          </cell>
          <cell r="V17">
            <v>-506767.55000000005</v>
          </cell>
          <cell r="W17" t="e">
            <v>#N/A</v>
          </cell>
          <cell r="X17">
            <v>-525648.9795918368</v>
          </cell>
          <cell r="Z17" t="e">
            <v>#N/A</v>
          </cell>
          <cell r="AA17">
            <v>234357.38999999966</v>
          </cell>
          <cell r="AB17" t="e">
            <v>#N/A</v>
          </cell>
          <cell r="AC17">
            <v>154951.02040816378</v>
          </cell>
          <cell r="AE17" t="e">
            <v>#N/A</v>
          </cell>
          <cell r="AF17">
            <v>-791081.07000000007</v>
          </cell>
          <cell r="AG17" t="e">
            <v>#N/A</v>
          </cell>
          <cell r="AH17">
            <v>-794163.26530612237</v>
          </cell>
          <cell r="AJ17" t="e">
            <v>#N/A</v>
          </cell>
          <cell r="AK17">
            <v>0</v>
          </cell>
          <cell r="AL17" t="e">
            <v>#N/A</v>
          </cell>
          <cell r="AM17">
            <v>-3015772.4499999993</v>
          </cell>
          <cell r="AN17">
            <v>-2990251.0204081638</v>
          </cell>
          <cell r="AP17" t="e">
            <v>#N/A</v>
          </cell>
          <cell r="AQ17">
            <v>0</v>
          </cell>
          <cell r="AR17" t="e">
            <v>#N/A</v>
          </cell>
          <cell r="AS17">
            <v>0</v>
          </cell>
          <cell r="AU17" t="e">
            <v>#N/A</v>
          </cell>
          <cell r="AV17">
            <v>0</v>
          </cell>
          <cell r="AW17" t="e">
            <v>#N/A</v>
          </cell>
          <cell r="AX17">
            <v>0</v>
          </cell>
        </row>
        <row r="18">
          <cell r="A18" t="str">
            <v>KNT</v>
          </cell>
          <cell r="B18" t="str">
            <v>Kentships</v>
          </cell>
          <cell r="C18" t="str">
            <v>GBP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Z18">
            <v>110600</v>
          </cell>
          <cell r="AA18">
            <v>110600</v>
          </cell>
          <cell r="AB18">
            <v>110600</v>
          </cell>
          <cell r="AC18">
            <v>110600</v>
          </cell>
          <cell r="AE18">
            <v>1200</v>
          </cell>
          <cell r="AF18">
            <v>1200</v>
          </cell>
          <cell r="AG18">
            <v>1200</v>
          </cell>
          <cell r="AH18">
            <v>1200</v>
          </cell>
          <cell r="AJ18">
            <v>119600</v>
          </cell>
          <cell r="AK18">
            <v>119600</v>
          </cell>
          <cell r="AL18">
            <v>119600</v>
          </cell>
          <cell r="AM18">
            <v>119600</v>
          </cell>
          <cell r="AN18">
            <v>119600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</row>
        <row r="19">
          <cell r="A19" t="str">
            <v>NOR</v>
          </cell>
          <cell r="B19" t="str">
            <v>Tate &amp; Lyle Norway</v>
          </cell>
          <cell r="C19" t="str">
            <v>NKK</v>
          </cell>
          <cell r="E19">
            <v>164997.51999999999</v>
          </cell>
          <cell r="F19">
            <v>164997.51999999999</v>
          </cell>
          <cell r="G19">
            <v>1664000</v>
          </cell>
          <cell r="H19">
            <v>154385.53259111996</v>
          </cell>
          <cell r="J19">
            <v>164997.51999999999</v>
          </cell>
          <cell r="K19">
            <v>164997.51999999999</v>
          </cell>
          <cell r="M19">
            <v>1984217.37</v>
          </cell>
          <cell r="N19">
            <v>1984217.37</v>
          </cell>
          <cell r="O19">
            <v>19993000</v>
          </cell>
          <cell r="P19">
            <v>1854945.8852729937</v>
          </cell>
          <cell r="R19">
            <v>1984217.37</v>
          </cell>
          <cell r="S19">
            <v>1984217.37</v>
          </cell>
          <cell r="U19">
            <v>-20793.25</v>
          </cell>
          <cell r="V19">
            <v>-20793.25</v>
          </cell>
          <cell r="W19">
            <v>-209700</v>
          </cell>
          <cell r="X19">
            <v>-19455.917178099673</v>
          </cell>
          <cell r="Z19">
            <v>44651.040000000001</v>
          </cell>
          <cell r="AA19">
            <v>44651.040000000001</v>
          </cell>
          <cell r="AB19">
            <v>450000</v>
          </cell>
          <cell r="AC19">
            <v>41750.895231973547</v>
          </cell>
          <cell r="AE19">
            <v>-5919.68</v>
          </cell>
          <cell r="AF19">
            <v>-5919.68</v>
          </cell>
          <cell r="AG19">
            <v>-59700</v>
          </cell>
          <cell r="AH19">
            <v>-5538.9521007751573</v>
          </cell>
          <cell r="AJ19">
            <v>600000</v>
          </cell>
          <cell r="AK19">
            <v>600000</v>
          </cell>
          <cell r="AL19">
            <v>59524.61</v>
          </cell>
          <cell r="AM19">
            <v>59524.61</v>
          </cell>
          <cell r="AN19">
            <v>55667.860309298063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</row>
        <row r="20">
          <cell r="A20" t="str">
            <v>TLS</v>
          </cell>
          <cell r="B20" t="str">
            <v>Tate &amp; Lyle Sugars</v>
          </cell>
          <cell r="C20" t="str">
            <v>GBP</v>
          </cell>
          <cell r="E20">
            <v>52647300</v>
          </cell>
          <cell r="F20">
            <v>52647300</v>
          </cell>
          <cell r="G20">
            <v>52647300</v>
          </cell>
          <cell r="H20">
            <v>52647300</v>
          </cell>
          <cell r="J20">
            <v>52647300</v>
          </cell>
          <cell r="K20">
            <v>52647300</v>
          </cell>
          <cell r="M20">
            <v>584556500</v>
          </cell>
          <cell r="N20">
            <v>584556500</v>
          </cell>
          <cell r="O20">
            <v>584556500</v>
          </cell>
          <cell r="P20">
            <v>584556500</v>
          </cell>
          <cell r="R20">
            <v>584556500</v>
          </cell>
          <cell r="S20">
            <v>584556500</v>
          </cell>
          <cell r="U20">
            <v>606500</v>
          </cell>
          <cell r="V20">
            <v>606500</v>
          </cell>
          <cell r="W20">
            <v>606500</v>
          </cell>
          <cell r="X20">
            <v>606500</v>
          </cell>
          <cell r="Z20">
            <v>451000</v>
          </cell>
          <cell r="AA20">
            <v>451000</v>
          </cell>
          <cell r="AB20">
            <v>451000</v>
          </cell>
          <cell r="AC20">
            <v>451000</v>
          </cell>
          <cell r="AE20">
            <v>91500</v>
          </cell>
          <cell r="AF20">
            <v>91500</v>
          </cell>
          <cell r="AG20">
            <v>91500</v>
          </cell>
          <cell r="AH20">
            <v>91500</v>
          </cell>
          <cell r="AJ20">
            <v>-4579100</v>
          </cell>
          <cell r="AK20">
            <v>-4579100</v>
          </cell>
          <cell r="AL20">
            <v>-4579100</v>
          </cell>
          <cell r="AM20">
            <v>-4579100</v>
          </cell>
          <cell r="AN20">
            <v>-4579100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</row>
        <row r="21">
          <cell r="A21" t="str">
            <v>TLSTOT</v>
          </cell>
          <cell r="B21" t="str">
            <v>THAMES</v>
          </cell>
          <cell r="E21">
            <v>52812297.520000003</v>
          </cell>
          <cell r="F21">
            <v>52812297.520000003</v>
          </cell>
          <cell r="G21">
            <v>0</v>
          </cell>
          <cell r="H21">
            <v>52801685.532591119</v>
          </cell>
          <cell r="J21">
            <v>52812297.520000003</v>
          </cell>
          <cell r="K21">
            <v>52812297.520000003</v>
          </cell>
          <cell r="M21">
            <v>586540717.37</v>
          </cell>
          <cell r="N21">
            <v>586540717.37</v>
          </cell>
          <cell r="O21">
            <v>0</v>
          </cell>
          <cell r="P21">
            <v>586411445.88527298</v>
          </cell>
          <cell r="R21">
            <v>586540717.37</v>
          </cell>
          <cell r="S21">
            <v>586540717.37</v>
          </cell>
          <cell r="U21">
            <v>585706.75</v>
          </cell>
          <cell r="V21">
            <v>585706.75</v>
          </cell>
          <cell r="W21">
            <v>-3200</v>
          </cell>
          <cell r="X21">
            <v>587044.08282190037</v>
          </cell>
          <cell r="Z21">
            <v>606251.04</v>
          </cell>
          <cell r="AA21">
            <v>606251.04</v>
          </cell>
          <cell r="AB21">
            <v>-38400</v>
          </cell>
          <cell r="AC21">
            <v>603350.89523197361</v>
          </cell>
          <cell r="AE21">
            <v>86780.32</v>
          </cell>
          <cell r="AF21">
            <v>86780.32</v>
          </cell>
          <cell r="AG21">
            <v>-760400</v>
          </cell>
          <cell r="AH21">
            <v>87161.047899224839</v>
          </cell>
          <cell r="AJ21">
            <v>-9248300</v>
          </cell>
          <cell r="AK21">
            <v>-9248300</v>
          </cell>
          <cell r="AL21">
            <v>-4399975.3899999997</v>
          </cell>
          <cell r="AM21">
            <v>-4399975.3899999997</v>
          </cell>
          <cell r="AN21">
            <v>-4403832.1396907018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</row>
        <row r="22">
          <cell r="A22" t="str">
            <v>ALC</v>
          </cell>
          <cell r="B22" t="str">
            <v>LISBON</v>
          </cell>
          <cell r="C22" t="str">
            <v>EUR</v>
          </cell>
          <cell r="E22">
            <v>9421428.5700000003</v>
          </cell>
          <cell r="F22">
            <v>9421428.5700000003</v>
          </cell>
          <cell r="G22">
            <v>11871000</v>
          </cell>
          <cell r="H22">
            <v>8793333.3333333321</v>
          </cell>
          <cell r="J22">
            <v>9421428.5700000003</v>
          </cell>
          <cell r="K22">
            <v>9421428.5700000003</v>
          </cell>
          <cell r="M22">
            <v>116454535.17</v>
          </cell>
          <cell r="N22">
            <v>116454535.17</v>
          </cell>
          <cell r="O22">
            <v>146809300</v>
          </cell>
          <cell r="P22">
            <v>108747629.62962963</v>
          </cell>
          <cell r="R22">
            <v>116454535.17</v>
          </cell>
          <cell r="S22">
            <v>116454535.17</v>
          </cell>
          <cell r="U22">
            <v>866269.85</v>
          </cell>
          <cell r="V22">
            <v>866269.85</v>
          </cell>
          <cell r="W22">
            <v>1091500</v>
          </cell>
          <cell r="X22">
            <v>808518.51851851842</v>
          </cell>
          <cell r="Z22">
            <v>8976797.6699999999</v>
          </cell>
          <cell r="AA22">
            <v>8976797.6699999999</v>
          </cell>
          <cell r="AB22">
            <v>11315000</v>
          </cell>
          <cell r="AC22">
            <v>8381481.4814814813</v>
          </cell>
          <cell r="AE22">
            <v>855238.1</v>
          </cell>
          <cell r="AF22">
            <v>855238.1</v>
          </cell>
          <cell r="AG22">
            <v>1077600</v>
          </cell>
          <cell r="AH22">
            <v>798222.22222222213</v>
          </cell>
          <cell r="AJ22">
            <v>11737100</v>
          </cell>
          <cell r="AK22">
            <v>11737100</v>
          </cell>
          <cell r="AL22">
            <v>9311343.6600000001</v>
          </cell>
          <cell r="AM22">
            <v>9311343.6600000001</v>
          </cell>
          <cell r="AN22">
            <v>8694148.1481481474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</row>
        <row r="23">
          <cell r="A23" t="str">
            <v>LCC</v>
          </cell>
          <cell r="B23" t="str">
            <v>London Cargo Consultants Ltd</v>
          </cell>
          <cell r="C23" t="str">
            <v>GBP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</row>
        <row r="24">
          <cell r="A24" t="str">
            <v>TKS</v>
          </cell>
          <cell r="B24" t="str">
            <v>Tankers Limited (Dormant)</v>
          </cell>
          <cell r="C24" t="str">
            <v>GBP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</row>
        <row r="25">
          <cell r="A25" t="str">
            <v>UMOGCA</v>
          </cell>
          <cell r="B25" t="str">
            <v>UMO Consolidation adj's (Dexter House)</v>
          </cell>
          <cell r="C25" t="str">
            <v>GBP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</row>
        <row r="26">
          <cell r="A26" t="str">
            <v>UMS</v>
          </cell>
          <cell r="B26" t="str">
            <v>United Molasses (Sudan) Ltd</v>
          </cell>
          <cell r="C26" t="str">
            <v>SDP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</row>
        <row r="27">
          <cell r="A27" t="str">
            <v>UMUGCA</v>
          </cell>
          <cell r="B27" t="str">
            <v>UMU Consolidation adj's</v>
          </cell>
          <cell r="C27" t="str">
            <v>GBP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</row>
        <row r="28">
          <cell r="A28" t="str">
            <v>COM</v>
          </cell>
          <cell r="B28" t="str">
            <v>Compania Melazas SA</v>
          </cell>
          <cell r="C28" t="str">
            <v>EUR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K28">
            <v>0</v>
          </cell>
          <cell r="M28">
            <v>94589.18</v>
          </cell>
          <cell r="N28">
            <v>94589.18</v>
          </cell>
          <cell r="O28">
            <v>119250</v>
          </cell>
          <cell r="P28">
            <v>88333.333333333328</v>
          </cell>
          <cell r="R28">
            <v>94589.18</v>
          </cell>
          <cell r="S28">
            <v>94589.18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Z28">
            <v>8205.01</v>
          </cell>
          <cell r="AA28">
            <v>8205.01</v>
          </cell>
          <cell r="AB28">
            <v>10350</v>
          </cell>
          <cell r="AC28">
            <v>7666.6666666666661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J28">
            <v>10850</v>
          </cell>
          <cell r="AK28">
            <v>10850</v>
          </cell>
          <cell r="AL28">
            <v>8601.18</v>
          </cell>
          <cell r="AM28">
            <v>8601.18</v>
          </cell>
          <cell r="AN28">
            <v>8037.0370370370365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</row>
        <row r="29">
          <cell r="A29" t="str">
            <v>FRM</v>
          </cell>
          <cell r="B29" t="str">
            <v>France Melasse</v>
          </cell>
          <cell r="C29" t="str">
            <v>EUR</v>
          </cell>
          <cell r="E29">
            <v>2492857.14</v>
          </cell>
          <cell r="F29">
            <v>2492857.14</v>
          </cell>
          <cell r="G29">
            <v>3141000</v>
          </cell>
          <cell r="H29">
            <v>2326666.6666666665</v>
          </cell>
          <cell r="J29">
            <v>2492857.14</v>
          </cell>
          <cell r="K29">
            <v>2492857.14</v>
          </cell>
          <cell r="M29">
            <v>32614397.890000001</v>
          </cell>
          <cell r="N29">
            <v>32614397.890000001</v>
          </cell>
          <cell r="O29">
            <v>41117100</v>
          </cell>
          <cell r="P29">
            <v>30457111.111111108</v>
          </cell>
          <cell r="R29">
            <v>32614397.890000001</v>
          </cell>
          <cell r="S29">
            <v>32614397.890000001</v>
          </cell>
          <cell r="U29">
            <v>105238.1</v>
          </cell>
          <cell r="V29">
            <v>105238.1</v>
          </cell>
          <cell r="W29">
            <v>132600</v>
          </cell>
          <cell r="X29">
            <v>98222.222222222219</v>
          </cell>
          <cell r="Z29">
            <v>1983492.76</v>
          </cell>
          <cell r="AA29">
            <v>1983492.76</v>
          </cell>
          <cell r="AB29">
            <v>2500500</v>
          </cell>
          <cell r="AC29">
            <v>1852222.222222222</v>
          </cell>
          <cell r="AE29">
            <v>109206.35</v>
          </cell>
          <cell r="AF29">
            <v>109206.35</v>
          </cell>
          <cell r="AG29">
            <v>137600</v>
          </cell>
          <cell r="AH29">
            <v>101925.92592592591</v>
          </cell>
          <cell r="AJ29">
            <v>2560500</v>
          </cell>
          <cell r="AK29">
            <v>2560500</v>
          </cell>
          <cell r="AL29">
            <v>2031092.69</v>
          </cell>
          <cell r="AM29">
            <v>2031092.69</v>
          </cell>
          <cell r="AN29">
            <v>1896666.6666666665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U29">
            <v>0</v>
          </cell>
          <cell r="AV29">
            <v>0</v>
          </cell>
          <cell r="AW29">
            <v>-79.7</v>
          </cell>
          <cell r="AX29">
            <v>-79.7</v>
          </cell>
        </row>
        <row r="30">
          <cell r="A30" t="str">
            <v>HAN</v>
          </cell>
          <cell r="B30" t="str">
            <v>Hansa Melasse H GmbH</v>
          </cell>
          <cell r="C30" t="str">
            <v>EUR</v>
          </cell>
          <cell r="E30">
            <v>162063.49</v>
          </cell>
          <cell r="F30">
            <v>162063.49</v>
          </cell>
          <cell r="G30">
            <v>204200</v>
          </cell>
          <cell r="H30">
            <v>151259.25925925924</v>
          </cell>
          <cell r="J30">
            <v>162063.49</v>
          </cell>
          <cell r="K30">
            <v>162063.49</v>
          </cell>
          <cell r="M30">
            <v>5693834.6900000004</v>
          </cell>
          <cell r="N30">
            <v>5693834.6900000004</v>
          </cell>
          <cell r="O30">
            <v>7177000</v>
          </cell>
          <cell r="P30">
            <v>5316296.2962962957</v>
          </cell>
          <cell r="R30">
            <v>5693834.6900000004</v>
          </cell>
          <cell r="S30">
            <v>5693834.6900000004</v>
          </cell>
          <cell r="U30">
            <v>-33174.61</v>
          </cell>
          <cell r="V30">
            <v>-33174.61</v>
          </cell>
          <cell r="W30">
            <v>-41800</v>
          </cell>
          <cell r="X30">
            <v>-30962.96296296296</v>
          </cell>
          <cell r="Z30">
            <v>476182.52</v>
          </cell>
          <cell r="AA30">
            <v>476182.52</v>
          </cell>
          <cell r="AB30">
            <v>600300</v>
          </cell>
          <cell r="AC30">
            <v>444666.66666666663</v>
          </cell>
          <cell r="AE30">
            <v>-45079.37</v>
          </cell>
          <cell r="AF30">
            <v>-45079.37</v>
          </cell>
          <cell r="AG30">
            <v>-56800</v>
          </cell>
          <cell r="AH30">
            <v>-42074.074074074073</v>
          </cell>
          <cell r="AJ30">
            <v>399700</v>
          </cell>
          <cell r="AK30">
            <v>399700</v>
          </cell>
          <cell r="AL30">
            <v>317067.96000000002</v>
          </cell>
          <cell r="AM30">
            <v>317067.96000000002</v>
          </cell>
          <cell r="AN30">
            <v>296074.07407407404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</row>
        <row r="31">
          <cell r="A31" t="str">
            <v>IBE</v>
          </cell>
          <cell r="B31" t="str">
            <v>Talan Iberica</v>
          </cell>
          <cell r="C31" t="str">
            <v>EUR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</row>
        <row r="32">
          <cell r="A32" t="str">
            <v>KRU</v>
          </cell>
          <cell r="B32" t="str">
            <v>Kruden</v>
          </cell>
          <cell r="C32" t="str">
            <v>GBP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</row>
        <row r="33">
          <cell r="A33" t="str">
            <v>MEL</v>
          </cell>
          <cell r="B33" t="str">
            <v>Melassa Itaiiana (Melitalia) S</v>
          </cell>
          <cell r="C33" t="str">
            <v>EUR</v>
          </cell>
          <cell r="E33">
            <v>463888.89</v>
          </cell>
          <cell r="F33">
            <v>463888.89</v>
          </cell>
          <cell r="G33">
            <v>584500</v>
          </cell>
          <cell r="H33">
            <v>432962.96296296292</v>
          </cell>
          <cell r="J33">
            <v>463888.89</v>
          </cell>
          <cell r="K33">
            <v>463888.89</v>
          </cell>
          <cell r="M33">
            <v>8331077.46</v>
          </cell>
          <cell r="N33">
            <v>8331077.46</v>
          </cell>
          <cell r="O33">
            <v>10504100</v>
          </cell>
          <cell r="P33">
            <v>7780814.8148148144</v>
          </cell>
          <cell r="R33">
            <v>8331077.46</v>
          </cell>
          <cell r="S33">
            <v>8331077.46</v>
          </cell>
          <cell r="U33">
            <v>-317.45999999999998</v>
          </cell>
          <cell r="V33">
            <v>-317.45999999999998</v>
          </cell>
          <cell r="W33">
            <v>-400</v>
          </cell>
          <cell r="X33">
            <v>-296.2962962962963</v>
          </cell>
          <cell r="Z33">
            <v>528491.41</v>
          </cell>
          <cell r="AA33">
            <v>528491.41</v>
          </cell>
          <cell r="AB33">
            <v>666400</v>
          </cell>
          <cell r="AC33">
            <v>493629.62962962961</v>
          </cell>
          <cell r="AE33">
            <v>2063.4899999999998</v>
          </cell>
          <cell r="AF33">
            <v>2063.4899999999998</v>
          </cell>
          <cell r="AG33">
            <v>2600</v>
          </cell>
          <cell r="AH33">
            <v>1925.9259259259259</v>
          </cell>
          <cell r="AJ33">
            <v>680800</v>
          </cell>
          <cell r="AK33">
            <v>680800</v>
          </cell>
          <cell r="AL33">
            <v>539911.83000000007</v>
          </cell>
          <cell r="AM33">
            <v>539911.83000000007</v>
          </cell>
          <cell r="AN33">
            <v>504296.29629629629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</row>
        <row r="34">
          <cell r="A34" t="str">
            <v>NDS</v>
          </cell>
          <cell r="B34" t="str">
            <v>Nordisk Melasse AS</v>
          </cell>
          <cell r="C34" t="str">
            <v>DKK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</row>
        <row r="35">
          <cell r="A35" t="str">
            <v>NED</v>
          </cell>
          <cell r="B35" t="str">
            <v>Nedlansche Melasse Handel Maat</v>
          </cell>
          <cell r="C35" t="str">
            <v>EUR</v>
          </cell>
          <cell r="E35">
            <v>998015.87</v>
          </cell>
          <cell r="F35">
            <v>998015.87</v>
          </cell>
          <cell r="G35">
            <v>1257500</v>
          </cell>
          <cell r="H35">
            <v>931481.48148148146</v>
          </cell>
          <cell r="J35">
            <v>998015.87</v>
          </cell>
          <cell r="K35">
            <v>998015.87</v>
          </cell>
          <cell r="M35">
            <v>8975967.6500000004</v>
          </cell>
          <cell r="N35">
            <v>8975967.6500000004</v>
          </cell>
          <cell r="O35">
            <v>11314500</v>
          </cell>
          <cell r="P35">
            <v>8381111.111111111</v>
          </cell>
          <cell r="R35">
            <v>8975967.6500000004</v>
          </cell>
          <cell r="S35">
            <v>8975967.6500000004</v>
          </cell>
          <cell r="U35">
            <v>160634.92000000001</v>
          </cell>
          <cell r="V35">
            <v>160634.92000000001</v>
          </cell>
          <cell r="W35">
            <v>202400</v>
          </cell>
          <cell r="X35">
            <v>149925.92592592593</v>
          </cell>
          <cell r="Z35">
            <v>1481084.14</v>
          </cell>
          <cell r="AA35">
            <v>1481084.14</v>
          </cell>
          <cell r="AB35">
            <v>1867200</v>
          </cell>
          <cell r="AC35">
            <v>1383111.111111111</v>
          </cell>
          <cell r="AE35">
            <v>161428.57</v>
          </cell>
          <cell r="AF35">
            <v>161428.57</v>
          </cell>
          <cell r="AG35">
            <v>203400</v>
          </cell>
          <cell r="AH35">
            <v>150666.66666666666</v>
          </cell>
          <cell r="AJ35">
            <v>1920700</v>
          </cell>
          <cell r="AK35">
            <v>1920700</v>
          </cell>
          <cell r="AL35">
            <v>1523540.01</v>
          </cell>
          <cell r="AM35">
            <v>1523540.01</v>
          </cell>
          <cell r="AN35">
            <v>1422740.7407407407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</row>
        <row r="36">
          <cell r="A36" t="str">
            <v>PRE</v>
          </cell>
          <cell r="B36" t="str">
            <v>Premier Molasses Company Ltd</v>
          </cell>
          <cell r="C36" t="str">
            <v>EUR</v>
          </cell>
          <cell r="E36">
            <v>790873.02</v>
          </cell>
          <cell r="F36">
            <v>790873.02</v>
          </cell>
          <cell r="G36">
            <v>996500</v>
          </cell>
          <cell r="H36">
            <v>738148.14814814809</v>
          </cell>
          <cell r="J36">
            <v>790873.02</v>
          </cell>
          <cell r="K36">
            <v>790873.02</v>
          </cell>
          <cell r="M36">
            <v>5789255.9199999999</v>
          </cell>
          <cell r="N36">
            <v>5789255.9199999999</v>
          </cell>
          <cell r="O36">
            <v>7296500</v>
          </cell>
          <cell r="P36">
            <v>5404814.8148148144</v>
          </cell>
          <cell r="R36">
            <v>5789255.9199999999</v>
          </cell>
          <cell r="S36">
            <v>5789255.9199999999</v>
          </cell>
          <cell r="U36">
            <v>123015.87</v>
          </cell>
          <cell r="V36">
            <v>123015.87</v>
          </cell>
          <cell r="W36">
            <v>155000</v>
          </cell>
          <cell r="X36">
            <v>114814.8148148148</v>
          </cell>
          <cell r="Z36">
            <v>1293739.6399999999</v>
          </cell>
          <cell r="AA36">
            <v>1293739.6399999999</v>
          </cell>
          <cell r="AB36">
            <v>1631000</v>
          </cell>
          <cell r="AC36">
            <v>1208148.1481481481</v>
          </cell>
          <cell r="AE36">
            <v>124603.17</v>
          </cell>
          <cell r="AF36">
            <v>124603.17</v>
          </cell>
          <cell r="AG36">
            <v>157000</v>
          </cell>
          <cell r="AH36">
            <v>116296.29629629629</v>
          </cell>
          <cell r="AJ36">
            <v>1649500</v>
          </cell>
          <cell r="AK36">
            <v>1649500</v>
          </cell>
          <cell r="AL36">
            <v>1308414.5699999998</v>
          </cell>
          <cell r="AM36">
            <v>1308414.5699999998</v>
          </cell>
          <cell r="AN36">
            <v>1221851.8518518517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</row>
        <row r="37">
          <cell r="A37" t="str">
            <v>SEM</v>
          </cell>
          <cell r="B37" t="str">
            <v>Societe Europeenne des Melasse Co</v>
          </cell>
          <cell r="C37" t="str">
            <v>EUR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-4200</v>
          </cell>
          <cell r="AK37">
            <v>-4200</v>
          </cell>
          <cell r="AL37">
            <v>-3329.78</v>
          </cell>
          <cell r="AM37">
            <v>-3329.78</v>
          </cell>
          <cell r="AN37">
            <v>-3111.1111111111109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</row>
        <row r="38">
          <cell r="A38" t="str">
            <v>SEMADJ</v>
          </cell>
          <cell r="B38" t="str">
            <v>SEM adj co</v>
          </cell>
          <cell r="C38" t="str">
            <v>EUR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</row>
        <row r="39">
          <cell r="A39" t="str">
            <v>TAM</v>
          </cell>
          <cell r="B39" t="str">
            <v>Tankinstallation de Melasse Co</v>
          </cell>
          <cell r="C39" t="str">
            <v>EUR</v>
          </cell>
          <cell r="E39">
            <v>843888.89</v>
          </cell>
          <cell r="F39">
            <v>843888.89</v>
          </cell>
          <cell r="G39">
            <v>1063300</v>
          </cell>
          <cell r="H39">
            <v>787629.62962962955</v>
          </cell>
          <cell r="J39">
            <v>843888.89</v>
          </cell>
          <cell r="K39">
            <v>843888.89</v>
          </cell>
          <cell r="M39">
            <v>8945670.8200000003</v>
          </cell>
          <cell r="N39">
            <v>8945670.8200000003</v>
          </cell>
          <cell r="O39">
            <v>11276000</v>
          </cell>
          <cell r="P39">
            <v>8352592.5925925924</v>
          </cell>
          <cell r="R39">
            <v>8945670.8200000003</v>
          </cell>
          <cell r="S39">
            <v>8945670.8200000003</v>
          </cell>
          <cell r="U39">
            <v>-36507.93</v>
          </cell>
          <cell r="V39">
            <v>-36507.93</v>
          </cell>
          <cell r="W39">
            <v>-46000</v>
          </cell>
          <cell r="X39">
            <v>-34074.074074074073</v>
          </cell>
          <cell r="Z39">
            <v>1885358.66</v>
          </cell>
          <cell r="AA39">
            <v>1885358.66</v>
          </cell>
          <cell r="AB39">
            <v>2376300</v>
          </cell>
          <cell r="AC39">
            <v>1760222.222222222</v>
          </cell>
          <cell r="AE39">
            <v>-35079.360000000001</v>
          </cell>
          <cell r="AF39">
            <v>-35079.360000000001</v>
          </cell>
          <cell r="AG39">
            <v>-44200</v>
          </cell>
          <cell r="AH39">
            <v>-32740.740740740737</v>
          </cell>
          <cell r="AJ39">
            <v>2392800</v>
          </cell>
          <cell r="AK39">
            <v>2392800</v>
          </cell>
          <cell r="AL39">
            <v>1898440.14</v>
          </cell>
          <cell r="AM39">
            <v>1898440.14</v>
          </cell>
          <cell r="AN39">
            <v>1772444.4444444443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</row>
        <row r="40">
          <cell r="A40" t="str">
            <v>TLP</v>
          </cell>
          <cell r="B40" t="str">
            <v>Tate &amp; Lyle Portugal Ltd</v>
          </cell>
          <cell r="C40" t="str">
            <v>EUR</v>
          </cell>
          <cell r="E40">
            <v>50793.65</v>
          </cell>
          <cell r="F40">
            <v>50793.65</v>
          </cell>
          <cell r="G40">
            <v>64000</v>
          </cell>
          <cell r="H40">
            <v>47407.407407407401</v>
          </cell>
          <cell r="J40">
            <v>50793.65</v>
          </cell>
          <cell r="K40">
            <v>50793.65</v>
          </cell>
          <cell r="M40">
            <v>666153.04</v>
          </cell>
          <cell r="N40">
            <v>666153.04</v>
          </cell>
          <cell r="O40">
            <v>839800</v>
          </cell>
          <cell r="P40">
            <v>622074.07407407404</v>
          </cell>
          <cell r="R40">
            <v>666153.04</v>
          </cell>
          <cell r="S40">
            <v>666153.04</v>
          </cell>
          <cell r="U40">
            <v>12301.58</v>
          </cell>
          <cell r="V40">
            <v>12301.58</v>
          </cell>
          <cell r="W40">
            <v>15500</v>
          </cell>
          <cell r="X40">
            <v>11481.48148148148</v>
          </cell>
          <cell r="Z40">
            <v>130180.67</v>
          </cell>
          <cell r="AA40">
            <v>130180.67</v>
          </cell>
          <cell r="AB40">
            <v>164100</v>
          </cell>
          <cell r="AC40">
            <v>121555.55555555555</v>
          </cell>
          <cell r="AE40">
            <v>12619.039999999999</v>
          </cell>
          <cell r="AF40">
            <v>12619.039999999999</v>
          </cell>
          <cell r="AG40">
            <v>15900</v>
          </cell>
          <cell r="AH40">
            <v>11777.777777777777</v>
          </cell>
          <cell r="AJ40">
            <v>170900</v>
          </cell>
          <cell r="AK40">
            <v>170900</v>
          </cell>
          <cell r="AL40">
            <v>135573.82999999999</v>
          </cell>
          <cell r="AM40">
            <v>135573.82999999999</v>
          </cell>
          <cell r="AN40">
            <v>126592.59259259258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</row>
        <row r="41">
          <cell r="A41" t="str">
            <v>UFM</v>
          </cell>
          <cell r="B41" t="str">
            <v>UM Feeds marketing</v>
          </cell>
          <cell r="C41" t="str">
            <v>GBP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</row>
        <row r="42">
          <cell r="A42" t="str">
            <v>ULS</v>
          </cell>
          <cell r="B42" t="str">
            <v>ULS</v>
          </cell>
          <cell r="C42" t="str">
            <v>EUR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</row>
        <row r="43">
          <cell r="A43" t="str">
            <v>UME</v>
          </cell>
          <cell r="B43" t="str">
            <v>United Molasses Espana SA</v>
          </cell>
          <cell r="C43" t="str">
            <v>EUR</v>
          </cell>
          <cell r="E43">
            <v>721111.11</v>
          </cell>
          <cell r="F43">
            <v>721111.11</v>
          </cell>
          <cell r="G43">
            <v>908600</v>
          </cell>
          <cell r="H43">
            <v>673037.03703703696</v>
          </cell>
          <cell r="J43">
            <v>721111.11</v>
          </cell>
          <cell r="K43">
            <v>721111.11</v>
          </cell>
          <cell r="M43">
            <v>9203486.4299999997</v>
          </cell>
          <cell r="N43">
            <v>9203486.4299999997</v>
          </cell>
          <cell r="O43">
            <v>11601200</v>
          </cell>
          <cell r="P43">
            <v>8593481.4814814813</v>
          </cell>
          <cell r="R43">
            <v>9203486.4299999997</v>
          </cell>
          <cell r="S43">
            <v>9203486.4299999997</v>
          </cell>
          <cell r="U43">
            <v>29682.54</v>
          </cell>
          <cell r="V43">
            <v>29682.54</v>
          </cell>
          <cell r="W43">
            <v>37400</v>
          </cell>
          <cell r="X43">
            <v>27703.703703703701</v>
          </cell>
          <cell r="Z43">
            <v>524743.98</v>
          </cell>
          <cell r="AA43">
            <v>524743.98</v>
          </cell>
          <cell r="AB43">
            <v>661000</v>
          </cell>
          <cell r="AC43">
            <v>489629.62962962961</v>
          </cell>
          <cell r="AE43">
            <v>30079.370000000003</v>
          </cell>
          <cell r="AF43">
            <v>30079.370000000003</v>
          </cell>
          <cell r="AG43">
            <v>37900</v>
          </cell>
          <cell r="AH43">
            <v>28074.074074074073</v>
          </cell>
          <cell r="AJ43">
            <v>673200</v>
          </cell>
          <cell r="AK43">
            <v>673200</v>
          </cell>
          <cell r="AL43">
            <v>534420.88</v>
          </cell>
          <cell r="AM43">
            <v>534420.88</v>
          </cell>
          <cell r="AN43">
            <v>498666.66666666663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</row>
        <row r="44">
          <cell r="A44" t="str">
            <v>UMI</v>
          </cell>
          <cell r="B44" t="str">
            <v>United Molasses (Ireland)</v>
          </cell>
          <cell r="C44" t="str">
            <v>GBP</v>
          </cell>
          <cell r="E44">
            <v>518000</v>
          </cell>
          <cell r="F44">
            <v>518000</v>
          </cell>
          <cell r="G44">
            <v>518000</v>
          </cell>
          <cell r="H44">
            <v>518000</v>
          </cell>
          <cell r="J44">
            <v>518000</v>
          </cell>
          <cell r="K44">
            <v>518000</v>
          </cell>
          <cell r="M44">
            <v>7156000</v>
          </cell>
          <cell r="N44">
            <v>7156000</v>
          </cell>
          <cell r="O44">
            <v>7156000</v>
          </cell>
          <cell r="P44">
            <v>7156000</v>
          </cell>
          <cell r="R44">
            <v>7156000</v>
          </cell>
          <cell r="S44">
            <v>7156000</v>
          </cell>
          <cell r="U44">
            <v>48000</v>
          </cell>
          <cell r="V44">
            <v>48000</v>
          </cell>
          <cell r="W44">
            <v>48000</v>
          </cell>
          <cell r="X44">
            <v>48000</v>
          </cell>
          <cell r="Z44">
            <v>1424000</v>
          </cell>
          <cell r="AA44">
            <v>1424000</v>
          </cell>
          <cell r="AB44">
            <v>1424000</v>
          </cell>
          <cell r="AC44">
            <v>1424000</v>
          </cell>
          <cell r="AE44">
            <v>45000</v>
          </cell>
          <cell r="AF44">
            <v>45000</v>
          </cell>
          <cell r="AG44">
            <v>45000</v>
          </cell>
          <cell r="AH44">
            <v>45000</v>
          </cell>
          <cell r="AJ44">
            <v>1438000</v>
          </cell>
          <cell r="AK44">
            <v>1438000</v>
          </cell>
          <cell r="AL44">
            <v>1438000</v>
          </cell>
          <cell r="AM44">
            <v>1438000</v>
          </cell>
          <cell r="AN44">
            <v>1438000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</row>
        <row r="45">
          <cell r="A45" t="str">
            <v>UMK</v>
          </cell>
          <cell r="B45" t="str">
            <v>UM (UK)</v>
          </cell>
          <cell r="C45" t="str">
            <v>GBP</v>
          </cell>
          <cell r="E45">
            <v>2603000</v>
          </cell>
          <cell r="F45">
            <v>2603000</v>
          </cell>
          <cell r="G45">
            <v>2603000</v>
          </cell>
          <cell r="H45">
            <v>2603000</v>
          </cell>
          <cell r="J45">
            <v>2603000</v>
          </cell>
          <cell r="K45">
            <v>2603000</v>
          </cell>
          <cell r="M45">
            <v>33663000</v>
          </cell>
          <cell r="N45">
            <v>33663000</v>
          </cell>
          <cell r="O45">
            <v>33663000</v>
          </cell>
          <cell r="P45">
            <v>33663000</v>
          </cell>
          <cell r="R45">
            <v>33663000</v>
          </cell>
          <cell r="S45">
            <v>33663000</v>
          </cell>
          <cell r="U45">
            <v>137400</v>
          </cell>
          <cell r="V45">
            <v>137400</v>
          </cell>
          <cell r="W45">
            <v>137400</v>
          </cell>
          <cell r="X45">
            <v>137400</v>
          </cell>
          <cell r="Z45">
            <v>477100</v>
          </cell>
          <cell r="AA45">
            <v>477100</v>
          </cell>
          <cell r="AB45">
            <v>477100</v>
          </cell>
          <cell r="AC45">
            <v>477100</v>
          </cell>
          <cell r="AE45">
            <v>186500</v>
          </cell>
          <cell r="AF45">
            <v>186500</v>
          </cell>
          <cell r="AG45">
            <v>186500</v>
          </cell>
          <cell r="AH45">
            <v>186500</v>
          </cell>
          <cell r="AJ45">
            <v>1066500</v>
          </cell>
          <cell r="AK45">
            <v>1066500</v>
          </cell>
          <cell r="AL45">
            <v>1066500</v>
          </cell>
          <cell r="AM45">
            <v>1066500</v>
          </cell>
          <cell r="AN45">
            <v>1066500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</row>
        <row r="46">
          <cell r="A46" t="str">
            <v>UMP</v>
          </cell>
          <cell r="B46" t="str">
            <v>United Molasses Purchasing</v>
          </cell>
          <cell r="C46" t="str">
            <v>GBP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</row>
        <row r="47">
          <cell r="A47" t="str">
            <v>UNS</v>
          </cell>
          <cell r="B47" t="str">
            <v>United Storage UK</v>
          </cell>
          <cell r="C47" t="str">
            <v>GBP</v>
          </cell>
          <cell r="E47">
            <v>1149600</v>
          </cell>
          <cell r="F47">
            <v>1149600</v>
          </cell>
          <cell r="G47">
            <v>1149600</v>
          </cell>
          <cell r="H47">
            <v>1149600</v>
          </cell>
          <cell r="J47">
            <v>1149600</v>
          </cell>
          <cell r="K47">
            <v>1149600</v>
          </cell>
          <cell r="M47">
            <v>13876200</v>
          </cell>
          <cell r="N47">
            <v>13876200</v>
          </cell>
          <cell r="O47">
            <v>13876200</v>
          </cell>
          <cell r="P47">
            <v>13876200</v>
          </cell>
          <cell r="R47">
            <v>13876200</v>
          </cell>
          <cell r="S47">
            <v>13876200</v>
          </cell>
          <cell r="U47">
            <v>710700</v>
          </cell>
          <cell r="V47">
            <v>710700</v>
          </cell>
          <cell r="W47">
            <v>710700</v>
          </cell>
          <cell r="X47">
            <v>710700</v>
          </cell>
          <cell r="Z47">
            <v>3815800</v>
          </cell>
          <cell r="AA47">
            <v>3815800</v>
          </cell>
          <cell r="AB47">
            <v>3815800</v>
          </cell>
          <cell r="AC47">
            <v>3815800</v>
          </cell>
          <cell r="AE47">
            <v>737900</v>
          </cell>
          <cell r="AF47">
            <v>737900</v>
          </cell>
          <cell r="AG47">
            <v>737900</v>
          </cell>
          <cell r="AH47">
            <v>737900</v>
          </cell>
          <cell r="AJ47">
            <v>4149900</v>
          </cell>
          <cell r="AK47">
            <v>4149900</v>
          </cell>
          <cell r="AL47">
            <v>4149900</v>
          </cell>
          <cell r="AM47">
            <v>4149900</v>
          </cell>
          <cell r="AN47">
            <v>4149900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</row>
        <row r="48">
          <cell r="A48" t="str">
            <v>CAM</v>
          </cell>
          <cell r="B48" t="str">
            <v>Caribbean Antillies Molasses Co</v>
          </cell>
          <cell r="C48" t="str">
            <v>USD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</row>
        <row r="49">
          <cell r="A49" t="str">
            <v>CBS</v>
          </cell>
          <cell r="B49" t="str">
            <v>Caribbean Bulk Stroage &amp; Trading</v>
          </cell>
          <cell r="C49" t="str">
            <v>TTD</v>
          </cell>
          <cell r="E49">
            <v>88097.31</v>
          </cell>
          <cell r="F49">
            <v>88097.31</v>
          </cell>
          <cell r="G49">
            <v>1014000</v>
          </cell>
          <cell r="H49">
            <v>81454.707166311244</v>
          </cell>
          <cell r="J49">
            <v>88097.31</v>
          </cell>
          <cell r="K49">
            <v>88097.31</v>
          </cell>
          <cell r="M49">
            <v>1198603.6499999999</v>
          </cell>
          <cell r="N49">
            <v>1198603.6499999999</v>
          </cell>
          <cell r="O49">
            <v>14104000</v>
          </cell>
          <cell r="P49">
            <v>1132975.5324197768</v>
          </cell>
          <cell r="R49">
            <v>1198603.6499999999</v>
          </cell>
          <cell r="S49">
            <v>1198603.6499999999</v>
          </cell>
          <cell r="U49">
            <v>434.4</v>
          </cell>
          <cell r="V49">
            <v>434.4</v>
          </cell>
          <cell r="W49">
            <v>5000</v>
          </cell>
          <cell r="X49">
            <v>401.65042981415797</v>
          </cell>
          <cell r="Z49">
            <v>162965.76000000001</v>
          </cell>
          <cell r="AA49">
            <v>162965.76000000001</v>
          </cell>
          <cell r="AB49">
            <v>1901000</v>
          </cell>
          <cell r="AC49">
            <v>152707.49341534288</v>
          </cell>
          <cell r="AE49">
            <v>1476.9699999999998</v>
          </cell>
          <cell r="AF49">
            <v>1476.9699999999998</v>
          </cell>
          <cell r="AG49">
            <v>17000</v>
          </cell>
          <cell r="AH49">
            <v>1365.6114613681373</v>
          </cell>
          <cell r="AJ49">
            <v>2045000</v>
          </cell>
          <cell r="AK49">
            <v>2045000</v>
          </cell>
          <cell r="AL49">
            <v>175321.65000000002</v>
          </cell>
          <cell r="AM49">
            <v>175321.65000000002</v>
          </cell>
          <cell r="AN49">
            <v>164275.02579399062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</row>
        <row r="50">
          <cell r="A50" t="str">
            <v>CMC</v>
          </cell>
          <cell r="B50" t="str">
            <v>Caribbean Molasses Company Ltd</v>
          </cell>
          <cell r="C50" t="str">
            <v>GYD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</row>
        <row r="51">
          <cell r="A51" t="str">
            <v>KOR</v>
          </cell>
          <cell r="B51" t="str">
            <v>UM Korea</v>
          </cell>
          <cell r="C51" t="str">
            <v>KRW</v>
          </cell>
          <cell r="E51">
            <v>1104324.3</v>
          </cell>
          <cell r="F51">
            <v>1104324.3</v>
          </cell>
          <cell r="G51">
            <v>2131345900</v>
          </cell>
          <cell r="H51">
            <v>1135723.3315838608</v>
          </cell>
          <cell r="J51">
            <v>1104324.3</v>
          </cell>
          <cell r="K51">
            <v>1104324.3</v>
          </cell>
          <cell r="M51">
            <v>11782407</v>
          </cell>
          <cell r="N51">
            <v>11782407</v>
          </cell>
          <cell r="O51">
            <v>23124386300</v>
          </cell>
          <cell r="P51">
            <v>12322216.234102679</v>
          </cell>
          <cell r="R51">
            <v>11782407</v>
          </cell>
          <cell r="S51">
            <v>11782407</v>
          </cell>
          <cell r="U51">
            <v>36602.639999999999</v>
          </cell>
          <cell r="V51">
            <v>36602.639999999999</v>
          </cell>
          <cell r="W51">
            <v>70643100</v>
          </cell>
          <cell r="X51">
            <v>37643.358070321592</v>
          </cell>
          <cell r="Z51">
            <v>510186.5</v>
          </cell>
          <cell r="AA51">
            <v>510186.5</v>
          </cell>
          <cell r="AB51">
            <v>1001951700</v>
          </cell>
          <cell r="AC51">
            <v>533906.73133352643</v>
          </cell>
          <cell r="AE51">
            <v>36602.639999999999</v>
          </cell>
          <cell r="AF51">
            <v>36602.639999999999</v>
          </cell>
          <cell r="AG51">
            <v>70643100</v>
          </cell>
          <cell r="AH51">
            <v>37643.358070321592</v>
          </cell>
          <cell r="AJ51">
            <v>1013735700</v>
          </cell>
          <cell r="AK51">
            <v>1013735700</v>
          </cell>
          <cell r="AL51">
            <v>516113.41</v>
          </cell>
          <cell r="AM51">
            <v>516113.41</v>
          </cell>
          <cell r="AN51">
            <v>540186.03294261021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</row>
        <row r="52">
          <cell r="A52" t="str">
            <v>MMC</v>
          </cell>
          <cell r="B52" t="str">
            <v>Mauritius Molasses Company Ltd</v>
          </cell>
          <cell r="C52" t="str">
            <v>MUR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  <cell r="K52">
            <v>0</v>
          </cell>
          <cell r="M52">
            <v>3107867.23</v>
          </cell>
          <cell r="N52">
            <v>3107867.23</v>
          </cell>
          <cell r="O52">
            <v>154807000</v>
          </cell>
          <cell r="P52">
            <v>2810369.2854323802</v>
          </cell>
          <cell r="R52">
            <v>3107867.23</v>
          </cell>
          <cell r="S52">
            <v>3107867.23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Z52">
            <v>-6404.18</v>
          </cell>
          <cell r="AA52">
            <v>-6404.18</v>
          </cell>
          <cell r="AB52">
            <v>-319000</v>
          </cell>
          <cell r="AC52">
            <v>-5791.132197206387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J52">
            <v>565000</v>
          </cell>
          <cell r="AK52">
            <v>565000</v>
          </cell>
          <cell r="AL52">
            <v>11342.79</v>
          </cell>
          <cell r="AM52">
            <v>11342.79</v>
          </cell>
          <cell r="AN52">
            <v>10257.020976243288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</row>
        <row r="53">
          <cell r="A53" t="str">
            <v>PCM</v>
          </cell>
          <cell r="B53" t="str">
            <v>The Pure Cane molasses Co</v>
          </cell>
          <cell r="C53" t="str">
            <v>ZAR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</row>
        <row r="54">
          <cell r="A54" t="str">
            <v>PHI</v>
          </cell>
          <cell r="B54" t="str">
            <v>United Molasses Co (Phils) Inc</v>
          </cell>
          <cell r="C54" t="str">
            <v>PHP</v>
          </cell>
          <cell r="E54">
            <v>448132.94</v>
          </cell>
          <cell r="F54">
            <v>448132.94</v>
          </cell>
          <cell r="G54">
            <v>37428000</v>
          </cell>
          <cell r="H54">
            <v>464952.60136930709</v>
          </cell>
          <cell r="J54">
            <v>448132.94</v>
          </cell>
          <cell r="K54">
            <v>448132.94</v>
          </cell>
          <cell r="M54">
            <v>7944378.5800000001</v>
          </cell>
          <cell r="N54">
            <v>7944378.5800000001</v>
          </cell>
          <cell r="O54">
            <v>670063000</v>
          </cell>
          <cell r="P54">
            <v>8323916.1839083573</v>
          </cell>
          <cell r="R54">
            <v>7944378.5800000001</v>
          </cell>
          <cell r="S54">
            <v>7944378.5800000001</v>
          </cell>
          <cell r="U54">
            <v>4082.86</v>
          </cell>
          <cell r="V54">
            <v>4082.86</v>
          </cell>
          <cell r="W54">
            <v>341000</v>
          </cell>
          <cell r="X54">
            <v>4236.1023048769293</v>
          </cell>
          <cell r="Z54">
            <v>113926.47</v>
          </cell>
          <cell r="AA54">
            <v>113926.47</v>
          </cell>
          <cell r="AB54">
            <v>9698000</v>
          </cell>
          <cell r="AC54">
            <v>120474.2526472037</v>
          </cell>
          <cell r="AE54">
            <v>4130.75</v>
          </cell>
          <cell r="AF54">
            <v>4130.75</v>
          </cell>
          <cell r="AG54">
            <v>345000</v>
          </cell>
          <cell r="AH54">
            <v>4285.7926544942538</v>
          </cell>
          <cell r="AJ54">
            <v>9722000</v>
          </cell>
          <cell r="AK54">
            <v>9722000</v>
          </cell>
          <cell r="AL54">
            <v>114210.3</v>
          </cell>
          <cell r="AM54">
            <v>114210.3</v>
          </cell>
          <cell r="AN54">
            <v>120772.39474490764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</row>
        <row r="55">
          <cell r="A55" t="str">
            <v>MOH</v>
          </cell>
          <cell r="B55" t="str">
            <v>Molasses Overheads</v>
          </cell>
          <cell r="C55" t="str">
            <v>GBP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-251700</v>
          </cell>
          <cell r="V55">
            <v>-251700</v>
          </cell>
          <cell r="W55">
            <v>-251700</v>
          </cell>
          <cell r="X55">
            <v>-251700</v>
          </cell>
          <cell r="Z55">
            <v>-2885100</v>
          </cell>
          <cell r="AA55">
            <v>-2885100</v>
          </cell>
          <cell r="AB55">
            <v>-2885100</v>
          </cell>
          <cell r="AC55">
            <v>-2885100</v>
          </cell>
          <cell r="AE55">
            <v>-157500</v>
          </cell>
          <cell r="AF55">
            <v>-157500</v>
          </cell>
          <cell r="AG55">
            <v>-157500</v>
          </cell>
          <cell r="AH55">
            <v>-157500</v>
          </cell>
          <cell r="AJ55">
            <v>-1547300</v>
          </cell>
          <cell r="AK55">
            <v>-1547300</v>
          </cell>
          <cell r="AL55">
            <v>-1547300</v>
          </cell>
          <cell r="AM55">
            <v>-1547300</v>
          </cell>
          <cell r="AN55">
            <v>-1547300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U55">
            <v>-60900</v>
          </cell>
          <cell r="AV55">
            <v>-60900</v>
          </cell>
          <cell r="AW55">
            <v>4367400</v>
          </cell>
          <cell r="AX55">
            <v>4367400</v>
          </cell>
        </row>
        <row r="56">
          <cell r="A56" t="str">
            <v>MTD</v>
          </cell>
          <cell r="B56" t="str">
            <v>Molasses Trading Desk</v>
          </cell>
          <cell r="C56" t="str">
            <v>USD</v>
          </cell>
          <cell r="E56">
            <v>12712432.43</v>
          </cell>
          <cell r="F56">
            <v>12712432.43</v>
          </cell>
          <cell r="G56">
            <v>23518000</v>
          </cell>
          <cell r="H56">
            <v>11998979.591836736</v>
          </cell>
          <cell r="J56">
            <v>12712432.43</v>
          </cell>
          <cell r="K56">
            <v>12712432.43</v>
          </cell>
          <cell r="M56">
            <v>148579537.86000001</v>
          </cell>
          <cell r="N56">
            <v>148579537.86000001</v>
          </cell>
          <cell r="O56">
            <v>282289300</v>
          </cell>
          <cell r="P56">
            <v>144025153.06122449</v>
          </cell>
          <cell r="R56">
            <v>148579537.86000001</v>
          </cell>
          <cell r="S56">
            <v>148579537.86000001</v>
          </cell>
          <cell r="U56">
            <v>18054.05</v>
          </cell>
          <cell r="V56">
            <v>18054.05</v>
          </cell>
          <cell r="W56">
            <v>33400</v>
          </cell>
          <cell r="X56">
            <v>17040.816326530614</v>
          </cell>
          <cell r="Z56">
            <v>5165433.3099999996</v>
          </cell>
          <cell r="AA56">
            <v>5165433.3099999996</v>
          </cell>
          <cell r="AB56">
            <v>9794000</v>
          </cell>
          <cell r="AC56">
            <v>4996938.775510204</v>
          </cell>
          <cell r="AE56">
            <v>-60918.92</v>
          </cell>
          <cell r="AF56">
            <v>-60918.92</v>
          </cell>
          <cell r="AG56">
            <v>-112700</v>
          </cell>
          <cell r="AH56">
            <v>-57500</v>
          </cell>
          <cell r="AJ56">
            <v>8079600</v>
          </cell>
          <cell r="AK56">
            <v>8079600</v>
          </cell>
          <cell r="AL56">
            <v>4260896.67</v>
          </cell>
          <cell r="AM56">
            <v>4260896.67</v>
          </cell>
          <cell r="AN56">
            <v>4122244.8979591839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U56">
            <v>60918.92</v>
          </cell>
          <cell r="AV56">
            <v>60918.92</v>
          </cell>
          <cell r="AW56">
            <v>-4260896.67</v>
          </cell>
          <cell r="AX56">
            <v>-4260896.67</v>
          </cell>
        </row>
        <row r="57">
          <cell r="A57" t="str">
            <v>TLET</v>
          </cell>
          <cell r="B57" t="str">
            <v>T&amp;L Ethanol Trading</v>
          </cell>
          <cell r="C57" t="str">
            <v>GBP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</row>
        <row r="58">
          <cell r="A58" t="str">
            <v>UCA</v>
          </cell>
          <cell r="B58" t="str">
            <v>UM Canada</v>
          </cell>
          <cell r="C58" t="str">
            <v>CAD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</row>
        <row r="59">
          <cell r="A59" t="str">
            <v>UMMTOT</v>
          </cell>
          <cell r="B59" t="str">
            <v>UNITED MOLASSES</v>
          </cell>
          <cell r="E59">
            <v>25147079.039999999</v>
          </cell>
          <cell r="F59">
            <v>25147079.039999999</v>
          </cell>
          <cell r="G59">
            <v>0</v>
          </cell>
          <cell r="H59">
            <v>24040302.824548807</v>
          </cell>
          <cell r="J59">
            <v>25147079.039999999</v>
          </cell>
          <cell r="K59">
            <v>25147079.039999999</v>
          </cell>
          <cell r="M59">
            <v>307622427.39999998</v>
          </cell>
          <cell r="N59">
            <v>307622427.40000004</v>
          </cell>
          <cell r="O59">
            <v>0</v>
          </cell>
          <cell r="P59">
            <v>298306459.92671728</v>
          </cell>
          <cell r="R59">
            <v>307622427.39999998</v>
          </cell>
          <cell r="S59">
            <v>307622427.40000004</v>
          </cell>
          <cell r="U59">
            <v>1064446.96</v>
          </cell>
          <cell r="V59">
            <v>1064446.96</v>
          </cell>
          <cell r="W59">
            <v>0</v>
          </cell>
          <cell r="X59">
            <v>1040536.7419463582</v>
          </cell>
          <cell r="Z59">
            <v>17089386.649999999</v>
          </cell>
          <cell r="AA59">
            <v>17089386.649999999</v>
          </cell>
          <cell r="AB59">
            <v>0</v>
          </cell>
          <cell r="AC59">
            <v>16390887.97256092</v>
          </cell>
          <cell r="AE59">
            <v>1153032.7</v>
          </cell>
          <cell r="AF59">
            <v>1153032.7</v>
          </cell>
          <cell r="AG59">
            <v>0</v>
          </cell>
          <cell r="AH59">
            <v>1133546.6140380357</v>
          </cell>
          <cell r="AJ59">
            <v>0</v>
          </cell>
          <cell r="AK59">
            <v>0</v>
          </cell>
          <cell r="AL59">
            <v>18478718.129999999</v>
          </cell>
          <cell r="AM59">
            <v>18478718.129999999</v>
          </cell>
          <cell r="AN59">
            <v>17809094.631676193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U59">
            <v>18.920000000000002</v>
          </cell>
          <cell r="AV59">
            <v>18.919999999998254</v>
          </cell>
          <cell r="AW59">
            <v>106423.63</v>
          </cell>
          <cell r="AX59">
            <v>106423.62999999989</v>
          </cell>
        </row>
        <row r="60">
          <cell r="A60" t="str">
            <v>ISR</v>
          </cell>
          <cell r="B60" t="str">
            <v>T&amp;L Israel</v>
          </cell>
          <cell r="C60" t="str">
            <v>USD</v>
          </cell>
          <cell r="E60">
            <v>3563243.25</v>
          </cell>
          <cell r="F60">
            <v>3563243.25</v>
          </cell>
          <cell r="G60">
            <v>6592000</v>
          </cell>
          <cell r="H60">
            <v>3363265.3061224492</v>
          </cell>
          <cell r="J60">
            <v>3563243.25</v>
          </cell>
          <cell r="K60">
            <v>3563243.25</v>
          </cell>
          <cell r="M60">
            <v>30026431.239999998</v>
          </cell>
          <cell r="N60">
            <v>30026431.239999998</v>
          </cell>
          <cell r="O60">
            <v>56539000</v>
          </cell>
          <cell r="P60">
            <v>28846428.571428571</v>
          </cell>
          <cell r="R60">
            <v>30026431.239999998</v>
          </cell>
          <cell r="S60">
            <v>30026431.239999998</v>
          </cell>
          <cell r="U60">
            <v>-216.22</v>
          </cell>
          <cell r="V60">
            <v>-216.22</v>
          </cell>
          <cell r="W60">
            <v>-400</v>
          </cell>
          <cell r="X60">
            <v>-204.08163265306123</v>
          </cell>
          <cell r="Z60">
            <v>71388.83</v>
          </cell>
          <cell r="AA60">
            <v>71388.83</v>
          </cell>
          <cell r="AB60">
            <v>79200</v>
          </cell>
          <cell r="AC60">
            <v>40408.163265306124</v>
          </cell>
          <cell r="AE60">
            <v>-216.22</v>
          </cell>
          <cell r="AF60">
            <v>-216.22</v>
          </cell>
          <cell r="AG60">
            <v>-400</v>
          </cell>
          <cell r="AH60">
            <v>-204.08163265306123</v>
          </cell>
          <cell r="AJ60">
            <v>229200</v>
          </cell>
          <cell r="AK60">
            <v>229200</v>
          </cell>
          <cell r="AL60">
            <v>148373.10999999999</v>
          </cell>
          <cell r="AM60">
            <v>148373.10999999999</v>
          </cell>
          <cell r="AN60">
            <v>116938.77551020408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</row>
        <row r="61">
          <cell r="A61" t="str">
            <v>TLB</v>
          </cell>
          <cell r="B61" t="str">
            <v>Tate &amp; Lyle Do Brazil</v>
          </cell>
          <cell r="C61" t="str">
            <v>USD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-50810.81</v>
          </cell>
          <cell r="V61">
            <v>-50810.81</v>
          </cell>
          <cell r="W61">
            <v>-94000</v>
          </cell>
          <cell r="X61">
            <v>-47959.183673469386</v>
          </cell>
          <cell r="Z61">
            <v>-973592.01</v>
          </cell>
          <cell r="AA61">
            <v>-973592.01</v>
          </cell>
          <cell r="AB61">
            <v>-1872000</v>
          </cell>
          <cell r="AC61">
            <v>-955102.04081632651</v>
          </cell>
          <cell r="AE61">
            <v>-54054.049999999996</v>
          </cell>
          <cell r="AF61">
            <v>-54054.049999999996</v>
          </cell>
          <cell r="AG61">
            <v>-100000</v>
          </cell>
          <cell r="AH61">
            <v>-51020.408163265311</v>
          </cell>
          <cell r="AJ61">
            <v>-1908000</v>
          </cell>
          <cell r="AK61">
            <v>-1908000</v>
          </cell>
          <cell r="AL61">
            <v>-993051.46</v>
          </cell>
          <cell r="AM61">
            <v>-993051.46</v>
          </cell>
          <cell r="AN61">
            <v>-973469.38775510201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</row>
        <row r="62">
          <cell r="A62" t="str">
            <v>TLG</v>
          </cell>
          <cell r="B62" t="str">
            <v>T&amp;L Gadot</v>
          </cell>
          <cell r="C62" t="str">
            <v>USD</v>
          </cell>
          <cell r="E62">
            <v>796756.76</v>
          </cell>
          <cell r="F62">
            <v>796756.76</v>
          </cell>
          <cell r="G62">
            <v>1474000</v>
          </cell>
          <cell r="H62">
            <v>752040.81632653065</v>
          </cell>
          <cell r="J62">
            <v>796756.76</v>
          </cell>
          <cell r="K62">
            <v>796756.76</v>
          </cell>
          <cell r="M62">
            <v>3619479.59</v>
          </cell>
          <cell r="N62">
            <v>3619479.59</v>
          </cell>
          <cell r="O62">
            <v>6716500</v>
          </cell>
          <cell r="P62">
            <v>3426785.7142857146</v>
          </cell>
          <cell r="R62">
            <v>3619479.59</v>
          </cell>
          <cell r="S62">
            <v>3619479.59</v>
          </cell>
          <cell r="U62">
            <v>716648.64</v>
          </cell>
          <cell r="V62">
            <v>716648.64</v>
          </cell>
          <cell r="W62">
            <v>1325800</v>
          </cell>
          <cell r="X62">
            <v>676428.57142857148</v>
          </cell>
          <cell r="Z62">
            <v>1297010.33</v>
          </cell>
          <cell r="AA62">
            <v>1297010.33</v>
          </cell>
          <cell r="AB62">
            <v>2496500</v>
          </cell>
          <cell r="AC62">
            <v>1273724.4897959183</v>
          </cell>
          <cell r="AE62">
            <v>683513.51</v>
          </cell>
          <cell r="AF62">
            <v>683513.51</v>
          </cell>
          <cell r="AG62">
            <v>1264500</v>
          </cell>
          <cell r="AH62">
            <v>645153.06122448982</v>
          </cell>
          <cell r="AJ62">
            <v>1559400</v>
          </cell>
          <cell r="AK62">
            <v>1559400</v>
          </cell>
          <cell r="AL62">
            <v>805163.05</v>
          </cell>
          <cell r="AM62">
            <v>805163.05</v>
          </cell>
          <cell r="AN62">
            <v>795612.24489795917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</row>
        <row r="63">
          <cell r="A63" t="str">
            <v>TLI</v>
          </cell>
          <cell r="B63" t="str">
            <v>Tate &amp; Lyle International</v>
          </cell>
          <cell r="C63" t="str">
            <v>USD</v>
          </cell>
          <cell r="E63">
            <v>57568648.649999999</v>
          </cell>
          <cell r="F63">
            <v>57568648.649999999</v>
          </cell>
          <cell r="G63">
            <v>106502000</v>
          </cell>
          <cell r="H63">
            <v>54337755.10204082</v>
          </cell>
          <cell r="J63">
            <v>57568648.649999999</v>
          </cell>
          <cell r="K63">
            <v>57568648.649999999</v>
          </cell>
          <cell r="M63">
            <v>778456198.86000001</v>
          </cell>
          <cell r="N63">
            <v>778456198.86000001</v>
          </cell>
          <cell r="O63">
            <v>1480334000</v>
          </cell>
          <cell r="P63">
            <v>755272448.97959185</v>
          </cell>
          <cell r="R63">
            <v>778456198.86000001</v>
          </cell>
          <cell r="S63">
            <v>778456198.86000001</v>
          </cell>
          <cell r="U63">
            <v>50810.81</v>
          </cell>
          <cell r="V63">
            <v>50810.81</v>
          </cell>
          <cell r="W63">
            <v>94000</v>
          </cell>
          <cell r="X63">
            <v>47959.183673469386</v>
          </cell>
          <cell r="Z63">
            <v>7940416.5499999998</v>
          </cell>
          <cell r="AA63">
            <v>7940416.5499999998</v>
          </cell>
          <cell r="AB63">
            <v>15624800</v>
          </cell>
          <cell r="AC63">
            <v>7971836.7346938774</v>
          </cell>
          <cell r="AE63">
            <v>50810.81</v>
          </cell>
          <cell r="AF63">
            <v>50810.81</v>
          </cell>
          <cell r="AG63">
            <v>94000</v>
          </cell>
          <cell r="AH63">
            <v>47959.183673469386</v>
          </cell>
          <cell r="AJ63">
            <v>15939000</v>
          </cell>
          <cell r="AK63">
            <v>15939000</v>
          </cell>
          <cell r="AL63">
            <v>8087968.3100000005</v>
          </cell>
          <cell r="AM63">
            <v>8087968.3100000005</v>
          </cell>
          <cell r="AN63">
            <v>8132142.8571428573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U63">
            <v>-50810.81</v>
          </cell>
          <cell r="AV63">
            <v>-50810.81</v>
          </cell>
          <cell r="AW63">
            <v>-8087968.3099999996</v>
          </cell>
          <cell r="AX63">
            <v>-8087968.3099999996</v>
          </cell>
        </row>
        <row r="64">
          <cell r="A64" t="str">
            <v>TOH</v>
          </cell>
          <cell r="B64" t="str">
            <v>TLI overheads</v>
          </cell>
          <cell r="C64" t="str">
            <v>GBP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-27100</v>
          </cell>
          <cell r="V64">
            <v>-27100</v>
          </cell>
          <cell r="W64">
            <v>-27100</v>
          </cell>
          <cell r="X64">
            <v>-27100</v>
          </cell>
          <cell r="Z64">
            <v>-2451900</v>
          </cell>
          <cell r="AA64">
            <v>-2451900</v>
          </cell>
          <cell r="AB64">
            <v>-2451900</v>
          </cell>
          <cell r="AC64">
            <v>-2451900</v>
          </cell>
          <cell r="AE64">
            <v>-188200</v>
          </cell>
          <cell r="AF64">
            <v>-188200</v>
          </cell>
          <cell r="AG64">
            <v>-188200</v>
          </cell>
          <cell r="AH64">
            <v>-188200</v>
          </cell>
          <cell r="AJ64">
            <v>-4387500</v>
          </cell>
          <cell r="AK64">
            <v>-4387500</v>
          </cell>
          <cell r="AL64">
            <v>-4387500</v>
          </cell>
          <cell r="AM64">
            <v>-4387500</v>
          </cell>
          <cell r="AN64">
            <v>-4387500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U64">
            <v>50900</v>
          </cell>
          <cell r="AV64">
            <v>50900</v>
          </cell>
          <cell r="AW64">
            <v>-8711200</v>
          </cell>
          <cell r="AX64">
            <v>-8711200</v>
          </cell>
        </row>
        <row r="65">
          <cell r="A65" t="str">
            <v>TLITOT</v>
          </cell>
          <cell r="B65" t="str">
            <v>T&amp;L TRADING</v>
          </cell>
          <cell r="C65" t="str">
            <v>GBP</v>
          </cell>
          <cell r="E65">
            <v>57568648.649999999</v>
          </cell>
          <cell r="F65">
            <v>61928648.659999996</v>
          </cell>
          <cell r="G65">
            <v>106502000</v>
          </cell>
          <cell r="H65">
            <v>58453061.224489801</v>
          </cell>
          <cell r="J65">
            <v>57568648.649999999</v>
          </cell>
          <cell r="K65">
            <v>61928648.659999996</v>
          </cell>
          <cell r="M65">
            <v>778456198.86000001</v>
          </cell>
          <cell r="N65">
            <v>812102109.69000006</v>
          </cell>
          <cell r="O65">
            <v>1480334000</v>
          </cell>
          <cell r="P65">
            <v>787545663.26530612</v>
          </cell>
          <cell r="R65">
            <v>778456198.86000001</v>
          </cell>
          <cell r="S65">
            <v>812102109.69000006</v>
          </cell>
          <cell r="U65">
            <v>-27100</v>
          </cell>
          <cell r="V65">
            <v>689332.41999999993</v>
          </cell>
          <cell r="W65">
            <v>0</v>
          </cell>
          <cell r="X65">
            <v>649124.48979591834</v>
          </cell>
          <cell r="Z65">
            <v>4514924.54</v>
          </cell>
          <cell r="AA65">
            <v>5883323.7000000002</v>
          </cell>
          <cell r="AB65">
            <v>0</v>
          </cell>
          <cell r="AC65">
            <v>5878967.3469387759</v>
          </cell>
          <cell r="AE65">
            <v>524989.17999999993</v>
          </cell>
          <cell r="AF65">
            <v>491854.05000000005</v>
          </cell>
          <cell r="AG65">
            <v>68200</v>
          </cell>
          <cell r="AH65">
            <v>453687.75510204083</v>
          </cell>
          <cell r="AJ65">
            <v>6185900</v>
          </cell>
          <cell r="AK65">
            <v>6185900</v>
          </cell>
          <cell r="AL65">
            <v>4075816.0100000002</v>
          </cell>
          <cell r="AM65">
            <v>3660953.0100000007</v>
          </cell>
          <cell r="AN65">
            <v>3683724.4897959186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U65">
            <v>89.19</v>
          </cell>
          <cell r="AV65">
            <v>89.190000000002328</v>
          </cell>
          <cell r="AW65">
            <v>-16799168.309999999</v>
          </cell>
          <cell r="AX65">
            <v>-16799168.309999999</v>
          </cell>
        </row>
        <row r="66">
          <cell r="A66" t="str">
            <v>EUBADJ</v>
          </cell>
          <cell r="C66" t="str">
            <v>EUR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</row>
        <row r="67">
          <cell r="A67" t="str">
            <v>CUK</v>
          </cell>
          <cell r="B67" t="str">
            <v>Cukrspol</v>
          </cell>
          <cell r="C67" t="str">
            <v>CZK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</row>
        <row r="68">
          <cell r="A68" t="str">
            <v>EUBCON</v>
          </cell>
          <cell r="C68" t="str">
            <v>EUR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-793.65</v>
          </cell>
          <cell r="V68">
            <v>-793.65</v>
          </cell>
          <cell r="W68">
            <v>-1000</v>
          </cell>
          <cell r="X68">
            <v>-740.74074074074065</v>
          </cell>
          <cell r="Z68">
            <v>1544941.6600000001</v>
          </cell>
          <cell r="AA68">
            <v>1544941.6600000001</v>
          </cell>
          <cell r="AB68">
            <v>1951500</v>
          </cell>
          <cell r="AC68">
            <v>1445555.5555555555</v>
          </cell>
          <cell r="AE68">
            <v>109523.81000000001</v>
          </cell>
          <cell r="AF68">
            <v>109523.81000000001</v>
          </cell>
          <cell r="AG68">
            <v>138000</v>
          </cell>
          <cell r="AH68">
            <v>102222.22222222222</v>
          </cell>
          <cell r="AJ68">
            <v>5113550</v>
          </cell>
          <cell r="AK68">
            <v>5113550</v>
          </cell>
          <cell r="AL68">
            <v>4053220.3200000003</v>
          </cell>
          <cell r="AM68">
            <v>4053220.3200000003</v>
          </cell>
          <cell r="AN68">
            <v>3787814.8148148144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U68">
            <v>0</v>
          </cell>
          <cell r="AV68">
            <v>0</v>
          </cell>
          <cell r="AW68">
            <v>-1.37</v>
          </cell>
          <cell r="AX68">
            <v>-1.37</v>
          </cell>
        </row>
        <row r="69">
          <cell r="A69" t="str">
            <v>QAZ</v>
          </cell>
          <cell r="B69" t="str">
            <v>QAZ</v>
          </cell>
          <cell r="C69" t="str">
            <v>CZK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</row>
        <row r="70">
          <cell r="A70" t="str">
            <v>ESS</v>
          </cell>
          <cell r="B70" t="str">
            <v>ESS</v>
          </cell>
          <cell r="C70" t="str">
            <v>EUR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  <cell r="K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</row>
        <row r="71">
          <cell r="A71" t="str">
            <v>SRO</v>
          </cell>
          <cell r="B71" t="str">
            <v>SRO</v>
          </cell>
          <cell r="C71" t="str">
            <v>SKK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</row>
        <row r="72">
          <cell r="A72" t="str">
            <v>ESB</v>
          </cell>
          <cell r="B72" t="str">
            <v>Eastern Sugar</v>
          </cell>
          <cell r="C72" t="str">
            <v>EUR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  <cell r="K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</row>
        <row r="73">
          <cell r="A73" t="str">
            <v>ESK</v>
          </cell>
          <cell r="B73" t="str">
            <v>Eastern Sugar KFT</v>
          </cell>
          <cell r="C73" t="str">
            <v>HUF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</row>
        <row r="74">
          <cell r="A74" t="str">
            <v>HAS</v>
          </cell>
          <cell r="B74" t="str">
            <v>Hana Sugar</v>
          </cell>
          <cell r="C74" t="str">
            <v>CZK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A75" t="str">
            <v>JUH</v>
          </cell>
          <cell r="B75" t="str">
            <v>Juhocukor</v>
          </cell>
          <cell r="C75" t="str">
            <v>SKK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A76" t="str">
            <v>KAB</v>
          </cell>
          <cell r="B76" t="str">
            <v>Kaba</v>
          </cell>
          <cell r="C76" t="str">
            <v>HUF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  <cell r="K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A77" t="str">
            <v>EUBTOT</v>
          </cell>
          <cell r="B77" t="str">
            <v>EASTER SUGAR (JV)</v>
          </cell>
          <cell r="C77" t="str">
            <v>EUR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-793.65</v>
          </cell>
          <cell r="V77">
            <v>-793.65</v>
          </cell>
          <cell r="W77">
            <v>-1000</v>
          </cell>
          <cell r="X77">
            <v>-740.74074074074065</v>
          </cell>
          <cell r="Z77">
            <v>1544941.6600000001</v>
          </cell>
          <cell r="AA77">
            <v>1544941.6600000001</v>
          </cell>
          <cell r="AB77">
            <v>1951500</v>
          </cell>
          <cell r="AC77">
            <v>1445555.5555555555</v>
          </cell>
          <cell r="AE77">
            <v>109523.81000000001</v>
          </cell>
          <cell r="AF77">
            <v>109523.81000000001</v>
          </cell>
          <cell r="AG77">
            <v>138000</v>
          </cell>
          <cell r="AH77">
            <v>102222.22222222222</v>
          </cell>
          <cell r="AJ77">
            <v>5113550</v>
          </cell>
          <cell r="AK77">
            <v>5113550</v>
          </cell>
          <cell r="AL77">
            <v>4053220.3200000003</v>
          </cell>
          <cell r="AM77">
            <v>4053220.3200000003</v>
          </cell>
          <cell r="AN77">
            <v>3787814.8148148144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U77">
            <v>0</v>
          </cell>
          <cell r="AV77">
            <v>0</v>
          </cell>
          <cell r="AW77">
            <v>-1.37</v>
          </cell>
          <cell r="AX77">
            <v>-1.37</v>
          </cell>
        </row>
        <row r="78">
          <cell r="A78" t="str">
            <v>TALSE</v>
          </cell>
          <cell r="E78" t="e">
            <v>#N/A</v>
          </cell>
          <cell r="F78">
            <v>149309453.78999999</v>
          </cell>
          <cell r="G78" t="e">
            <v>#N/A</v>
          </cell>
          <cell r="H78">
            <v>144088382.91496307</v>
          </cell>
          <cell r="J78" t="e">
            <v>#N/A</v>
          </cell>
          <cell r="K78">
            <v>149309453.78999999</v>
          </cell>
          <cell r="M78" t="e">
            <v>#N/A</v>
          </cell>
          <cell r="N78">
            <v>1822719789.6300001</v>
          </cell>
          <cell r="O78" t="e">
            <v>#N/A</v>
          </cell>
          <cell r="P78">
            <v>1781011198.7069259</v>
          </cell>
          <cell r="R78" t="e">
            <v>#N/A</v>
          </cell>
          <cell r="S78">
            <v>1822719789.6300001</v>
          </cell>
          <cell r="U78" t="e">
            <v>#N/A</v>
          </cell>
          <cell r="V78">
            <v>3204962.33</v>
          </cell>
          <cell r="W78" t="e">
            <v>#N/A</v>
          </cell>
          <cell r="X78">
            <v>3084483.0923419548</v>
          </cell>
          <cell r="Z78" t="e">
            <v>#N/A</v>
          </cell>
          <cell r="AA78">
            <v>34100700.719999999</v>
          </cell>
          <cell r="AB78" t="e">
            <v>#N/A</v>
          </cell>
          <cell r="AC78">
            <v>32700243.251768705</v>
          </cell>
          <cell r="AE78" t="e">
            <v>#N/A</v>
          </cell>
          <cell r="AF78">
            <v>2696428.98</v>
          </cell>
          <cell r="AG78" t="e">
            <v>#N/A</v>
          </cell>
          <cell r="AH78">
            <v>2574839.8614837453</v>
          </cell>
          <cell r="AJ78" t="e">
            <v>#N/A</v>
          </cell>
          <cell r="AK78">
            <v>0</v>
          </cell>
          <cell r="AL78" t="e">
            <v>#N/A</v>
          </cell>
          <cell r="AM78">
            <v>31104259.73</v>
          </cell>
          <cell r="AN78">
            <v>29570949.944744371</v>
          </cell>
          <cell r="AP78" t="e">
            <v>#N/A</v>
          </cell>
          <cell r="AQ78">
            <v>0</v>
          </cell>
          <cell r="AR78" t="e">
            <v>#N/A</v>
          </cell>
          <cell r="AS78">
            <v>0</v>
          </cell>
          <cell r="AU78" t="e">
            <v>#N/A</v>
          </cell>
          <cell r="AV78">
            <v>108.11000000000058</v>
          </cell>
          <cell r="AW78" t="e">
            <v>#N/A</v>
          </cell>
          <cell r="AX78">
            <v>-16692746.049999999</v>
          </cell>
        </row>
        <row r="79">
          <cell r="A79" t="str">
            <v>SLE</v>
          </cell>
          <cell r="B79" t="str">
            <v>Sucralose</v>
          </cell>
          <cell r="C79" t="str">
            <v>USD</v>
          </cell>
          <cell r="E79">
            <v>7363513.5099999998</v>
          </cell>
          <cell r="F79">
            <v>7363513.5099999998</v>
          </cell>
          <cell r="G79">
            <v>13622500</v>
          </cell>
          <cell r="H79">
            <v>6950255.1020408161</v>
          </cell>
          <cell r="J79">
            <v>7363513.5099999998</v>
          </cell>
          <cell r="K79">
            <v>7363513.5099999998</v>
          </cell>
          <cell r="M79">
            <v>105753826.34</v>
          </cell>
          <cell r="N79">
            <v>105753826.34</v>
          </cell>
          <cell r="O79">
            <v>201487300</v>
          </cell>
          <cell r="P79">
            <v>102799642.85714287</v>
          </cell>
          <cell r="R79">
            <v>105753826.34</v>
          </cell>
          <cell r="S79">
            <v>105753826.34</v>
          </cell>
          <cell r="U79">
            <v>1729189.19</v>
          </cell>
          <cell r="V79">
            <v>1729189.19</v>
          </cell>
          <cell r="W79">
            <v>3199000</v>
          </cell>
          <cell r="X79">
            <v>1632142.8571428573</v>
          </cell>
          <cell r="Z79">
            <v>21330498.670000002</v>
          </cell>
          <cell r="AA79">
            <v>21330498.670000002</v>
          </cell>
          <cell r="AB79">
            <v>40489600</v>
          </cell>
          <cell r="AC79">
            <v>20657959.183673471</v>
          </cell>
          <cell r="AE79">
            <v>2021027.0299999998</v>
          </cell>
          <cell r="AF79">
            <v>2021027.0299999998</v>
          </cell>
          <cell r="AG79">
            <v>3738900</v>
          </cell>
          <cell r="AH79">
            <v>1907602.0408163266</v>
          </cell>
          <cell r="AJ79">
            <v>45897900</v>
          </cell>
          <cell r="AK79">
            <v>45897900</v>
          </cell>
          <cell r="AL79">
            <v>24191166.780000001</v>
          </cell>
          <cell r="AM79">
            <v>24191166.780000001</v>
          </cell>
          <cell r="AN79">
            <v>23417295.918367349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A80" t="str">
            <v>SUM</v>
          </cell>
          <cell r="B80" t="str">
            <v>Sucralose</v>
          </cell>
          <cell r="C80" t="str">
            <v>MXP</v>
          </cell>
          <cell r="E80">
            <v>179022.2</v>
          </cell>
          <cell r="F80">
            <v>179022.2</v>
          </cell>
          <cell r="G80">
            <v>3387100</v>
          </cell>
          <cell r="H80">
            <v>157264.99920327455</v>
          </cell>
          <cell r="J80">
            <v>179022.2</v>
          </cell>
          <cell r="K80">
            <v>179022.2</v>
          </cell>
          <cell r="M80">
            <v>4073541.62</v>
          </cell>
          <cell r="N80">
            <v>4073541.62</v>
          </cell>
          <cell r="O80">
            <v>80687200</v>
          </cell>
          <cell r="P80">
            <v>3746353.0582842114</v>
          </cell>
          <cell r="R80">
            <v>4073541.62</v>
          </cell>
          <cell r="S80">
            <v>4073541.62</v>
          </cell>
          <cell r="U80">
            <v>-8282.24</v>
          </cell>
          <cell r="V80">
            <v>-8282.24</v>
          </cell>
          <cell r="W80">
            <v>-156700</v>
          </cell>
          <cell r="X80">
            <v>-7275.6710386918367</v>
          </cell>
          <cell r="Z80">
            <v>65071.83</v>
          </cell>
          <cell r="AA80">
            <v>65071.83</v>
          </cell>
          <cell r="AB80">
            <v>1379300</v>
          </cell>
          <cell r="AC80">
            <v>64041.691535849714</v>
          </cell>
          <cell r="AE80">
            <v>-8282.24</v>
          </cell>
          <cell r="AF80">
            <v>-8282.24</v>
          </cell>
          <cell r="AG80">
            <v>-156700</v>
          </cell>
          <cell r="AH80">
            <v>-7275.6710386918367</v>
          </cell>
          <cell r="AJ80">
            <v>1379300</v>
          </cell>
          <cell r="AK80">
            <v>1379300</v>
          </cell>
          <cell r="AL80">
            <v>65071.83</v>
          </cell>
          <cell r="AM80">
            <v>65071.83</v>
          </cell>
          <cell r="AN80">
            <v>64041.691535849714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A81" t="str">
            <v>SAR</v>
          </cell>
          <cell r="B81" t="str">
            <v>Sucralose Argentina</v>
          </cell>
          <cell r="C81" t="str">
            <v>USD</v>
          </cell>
          <cell r="E81">
            <v>154486.49</v>
          </cell>
          <cell r="F81">
            <v>154486.49</v>
          </cell>
          <cell r="G81">
            <v>285800</v>
          </cell>
          <cell r="H81">
            <v>145816.32653061225</v>
          </cell>
          <cell r="J81">
            <v>154486.49</v>
          </cell>
          <cell r="K81">
            <v>154486.49</v>
          </cell>
          <cell r="M81">
            <v>2579392.98</v>
          </cell>
          <cell r="N81">
            <v>2579392.98</v>
          </cell>
          <cell r="O81">
            <v>4898200</v>
          </cell>
          <cell r="P81">
            <v>2499081.6326530613</v>
          </cell>
          <cell r="R81">
            <v>2579392.98</v>
          </cell>
          <cell r="S81">
            <v>2579392.98</v>
          </cell>
          <cell r="U81">
            <v>-17351.349999999999</v>
          </cell>
          <cell r="V81">
            <v>-17351.349999999999</v>
          </cell>
          <cell r="W81">
            <v>-32100</v>
          </cell>
          <cell r="X81">
            <v>-16377.551020408164</v>
          </cell>
          <cell r="Z81">
            <v>-76089.759999999995</v>
          </cell>
          <cell r="AA81">
            <v>-76089.759999999995</v>
          </cell>
          <cell r="AB81">
            <v>-140100</v>
          </cell>
          <cell r="AC81">
            <v>-71479.591836734689</v>
          </cell>
          <cell r="AE81">
            <v>-19513.509999999998</v>
          </cell>
          <cell r="AF81">
            <v>-19513.509999999998</v>
          </cell>
          <cell r="AG81">
            <v>-36100</v>
          </cell>
          <cell r="AH81">
            <v>-18418.367346938776</v>
          </cell>
          <cell r="AJ81">
            <v>-187100</v>
          </cell>
          <cell r="AK81">
            <v>-187100</v>
          </cell>
          <cell r="AL81">
            <v>-100916.54999999999</v>
          </cell>
          <cell r="AM81">
            <v>-100916.54999999999</v>
          </cell>
          <cell r="AN81">
            <v>-95459.183673469393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A82" t="str">
            <v>SIGH</v>
          </cell>
          <cell r="B82" t="str">
            <v>Singapore Holdings</v>
          </cell>
          <cell r="C82" t="str">
            <v>USD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-54.05</v>
          </cell>
          <cell r="V82">
            <v>-54.05</v>
          </cell>
          <cell r="W82">
            <v>-100</v>
          </cell>
          <cell r="X82">
            <v>-51.020408163265309</v>
          </cell>
          <cell r="Z82">
            <v>-526.86</v>
          </cell>
          <cell r="AA82">
            <v>-526.86</v>
          </cell>
          <cell r="AB82">
            <v>-1000</v>
          </cell>
          <cell r="AC82">
            <v>-510.20408163265307</v>
          </cell>
          <cell r="AE82">
            <v>-54.05</v>
          </cell>
          <cell r="AF82">
            <v>-54.05</v>
          </cell>
          <cell r="AG82">
            <v>-100</v>
          </cell>
          <cell r="AH82">
            <v>-51.020408163265309</v>
          </cell>
          <cell r="AJ82">
            <v>-1000</v>
          </cell>
          <cell r="AK82">
            <v>-1000</v>
          </cell>
          <cell r="AL82">
            <v>-526.86</v>
          </cell>
          <cell r="AM82">
            <v>-526.86</v>
          </cell>
          <cell r="AN82">
            <v>-510.20408163265307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A83" t="str">
            <v>SIG</v>
          </cell>
          <cell r="B83" t="str">
            <v>Singapore</v>
          </cell>
          <cell r="C83" t="str">
            <v>USD</v>
          </cell>
          <cell r="E83">
            <v>5738000.0099999998</v>
          </cell>
          <cell r="F83">
            <v>5738000.0099999998</v>
          </cell>
          <cell r="G83">
            <v>10615300</v>
          </cell>
          <cell r="H83">
            <v>5415969.3877551025</v>
          </cell>
          <cell r="J83">
            <v>5738000.0099999998</v>
          </cell>
          <cell r="K83">
            <v>5738000.0099999998</v>
          </cell>
          <cell r="M83">
            <v>61431556.130000003</v>
          </cell>
          <cell r="N83">
            <v>61431556.130000003</v>
          </cell>
          <cell r="O83">
            <v>116505300</v>
          </cell>
          <cell r="P83">
            <v>59441479.591836736</v>
          </cell>
          <cell r="R83">
            <v>61431556.130000003</v>
          </cell>
          <cell r="S83">
            <v>61431556.130000003</v>
          </cell>
          <cell r="U83">
            <v>810054.06</v>
          </cell>
          <cell r="V83">
            <v>810054.06</v>
          </cell>
          <cell r="W83">
            <v>1498600</v>
          </cell>
          <cell r="X83">
            <v>764591.83673469385</v>
          </cell>
          <cell r="Z83">
            <v>7414170.2300000004</v>
          </cell>
          <cell r="AA83">
            <v>7414170.2300000004</v>
          </cell>
          <cell r="AB83">
            <v>13810300</v>
          </cell>
          <cell r="AC83">
            <v>7046071.4285714291</v>
          </cell>
          <cell r="AE83">
            <v>546324.32000000007</v>
          </cell>
          <cell r="AF83">
            <v>546324.32000000007</v>
          </cell>
          <cell r="AG83">
            <v>1010700</v>
          </cell>
          <cell r="AH83">
            <v>515663.26530612248</v>
          </cell>
          <cell r="AJ83">
            <v>6068600</v>
          </cell>
          <cell r="AK83">
            <v>6068600</v>
          </cell>
          <cell r="AL83">
            <v>3355454.4000000004</v>
          </cell>
          <cell r="AM83">
            <v>3355454.4000000004</v>
          </cell>
          <cell r="AN83">
            <v>3096224.4897959186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  <row r="84">
          <cell r="A84" t="str">
            <v>PLCS</v>
          </cell>
          <cell r="B84" t="str">
            <v>Sucralose PLC</v>
          </cell>
          <cell r="C84" t="str">
            <v>GBP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5809900</v>
          </cell>
          <cell r="V84">
            <v>5809900</v>
          </cell>
          <cell r="W84">
            <v>5809900</v>
          </cell>
          <cell r="X84">
            <v>5809900</v>
          </cell>
          <cell r="Z84">
            <v>21789500</v>
          </cell>
          <cell r="AA84">
            <v>21789500</v>
          </cell>
          <cell r="AB84">
            <v>21789500</v>
          </cell>
          <cell r="AC84">
            <v>21789500</v>
          </cell>
          <cell r="AE84">
            <v>5802100</v>
          </cell>
          <cell r="AF84">
            <v>5802100</v>
          </cell>
          <cell r="AG84">
            <v>5802100</v>
          </cell>
          <cell r="AH84">
            <v>5802100</v>
          </cell>
          <cell r="AJ84">
            <v>21084700</v>
          </cell>
          <cell r="AK84">
            <v>21084700</v>
          </cell>
          <cell r="AL84">
            <v>21084700</v>
          </cell>
          <cell r="AM84">
            <v>21084700</v>
          </cell>
          <cell r="AN84">
            <v>21084700</v>
          </cell>
          <cell r="AP84">
            <v>-344700</v>
          </cell>
          <cell r="AQ84">
            <v>-344700</v>
          </cell>
          <cell r="AR84">
            <v>-4118300</v>
          </cell>
          <cell r="AS84">
            <v>-4118300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</row>
        <row r="85">
          <cell r="A85" t="str">
            <v>SSD</v>
          </cell>
          <cell r="B85" t="str">
            <v>T&amp;L SUCRALOSE</v>
          </cell>
          <cell r="C85" t="str">
            <v>GBP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</row>
        <row r="86">
          <cell r="A86" t="str">
            <v>SUCRALOSE</v>
          </cell>
          <cell r="B86" t="str">
            <v>Sucralose</v>
          </cell>
          <cell r="C86" t="str">
            <v>USD</v>
          </cell>
          <cell r="E86" t="e">
            <v>#N/A</v>
          </cell>
          <cell r="F86">
            <v>13435022.210000001</v>
          </cell>
          <cell r="G86" t="e">
            <v>#N/A</v>
          </cell>
          <cell r="H86">
            <v>12669305.815529805</v>
          </cell>
          <cell r="J86" t="e">
            <v>#N/A</v>
          </cell>
          <cell r="K86">
            <v>13435022.210000001</v>
          </cell>
          <cell r="M86" t="e">
            <v>#N/A</v>
          </cell>
          <cell r="N86">
            <v>173838317.07000002</v>
          </cell>
          <cell r="O86" t="e">
            <v>#N/A</v>
          </cell>
          <cell r="P86">
            <v>168486557.13991687</v>
          </cell>
          <cell r="R86" t="e">
            <v>#N/A</v>
          </cell>
          <cell r="S86">
            <v>173838317.07000002</v>
          </cell>
          <cell r="U86" t="e">
            <v>#N/A</v>
          </cell>
          <cell r="V86">
            <v>8323455.6099999994</v>
          </cell>
          <cell r="W86" t="e">
            <v>#N/A</v>
          </cell>
          <cell r="X86">
            <v>8182930.451410288</v>
          </cell>
          <cell r="Z86" t="e">
            <v>#N/A</v>
          </cell>
          <cell r="AA86">
            <v>50522624.109999999</v>
          </cell>
          <cell r="AB86" t="e">
            <v>#N/A</v>
          </cell>
          <cell r="AC86">
            <v>49485582.507862382</v>
          </cell>
          <cell r="AE86" t="e">
            <v>#N/A</v>
          </cell>
          <cell r="AF86">
            <v>8341601.5499999998</v>
          </cell>
          <cell r="AG86" t="e">
            <v>#N/A</v>
          </cell>
          <cell r="AH86">
            <v>8199620.2473286558</v>
          </cell>
          <cell r="AJ86" t="e">
            <v>#N/A</v>
          </cell>
          <cell r="AK86">
            <v>0</v>
          </cell>
          <cell r="AL86" t="e">
            <v>#N/A</v>
          </cell>
          <cell r="AM86">
            <v>48594949.600000001</v>
          </cell>
          <cell r="AN86">
            <v>47566292.711944014</v>
          </cell>
          <cell r="AP86" t="e">
            <v>#N/A</v>
          </cell>
          <cell r="AQ86">
            <v>-344700</v>
          </cell>
          <cell r="AR86" t="e">
            <v>#N/A</v>
          </cell>
          <cell r="AS86">
            <v>-4118300</v>
          </cell>
          <cell r="AU86" t="e">
            <v>#N/A</v>
          </cell>
          <cell r="AV86">
            <v>0</v>
          </cell>
          <cell r="AW86" t="e">
            <v>#N/A</v>
          </cell>
          <cell r="AX86">
            <v>0</v>
          </cell>
        </row>
        <row r="87">
          <cell r="A87" t="str">
            <v>STA</v>
          </cell>
          <cell r="B87" t="str">
            <v>A.E Staley Manufacturing Comp</v>
          </cell>
          <cell r="C87" t="str">
            <v>USD</v>
          </cell>
          <cell r="E87">
            <v>155810972.99000001</v>
          </cell>
          <cell r="F87">
            <v>155810972.99000001</v>
          </cell>
          <cell r="G87">
            <v>288250300</v>
          </cell>
          <cell r="H87">
            <v>147066479.59183675</v>
          </cell>
          <cell r="J87">
            <v>155810972.99000001</v>
          </cell>
          <cell r="K87">
            <v>155810972.99000001</v>
          </cell>
          <cell r="M87">
            <v>1576186752.75</v>
          </cell>
          <cell r="N87">
            <v>1576186752.75</v>
          </cell>
          <cell r="O87">
            <v>2981006100</v>
          </cell>
          <cell r="P87">
            <v>1520921479.5918367</v>
          </cell>
          <cell r="R87">
            <v>1576186752.75</v>
          </cell>
          <cell r="S87">
            <v>1576186752.75</v>
          </cell>
          <cell r="U87">
            <v>19136324.330000002</v>
          </cell>
          <cell r="V87">
            <v>19136324.330000002</v>
          </cell>
          <cell r="W87">
            <v>35402200</v>
          </cell>
          <cell r="X87">
            <v>18062346.93877551</v>
          </cell>
          <cell r="Z87">
            <v>208497287.59999999</v>
          </cell>
          <cell r="AA87">
            <v>208497287.59999999</v>
          </cell>
          <cell r="AB87">
            <v>393719700</v>
          </cell>
          <cell r="AC87">
            <v>200877397.95918366</v>
          </cell>
          <cell r="AE87">
            <v>15941945.950000003</v>
          </cell>
          <cell r="AF87">
            <v>15941945.950000003</v>
          </cell>
          <cell r="AG87">
            <v>29492600</v>
          </cell>
          <cell r="AH87">
            <v>15047244.897959184</v>
          </cell>
          <cell r="AJ87">
            <v>333010100</v>
          </cell>
          <cell r="AK87">
            <v>333010100</v>
          </cell>
          <cell r="AL87">
            <v>176371605.07999998</v>
          </cell>
          <cell r="AM87">
            <v>176371605.07999998</v>
          </cell>
          <cell r="AN87">
            <v>169903112.24489796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STAADJ</v>
          </cell>
          <cell r="C88" t="str">
            <v>USD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</row>
        <row r="89">
          <cell r="A89" t="str">
            <v>STC</v>
          </cell>
          <cell r="B89" t="str">
            <v>Staley Canada</v>
          </cell>
          <cell r="C89" t="str">
            <v>CAD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Z89">
            <v>225143.37</v>
          </cell>
          <cell r="AA89">
            <v>225143.37</v>
          </cell>
          <cell r="AB89">
            <v>448300</v>
          </cell>
          <cell r="AC89">
            <v>224447.41077506982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J89">
            <v>468100</v>
          </cell>
          <cell r="AK89">
            <v>468100</v>
          </cell>
          <cell r="AL89">
            <v>235104.26</v>
          </cell>
          <cell r="AM89">
            <v>235104.26</v>
          </cell>
          <cell r="AN89">
            <v>234360.54647292034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</row>
        <row r="90">
          <cell r="A90" t="str">
            <v>STATOT</v>
          </cell>
          <cell r="B90" t="str">
            <v>STALEY</v>
          </cell>
          <cell r="E90">
            <v>155810972.99000001</v>
          </cell>
          <cell r="F90">
            <v>155810972.99000001</v>
          </cell>
          <cell r="G90">
            <v>288250300</v>
          </cell>
          <cell r="H90">
            <v>147066479.59183675</v>
          </cell>
          <cell r="J90">
            <v>155810972.99000001</v>
          </cell>
          <cell r="K90">
            <v>155810972.99000001</v>
          </cell>
          <cell r="M90">
            <v>1576186752.75</v>
          </cell>
          <cell r="N90">
            <v>1576186752.75</v>
          </cell>
          <cell r="O90">
            <v>2981006100</v>
          </cell>
          <cell r="P90">
            <v>1520921479.5918367</v>
          </cell>
          <cell r="R90">
            <v>1576186752.75</v>
          </cell>
          <cell r="S90">
            <v>1576186752.75</v>
          </cell>
          <cell r="U90">
            <v>19136324.330000002</v>
          </cell>
          <cell r="V90">
            <v>19136324.330000002</v>
          </cell>
          <cell r="W90">
            <v>35402200</v>
          </cell>
          <cell r="X90">
            <v>18062346.93877551</v>
          </cell>
          <cell r="Z90">
            <v>208722430.97</v>
          </cell>
          <cell r="AA90">
            <v>208722430.97</v>
          </cell>
          <cell r="AB90">
            <v>-2154000</v>
          </cell>
          <cell r="AC90">
            <v>201101845.36995873</v>
          </cell>
          <cell r="AE90">
            <v>15941945.950000003</v>
          </cell>
          <cell r="AF90">
            <v>15941945.950000003</v>
          </cell>
          <cell r="AG90">
            <v>29492600</v>
          </cell>
          <cell r="AH90">
            <v>15047244.897959184</v>
          </cell>
          <cell r="AJ90">
            <v>-62863600</v>
          </cell>
          <cell r="AK90">
            <v>-62863600</v>
          </cell>
          <cell r="AL90">
            <v>176606709.34</v>
          </cell>
          <cell r="AM90">
            <v>176606709.33999997</v>
          </cell>
          <cell r="AN90">
            <v>170137472.79137087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</row>
        <row r="91">
          <cell r="A91" t="str">
            <v>MCA</v>
          </cell>
          <cell r="B91" t="str">
            <v>Tate &amp; Lyle Mexico Citirc</v>
          </cell>
          <cell r="C91" t="str">
            <v>MXP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</row>
        <row r="92">
          <cell r="A92" t="str">
            <v>MER</v>
          </cell>
          <cell r="B92" t="str">
            <v>Mercocitrico</v>
          </cell>
          <cell r="C92" t="str">
            <v>BRL</v>
          </cell>
          <cell r="E92">
            <v>2907487.53</v>
          </cell>
          <cell r="F92">
            <v>2907487.53</v>
          </cell>
          <cell r="G92">
            <v>8737000</v>
          </cell>
          <cell r="H92">
            <v>2486160.7040620446</v>
          </cell>
          <cell r="J92">
            <v>2907487.53</v>
          </cell>
          <cell r="K92">
            <v>2907487.53</v>
          </cell>
          <cell r="M92">
            <v>33382424.449999999</v>
          </cell>
          <cell r="N92">
            <v>33382424.449999999</v>
          </cell>
          <cell r="O92">
            <v>102654000</v>
          </cell>
          <cell r="P92">
            <v>29210752.079064339</v>
          </cell>
          <cell r="R92">
            <v>33382424.449999999</v>
          </cell>
          <cell r="S92">
            <v>33382424.449999999</v>
          </cell>
          <cell r="U92">
            <v>76539.11</v>
          </cell>
          <cell r="V92">
            <v>76539.11</v>
          </cell>
          <cell r="W92">
            <v>230000</v>
          </cell>
          <cell r="X92">
            <v>65447.746587417911</v>
          </cell>
          <cell r="Z92">
            <v>707409.03</v>
          </cell>
          <cell r="AA92">
            <v>707409.03</v>
          </cell>
          <cell r="AB92">
            <v>2062000</v>
          </cell>
          <cell r="AC92">
            <v>586753.27592719882</v>
          </cell>
          <cell r="AE92">
            <v>98169.72</v>
          </cell>
          <cell r="AF92">
            <v>98169.72</v>
          </cell>
          <cell r="AG92">
            <v>295000</v>
          </cell>
          <cell r="AH92">
            <v>83943.848883862098</v>
          </cell>
          <cell r="AJ92">
            <v>3064000</v>
          </cell>
          <cell r="AK92">
            <v>3064000</v>
          </cell>
          <cell r="AL92">
            <v>1029643.71</v>
          </cell>
          <cell r="AM92">
            <v>1029643.71</v>
          </cell>
          <cell r="AN92">
            <v>871877.80671238468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</row>
        <row r="93">
          <cell r="A93" t="str">
            <v>MXM</v>
          </cell>
          <cell r="B93" t="str">
            <v>Mexama</v>
          </cell>
          <cell r="C93" t="str">
            <v>MXP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-9910.14</v>
          </cell>
          <cell r="V93">
            <v>-9910.14</v>
          </cell>
          <cell r="W93">
            <v>-187500</v>
          </cell>
          <cell r="X93">
            <v>-8705.732736150092</v>
          </cell>
          <cell r="Z93">
            <v>-38024.559999999998</v>
          </cell>
          <cell r="AA93">
            <v>-38024.559999999998</v>
          </cell>
          <cell r="AB93">
            <v>-658700</v>
          </cell>
          <cell r="AC93">
            <v>-30583.819484277683</v>
          </cell>
          <cell r="AE93">
            <v>-9910.14</v>
          </cell>
          <cell r="AF93">
            <v>-9910.14</v>
          </cell>
          <cell r="AG93">
            <v>-187500</v>
          </cell>
          <cell r="AH93">
            <v>-8705.732736150092</v>
          </cell>
          <cell r="AJ93">
            <v>-658700</v>
          </cell>
          <cell r="AK93">
            <v>-658700</v>
          </cell>
          <cell r="AL93">
            <v>-38024.559999999998</v>
          </cell>
          <cell r="AM93">
            <v>-38024.559999999998</v>
          </cell>
          <cell r="AN93">
            <v>-30583.819484277683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</row>
        <row r="94">
          <cell r="A94" t="str">
            <v>SUC</v>
          </cell>
          <cell r="B94" t="str">
            <v>Sucromiles</v>
          </cell>
          <cell r="C94" t="str">
            <v>COP</v>
          </cell>
          <cell r="E94">
            <v>2784237.45</v>
          </cell>
          <cell r="F94">
            <v>2784237.45</v>
          </cell>
          <cell r="G94">
            <v>9595874350</v>
          </cell>
          <cell r="H94">
            <v>2490936.503982259</v>
          </cell>
          <cell r="J94">
            <v>2784237.45</v>
          </cell>
          <cell r="K94">
            <v>2784237.45</v>
          </cell>
          <cell r="M94">
            <v>33394313.18</v>
          </cell>
          <cell r="N94">
            <v>33394313.18</v>
          </cell>
          <cell r="O94">
            <v>115739757450</v>
          </cell>
          <cell r="P94">
            <v>30044201.943333868</v>
          </cell>
          <cell r="R94">
            <v>33394313.18</v>
          </cell>
          <cell r="S94">
            <v>33394313.18</v>
          </cell>
          <cell r="U94">
            <v>82971.48</v>
          </cell>
          <cell r="V94">
            <v>82971.48</v>
          </cell>
          <cell r="W94">
            <v>285961250</v>
          </cell>
          <cell r="X94">
            <v>74230.996610475297</v>
          </cell>
          <cell r="Z94">
            <v>1616180.34</v>
          </cell>
          <cell r="AA94">
            <v>1616180.34</v>
          </cell>
          <cell r="AB94">
            <v>5617156550</v>
          </cell>
          <cell r="AC94">
            <v>1458124.5844447773</v>
          </cell>
          <cell r="AE94">
            <v>78640.759999999995</v>
          </cell>
          <cell r="AF94">
            <v>78640.759999999995</v>
          </cell>
          <cell r="AG94">
            <v>271035400</v>
          </cell>
          <cell r="AH94">
            <v>70356.483120418634</v>
          </cell>
          <cell r="AJ94">
            <v>5432140750</v>
          </cell>
          <cell r="AK94">
            <v>5432140750</v>
          </cell>
          <cell r="AL94">
            <v>1562848.86</v>
          </cell>
          <cell r="AM94">
            <v>1562848.86</v>
          </cell>
          <cell r="AN94">
            <v>1410097.4226433642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</row>
        <row r="95">
          <cell r="A95" t="str">
            <v>TCA</v>
          </cell>
          <cell r="B95" t="str">
            <v>Tate &amp; Lyle Citirc Acid</v>
          </cell>
          <cell r="C95" t="str">
            <v>GBP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  <cell r="M95">
            <v>2389900</v>
          </cell>
          <cell r="N95">
            <v>2389900</v>
          </cell>
          <cell r="O95">
            <v>2389900</v>
          </cell>
          <cell r="P95">
            <v>2389900</v>
          </cell>
          <cell r="R95">
            <v>2389900</v>
          </cell>
          <cell r="S95">
            <v>2389900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Z95">
            <v>-108700</v>
          </cell>
          <cell r="AA95">
            <v>-108700</v>
          </cell>
          <cell r="AB95">
            <v>-108700</v>
          </cell>
          <cell r="AC95">
            <v>-108700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J95">
            <v>-115500</v>
          </cell>
          <cell r="AK95">
            <v>-115500</v>
          </cell>
          <cell r="AL95">
            <v>-115500</v>
          </cell>
          <cell r="AM95">
            <v>-115500</v>
          </cell>
          <cell r="AN95">
            <v>-115500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</row>
        <row r="96">
          <cell r="A96" t="str">
            <v>TCU</v>
          </cell>
          <cell r="B96" t="str">
            <v>Tate &amp; Lyle Citirc Acid Inc</v>
          </cell>
          <cell r="C96" t="str">
            <v>USD</v>
          </cell>
          <cell r="E96">
            <v>4883783.79</v>
          </cell>
          <cell r="F96">
            <v>4883783.79</v>
          </cell>
          <cell r="G96">
            <v>9035000</v>
          </cell>
          <cell r="H96">
            <v>4609693.8775510201</v>
          </cell>
          <cell r="J96">
            <v>4883783.79</v>
          </cell>
          <cell r="K96">
            <v>4883783.79</v>
          </cell>
          <cell r="M96">
            <v>55896003.280000001</v>
          </cell>
          <cell r="N96">
            <v>55896003.280000001</v>
          </cell>
          <cell r="O96">
            <v>106007700</v>
          </cell>
          <cell r="P96">
            <v>54085561.224489793</v>
          </cell>
          <cell r="R96">
            <v>55896003.280000001</v>
          </cell>
          <cell r="S96">
            <v>55896003.280000001</v>
          </cell>
          <cell r="U96">
            <v>-25351.35</v>
          </cell>
          <cell r="V96">
            <v>-25351.35</v>
          </cell>
          <cell r="W96">
            <v>-46900</v>
          </cell>
          <cell r="X96">
            <v>-23928.571428571428</v>
          </cell>
          <cell r="Z96">
            <v>2668962.1</v>
          </cell>
          <cell r="AA96">
            <v>2668962.1</v>
          </cell>
          <cell r="AB96">
            <v>5235000</v>
          </cell>
          <cell r="AC96">
            <v>2670918.3673469387</v>
          </cell>
          <cell r="AE96">
            <v>-230810.81</v>
          </cell>
          <cell r="AF96">
            <v>-230810.81</v>
          </cell>
          <cell r="AG96">
            <v>-427000</v>
          </cell>
          <cell r="AH96">
            <v>-217857.14285714287</v>
          </cell>
          <cell r="AJ96">
            <v>1172500</v>
          </cell>
          <cell r="AK96">
            <v>1172500</v>
          </cell>
          <cell r="AL96">
            <v>523892.74000000022</v>
          </cell>
          <cell r="AM96">
            <v>523892.74000000022</v>
          </cell>
          <cell r="AN96">
            <v>598214.28571428568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</row>
        <row r="97">
          <cell r="A97" t="str">
            <v>CITTOT</v>
          </cell>
          <cell r="B97" t="str">
            <v>CITRIC</v>
          </cell>
          <cell r="C97" t="str">
            <v>USD</v>
          </cell>
          <cell r="E97">
            <v>10575508.77</v>
          </cell>
          <cell r="F97">
            <v>10575508.77</v>
          </cell>
          <cell r="G97">
            <v>0</v>
          </cell>
          <cell r="H97">
            <v>9586791.0855953246</v>
          </cell>
          <cell r="J97">
            <v>10575508.77</v>
          </cell>
          <cell r="K97">
            <v>10575508.77</v>
          </cell>
          <cell r="M97">
            <v>125062640.91</v>
          </cell>
          <cell r="N97">
            <v>125062640.91</v>
          </cell>
          <cell r="O97">
            <v>0</v>
          </cell>
          <cell r="P97">
            <v>115730415.246888</v>
          </cell>
          <cell r="R97">
            <v>125062640.91</v>
          </cell>
          <cell r="S97">
            <v>125062640.91</v>
          </cell>
          <cell r="U97">
            <v>124249.11</v>
          </cell>
          <cell r="V97">
            <v>124249.1</v>
          </cell>
          <cell r="W97">
            <v>0</v>
          </cell>
          <cell r="X97">
            <v>107044.43903317169</v>
          </cell>
          <cell r="Z97">
            <v>4833737.72</v>
          </cell>
          <cell r="AA97">
            <v>4845826.91</v>
          </cell>
          <cell r="AB97">
            <v>0</v>
          </cell>
          <cell r="AC97">
            <v>4576512.4082346372</v>
          </cell>
          <cell r="AE97">
            <v>-62288.849999999977</v>
          </cell>
          <cell r="AF97">
            <v>-63910.47</v>
          </cell>
          <cell r="AG97">
            <v>0</v>
          </cell>
          <cell r="AH97">
            <v>-72262.543589012232</v>
          </cell>
          <cell r="AJ97">
            <v>0</v>
          </cell>
          <cell r="AK97">
            <v>0</v>
          </cell>
          <cell r="AL97">
            <v>2980484.45</v>
          </cell>
          <cell r="AM97">
            <v>2962860.75</v>
          </cell>
          <cell r="AN97">
            <v>2734105.6955857566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</row>
        <row r="98">
          <cell r="A98" t="str">
            <v>CCI</v>
          </cell>
          <cell r="B98" t="str">
            <v>CCI USA</v>
          </cell>
          <cell r="C98" t="str">
            <v>USD</v>
          </cell>
          <cell r="E98">
            <v>3468486.49</v>
          </cell>
          <cell r="F98">
            <v>3468486.49</v>
          </cell>
          <cell r="G98">
            <v>6416700</v>
          </cell>
          <cell r="H98">
            <v>3273826.5306122447</v>
          </cell>
          <cell r="J98">
            <v>3468486.49</v>
          </cell>
          <cell r="K98">
            <v>3468486.49</v>
          </cell>
          <cell r="M98">
            <v>39361783.380000003</v>
          </cell>
          <cell r="N98">
            <v>39361783.380000003</v>
          </cell>
          <cell r="O98">
            <v>74485000</v>
          </cell>
          <cell r="P98">
            <v>38002551.020408161</v>
          </cell>
          <cell r="R98">
            <v>39361783.380000003</v>
          </cell>
          <cell r="S98">
            <v>39361783.380000003</v>
          </cell>
          <cell r="U98">
            <v>591405.41</v>
          </cell>
          <cell r="V98">
            <v>591405.41</v>
          </cell>
          <cell r="W98">
            <v>1094100</v>
          </cell>
          <cell r="X98">
            <v>558214.28571428568</v>
          </cell>
          <cell r="Z98">
            <v>6459348.3499999996</v>
          </cell>
          <cell r="AA98">
            <v>6459348.3499999996</v>
          </cell>
          <cell r="AB98">
            <v>12230000</v>
          </cell>
          <cell r="AC98">
            <v>6239795.9183673467</v>
          </cell>
          <cell r="AE98">
            <v>573675.68000000005</v>
          </cell>
          <cell r="AF98">
            <v>573675.68000000005</v>
          </cell>
          <cell r="AG98">
            <v>1061300</v>
          </cell>
          <cell r="AH98">
            <v>541479.59183673467</v>
          </cell>
          <cell r="AJ98">
            <v>12108800</v>
          </cell>
          <cell r="AK98">
            <v>12108800</v>
          </cell>
          <cell r="AL98">
            <v>6394647.9399999995</v>
          </cell>
          <cell r="AM98">
            <v>6394647.9399999995</v>
          </cell>
          <cell r="AN98">
            <v>6177959.1836734693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U98">
            <v>0</v>
          </cell>
          <cell r="AV98">
            <v>0</v>
          </cell>
          <cell r="AW98">
            <v>-93198.03</v>
          </cell>
          <cell r="AX98">
            <v>-93198.03</v>
          </cell>
        </row>
        <row r="99">
          <cell r="A99" t="str">
            <v>CCC</v>
          </cell>
          <cell r="B99" t="str">
            <v>CCI Canada</v>
          </cell>
          <cell r="C99" t="str">
            <v>CAD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</row>
        <row r="100">
          <cell r="A100" t="str">
            <v>CCM</v>
          </cell>
          <cell r="B100" t="str">
            <v>CCI Mexico</v>
          </cell>
          <cell r="C100" t="str">
            <v>MXP</v>
          </cell>
          <cell r="E100">
            <v>121960.89</v>
          </cell>
          <cell r="F100">
            <v>121960.89</v>
          </cell>
          <cell r="G100">
            <v>2307500</v>
          </cell>
          <cell r="H100">
            <v>107138.55087288714</v>
          </cell>
          <cell r="J100">
            <v>121960.89</v>
          </cell>
          <cell r="K100">
            <v>121960.89</v>
          </cell>
          <cell r="M100">
            <v>1120680.31</v>
          </cell>
          <cell r="N100">
            <v>1120680.31</v>
          </cell>
          <cell r="O100">
            <v>21850700</v>
          </cell>
          <cell r="P100">
            <v>1014540.5562549056</v>
          </cell>
          <cell r="R100">
            <v>1120680.31</v>
          </cell>
          <cell r="S100">
            <v>1120680.31</v>
          </cell>
          <cell r="U100">
            <v>22447.14</v>
          </cell>
          <cell r="V100">
            <v>22447.14</v>
          </cell>
          <cell r="W100">
            <v>424700</v>
          </cell>
          <cell r="X100">
            <v>19719.065029562367</v>
          </cell>
          <cell r="Z100">
            <v>157997.01999999999</v>
          </cell>
          <cell r="AA100">
            <v>157997.01999999999</v>
          </cell>
          <cell r="AB100">
            <v>3085100</v>
          </cell>
          <cell r="AC100">
            <v>143242.9656762488</v>
          </cell>
          <cell r="AE100">
            <v>25042.28</v>
          </cell>
          <cell r="AF100">
            <v>25042.28</v>
          </cell>
          <cell r="AG100">
            <v>473800</v>
          </cell>
          <cell r="AH100">
            <v>21998.806242068873</v>
          </cell>
          <cell r="AJ100">
            <v>3528000</v>
          </cell>
          <cell r="AK100">
            <v>3528000</v>
          </cell>
          <cell r="AL100">
            <v>181203.58</v>
          </cell>
          <cell r="AM100">
            <v>181203.58</v>
          </cell>
          <cell r="AN100">
            <v>163807.06716340012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</row>
        <row r="101">
          <cell r="A101" t="str">
            <v>CCITOT</v>
          </cell>
          <cell r="C101" t="str">
            <v>USD</v>
          </cell>
          <cell r="E101" t="e">
            <v>#N/A</v>
          </cell>
          <cell r="F101">
            <v>3590447.3800000004</v>
          </cell>
          <cell r="G101" t="e">
            <v>#N/A</v>
          </cell>
          <cell r="H101">
            <v>3380965.0814851318</v>
          </cell>
          <cell r="J101" t="e">
            <v>#N/A</v>
          </cell>
          <cell r="K101">
            <v>3590447.3800000004</v>
          </cell>
          <cell r="M101" t="e">
            <v>#N/A</v>
          </cell>
          <cell r="N101">
            <v>40482463.690000005</v>
          </cell>
          <cell r="O101" t="e">
            <v>#N/A</v>
          </cell>
          <cell r="P101">
            <v>39017091.576663069</v>
          </cell>
          <cell r="R101" t="e">
            <v>#N/A</v>
          </cell>
          <cell r="S101">
            <v>40482463.690000005</v>
          </cell>
          <cell r="U101" t="e">
            <v>#N/A</v>
          </cell>
          <cell r="V101">
            <v>613852.55000000005</v>
          </cell>
          <cell r="W101" t="e">
            <v>#N/A</v>
          </cell>
          <cell r="X101">
            <v>577933.35074384802</v>
          </cell>
          <cell r="Z101" t="e">
            <v>#N/A</v>
          </cell>
          <cell r="AA101">
            <v>6617345.3699999992</v>
          </cell>
          <cell r="AB101" t="e">
            <v>#N/A</v>
          </cell>
          <cell r="AC101">
            <v>6383038.8840435958</v>
          </cell>
          <cell r="AE101" t="e">
            <v>#N/A</v>
          </cell>
          <cell r="AF101">
            <v>598717.96000000008</v>
          </cell>
          <cell r="AG101" t="e">
            <v>#N/A</v>
          </cell>
          <cell r="AH101">
            <v>563478.39807880356</v>
          </cell>
          <cell r="AJ101" t="e">
            <v>#N/A</v>
          </cell>
          <cell r="AL101" t="e">
            <v>#N/A</v>
          </cell>
          <cell r="AM101">
            <v>6575851.5199999996</v>
          </cell>
          <cell r="AN101">
            <v>6341766.2508368697</v>
          </cell>
          <cell r="AP101" t="e">
            <v>#N/A</v>
          </cell>
          <cell r="AQ101">
            <v>0</v>
          </cell>
          <cell r="AR101" t="e">
            <v>#N/A</v>
          </cell>
          <cell r="AS101">
            <v>0</v>
          </cell>
          <cell r="AU101" t="e">
            <v>#N/A</v>
          </cell>
          <cell r="AV101">
            <v>0</v>
          </cell>
          <cell r="AW101" t="e">
            <v>#N/A</v>
          </cell>
          <cell r="AX101">
            <v>-93198.03</v>
          </cell>
        </row>
        <row r="102">
          <cell r="A102" t="str">
            <v>DUP</v>
          </cell>
          <cell r="B102" t="str">
            <v>3G Dupont (JV)</v>
          </cell>
          <cell r="C102" t="str">
            <v>USD</v>
          </cell>
          <cell r="E102">
            <v>393648.65</v>
          </cell>
          <cell r="F102">
            <v>393648.65</v>
          </cell>
          <cell r="G102">
            <v>728250</v>
          </cell>
          <cell r="H102">
            <v>371556.12244897959</v>
          </cell>
          <cell r="J102">
            <v>393648.65</v>
          </cell>
          <cell r="K102">
            <v>393648.65</v>
          </cell>
          <cell r="M102">
            <v>7387466.3899999997</v>
          </cell>
          <cell r="N102">
            <v>7387466.3899999997</v>
          </cell>
          <cell r="O102">
            <v>13895550</v>
          </cell>
          <cell r="P102">
            <v>7089566.3265306121</v>
          </cell>
          <cell r="R102">
            <v>7387466.3899999997</v>
          </cell>
          <cell r="S102">
            <v>7387466.3899999997</v>
          </cell>
          <cell r="U102">
            <v>-519351.37</v>
          </cell>
          <cell r="V102">
            <v>-519351.37</v>
          </cell>
          <cell r="W102">
            <v>-960800</v>
          </cell>
          <cell r="X102">
            <v>-490204.08163265308</v>
          </cell>
          <cell r="Z102">
            <v>-5768567.9000000004</v>
          </cell>
          <cell r="AA102">
            <v>-5768567.9000000004</v>
          </cell>
          <cell r="AB102">
            <v>-10964400</v>
          </cell>
          <cell r="AC102">
            <v>-5594081.6326530613</v>
          </cell>
          <cell r="AE102">
            <v>-546324.32999999996</v>
          </cell>
          <cell r="AF102">
            <v>-546324.32999999996</v>
          </cell>
          <cell r="AG102">
            <v>-1010700</v>
          </cell>
          <cell r="AH102">
            <v>-515663.26530612248</v>
          </cell>
          <cell r="AJ102">
            <v>-11530650</v>
          </cell>
          <cell r="AK102">
            <v>-11530650</v>
          </cell>
          <cell r="AL102">
            <v>-6067662.7200000007</v>
          </cell>
          <cell r="AM102">
            <v>-6067662.7200000007</v>
          </cell>
          <cell r="AN102">
            <v>-5882984.6938775508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</row>
        <row r="103">
          <cell r="A103" t="str">
            <v>ALM</v>
          </cell>
          <cell r="B103" t="str">
            <v>ALMEX (JV)</v>
          </cell>
          <cell r="C103" t="str">
            <v>MXP</v>
          </cell>
          <cell r="E103">
            <v>7635037</v>
          </cell>
          <cell r="F103">
            <v>7635037</v>
          </cell>
          <cell r="G103">
            <v>144454900</v>
          </cell>
          <cell r="H103">
            <v>6707124.0097455354</v>
          </cell>
          <cell r="J103">
            <v>7635037</v>
          </cell>
          <cell r="K103">
            <v>7635037</v>
          </cell>
          <cell r="M103">
            <v>105819360.37</v>
          </cell>
          <cell r="N103">
            <v>105819360.37</v>
          </cell>
          <cell r="O103">
            <v>2059587350</v>
          </cell>
          <cell r="P103">
            <v>95627824.084563285</v>
          </cell>
          <cell r="R103">
            <v>105819360.37</v>
          </cell>
          <cell r="S103">
            <v>105819360.37</v>
          </cell>
          <cell r="U103">
            <v>90525.9</v>
          </cell>
          <cell r="V103">
            <v>90525.9</v>
          </cell>
          <cell r="W103">
            <v>1712750</v>
          </cell>
          <cell r="X103">
            <v>79523.966633819044</v>
          </cell>
          <cell r="Z103">
            <v>5920916.3700000001</v>
          </cell>
          <cell r="AA103">
            <v>5920916.3700000001</v>
          </cell>
          <cell r="AB103">
            <v>116287950</v>
          </cell>
          <cell r="AC103">
            <v>5399316.3367188536</v>
          </cell>
          <cell r="AE103">
            <v>93062.9</v>
          </cell>
          <cell r="AF103">
            <v>93062.9</v>
          </cell>
          <cell r="AG103">
            <v>1760750</v>
          </cell>
          <cell r="AH103">
            <v>81752.634214273465</v>
          </cell>
          <cell r="AJ103">
            <v>119173250</v>
          </cell>
          <cell r="AK103">
            <v>119173250</v>
          </cell>
          <cell r="AL103">
            <v>6066793.8899999997</v>
          </cell>
          <cell r="AM103">
            <v>6066793.8899999997</v>
          </cell>
          <cell r="AN103">
            <v>5533282.4735914608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U103">
            <v>0</v>
          </cell>
          <cell r="AV103">
            <v>0</v>
          </cell>
          <cell r="AW103">
            <v>-895.07</v>
          </cell>
          <cell r="AX103">
            <v>-895.07</v>
          </cell>
        </row>
        <row r="104">
          <cell r="A104" t="str">
            <v>AST</v>
          </cell>
          <cell r="B104" t="str">
            <v>Asta</v>
          </cell>
          <cell r="C104" t="str">
            <v>USD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0.01</v>
          </cell>
          <cell r="V104">
            <v>0.01</v>
          </cell>
          <cell r="W104">
            <v>0</v>
          </cell>
          <cell r="X104">
            <v>0</v>
          </cell>
          <cell r="Z104">
            <v>-12089.19</v>
          </cell>
          <cell r="AA104">
            <v>-12089.19</v>
          </cell>
          <cell r="AB104">
            <v>-23050</v>
          </cell>
          <cell r="AC104">
            <v>-11760.204081632653</v>
          </cell>
          <cell r="AE104">
            <v>1621.6299999999999</v>
          </cell>
          <cell r="AF104">
            <v>1621.6299999999999</v>
          </cell>
          <cell r="AG104">
            <v>3000</v>
          </cell>
          <cell r="AH104">
            <v>1530.6122448979593</v>
          </cell>
          <cell r="AJ104">
            <v>10200</v>
          </cell>
          <cell r="AK104">
            <v>10200</v>
          </cell>
          <cell r="AL104">
            <v>5534.51</v>
          </cell>
          <cell r="AM104">
            <v>5534.51</v>
          </cell>
          <cell r="AN104">
            <v>5204.0816326530612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</row>
        <row r="105">
          <cell r="A105" t="str">
            <v>TFP</v>
          </cell>
          <cell r="B105" t="str">
            <v>Tate &amp; Lyle Termentation Prod</v>
          </cell>
          <cell r="C105" t="str">
            <v>USD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</row>
        <row r="106">
          <cell r="A106" t="str">
            <v>ASTTOT</v>
          </cell>
          <cell r="B106" t="str">
            <v>ASTA (JV)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J106" t="e">
            <v>#N/A</v>
          </cell>
          <cell r="K106">
            <v>0</v>
          </cell>
          <cell r="M106" t="e">
            <v>#N/A</v>
          </cell>
          <cell r="N106">
            <v>0</v>
          </cell>
          <cell r="O106" t="e">
            <v>#N/A</v>
          </cell>
          <cell r="P106">
            <v>0</v>
          </cell>
          <cell r="R106" t="e">
            <v>#N/A</v>
          </cell>
          <cell r="S106">
            <v>0</v>
          </cell>
          <cell r="U106" t="e">
            <v>#N/A</v>
          </cell>
          <cell r="V106">
            <v>0.01</v>
          </cell>
          <cell r="W106" t="e">
            <v>#N/A</v>
          </cell>
          <cell r="X106">
            <v>0</v>
          </cell>
          <cell r="Z106" t="e">
            <v>#N/A</v>
          </cell>
          <cell r="AA106">
            <v>-12089.19</v>
          </cell>
          <cell r="AB106" t="e">
            <v>#N/A</v>
          </cell>
          <cell r="AC106">
            <v>-11760.204081632653</v>
          </cell>
          <cell r="AE106" t="e">
            <v>#N/A</v>
          </cell>
          <cell r="AF106">
            <v>1621.6299999999999</v>
          </cell>
          <cell r="AG106" t="e">
            <v>#N/A</v>
          </cell>
          <cell r="AH106">
            <v>1530.6122448979593</v>
          </cell>
          <cell r="AJ106" t="e">
            <v>#N/A</v>
          </cell>
          <cell r="AK106">
            <v>0</v>
          </cell>
          <cell r="AL106" t="e">
            <v>#N/A</v>
          </cell>
          <cell r="AM106">
            <v>5534.51</v>
          </cell>
          <cell r="AN106">
            <v>5204.0816326530612</v>
          </cell>
          <cell r="AP106" t="e">
            <v>#N/A</v>
          </cell>
          <cell r="AQ106">
            <v>0</v>
          </cell>
          <cell r="AR106" t="e">
            <v>#N/A</v>
          </cell>
          <cell r="AS106">
            <v>0</v>
          </cell>
          <cell r="AU106" t="e">
            <v>#N/A</v>
          </cell>
          <cell r="AV106">
            <v>0</v>
          </cell>
          <cell r="AW106" t="e">
            <v>#N/A</v>
          </cell>
          <cell r="AX106">
            <v>0</v>
          </cell>
        </row>
        <row r="107">
          <cell r="A107" t="str">
            <v>BIO</v>
          </cell>
          <cell r="B107" t="str">
            <v>T&amp;L Biomaterials BV</v>
          </cell>
          <cell r="C107" t="str">
            <v>EUR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-5714.28</v>
          </cell>
          <cell r="V107">
            <v>-5714.28</v>
          </cell>
          <cell r="W107">
            <v>-7200</v>
          </cell>
          <cell r="X107">
            <v>-5333.333333333333</v>
          </cell>
          <cell r="Z107">
            <v>-66720.14</v>
          </cell>
          <cell r="AA107">
            <v>-66720.14</v>
          </cell>
          <cell r="AB107">
            <v>-84100</v>
          </cell>
          <cell r="AC107">
            <v>-62296.296296296292</v>
          </cell>
          <cell r="AE107">
            <v>-2539.6799999999998</v>
          </cell>
          <cell r="AF107">
            <v>-2539.6799999999998</v>
          </cell>
          <cell r="AG107">
            <v>-3200</v>
          </cell>
          <cell r="AH107">
            <v>-2370.3703703703704</v>
          </cell>
          <cell r="AJ107">
            <v>-27600</v>
          </cell>
          <cell r="AK107">
            <v>-27600</v>
          </cell>
          <cell r="AL107">
            <v>-21900.519999999997</v>
          </cell>
          <cell r="AM107">
            <v>-21900.519999999997</v>
          </cell>
          <cell r="AN107">
            <v>-20444.444444444442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</row>
        <row r="108">
          <cell r="A108" t="str">
            <v>HYC</v>
          </cell>
          <cell r="B108" t="str">
            <v>Hycail</v>
          </cell>
          <cell r="C108" t="str">
            <v>EUR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Z108">
            <v>544074.81000000006</v>
          </cell>
          <cell r="AA108">
            <v>544074.81000000006</v>
          </cell>
          <cell r="AB108">
            <v>687800</v>
          </cell>
          <cell r="AC108">
            <v>509481.48148148146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670300</v>
          </cell>
          <cell r="AK108">
            <v>670300</v>
          </cell>
          <cell r="AL108">
            <v>530196.70000000007</v>
          </cell>
          <cell r="AM108">
            <v>530196.70000000007</v>
          </cell>
          <cell r="AN108">
            <v>496518.51851851848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</row>
        <row r="109">
          <cell r="A109" t="str">
            <v>ANZ</v>
          </cell>
          <cell r="B109" t="str">
            <v>T&amp;L ANZ PTY LTD</v>
          </cell>
          <cell r="C109" t="str">
            <v>AUD</v>
          </cell>
          <cell r="E109">
            <v>649235.51</v>
          </cell>
          <cell r="F109">
            <v>649235.51</v>
          </cell>
          <cell r="G109">
            <v>1398700</v>
          </cell>
          <cell r="H109">
            <v>628170.05430956464</v>
          </cell>
          <cell r="J109">
            <v>649235.51</v>
          </cell>
          <cell r="K109">
            <v>649235.51</v>
          </cell>
          <cell r="M109">
            <v>8923897.8499999996</v>
          </cell>
          <cell r="N109">
            <v>8923897.8499999996</v>
          </cell>
          <cell r="O109">
            <v>19004000</v>
          </cell>
          <cell r="P109">
            <v>8534885.0447551049</v>
          </cell>
          <cell r="R109">
            <v>8923897.8499999996</v>
          </cell>
          <cell r="S109">
            <v>8923897.8499999996</v>
          </cell>
          <cell r="U109">
            <v>-3109.94</v>
          </cell>
          <cell r="V109">
            <v>-3109.94</v>
          </cell>
          <cell r="W109">
            <v>-6700</v>
          </cell>
          <cell r="X109">
            <v>-3009.0365080961483</v>
          </cell>
          <cell r="Z109">
            <v>289030.96000000002</v>
          </cell>
          <cell r="AA109">
            <v>289030.96000000002</v>
          </cell>
          <cell r="AB109">
            <v>616000</v>
          </cell>
          <cell r="AC109">
            <v>276651.71477421303</v>
          </cell>
          <cell r="AE109">
            <v>-928.34000000000015</v>
          </cell>
          <cell r="AF109">
            <v>-928.34000000000015</v>
          </cell>
          <cell r="AG109">
            <v>-2000</v>
          </cell>
          <cell r="AH109">
            <v>-898.21985316302937</v>
          </cell>
          <cell r="AJ109">
            <v>627700</v>
          </cell>
          <cell r="AK109">
            <v>627700</v>
          </cell>
          <cell r="AL109">
            <v>294483.85000000003</v>
          </cell>
          <cell r="AM109">
            <v>294483.85000000003</v>
          </cell>
          <cell r="AN109">
            <v>281906.30091521679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</row>
        <row r="110">
          <cell r="A110" t="str">
            <v>THK</v>
          </cell>
          <cell r="B110" t="str">
            <v>T&amp;L Hong Kong</v>
          </cell>
          <cell r="C110" t="str">
            <v>HKD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-484.09</v>
          </cell>
          <cell r="V110">
            <v>-484.09</v>
          </cell>
          <cell r="W110">
            <v>-7000</v>
          </cell>
          <cell r="X110">
            <v>-451.44657341532076</v>
          </cell>
          <cell r="Z110">
            <v>-5305.76</v>
          </cell>
          <cell r="AA110">
            <v>-5305.76</v>
          </cell>
          <cell r="AB110">
            <v>-78100</v>
          </cell>
          <cell r="AC110">
            <v>-5036.8539119623647</v>
          </cell>
          <cell r="AE110">
            <v>-484.09</v>
          </cell>
          <cell r="AF110">
            <v>-484.09</v>
          </cell>
          <cell r="AG110">
            <v>-7000</v>
          </cell>
          <cell r="AH110">
            <v>-451.44657341532076</v>
          </cell>
          <cell r="AJ110">
            <v>-72400</v>
          </cell>
          <cell r="AK110">
            <v>-72400</v>
          </cell>
          <cell r="AL110">
            <v>-4927.5600000000004</v>
          </cell>
          <cell r="AM110">
            <v>-4927.5600000000004</v>
          </cell>
          <cell r="AN110">
            <v>-4669.2474164670321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</row>
        <row r="111">
          <cell r="A111" t="str">
            <v>TII</v>
          </cell>
          <cell r="B111" t="str">
            <v>T&amp;L Investments India</v>
          </cell>
          <cell r="C111" t="str">
            <v>INR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-13142.96</v>
          </cell>
          <cell r="V111">
            <v>-13142.96</v>
          </cell>
          <cell r="W111">
            <v>-1044200</v>
          </cell>
          <cell r="X111">
            <v>-13354.349701743478</v>
          </cell>
          <cell r="Z111">
            <v>-134058.92000000001</v>
          </cell>
          <cell r="AA111">
            <v>-134058.92000000001</v>
          </cell>
          <cell r="AB111">
            <v>-10803800</v>
          </cell>
          <cell r="AC111">
            <v>-138170.58351627676</v>
          </cell>
          <cell r="AE111">
            <v>-13142.96</v>
          </cell>
          <cell r="AF111">
            <v>-13142.96</v>
          </cell>
          <cell r="AG111">
            <v>-1044200</v>
          </cell>
          <cell r="AH111">
            <v>-13354.349701743478</v>
          </cell>
          <cell r="AJ111">
            <v>-10803800</v>
          </cell>
          <cell r="AK111">
            <v>-10803800</v>
          </cell>
          <cell r="AL111">
            <v>-134058.92000000001</v>
          </cell>
          <cell r="AM111">
            <v>-134058.92000000001</v>
          </cell>
          <cell r="AN111">
            <v>-138170.58351627676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</row>
        <row r="112">
          <cell r="A112" t="str">
            <v>SHG</v>
          </cell>
          <cell r="B112" t="str">
            <v>T&amp;L Shanghai</v>
          </cell>
          <cell r="C112" t="str">
            <v>CNY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-199205.32</v>
          </cell>
          <cell r="V112">
            <v>-199205.32</v>
          </cell>
          <cell r="W112">
            <v>-2531800</v>
          </cell>
          <cell r="X112">
            <v>-177275.47340092505</v>
          </cell>
          <cell r="Z112">
            <v>-1693391.55</v>
          </cell>
          <cell r="AA112">
            <v>-1693391.55</v>
          </cell>
          <cell r="AB112">
            <v>-21763600</v>
          </cell>
          <cell r="AC112">
            <v>-1523877.2781848379</v>
          </cell>
          <cell r="AE112">
            <v>-199205.32</v>
          </cell>
          <cell r="AF112">
            <v>-199205.32</v>
          </cell>
          <cell r="AG112">
            <v>-2531800</v>
          </cell>
          <cell r="AH112">
            <v>-177275.47340092505</v>
          </cell>
          <cell r="AJ112">
            <v>-21731300</v>
          </cell>
          <cell r="AK112">
            <v>-21731300</v>
          </cell>
          <cell r="AL112">
            <v>-1690850.31</v>
          </cell>
          <cell r="AM112">
            <v>-1690850.31</v>
          </cell>
          <cell r="AN112">
            <v>-1521615.6470169534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113" t="str">
            <v>TALFIIA</v>
          </cell>
          <cell r="E113" t="e">
            <v>#N/A</v>
          </cell>
          <cell r="F113">
            <v>178654850.30000001</v>
          </cell>
          <cell r="G113" t="e">
            <v>#N/A</v>
          </cell>
          <cell r="H113">
            <v>167741085.94542128</v>
          </cell>
          <cell r="J113" t="e">
            <v>#N/A</v>
          </cell>
          <cell r="K113">
            <v>178654850.30000001</v>
          </cell>
          <cell r="M113" t="e">
            <v>#N/A</v>
          </cell>
          <cell r="N113">
            <v>1863862581.96</v>
          </cell>
          <cell r="O113" t="e">
            <v>#N/A</v>
          </cell>
          <cell r="P113">
            <v>1786921261.8712368</v>
          </cell>
          <cell r="R113" t="e">
            <v>#N/A</v>
          </cell>
          <cell r="S113">
            <v>1863862581.96</v>
          </cell>
          <cell r="U113" t="e">
            <v>#N/A</v>
          </cell>
          <cell r="V113">
            <v>19223943.93</v>
          </cell>
          <cell r="W113" t="e">
            <v>#N/A</v>
          </cell>
          <cell r="X113">
            <v>18137220.974036191</v>
          </cell>
          <cell r="Z113" t="e">
            <v>#N/A</v>
          </cell>
          <cell r="AA113">
            <v>219259491.93000004</v>
          </cell>
          <cell r="AB113" t="e">
            <v>#N/A</v>
          </cell>
          <cell r="AC113">
            <v>210911623.34656748</v>
          </cell>
          <cell r="AE113" t="e">
            <v>#N/A</v>
          </cell>
          <cell r="AF113">
            <v>15808813.250000004</v>
          </cell>
          <cell r="AG113" t="e">
            <v>#N/A</v>
          </cell>
          <cell r="AH113">
            <v>14911730.873702405</v>
          </cell>
          <cell r="AJ113" t="e">
            <v>#N/A</v>
          </cell>
          <cell r="AK113">
            <v>0</v>
          </cell>
          <cell r="AL113" t="e">
            <v>#N/A</v>
          </cell>
          <cell r="AM113">
            <v>185123030.52999994</v>
          </cell>
          <cell r="AN113">
            <v>177962371.49617964</v>
          </cell>
          <cell r="AP113" t="e">
            <v>#N/A</v>
          </cell>
          <cell r="AQ113">
            <v>0</v>
          </cell>
          <cell r="AR113" t="e">
            <v>#N/A</v>
          </cell>
          <cell r="AS113">
            <v>0</v>
          </cell>
          <cell r="AU113" t="e">
            <v>#N/A</v>
          </cell>
          <cell r="AV113">
            <v>0</v>
          </cell>
          <cell r="AW113" t="e">
            <v>#N/A</v>
          </cell>
          <cell r="AX113">
            <v>-94093.1</v>
          </cell>
        </row>
        <row r="114">
          <cell r="A114" t="str">
            <v>AAQ</v>
          </cell>
          <cell r="B114" t="str">
            <v>Amylum Aquitaine</v>
          </cell>
          <cell r="C114" t="str">
            <v>EUR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J114">
            <v>0</v>
          </cell>
          <cell r="K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</row>
        <row r="115">
          <cell r="A115" t="str">
            <v>ACO</v>
          </cell>
          <cell r="B115" t="str">
            <v>Amycor</v>
          </cell>
          <cell r="C115" t="str">
            <v>EUR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J115">
            <v>0</v>
          </cell>
          <cell r="K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Z115">
            <v>-3974.62</v>
          </cell>
          <cell r="AA115">
            <v>-3974.62</v>
          </cell>
          <cell r="AB115">
            <v>-5006.97</v>
          </cell>
          <cell r="AC115">
            <v>-3708.8666666666668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J115">
            <v>43798.729999999996</v>
          </cell>
          <cell r="AK115">
            <v>43798.729999999996</v>
          </cell>
          <cell r="AL115">
            <v>34714.639999999999</v>
          </cell>
          <cell r="AM115">
            <v>34714.639999999999</v>
          </cell>
          <cell r="AN115">
            <v>32443.5037037037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</row>
        <row r="116">
          <cell r="A116" t="str">
            <v>ADE</v>
          </cell>
          <cell r="B116" t="str">
            <v>Amylum Deutschland</v>
          </cell>
          <cell r="C116" t="str">
            <v>EUR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-15873.01</v>
          </cell>
          <cell r="V116">
            <v>-15873.01</v>
          </cell>
          <cell r="W116">
            <v>-20000</v>
          </cell>
          <cell r="X116">
            <v>-14814.814814814814</v>
          </cell>
          <cell r="Z116">
            <v>263038.21999999997</v>
          </cell>
          <cell r="AA116">
            <v>263038.21999999997</v>
          </cell>
          <cell r="AB116">
            <v>331874.63</v>
          </cell>
          <cell r="AC116">
            <v>245833.05925925926</v>
          </cell>
          <cell r="AE116">
            <v>-15873.01</v>
          </cell>
          <cell r="AF116">
            <v>-15873.01</v>
          </cell>
          <cell r="AG116">
            <v>-20000</v>
          </cell>
          <cell r="AH116">
            <v>-14814.814814814814</v>
          </cell>
          <cell r="AJ116">
            <v>290908.61</v>
          </cell>
          <cell r="AK116">
            <v>290908.61</v>
          </cell>
          <cell r="AL116">
            <v>230568.47999999998</v>
          </cell>
          <cell r="AM116">
            <v>230568.47999999998</v>
          </cell>
          <cell r="AN116">
            <v>215487.85925925925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</row>
        <row r="117">
          <cell r="A117" t="str">
            <v>ADS</v>
          </cell>
          <cell r="B117" t="str">
            <v>Amylum distribution services</v>
          </cell>
          <cell r="C117" t="str">
            <v>EUR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J117">
            <v>0</v>
          </cell>
          <cell r="K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</row>
        <row r="118">
          <cell r="A118" t="str">
            <v>AHE</v>
          </cell>
          <cell r="B118" t="str">
            <v>Amylum Hellas</v>
          </cell>
          <cell r="C118" t="str">
            <v>EUR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J118">
            <v>0</v>
          </cell>
          <cell r="K118">
            <v>0</v>
          </cell>
          <cell r="M118">
            <v>18387514.289999999</v>
          </cell>
          <cell r="N118">
            <v>18387514.289999999</v>
          </cell>
          <cell r="O118">
            <v>23194700</v>
          </cell>
          <cell r="P118">
            <v>17181259.259259257</v>
          </cell>
          <cell r="R118">
            <v>18387514.289999999</v>
          </cell>
          <cell r="S118">
            <v>18387514.289999999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Z118">
            <v>-1451489.3</v>
          </cell>
          <cell r="AA118">
            <v>-1451489.3</v>
          </cell>
          <cell r="AB118">
            <v>-1831100</v>
          </cell>
          <cell r="AC118">
            <v>-1356370.3703703703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J118">
            <v>-1767900</v>
          </cell>
          <cell r="AK118">
            <v>-1767900</v>
          </cell>
          <cell r="AL118">
            <v>-1401430.11</v>
          </cell>
          <cell r="AM118">
            <v>-1401430.11</v>
          </cell>
          <cell r="AN118">
            <v>-1309555.5555555555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</row>
        <row r="119">
          <cell r="A119" t="str">
            <v>AMA</v>
          </cell>
          <cell r="B119" t="str">
            <v>Amylum Maghreb</v>
          </cell>
          <cell r="C119" t="str">
            <v>MAD</v>
          </cell>
          <cell r="E119">
            <v>1242046.25</v>
          </cell>
          <cell r="F119">
            <v>1242046.25</v>
          </cell>
          <cell r="G119">
            <v>17724000</v>
          </cell>
          <cell r="H119">
            <v>1165727.5301108758</v>
          </cell>
          <cell r="J119">
            <v>1242046.25</v>
          </cell>
          <cell r="K119">
            <v>1242046.25</v>
          </cell>
          <cell r="M119">
            <v>14620534.699999999</v>
          </cell>
          <cell r="N119">
            <v>14620534.699999999</v>
          </cell>
          <cell r="O119">
            <v>209476819.25</v>
          </cell>
          <cell r="P119">
            <v>13777527.370784521</v>
          </cell>
          <cell r="R119">
            <v>14620534.699999999</v>
          </cell>
          <cell r="S119">
            <v>14620534.699999999</v>
          </cell>
          <cell r="U119">
            <v>79166.09</v>
          </cell>
          <cell r="V119">
            <v>79166.09</v>
          </cell>
          <cell r="W119">
            <v>1129700</v>
          </cell>
          <cell r="X119">
            <v>74301.646962663988</v>
          </cell>
          <cell r="Z119">
            <v>1474397.49</v>
          </cell>
          <cell r="AA119">
            <v>1474397.49</v>
          </cell>
          <cell r="AB119">
            <v>21141232.060000002</v>
          </cell>
          <cell r="AC119">
            <v>1390482.7484092002</v>
          </cell>
          <cell r="AE119">
            <v>81177.3</v>
          </cell>
          <cell r="AF119">
            <v>81177.3</v>
          </cell>
          <cell r="AG119">
            <v>1158400</v>
          </cell>
          <cell r="AH119">
            <v>76189.278429273225</v>
          </cell>
          <cell r="AJ119">
            <v>22522298.640000001</v>
          </cell>
          <cell r="AK119">
            <v>22522298.640000001</v>
          </cell>
          <cell r="AL119">
            <v>1570649.95</v>
          </cell>
          <cell r="AM119">
            <v>1570649.95</v>
          </cell>
          <cell r="AN119">
            <v>1481317.05969458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</row>
        <row r="120">
          <cell r="A120" t="str">
            <v>ANE</v>
          </cell>
          <cell r="B120" t="str">
            <v>Amylum Nederland</v>
          </cell>
          <cell r="C120" t="str">
            <v>EUR</v>
          </cell>
          <cell r="E120">
            <v>13962698.41</v>
          </cell>
          <cell r="F120">
            <v>13962698.41</v>
          </cell>
          <cell r="G120">
            <v>17593000</v>
          </cell>
          <cell r="H120">
            <v>13031851.851851851</v>
          </cell>
          <cell r="J120">
            <v>13962698.41</v>
          </cell>
          <cell r="K120">
            <v>13962698.41</v>
          </cell>
          <cell r="M120">
            <v>189285015.31</v>
          </cell>
          <cell r="N120">
            <v>189285015.31</v>
          </cell>
          <cell r="O120">
            <v>238628492.31999999</v>
          </cell>
          <cell r="P120">
            <v>176761846.16296294</v>
          </cell>
          <cell r="R120">
            <v>189285015.31</v>
          </cell>
          <cell r="S120">
            <v>189285015.31</v>
          </cell>
          <cell r="U120">
            <v>929285.72</v>
          </cell>
          <cell r="V120">
            <v>929285.72</v>
          </cell>
          <cell r="W120">
            <v>1170900</v>
          </cell>
          <cell r="X120">
            <v>867333.33333333326</v>
          </cell>
          <cell r="Z120">
            <v>15561733.710000001</v>
          </cell>
          <cell r="AA120">
            <v>15561733.710000001</v>
          </cell>
          <cell r="AB120">
            <v>19613381.75</v>
          </cell>
          <cell r="AC120">
            <v>14528430.925925925</v>
          </cell>
          <cell r="AE120">
            <v>801587.29999999993</v>
          </cell>
          <cell r="AF120">
            <v>801587.29999999993</v>
          </cell>
          <cell r="AG120">
            <v>1010000</v>
          </cell>
          <cell r="AH120">
            <v>748148.14814814809</v>
          </cell>
          <cell r="AJ120">
            <v>17054163.539999999</v>
          </cell>
          <cell r="AK120">
            <v>17054163.539999999</v>
          </cell>
          <cell r="AL120">
            <v>13531436.680000002</v>
          </cell>
          <cell r="AM120">
            <v>13531436.680000002</v>
          </cell>
          <cell r="AN120">
            <v>12632713.733333332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</row>
        <row r="121">
          <cell r="A121" t="str">
            <v>APL</v>
          </cell>
          <cell r="B121" t="str">
            <v>APL</v>
          </cell>
          <cell r="C121" t="str">
            <v>EUR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J121">
            <v>0</v>
          </cell>
          <cell r="K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15873.01</v>
          </cell>
          <cell r="V121">
            <v>15873.01</v>
          </cell>
          <cell r="W121">
            <v>20000</v>
          </cell>
          <cell r="X121">
            <v>14814.814814814814</v>
          </cell>
          <cell r="Z121">
            <v>478815.36</v>
          </cell>
          <cell r="AA121">
            <v>478815.36</v>
          </cell>
          <cell r="AB121">
            <v>603800</v>
          </cell>
          <cell r="AC121">
            <v>447259.25925925921</v>
          </cell>
          <cell r="AE121">
            <v>15873.01</v>
          </cell>
          <cell r="AF121">
            <v>15873.01</v>
          </cell>
          <cell r="AG121">
            <v>20000</v>
          </cell>
          <cell r="AH121">
            <v>14814.814814814814</v>
          </cell>
          <cell r="AJ121">
            <v>604400</v>
          </cell>
          <cell r="AK121">
            <v>604400</v>
          </cell>
          <cell r="AL121">
            <v>479290.89</v>
          </cell>
          <cell r="AM121">
            <v>479290.89</v>
          </cell>
          <cell r="AN121">
            <v>447703.70370370365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</row>
        <row r="122">
          <cell r="A122" t="str">
            <v>EBR</v>
          </cell>
          <cell r="B122" t="str">
            <v>Ebromyl</v>
          </cell>
          <cell r="C122" t="str">
            <v>EUR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J122">
            <v>0</v>
          </cell>
          <cell r="K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J122">
            <v>11241.720000000001</v>
          </cell>
          <cell r="AK122">
            <v>11241.720000000001</v>
          </cell>
          <cell r="AL122">
            <v>8911.4500000000007</v>
          </cell>
          <cell r="AM122">
            <v>8911.4500000000007</v>
          </cell>
          <cell r="AN122">
            <v>8327.2000000000007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</row>
        <row r="123">
          <cell r="A123" t="str">
            <v>EUR</v>
          </cell>
          <cell r="B123" t="str">
            <v>Euramyl</v>
          </cell>
          <cell r="C123" t="str">
            <v>EUR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J123">
            <v>0</v>
          </cell>
          <cell r="K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</row>
        <row r="124">
          <cell r="A124" t="str">
            <v>NGI</v>
          </cell>
          <cell r="B124" t="str">
            <v>NGI</v>
          </cell>
          <cell r="C124" t="str">
            <v>EUR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J124">
            <v>0</v>
          </cell>
          <cell r="K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J124">
            <v>207373.99</v>
          </cell>
          <cell r="AK124">
            <v>207373.99</v>
          </cell>
          <cell r="AL124">
            <v>164387.76999999999</v>
          </cell>
          <cell r="AM124">
            <v>164387.76999999999</v>
          </cell>
          <cell r="AN124">
            <v>153610.36296296294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</row>
        <row r="125">
          <cell r="A125" t="str">
            <v>FIEADJ</v>
          </cell>
          <cell r="B125" t="str">
            <v>Food Ingredients Europe Adj</v>
          </cell>
          <cell r="C125" t="str">
            <v>EUR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J125">
            <v>0</v>
          </cell>
          <cell r="K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</row>
        <row r="126">
          <cell r="A126" t="str">
            <v>TBE</v>
          </cell>
          <cell r="B126" t="str">
            <v>Tate &amp; Lyle Belgium NV</v>
          </cell>
          <cell r="C126" t="str">
            <v>EUR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7936.5</v>
          </cell>
          <cell r="V126">
            <v>7936.5</v>
          </cell>
          <cell r="W126">
            <v>10000</v>
          </cell>
          <cell r="X126">
            <v>7407.4074074074069</v>
          </cell>
          <cell r="Z126">
            <v>97351.13</v>
          </cell>
          <cell r="AA126">
            <v>97351.13</v>
          </cell>
          <cell r="AB126">
            <v>122300</v>
          </cell>
          <cell r="AC126">
            <v>90592.592592592584</v>
          </cell>
          <cell r="AE126">
            <v>5555.55</v>
          </cell>
          <cell r="AF126">
            <v>5555.55</v>
          </cell>
          <cell r="AG126">
            <v>7000</v>
          </cell>
          <cell r="AH126">
            <v>5185.1851851851852</v>
          </cell>
          <cell r="AJ126">
            <v>-11000</v>
          </cell>
          <cell r="AK126">
            <v>-11000</v>
          </cell>
          <cell r="AL126">
            <v>-8332.11</v>
          </cell>
          <cell r="AM126">
            <v>-8332.11</v>
          </cell>
          <cell r="AN126">
            <v>-8148.1481481481478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U126">
            <v>0</v>
          </cell>
          <cell r="AV126">
            <v>0</v>
          </cell>
          <cell r="AX126">
            <v>0</v>
          </cell>
        </row>
        <row r="127">
          <cell r="A127" t="str">
            <v>TLSB</v>
          </cell>
          <cell r="B127" t="str">
            <v>Tate &amp; Lyle Services Belgium</v>
          </cell>
          <cell r="C127" t="str">
            <v>EUR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3968.26</v>
          </cell>
          <cell r="V127">
            <v>3968.26</v>
          </cell>
          <cell r="W127">
            <v>5000</v>
          </cell>
          <cell r="X127">
            <v>3703.7037037037035</v>
          </cell>
          <cell r="Z127">
            <v>-135449.32</v>
          </cell>
          <cell r="AA127">
            <v>-135449.32</v>
          </cell>
          <cell r="AB127">
            <v>-170900</v>
          </cell>
          <cell r="AC127">
            <v>-126592.59259259258</v>
          </cell>
          <cell r="AE127">
            <v>30396.83</v>
          </cell>
          <cell r="AF127">
            <v>30396.83</v>
          </cell>
          <cell r="AG127">
            <v>38300</v>
          </cell>
          <cell r="AH127">
            <v>28370.370370370369</v>
          </cell>
          <cell r="AJ127">
            <v>392400</v>
          </cell>
          <cell r="AK127">
            <v>392400</v>
          </cell>
          <cell r="AL127">
            <v>311257</v>
          </cell>
          <cell r="AM127">
            <v>311257</v>
          </cell>
          <cell r="AN127">
            <v>290666.66666666663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U127">
            <v>0</v>
          </cell>
          <cell r="AV127">
            <v>0</v>
          </cell>
          <cell r="AX127">
            <v>0</v>
          </cell>
        </row>
        <row r="128">
          <cell r="A128" t="str">
            <v>TLSS</v>
          </cell>
          <cell r="B128" t="str">
            <v>Tate &amp; Lyle Slovakia Services</v>
          </cell>
          <cell r="C128" t="str">
            <v>SKK</v>
          </cell>
          <cell r="E128">
            <v>18138010.469999999</v>
          </cell>
          <cell r="F128">
            <v>18138010.469999999</v>
          </cell>
          <cell r="G128">
            <v>692872000</v>
          </cell>
          <cell r="H128">
            <v>15403271.681297809</v>
          </cell>
          <cell r="J128">
            <v>18138010.469999999</v>
          </cell>
          <cell r="K128">
            <v>18138010.469999999</v>
          </cell>
          <cell r="M128">
            <v>241841801.84999999</v>
          </cell>
          <cell r="N128">
            <v>241841801.84999999</v>
          </cell>
          <cell r="O128">
            <v>9328804500</v>
          </cell>
          <cell r="P128">
            <v>207389113.97085401</v>
          </cell>
          <cell r="R128">
            <v>241841801.84999999</v>
          </cell>
          <cell r="S128">
            <v>241841801.84999999</v>
          </cell>
          <cell r="U128">
            <v>-499321.99</v>
          </cell>
          <cell r="V128">
            <v>-499321.99</v>
          </cell>
          <cell r="W128">
            <v>-19074100</v>
          </cell>
          <cell r="X128">
            <v>-424037.25995023979</v>
          </cell>
          <cell r="Z128">
            <v>-4966934.6500000004</v>
          </cell>
          <cell r="AA128">
            <v>-4966934.6500000004</v>
          </cell>
          <cell r="AB128">
            <v>-193335400</v>
          </cell>
          <cell r="AC128">
            <v>-4298048.8341459669</v>
          </cell>
          <cell r="AE128">
            <v>-609099.48</v>
          </cell>
          <cell r="AF128">
            <v>-609099.48</v>
          </cell>
          <cell r="AG128">
            <v>-23267600</v>
          </cell>
          <cell r="AH128">
            <v>-517263.16573878715</v>
          </cell>
          <cell r="AJ128">
            <v>-224293200</v>
          </cell>
          <cell r="AK128">
            <v>-224293200</v>
          </cell>
          <cell r="AL128">
            <v>-5791174.4600000009</v>
          </cell>
          <cell r="AM128">
            <v>-5791174.4600000009</v>
          </cell>
          <cell r="AN128">
            <v>-4986273.2162183868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U128">
            <v>0</v>
          </cell>
          <cell r="AV128">
            <v>0</v>
          </cell>
          <cell r="AX128">
            <v>0</v>
          </cell>
        </row>
        <row r="129">
          <cell r="A129" t="str">
            <v>ABO</v>
          </cell>
          <cell r="B129" t="str">
            <v>Amylum Bohemia</v>
          </cell>
          <cell r="C129" t="str">
            <v>CZK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</row>
        <row r="130">
          <cell r="A130" t="str">
            <v>ABU</v>
          </cell>
          <cell r="B130" t="str">
            <v>Amylum Bulgaria</v>
          </cell>
          <cell r="C130" t="str">
            <v>BGL</v>
          </cell>
          <cell r="E130">
            <v>4149125.31</v>
          </cell>
          <cell r="F130">
            <v>4149125.31</v>
          </cell>
          <cell r="G130">
            <v>10198550</v>
          </cell>
          <cell r="H130">
            <v>3895266.2104727617</v>
          </cell>
          <cell r="J130">
            <v>4149125.31</v>
          </cell>
          <cell r="K130">
            <v>4149125.31</v>
          </cell>
          <cell r="M130">
            <v>48939062.729999997</v>
          </cell>
          <cell r="N130">
            <v>48939062.729999997</v>
          </cell>
          <cell r="O130">
            <v>120457600</v>
          </cell>
          <cell r="P130">
            <v>46007953.981168278</v>
          </cell>
          <cell r="R130">
            <v>48939062.729999997</v>
          </cell>
          <cell r="S130">
            <v>48939062.729999997</v>
          </cell>
          <cell r="U130">
            <v>758563.89</v>
          </cell>
          <cell r="V130">
            <v>758563.89</v>
          </cell>
          <cell r="W130">
            <v>1864550</v>
          </cell>
          <cell r="X130">
            <v>712152.08169170993</v>
          </cell>
          <cell r="Z130">
            <v>5574412.1900000004</v>
          </cell>
          <cell r="AA130">
            <v>5574412.1900000004</v>
          </cell>
          <cell r="AB130">
            <v>13712400</v>
          </cell>
          <cell r="AC130">
            <v>5237357.1129706381</v>
          </cell>
          <cell r="AE130">
            <v>721419.86</v>
          </cell>
          <cell r="AF130">
            <v>721419.86</v>
          </cell>
          <cell r="AG130">
            <v>1773250</v>
          </cell>
          <cell r="AH130">
            <v>677280.6730094793</v>
          </cell>
          <cell r="AJ130">
            <v>12641050</v>
          </cell>
          <cell r="AK130">
            <v>12641050</v>
          </cell>
          <cell r="AL130">
            <v>5139375.99</v>
          </cell>
          <cell r="AM130">
            <v>5139375.99</v>
          </cell>
          <cell r="AN130">
            <v>4828162.3299289318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</row>
        <row r="131">
          <cell r="A131" t="str">
            <v>ANI</v>
          </cell>
          <cell r="B131" t="str">
            <v>Amylum Nisasta</v>
          </cell>
          <cell r="C131" t="str">
            <v>USD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J131">
            <v>0</v>
          </cell>
          <cell r="K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</row>
        <row r="132">
          <cell r="A132" t="str">
            <v>ANI_TL</v>
          </cell>
          <cell r="B132" t="str">
            <v>Amylum Nisasta (TL)</v>
          </cell>
          <cell r="C132" t="str">
            <v>TRL</v>
          </cell>
          <cell r="E132">
            <v>3037772.72</v>
          </cell>
          <cell r="F132">
            <v>3037772.72</v>
          </cell>
          <cell r="G132">
            <v>6683100</v>
          </cell>
          <cell r="H132">
            <v>2865052.0241591907</v>
          </cell>
          <cell r="J132">
            <v>3037772.72</v>
          </cell>
          <cell r="K132">
            <v>3037772.72</v>
          </cell>
          <cell r="M132">
            <v>45829717.979999997</v>
          </cell>
          <cell r="N132">
            <v>45829717.979999997</v>
          </cell>
          <cell r="O132">
            <v>106001300</v>
          </cell>
          <cell r="P132">
            <v>45442869.19670596</v>
          </cell>
          <cell r="R132">
            <v>45829717.979999997</v>
          </cell>
          <cell r="S132">
            <v>45829717.979999997</v>
          </cell>
          <cell r="U132">
            <v>370704.56</v>
          </cell>
          <cell r="V132">
            <v>370704.56</v>
          </cell>
          <cell r="W132">
            <v>815550</v>
          </cell>
          <cell r="X132">
            <v>349627.14583098085</v>
          </cell>
          <cell r="Z132">
            <v>7852692.0899999999</v>
          </cell>
          <cell r="AA132">
            <v>7852692.0899999999</v>
          </cell>
          <cell r="AB132">
            <v>18387750</v>
          </cell>
          <cell r="AC132">
            <v>7882847.8336749654</v>
          </cell>
          <cell r="AE132">
            <v>411227.28</v>
          </cell>
          <cell r="AF132">
            <v>411227.28</v>
          </cell>
          <cell r="AG132">
            <v>904700</v>
          </cell>
          <cell r="AH132">
            <v>387845.84493076865</v>
          </cell>
          <cell r="AJ132">
            <v>18831150</v>
          </cell>
          <cell r="AK132">
            <v>18831150</v>
          </cell>
          <cell r="AL132">
            <v>8053225.9799999995</v>
          </cell>
          <cell r="AM132">
            <v>8053225.9799999995</v>
          </cell>
          <cell r="AN132">
            <v>8072933.8816934275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</row>
        <row r="133">
          <cell r="A133" t="str">
            <v>ARO</v>
          </cell>
          <cell r="B133" t="str">
            <v>ARO</v>
          </cell>
          <cell r="C133" t="str">
            <v>ROL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J133">
            <v>0</v>
          </cell>
          <cell r="K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</row>
        <row r="134">
          <cell r="A134" t="str">
            <v>ARO_NL</v>
          </cell>
          <cell r="C134" t="str">
            <v>RONL</v>
          </cell>
          <cell r="E134">
            <v>186134.86</v>
          </cell>
          <cell r="F134">
            <v>186134.86</v>
          </cell>
          <cell r="G134">
            <v>832953.47</v>
          </cell>
          <cell r="H134">
            <v>167231.30965359093</v>
          </cell>
          <cell r="J134">
            <v>186134.86</v>
          </cell>
          <cell r="K134">
            <v>186134.86</v>
          </cell>
          <cell r="M134">
            <v>2811883.77</v>
          </cell>
          <cell r="N134">
            <v>2811883.77</v>
          </cell>
          <cell r="O134">
            <v>12686552.66</v>
          </cell>
          <cell r="P134">
            <v>2547067.6247030315</v>
          </cell>
          <cell r="R134">
            <v>2811883.77</v>
          </cell>
          <cell r="S134">
            <v>2811883.77</v>
          </cell>
          <cell r="U134">
            <v>-18976.599999999999</v>
          </cell>
          <cell r="V134">
            <v>-18976.599999999999</v>
          </cell>
          <cell r="W134">
            <v>-84920.21</v>
          </cell>
          <cell r="X134">
            <v>-17049.35323020861</v>
          </cell>
          <cell r="Z134">
            <v>-485415.45</v>
          </cell>
          <cell r="AA134">
            <v>-485415.45</v>
          </cell>
          <cell r="AB134">
            <v>-2197043.35</v>
          </cell>
          <cell r="AC134">
            <v>-441098.39267037663</v>
          </cell>
          <cell r="AE134">
            <v>-18632.37</v>
          </cell>
          <cell r="AF134">
            <v>-18632.37</v>
          </cell>
          <cell r="AG134">
            <v>-83379.820000000007</v>
          </cell>
          <cell r="AH134">
            <v>-16740.090532644852</v>
          </cell>
          <cell r="AJ134">
            <v>-2089663.26</v>
          </cell>
          <cell r="AK134">
            <v>-2089663.26</v>
          </cell>
          <cell r="AL134">
            <v>-461766.48</v>
          </cell>
          <cell r="AM134">
            <v>-461766.48</v>
          </cell>
          <cell r="AN134">
            <v>-419539.78978536738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</row>
        <row r="135">
          <cell r="A135" t="str">
            <v>ASL</v>
          </cell>
          <cell r="B135" t="str">
            <v>Amylum Slovakia</v>
          </cell>
          <cell r="C135" t="str">
            <v>SKK</v>
          </cell>
          <cell r="E135">
            <v>7386774.8700000001</v>
          </cell>
          <cell r="F135">
            <v>7386774.8700000001</v>
          </cell>
          <cell r="G135">
            <v>282174800</v>
          </cell>
          <cell r="H135">
            <v>6273041.9269589093</v>
          </cell>
          <cell r="J135">
            <v>7386774.8700000001</v>
          </cell>
          <cell r="K135">
            <v>7386774.8700000001</v>
          </cell>
          <cell r="M135">
            <v>78716127.989999995</v>
          </cell>
          <cell r="N135">
            <v>78716127.989999995</v>
          </cell>
          <cell r="O135">
            <v>3028823450</v>
          </cell>
          <cell r="P135">
            <v>67333923.83446832</v>
          </cell>
          <cell r="R135">
            <v>78716127.989999995</v>
          </cell>
          <cell r="S135">
            <v>78716127.989999995</v>
          </cell>
          <cell r="U135">
            <v>350306.3</v>
          </cell>
          <cell r="V135">
            <v>350306.3</v>
          </cell>
          <cell r="W135">
            <v>13381700</v>
          </cell>
          <cell r="X135">
            <v>297489.23416969209</v>
          </cell>
          <cell r="Z135">
            <v>2501951.09</v>
          </cell>
          <cell r="AA135">
            <v>2501951.09</v>
          </cell>
          <cell r="AB135">
            <v>95651600</v>
          </cell>
          <cell r="AC135">
            <v>2126435.4477462294</v>
          </cell>
          <cell r="AE135">
            <v>353831.17</v>
          </cell>
          <cell r="AF135">
            <v>353831.17</v>
          </cell>
          <cell r="AG135">
            <v>13516350</v>
          </cell>
          <cell r="AH135">
            <v>300482.64497556497</v>
          </cell>
          <cell r="AJ135">
            <v>97755950</v>
          </cell>
          <cell r="AK135">
            <v>97755950</v>
          </cell>
          <cell r="AL135">
            <v>2557104.9499999997</v>
          </cell>
          <cell r="AM135">
            <v>2557104.9499999997</v>
          </cell>
          <cell r="AN135">
            <v>2173217.3566161781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</row>
        <row r="136">
          <cell r="A136" t="str">
            <v>ESC</v>
          </cell>
          <cell r="B136" t="str">
            <v>Eaststarch</v>
          </cell>
          <cell r="C136" t="str">
            <v>EUR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-317.45999999999998</v>
          </cell>
          <cell r="V136">
            <v>-317.45999999999998</v>
          </cell>
          <cell r="W136">
            <v>-400</v>
          </cell>
          <cell r="X136">
            <v>-296.2962962962963</v>
          </cell>
          <cell r="Z136">
            <v>-3807.68</v>
          </cell>
          <cell r="AA136">
            <v>-3807.68</v>
          </cell>
          <cell r="AB136">
            <v>-4800</v>
          </cell>
          <cell r="AC136">
            <v>-3555.5555555555552</v>
          </cell>
          <cell r="AE136">
            <v>104206.34999999999</v>
          </cell>
          <cell r="AF136">
            <v>104206.34999999999</v>
          </cell>
          <cell r="AG136">
            <v>131300</v>
          </cell>
          <cell r="AH136">
            <v>97259.259259259255</v>
          </cell>
          <cell r="AJ136">
            <v>1606700</v>
          </cell>
          <cell r="AK136">
            <v>1606700</v>
          </cell>
          <cell r="AL136">
            <v>1274529.32</v>
          </cell>
          <cell r="AM136">
            <v>1274529.32</v>
          </cell>
          <cell r="AN136">
            <v>1190148.1481481481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</row>
        <row r="137">
          <cell r="A137" t="str">
            <v>HUN</v>
          </cell>
          <cell r="B137" t="str">
            <v>Hungrana</v>
          </cell>
          <cell r="C137" t="str">
            <v>HUF</v>
          </cell>
          <cell r="E137">
            <v>5053994.53</v>
          </cell>
          <cell r="F137">
            <v>5053994.53</v>
          </cell>
          <cell r="G137">
            <v>1526306350</v>
          </cell>
          <cell r="H137">
            <v>4402225.8966732696</v>
          </cell>
          <cell r="J137">
            <v>5053994.53</v>
          </cell>
          <cell r="K137">
            <v>5053994.53</v>
          </cell>
          <cell r="M137">
            <v>57960846.490000002</v>
          </cell>
          <cell r="N137">
            <v>57960846.490000002</v>
          </cell>
          <cell r="O137">
            <v>17584210625</v>
          </cell>
          <cell r="P137">
            <v>50716992.290526904</v>
          </cell>
          <cell r="R137">
            <v>57960846.490000002</v>
          </cell>
          <cell r="S137">
            <v>57960846.490000002</v>
          </cell>
          <cell r="U137">
            <v>593230.39</v>
          </cell>
          <cell r="V137">
            <v>593230.39</v>
          </cell>
          <cell r="W137">
            <v>179155575</v>
          </cell>
          <cell r="X137">
            <v>516726.74479693425</v>
          </cell>
          <cell r="Z137">
            <v>3829516.73</v>
          </cell>
          <cell r="AA137">
            <v>3829516.73</v>
          </cell>
          <cell r="AB137">
            <v>1166059700</v>
          </cell>
          <cell r="AC137">
            <v>3363189.970615705</v>
          </cell>
          <cell r="AE137">
            <v>465750.34</v>
          </cell>
          <cell r="AF137">
            <v>465750.34</v>
          </cell>
          <cell r="AG137">
            <v>140656600</v>
          </cell>
          <cell r="AH137">
            <v>405686.66117258405</v>
          </cell>
          <cell r="AJ137">
            <v>658827050</v>
          </cell>
          <cell r="AK137">
            <v>658827050</v>
          </cell>
          <cell r="AL137">
            <v>2157582.81</v>
          </cell>
          <cell r="AM137">
            <v>2157582.81</v>
          </cell>
          <cell r="AN137">
            <v>1900211.9076153061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</row>
        <row r="138">
          <cell r="A138" t="str">
            <v>JVADJ</v>
          </cell>
          <cell r="C138" t="str">
            <v>EUR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J138">
            <v>0</v>
          </cell>
          <cell r="K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</row>
        <row r="139">
          <cell r="A139" t="str">
            <v>SED</v>
          </cell>
          <cell r="B139" t="str">
            <v>SED</v>
          </cell>
          <cell r="C139" t="str">
            <v>EUR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</row>
        <row r="140">
          <cell r="A140" t="str">
            <v>SAO</v>
          </cell>
          <cell r="B140" t="str">
            <v>SAO</v>
          </cell>
          <cell r="C140" t="str">
            <v>EUR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</row>
        <row r="141">
          <cell r="A141" t="str">
            <v>MAG</v>
          </cell>
          <cell r="B141" t="str">
            <v>MAG</v>
          </cell>
          <cell r="C141" t="str">
            <v>EUR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J141">
            <v>0</v>
          </cell>
          <cell r="K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</row>
        <row r="142">
          <cell r="A142" t="str">
            <v>SZS</v>
          </cell>
          <cell r="B142" t="str">
            <v>SZS</v>
          </cell>
          <cell r="C142" t="str">
            <v>HUF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-4523.17</v>
          </cell>
          <cell r="V142">
            <v>-4523.17</v>
          </cell>
          <cell r="W142">
            <v>-1366000</v>
          </cell>
          <cell r="X142">
            <v>-3939.8647426551602</v>
          </cell>
          <cell r="Z142">
            <v>-56526.19</v>
          </cell>
          <cell r="AA142">
            <v>-56526.19</v>
          </cell>
          <cell r="AB142">
            <v>-17179500</v>
          </cell>
          <cell r="AC142">
            <v>-49549.711820237426</v>
          </cell>
          <cell r="AE142">
            <v>-4523.17</v>
          </cell>
          <cell r="AF142">
            <v>-4523.17</v>
          </cell>
          <cell r="AG142">
            <v>-1366000</v>
          </cell>
          <cell r="AH142">
            <v>-3939.8647426551602</v>
          </cell>
          <cell r="AJ142">
            <v>-17179500</v>
          </cell>
          <cell r="AK142">
            <v>-17179500</v>
          </cell>
          <cell r="AL142">
            <v>-56526.19</v>
          </cell>
          <cell r="AM142">
            <v>-56526.19</v>
          </cell>
          <cell r="AN142">
            <v>-49549.711820237426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</row>
        <row r="143">
          <cell r="A143" t="str">
            <v>AMGSQ</v>
          </cell>
          <cell r="B143" t="str">
            <v>Amylum Adj Sugar Quay</v>
          </cell>
          <cell r="C143" t="str">
            <v>EUR</v>
          </cell>
          <cell r="E143">
            <v>-456904.76</v>
          </cell>
          <cell r="F143">
            <v>-456904.76</v>
          </cell>
          <cell r="G143">
            <v>-575700</v>
          </cell>
          <cell r="H143">
            <v>-426444.44444444444</v>
          </cell>
          <cell r="J143">
            <v>-456904.76</v>
          </cell>
          <cell r="K143">
            <v>-456904.76</v>
          </cell>
          <cell r="M143">
            <v>-2741428.56</v>
          </cell>
          <cell r="N143">
            <v>-2741428.56</v>
          </cell>
          <cell r="O143">
            <v>-3454200</v>
          </cell>
          <cell r="P143">
            <v>-2558666.6666666665</v>
          </cell>
          <cell r="R143">
            <v>-2741428.56</v>
          </cell>
          <cell r="S143">
            <v>-2741428.56</v>
          </cell>
          <cell r="U143">
            <v>331269.84000000003</v>
          </cell>
          <cell r="V143">
            <v>331269.84000000003</v>
          </cell>
          <cell r="W143">
            <v>417400</v>
          </cell>
          <cell r="X143">
            <v>309185.18518518517</v>
          </cell>
          <cell r="Z143">
            <v>-1721428.58</v>
          </cell>
          <cell r="AA143">
            <v>-1721428.58</v>
          </cell>
          <cell r="AB143">
            <v>-2169000</v>
          </cell>
          <cell r="AC143">
            <v>-1606666.6666666665</v>
          </cell>
          <cell r="AE143">
            <v>331269.84000000003</v>
          </cell>
          <cell r="AF143">
            <v>331269.84000000003</v>
          </cell>
          <cell r="AG143">
            <v>417400</v>
          </cell>
          <cell r="AH143">
            <v>309185.18518518517</v>
          </cell>
          <cell r="AJ143">
            <v>-2169000</v>
          </cell>
          <cell r="AK143">
            <v>-2169000</v>
          </cell>
          <cell r="AL143">
            <v>-1721428.58</v>
          </cell>
          <cell r="AM143">
            <v>-1721428.58</v>
          </cell>
          <cell r="AN143">
            <v>-1606666.6666666665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</row>
        <row r="144">
          <cell r="A144" t="str">
            <v>FIETOT</v>
          </cell>
          <cell r="B144" t="str">
            <v>TALFIIE RETAINED UNITS</v>
          </cell>
          <cell r="C144" t="str">
            <v>EUR</v>
          </cell>
          <cell r="E144">
            <v>52699652.659999996</v>
          </cell>
          <cell r="F144">
            <v>52699652.659999996</v>
          </cell>
          <cell r="G144">
            <v>0</v>
          </cell>
          <cell r="H144">
            <v>46777223.986733809</v>
          </cell>
          <cell r="J144">
            <v>52699652.659999996</v>
          </cell>
          <cell r="K144">
            <v>52699652.659999996</v>
          </cell>
          <cell r="M144">
            <v>695651076.54999995</v>
          </cell>
          <cell r="N144">
            <v>695651076.55000007</v>
          </cell>
          <cell r="O144">
            <v>0</v>
          </cell>
          <cell r="P144">
            <v>624599887.02476656</v>
          </cell>
          <cell r="R144">
            <v>695651076.54999995</v>
          </cell>
          <cell r="S144">
            <v>695651076.55000007</v>
          </cell>
          <cell r="U144">
            <v>2901292.33</v>
          </cell>
          <cell r="V144">
            <v>2901292.33</v>
          </cell>
          <cell r="W144">
            <v>-3700</v>
          </cell>
          <cell r="X144">
            <v>2692603.7088622102</v>
          </cell>
          <cell r="Z144">
            <v>28808882.219999999</v>
          </cell>
          <cell r="AA144">
            <v>28808882.219999999</v>
          </cell>
          <cell r="AB144">
            <v>0</v>
          </cell>
          <cell r="AC144">
            <v>27426837.959965333</v>
          </cell>
          <cell r="AE144">
            <v>2674166.8000000003</v>
          </cell>
          <cell r="AF144">
            <v>2674166.7999999998</v>
          </cell>
          <cell r="AG144">
            <v>-3700</v>
          </cell>
          <cell r="AH144">
            <v>2497690.1296517309</v>
          </cell>
          <cell r="AJ144">
            <v>0</v>
          </cell>
          <cell r="AK144">
            <v>0</v>
          </cell>
          <cell r="AL144">
            <v>26072377.979999997</v>
          </cell>
          <cell r="AM144">
            <v>26072377.979999997</v>
          </cell>
          <cell r="AN144">
            <v>25047210.625131838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U144">
            <v>0</v>
          </cell>
          <cell r="AV144">
            <v>0</v>
          </cell>
          <cell r="AW144">
            <v>-216371.3</v>
          </cell>
          <cell r="AX144">
            <v>0</v>
          </cell>
        </row>
        <row r="145">
          <cell r="A145" t="str">
            <v>AAG</v>
          </cell>
          <cell r="B145" t="str">
            <v>Amylum AG</v>
          </cell>
          <cell r="C145" t="str">
            <v>CHF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J145">
            <v>0</v>
          </cell>
          <cell r="K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</row>
        <row r="146">
          <cell r="A146" t="str">
            <v>AAS</v>
          </cell>
          <cell r="B146" t="str">
            <v>Amylum Asia</v>
          </cell>
          <cell r="C146" t="str">
            <v>HKD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</row>
        <row r="147">
          <cell r="A147" t="str">
            <v>AFR</v>
          </cell>
          <cell r="B147" t="str">
            <v>Amylum France</v>
          </cell>
          <cell r="C147" t="str">
            <v>EUR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</row>
        <row r="148">
          <cell r="A148" t="str">
            <v>AGS</v>
          </cell>
          <cell r="B148" t="str">
            <v>Amylum Group Services</v>
          </cell>
          <cell r="C148" t="str">
            <v>EUR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J148">
            <v>0</v>
          </cell>
          <cell r="K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</row>
        <row r="149">
          <cell r="A149" t="str">
            <v>AIB</v>
          </cell>
          <cell r="B149" t="str">
            <v>Amylum Iberica</v>
          </cell>
          <cell r="C149" t="str">
            <v>EUR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</row>
        <row r="150">
          <cell r="A150" t="str">
            <v>AIM</v>
          </cell>
          <cell r="B150" t="str">
            <v>Amylum Iberica Mediterraneo</v>
          </cell>
          <cell r="C150" t="str">
            <v>EUR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</row>
        <row r="151">
          <cell r="A151" t="str">
            <v>AIT</v>
          </cell>
          <cell r="B151" t="str">
            <v>Amylum Italia</v>
          </cell>
          <cell r="C151" t="str">
            <v>EUR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</row>
        <row r="152">
          <cell r="A152" t="str">
            <v>AMU</v>
          </cell>
          <cell r="B152" t="str">
            <v>Amylum UK</v>
          </cell>
          <cell r="C152" t="str">
            <v>GBP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</row>
        <row r="153">
          <cell r="A153" t="str">
            <v>ABE</v>
          </cell>
          <cell r="B153" t="str">
            <v>Amylum Belgium</v>
          </cell>
          <cell r="C153" t="str">
            <v>EUR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J153">
            <v>0</v>
          </cell>
          <cell r="K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</row>
        <row r="154">
          <cell r="A154" t="str">
            <v>SBE</v>
          </cell>
          <cell r="B154" t="str">
            <v>Single Billing Entity</v>
          </cell>
          <cell r="C154" t="str">
            <v>EUR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J154">
            <v>0</v>
          </cell>
          <cell r="K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</row>
        <row r="155">
          <cell r="A155" t="str">
            <v>AMGADJ</v>
          </cell>
          <cell r="B155" t="str">
            <v>Amylum Consolidation Adjustment</v>
          </cell>
          <cell r="C155" t="str">
            <v>EUR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</row>
        <row r="156">
          <cell r="A156" t="str">
            <v>AMGGCA</v>
          </cell>
          <cell r="B156" t="str">
            <v>Amylum Group Central Adjustment</v>
          </cell>
          <cell r="C156" t="str">
            <v>EUR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</row>
        <row r="157">
          <cell r="A157" t="str">
            <v>MAG1</v>
          </cell>
          <cell r="B157" t="str">
            <v>Magnolia (Tereos)</v>
          </cell>
          <cell r="C157" t="str">
            <v>EUR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J157">
            <v>0</v>
          </cell>
          <cell r="K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</row>
        <row r="158">
          <cell r="A158" t="str">
            <v>ABO1</v>
          </cell>
          <cell r="B158" t="str">
            <v>Amylum Bohemia (Tereos)</v>
          </cell>
          <cell r="C158" t="str">
            <v>CZK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</row>
        <row r="159">
          <cell r="A159" t="str">
            <v>SAO1</v>
          </cell>
          <cell r="B159" t="str">
            <v>Sedacol (Tereos</v>
          </cell>
          <cell r="C159" t="str">
            <v>EUR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</row>
        <row r="160">
          <cell r="A160" t="str">
            <v>SED1</v>
          </cell>
          <cell r="B160" t="str">
            <v>Sedamyl (Tereos)</v>
          </cell>
          <cell r="C160" t="str">
            <v>EUR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</row>
        <row r="161">
          <cell r="A161" t="str">
            <v>TERTOT</v>
          </cell>
          <cell r="B161" t="str">
            <v>TALFIIE DISPOSED UNITS</v>
          </cell>
          <cell r="C161" t="str">
            <v>EUR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</row>
        <row r="162">
          <cell r="A162" t="str">
            <v>ORGADJ</v>
          </cell>
          <cell r="B162" t="str">
            <v>ORGADJ</v>
          </cell>
          <cell r="C162" t="str">
            <v>EUR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</row>
        <row r="163">
          <cell r="A163" t="str">
            <v>GGP</v>
          </cell>
          <cell r="B163" t="str">
            <v>Orsan China</v>
          </cell>
          <cell r="C163" t="str">
            <v>CNY</v>
          </cell>
          <cell r="E163">
            <v>3335457.73</v>
          </cell>
          <cell r="F163">
            <v>3335457.73</v>
          </cell>
          <cell r="G163">
            <v>42392000</v>
          </cell>
          <cell r="H163">
            <v>2968268.3736519534</v>
          </cell>
          <cell r="J163">
            <v>3335457.73</v>
          </cell>
          <cell r="K163">
            <v>3335457.73</v>
          </cell>
          <cell r="M163">
            <v>37220469.280000001</v>
          </cell>
          <cell r="N163">
            <v>37220469.280000001</v>
          </cell>
          <cell r="O163">
            <v>484344900</v>
          </cell>
          <cell r="P163">
            <v>33913607.487488627</v>
          </cell>
          <cell r="R163">
            <v>37220469.280000001</v>
          </cell>
          <cell r="S163">
            <v>37220469.280000001</v>
          </cell>
          <cell r="U163">
            <v>129053.06999999999</v>
          </cell>
          <cell r="V163">
            <v>129053.06999999999</v>
          </cell>
          <cell r="W163">
            <v>1640200</v>
          </cell>
          <cell r="X163">
            <v>114846.05082241776</v>
          </cell>
          <cell r="Z163">
            <v>-653513.72</v>
          </cell>
          <cell r="AA163">
            <v>-653513.72</v>
          </cell>
          <cell r="AB163">
            <v>-8779000</v>
          </cell>
          <cell r="AC163">
            <v>-614701.54869528441</v>
          </cell>
          <cell r="AE163">
            <v>108257.59999999999</v>
          </cell>
          <cell r="AF163">
            <v>108257.59999999999</v>
          </cell>
          <cell r="AG163">
            <v>1375900</v>
          </cell>
          <cell r="AH163">
            <v>96339.886188613949</v>
          </cell>
          <cell r="AJ163">
            <v>-11940800</v>
          </cell>
          <cell r="AK163">
            <v>-11940800</v>
          </cell>
          <cell r="AL163">
            <v>-895846.65999999992</v>
          </cell>
          <cell r="AM163">
            <v>-895846.65999999992</v>
          </cell>
          <cell r="AN163">
            <v>-836089.3328010767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</row>
        <row r="164">
          <cell r="A164" t="str">
            <v>ORS</v>
          </cell>
          <cell r="B164" t="str">
            <v>Orsan France</v>
          </cell>
          <cell r="C164" t="str">
            <v>EUR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</row>
        <row r="165">
          <cell r="A165" t="str">
            <v>OSU</v>
          </cell>
          <cell r="B165" t="str">
            <v>Orsan SA Ltd (UK)</v>
          </cell>
          <cell r="C165" t="str">
            <v>GBP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17500</v>
          </cell>
          <cell r="V165">
            <v>17500</v>
          </cell>
          <cell r="W165">
            <v>17500</v>
          </cell>
          <cell r="X165">
            <v>17500</v>
          </cell>
          <cell r="Z165">
            <v>275300</v>
          </cell>
          <cell r="AA165">
            <v>275300</v>
          </cell>
          <cell r="AB165">
            <v>275300</v>
          </cell>
          <cell r="AC165">
            <v>275300</v>
          </cell>
          <cell r="AE165">
            <v>22500</v>
          </cell>
          <cell r="AF165">
            <v>22500</v>
          </cell>
          <cell r="AG165">
            <v>22500</v>
          </cell>
          <cell r="AH165">
            <v>22500</v>
          </cell>
          <cell r="AJ165">
            <v>326000</v>
          </cell>
          <cell r="AK165">
            <v>326000</v>
          </cell>
          <cell r="AL165">
            <v>326000</v>
          </cell>
          <cell r="AM165">
            <v>326000</v>
          </cell>
          <cell r="AN165">
            <v>326000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</row>
        <row r="166">
          <cell r="A166" t="str">
            <v>ORGTOT</v>
          </cell>
          <cell r="B166" t="str">
            <v>ORSAN</v>
          </cell>
          <cell r="C166" t="str">
            <v>EUR</v>
          </cell>
          <cell r="E166">
            <v>3335457.73</v>
          </cell>
          <cell r="F166">
            <v>3335457.73</v>
          </cell>
          <cell r="G166">
            <v>42392000</v>
          </cell>
          <cell r="H166">
            <v>2968268.3736519534</v>
          </cell>
          <cell r="J166">
            <v>3335457.73</v>
          </cell>
          <cell r="K166">
            <v>3335457.73</v>
          </cell>
          <cell r="M166">
            <v>37220469.280000001</v>
          </cell>
          <cell r="N166">
            <v>37220469.280000001</v>
          </cell>
          <cell r="O166">
            <v>484344900</v>
          </cell>
          <cell r="P166">
            <v>33913607.487488627</v>
          </cell>
          <cell r="R166">
            <v>37220469.280000001</v>
          </cell>
          <cell r="S166">
            <v>37220469.280000001</v>
          </cell>
          <cell r="U166">
            <v>146553.07</v>
          </cell>
          <cell r="V166">
            <v>146553.07</v>
          </cell>
          <cell r="W166">
            <v>-201700</v>
          </cell>
          <cell r="X166">
            <v>132346.05082241778</v>
          </cell>
          <cell r="Z166">
            <v>-378213.72</v>
          </cell>
          <cell r="AA166">
            <v>-378213.72</v>
          </cell>
          <cell r="AB166">
            <v>-2420200</v>
          </cell>
          <cell r="AC166">
            <v>-339401.54869528441</v>
          </cell>
          <cell r="AE166">
            <v>130757.6</v>
          </cell>
          <cell r="AF166">
            <v>130757.59999999999</v>
          </cell>
          <cell r="AG166">
            <v>-461000</v>
          </cell>
          <cell r="AH166">
            <v>118839.88618861395</v>
          </cell>
          <cell r="AJ166">
            <v>-5531300</v>
          </cell>
          <cell r="AK166">
            <v>-5531300</v>
          </cell>
          <cell r="AL166">
            <v>-569846.65999999992</v>
          </cell>
          <cell r="AM166">
            <v>-569846.65999999992</v>
          </cell>
          <cell r="AN166">
            <v>-510089.3328010767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</row>
        <row r="167">
          <cell r="A167" t="str">
            <v>DOL</v>
          </cell>
          <cell r="B167" t="str">
            <v>Dolcre</v>
          </cell>
          <cell r="C167" t="str">
            <v>ZAR</v>
          </cell>
          <cell r="E167">
            <v>1097701.1499999999</v>
          </cell>
          <cell r="F167">
            <v>1097701.1499999999</v>
          </cell>
          <cell r="G167">
            <v>16235000</v>
          </cell>
          <cell r="H167">
            <v>1093788.1832123704</v>
          </cell>
          <cell r="J167">
            <v>1097701.1499999999</v>
          </cell>
          <cell r="K167">
            <v>1097701.1499999999</v>
          </cell>
          <cell r="M167">
            <v>10363964.949999999</v>
          </cell>
          <cell r="N167">
            <v>10363964.949999999</v>
          </cell>
          <cell r="O167">
            <v>154268700</v>
          </cell>
          <cell r="P167">
            <v>10393426.615308544</v>
          </cell>
          <cell r="R167">
            <v>10363964.949999999</v>
          </cell>
          <cell r="S167">
            <v>10363964.949999999</v>
          </cell>
          <cell r="U167">
            <v>203982.42</v>
          </cell>
          <cell r="V167">
            <v>203982.42</v>
          </cell>
          <cell r="W167">
            <v>3016900</v>
          </cell>
          <cell r="X167">
            <v>203255.28610615339</v>
          </cell>
          <cell r="Z167">
            <v>1385150.76</v>
          </cell>
          <cell r="AA167">
            <v>1385150.76</v>
          </cell>
          <cell r="AB167">
            <v>20554300</v>
          </cell>
          <cell r="AC167">
            <v>1384789.0640099801</v>
          </cell>
          <cell r="AE167">
            <v>213989.18000000002</v>
          </cell>
          <cell r="AF167">
            <v>213989.18000000002</v>
          </cell>
          <cell r="AG167">
            <v>3164900</v>
          </cell>
          <cell r="AH167">
            <v>213226.37641200068</v>
          </cell>
          <cell r="AJ167">
            <v>22023600</v>
          </cell>
          <cell r="AK167">
            <v>22023600</v>
          </cell>
          <cell r="AL167">
            <v>1483734.75</v>
          </cell>
          <cell r="AM167">
            <v>1483734.75</v>
          </cell>
          <cell r="AN167">
            <v>1483779.0841882329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</row>
        <row r="168">
          <cell r="A168" t="str">
            <v>FIE</v>
          </cell>
          <cell r="B168" t="str">
            <v>Food Ingredients Europe</v>
          </cell>
          <cell r="C168" t="str">
            <v>EUR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Z168">
            <v>-27.44</v>
          </cell>
          <cell r="AA168">
            <v>-27.44</v>
          </cell>
          <cell r="AB168">
            <v>0</v>
          </cell>
          <cell r="AC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L168">
            <v>70.239999999999995</v>
          </cell>
          <cell r="AM168">
            <v>70.239999999999995</v>
          </cell>
          <cell r="AN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</row>
        <row r="169">
          <cell r="A169" t="str">
            <v>CGB</v>
          </cell>
          <cell r="B169" t="str">
            <v>Cesalpinia GB</v>
          </cell>
          <cell r="C169" t="str">
            <v>gbp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</row>
        <row r="170">
          <cell r="A170" t="str">
            <v>CES</v>
          </cell>
          <cell r="B170" t="str">
            <v>Cesalpinia</v>
          </cell>
          <cell r="C170" t="str">
            <v>eur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-12698.42</v>
          </cell>
          <cell r="V170">
            <v>-12698.42</v>
          </cell>
          <cell r="W170">
            <v>-16000</v>
          </cell>
          <cell r="X170">
            <v>-11851.85185185185</v>
          </cell>
          <cell r="Z170">
            <v>-152307.54</v>
          </cell>
          <cell r="AA170">
            <v>-152307.54</v>
          </cell>
          <cell r="AB170">
            <v>-192000</v>
          </cell>
          <cell r="AC170">
            <v>-142222.22222222222</v>
          </cell>
          <cell r="AE170">
            <v>-12698.42</v>
          </cell>
          <cell r="AF170">
            <v>-12698.42</v>
          </cell>
          <cell r="AG170">
            <v>-16000</v>
          </cell>
          <cell r="AH170">
            <v>-11851.85185185185</v>
          </cell>
          <cell r="AJ170">
            <v>-192000</v>
          </cell>
          <cell r="AK170">
            <v>-192000</v>
          </cell>
          <cell r="AL170">
            <v>-152307.54</v>
          </cell>
          <cell r="AM170">
            <v>-152307.54</v>
          </cell>
          <cell r="AN170">
            <v>-142222.22222222222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</row>
        <row r="171">
          <cell r="A171" t="str">
            <v>CIT</v>
          </cell>
          <cell r="B171" t="str">
            <v>Cesalpinia Italy</v>
          </cell>
          <cell r="C171" t="str">
            <v>eur</v>
          </cell>
          <cell r="E171">
            <v>5424126.9900000002</v>
          </cell>
          <cell r="F171">
            <v>5424126.9900000002</v>
          </cell>
          <cell r="G171">
            <v>6834400</v>
          </cell>
          <cell r="H171">
            <v>5062518.5185185177</v>
          </cell>
          <cell r="J171">
            <v>5424126.9900000002</v>
          </cell>
          <cell r="K171">
            <v>5424126.9900000002</v>
          </cell>
          <cell r="M171">
            <v>34725518.219999999</v>
          </cell>
          <cell r="N171">
            <v>34725518.219999999</v>
          </cell>
          <cell r="O171">
            <v>43771900</v>
          </cell>
          <cell r="P171">
            <v>32423629.629629627</v>
          </cell>
          <cell r="R171">
            <v>34725518.219999999</v>
          </cell>
          <cell r="S171">
            <v>34725518.219999999</v>
          </cell>
          <cell r="U171">
            <v>1169841.27</v>
          </cell>
          <cell r="V171">
            <v>1169841.27</v>
          </cell>
          <cell r="W171">
            <v>1474000</v>
          </cell>
          <cell r="X171">
            <v>1091851.8518518517</v>
          </cell>
          <cell r="Z171">
            <v>4824409.04</v>
          </cell>
          <cell r="AA171">
            <v>4824409.04</v>
          </cell>
          <cell r="AB171">
            <v>6081700</v>
          </cell>
          <cell r="AC171">
            <v>4504962.9629629627</v>
          </cell>
          <cell r="AE171">
            <v>1159920.6400000001</v>
          </cell>
          <cell r="AF171">
            <v>1159920.6400000001</v>
          </cell>
          <cell r="AG171">
            <v>1461500</v>
          </cell>
          <cell r="AH171">
            <v>1082592.5925925926</v>
          </cell>
          <cell r="AJ171">
            <v>5931700</v>
          </cell>
          <cell r="AK171">
            <v>5931700</v>
          </cell>
          <cell r="AL171">
            <v>4705418.93</v>
          </cell>
          <cell r="AM171">
            <v>4705418.93</v>
          </cell>
          <cell r="AN171">
            <v>4393851.8518518517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</row>
        <row r="172">
          <cell r="A172" t="str">
            <v>CGE</v>
          </cell>
          <cell r="B172" t="str">
            <v>Cesalpinia Germany</v>
          </cell>
          <cell r="C172" t="str">
            <v>eur</v>
          </cell>
          <cell r="E172">
            <v>852460.32</v>
          </cell>
          <cell r="F172">
            <v>852460.32</v>
          </cell>
          <cell r="G172">
            <v>1074100</v>
          </cell>
          <cell r="H172">
            <v>795629.62962962955</v>
          </cell>
          <cell r="J172">
            <v>852460.32</v>
          </cell>
          <cell r="K172">
            <v>852460.32</v>
          </cell>
          <cell r="M172">
            <v>10224451.57</v>
          </cell>
          <cell r="N172">
            <v>10224451.57</v>
          </cell>
          <cell r="O172">
            <v>12889200</v>
          </cell>
          <cell r="P172">
            <v>9547555.5555555541</v>
          </cell>
          <cell r="R172">
            <v>10224451.57</v>
          </cell>
          <cell r="S172">
            <v>10224451.57</v>
          </cell>
          <cell r="U172">
            <v>32698.41</v>
          </cell>
          <cell r="V172">
            <v>32698.41</v>
          </cell>
          <cell r="W172">
            <v>41200</v>
          </cell>
          <cell r="X172">
            <v>30518.518518518518</v>
          </cell>
          <cell r="Z172">
            <v>392336.44</v>
          </cell>
          <cell r="AA172">
            <v>392336.44</v>
          </cell>
          <cell r="AB172">
            <v>494400</v>
          </cell>
          <cell r="AC172">
            <v>366222.22222222219</v>
          </cell>
          <cell r="AE172">
            <v>32777.78</v>
          </cell>
          <cell r="AF172">
            <v>32777.78</v>
          </cell>
          <cell r="AG172">
            <v>41300</v>
          </cell>
          <cell r="AH172">
            <v>30592.592592592591</v>
          </cell>
          <cell r="AJ172">
            <v>495600</v>
          </cell>
          <cell r="AK172">
            <v>495600</v>
          </cell>
          <cell r="AL172">
            <v>393288.18</v>
          </cell>
          <cell r="AM172">
            <v>393288.18</v>
          </cell>
          <cell r="AN172">
            <v>367111.11111111107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</row>
        <row r="173">
          <cell r="A173" t="str">
            <v>CESTOT</v>
          </cell>
          <cell r="B173" t="str">
            <v>Cesalpinia</v>
          </cell>
          <cell r="C173" t="str">
            <v>EUR</v>
          </cell>
          <cell r="E173">
            <v>6276587.3099999996</v>
          </cell>
          <cell r="F173">
            <v>6276587.3100000005</v>
          </cell>
          <cell r="G173">
            <v>7908500</v>
          </cell>
          <cell r="H173">
            <v>5858148.1481481474</v>
          </cell>
          <cell r="J173">
            <v>6276587.3099999996</v>
          </cell>
          <cell r="K173">
            <v>6276587.3100000005</v>
          </cell>
          <cell r="M173">
            <v>44949969.789999999</v>
          </cell>
          <cell r="N173">
            <v>44949969.789999999</v>
          </cell>
          <cell r="O173">
            <v>56661100</v>
          </cell>
          <cell r="P173">
            <v>41971185.185185179</v>
          </cell>
          <cell r="R173">
            <v>44949969.789999999</v>
          </cell>
          <cell r="S173">
            <v>44949969.789999999</v>
          </cell>
          <cell r="U173">
            <v>1189841.26</v>
          </cell>
          <cell r="V173">
            <v>1189841.26</v>
          </cell>
          <cell r="W173">
            <v>1499200</v>
          </cell>
          <cell r="X173">
            <v>1110518.5185185182</v>
          </cell>
          <cell r="Z173">
            <v>5064437.9400000004</v>
          </cell>
          <cell r="AA173">
            <v>5064437.9400000004</v>
          </cell>
          <cell r="AB173">
            <v>6384100</v>
          </cell>
          <cell r="AC173">
            <v>4728962.9629629627</v>
          </cell>
          <cell r="AE173">
            <v>1180000</v>
          </cell>
          <cell r="AF173">
            <v>1180000.0000000002</v>
          </cell>
          <cell r="AG173">
            <v>1486800</v>
          </cell>
          <cell r="AH173">
            <v>1101333.3333333333</v>
          </cell>
          <cell r="AJ173">
            <v>6235300</v>
          </cell>
          <cell r="AK173">
            <v>6235300</v>
          </cell>
          <cell r="AL173">
            <v>4946399.57</v>
          </cell>
          <cell r="AM173">
            <v>4946399.5699999994</v>
          </cell>
          <cell r="AN173">
            <v>4618740.7407407407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</row>
        <row r="174">
          <cell r="A174" t="str">
            <v>HAHADJ</v>
          </cell>
          <cell r="B174" t="str">
            <v>C G Hahn Adj co.</v>
          </cell>
          <cell r="C174" t="str">
            <v>EUR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K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S174">
            <v>0</v>
          </cell>
          <cell r="U174">
            <v>57142.86</v>
          </cell>
          <cell r="V174">
            <v>57142.86</v>
          </cell>
          <cell r="W174">
            <v>72000</v>
          </cell>
          <cell r="X174">
            <v>53333.333333333328</v>
          </cell>
          <cell r="Z174">
            <v>672449.03</v>
          </cell>
          <cell r="AA174">
            <v>672449.03</v>
          </cell>
          <cell r="AB174">
            <v>847700</v>
          </cell>
          <cell r="AC174">
            <v>627925.92592592584</v>
          </cell>
          <cell r="AE174">
            <v>49682.54</v>
          </cell>
          <cell r="AF174">
            <v>49682.54</v>
          </cell>
          <cell r="AG174">
            <v>62600</v>
          </cell>
          <cell r="AH174">
            <v>46370.370370370365</v>
          </cell>
          <cell r="AJ174">
            <v>737400</v>
          </cell>
          <cell r="AK174">
            <v>737400</v>
          </cell>
          <cell r="AL174">
            <v>584951.99</v>
          </cell>
          <cell r="AM174">
            <v>584951.99</v>
          </cell>
          <cell r="AN174">
            <v>546222.22222222213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</row>
        <row r="175">
          <cell r="A175" t="str">
            <v>GCH</v>
          </cell>
          <cell r="B175" t="str">
            <v>GC Hahn</v>
          </cell>
          <cell r="C175" t="str">
            <v>EUR</v>
          </cell>
          <cell r="E175">
            <v>7381031.75</v>
          </cell>
          <cell r="F175">
            <v>7381031.75</v>
          </cell>
          <cell r="G175">
            <v>9300100</v>
          </cell>
          <cell r="H175">
            <v>6888962.9629629627</v>
          </cell>
          <cell r="K175">
            <v>0</v>
          </cell>
          <cell r="M175">
            <v>89403973.760000005</v>
          </cell>
          <cell r="N175">
            <v>89403973.760000005</v>
          </cell>
          <cell r="O175">
            <v>112700300</v>
          </cell>
          <cell r="P175">
            <v>83481703.703703701</v>
          </cell>
          <cell r="S175">
            <v>0</v>
          </cell>
          <cell r="U175">
            <v>835079.37</v>
          </cell>
          <cell r="V175">
            <v>835079.37</v>
          </cell>
          <cell r="W175">
            <v>1052200</v>
          </cell>
          <cell r="X175">
            <v>779407.4074074073</v>
          </cell>
          <cell r="Z175">
            <v>13014622.870000001</v>
          </cell>
          <cell r="AA175">
            <v>13014622.870000001</v>
          </cell>
          <cell r="AB175">
            <v>16402900</v>
          </cell>
          <cell r="AC175">
            <v>12150296.296296295</v>
          </cell>
          <cell r="AE175">
            <v>820000</v>
          </cell>
          <cell r="AF175">
            <v>820000</v>
          </cell>
          <cell r="AG175">
            <v>1033200</v>
          </cell>
          <cell r="AH175">
            <v>765333.33333333326</v>
          </cell>
          <cell r="AJ175">
            <v>15805900</v>
          </cell>
          <cell r="AK175">
            <v>15805900</v>
          </cell>
          <cell r="AL175">
            <v>12541079.270000001</v>
          </cell>
          <cell r="AM175">
            <v>12541079.270000001</v>
          </cell>
          <cell r="AN175">
            <v>11708074.074074073</v>
          </cell>
          <cell r="AP175">
            <v>-339682.54</v>
          </cell>
          <cell r="AQ175">
            <v>-339682.54</v>
          </cell>
          <cell r="AR175">
            <v>-4074478.98</v>
          </cell>
          <cell r="AS175">
            <v>-4074478.98</v>
          </cell>
          <cell r="AU175">
            <v>0</v>
          </cell>
          <cell r="AV175">
            <v>0</v>
          </cell>
          <cell r="AX175">
            <v>0</v>
          </cell>
        </row>
        <row r="176">
          <cell r="A176" t="str">
            <v>TALFIIE</v>
          </cell>
          <cell r="E176" t="e">
            <v>#N/A</v>
          </cell>
          <cell r="F176">
            <v>70790430.599999994</v>
          </cell>
          <cell r="G176" t="e">
            <v>#N/A</v>
          </cell>
          <cell r="H176">
            <v>63586391.654709242</v>
          </cell>
          <cell r="J176" t="e">
            <v>#N/A</v>
          </cell>
          <cell r="K176">
            <v>63409398.849999994</v>
          </cell>
          <cell r="M176" t="e">
            <v>#N/A</v>
          </cell>
          <cell r="N176">
            <v>877589454.33000004</v>
          </cell>
          <cell r="O176" t="e">
            <v>#N/A</v>
          </cell>
          <cell r="P176">
            <v>794359810.01645255</v>
          </cell>
          <cell r="R176" t="e">
            <v>#N/A</v>
          </cell>
          <cell r="S176">
            <v>788185480.57000005</v>
          </cell>
          <cell r="U176" t="e">
            <v>#N/A</v>
          </cell>
          <cell r="V176">
            <v>5333891.3100000005</v>
          </cell>
          <cell r="W176" t="e">
            <v>#N/A</v>
          </cell>
          <cell r="X176">
            <v>4971464.3050500406</v>
          </cell>
          <cell r="Z176" t="e">
            <v>#N/A</v>
          </cell>
          <cell r="AA176">
            <v>48567301.660000011</v>
          </cell>
          <cell r="AB176" t="e">
            <v>#N/A</v>
          </cell>
          <cell r="AC176">
            <v>45979410.660465211</v>
          </cell>
          <cell r="AE176" t="e">
            <v>#N/A</v>
          </cell>
          <cell r="AF176">
            <v>5068596.12</v>
          </cell>
          <cell r="AG176" t="e">
            <v>#N/A</v>
          </cell>
          <cell r="AH176">
            <v>4742793.429289382</v>
          </cell>
          <cell r="AJ176" t="e">
            <v>#N/A</v>
          </cell>
          <cell r="AK176">
            <v>0</v>
          </cell>
          <cell r="AL176" t="e">
            <v>#N/A</v>
          </cell>
          <cell r="AM176">
            <v>45058767.139999993</v>
          </cell>
          <cell r="AN176">
            <v>42893937.413556032</v>
          </cell>
          <cell r="AP176" t="e">
            <v>#N/A</v>
          </cell>
          <cell r="AQ176">
            <v>-339682.54</v>
          </cell>
          <cell r="AR176" t="e">
            <v>#N/A</v>
          </cell>
          <cell r="AS176">
            <v>-4074478.98</v>
          </cell>
          <cell r="AU176" t="e">
            <v>#N/A</v>
          </cell>
          <cell r="AV176">
            <v>0</v>
          </cell>
          <cell r="AW176" t="e">
            <v>#N/A</v>
          </cell>
          <cell r="AX176">
            <v>0</v>
          </cell>
        </row>
        <row r="177">
          <cell r="A177" t="str">
            <v>REN</v>
          </cell>
          <cell r="B177" t="str">
            <v>TATE &amp; LYLE REINSURANCE</v>
          </cell>
          <cell r="C177" t="str">
            <v>USD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J177">
            <v>0</v>
          </cell>
          <cell r="K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</row>
        <row r="178">
          <cell r="A178" t="str">
            <v>IGI</v>
          </cell>
          <cell r="C178" t="str">
            <v>USD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K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S178">
            <v>0</v>
          </cell>
          <cell r="U178">
            <v>43405.41</v>
          </cell>
          <cell r="V178">
            <v>43405.41</v>
          </cell>
          <cell r="W178">
            <v>80300</v>
          </cell>
          <cell r="X178">
            <v>40969.387755102041</v>
          </cell>
          <cell r="Z178">
            <v>-2355766.04</v>
          </cell>
          <cell r="AA178">
            <v>-2355766.04</v>
          </cell>
          <cell r="AB178">
            <v>-4384400</v>
          </cell>
          <cell r="AC178">
            <v>-2236938.775510204</v>
          </cell>
          <cell r="AE178">
            <v>82216.22</v>
          </cell>
          <cell r="AF178">
            <v>82216.22</v>
          </cell>
          <cell r="AG178">
            <v>152100</v>
          </cell>
          <cell r="AH178">
            <v>77602.040816326538</v>
          </cell>
          <cell r="AJ178">
            <v>-3527200</v>
          </cell>
          <cell r="AK178">
            <v>-3527200</v>
          </cell>
          <cell r="AL178">
            <v>-1902909.35</v>
          </cell>
          <cell r="AM178">
            <v>-1902909.35</v>
          </cell>
          <cell r="AN178">
            <v>-1799591.836734694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U178">
            <v>0</v>
          </cell>
          <cell r="AV178">
            <v>0</v>
          </cell>
          <cell r="AX178">
            <v>0</v>
          </cell>
        </row>
        <row r="179">
          <cell r="A179" t="str">
            <v>T19</v>
          </cell>
          <cell r="C179" t="str">
            <v>USD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K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S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Z179">
            <v>969549.67</v>
          </cell>
          <cell r="AA179">
            <v>969549.67</v>
          </cell>
          <cell r="AB179">
            <v>1793400</v>
          </cell>
          <cell r="AC179">
            <v>915000</v>
          </cell>
          <cell r="AE179">
            <v>14594.59</v>
          </cell>
          <cell r="AF179">
            <v>14594.59</v>
          </cell>
          <cell r="AG179">
            <v>27000</v>
          </cell>
          <cell r="AH179">
            <v>13775.510204081633</v>
          </cell>
          <cell r="AJ179">
            <v>2122400</v>
          </cell>
          <cell r="AK179">
            <v>2122400</v>
          </cell>
          <cell r="AL179">
            <v>1143191.1800000002</v>
          </cell>
          <cell r="AM179">
            <v>1143191.1800000002</v>
          </cell>
          <cell r="AN179">
            <v>1082857.142857143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U179">
            <v>0</v>
          </cell>
          <cell r="AV179">
            <v>0</v>
          </cell>
          <cell r="AX179">
            <v>0</v>
          </cell>
        </row>
        <row r="180">
          <cell r="A180" t="str">
            <v>ADJ</v>
          </cell>
          <cell r="B180" t="str">
            <v>Group consolidation Adjustment</v>
          </cell>
          <cell r="C180" t="str">
            <v>GBP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U180">
            <v>0</v>
          </cell>
          <cell r="AV180">
            <v>0</v>
          </cell>
          <cell r="AW180">
            <v>10275800</v>
          </cell>
          <cell r="AX180">
            <v>10275800</v>
          </cell>
        </row>
        <row r="181">
          <cell r="A181" t="str">
            <v>CIL</v>
          </cell>
          <cell r="B181" t="str">
            <v>Certibilt Investments Limited</v>
          </cell>
          <cell r="C181" t="str">
            <v>GBP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Z181">
            <v>-25200</v>
          </cell>
          <cell r="AA181">
            <v>-25200</v>
          </cell>
          <cell r="AB181">
            <v>-25200</v>
          </cell>
          <cell r="AC181">
            <v>-25200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J181">
            <v>-1025200</v>
          </cell>
          <cell r="AK181">
            <v>-1025200</v>
          </cell>
          <cell r="AL181">
            <v>-1025200</v>
          </cell>
          <cell r="AM181">
            <v>-1025200</v>
          </cell>
          <cell r="AN181">
            <v>-1025200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U181">
            <v>0</v>
          </cell>
          <cell r="AV181">
            <v>0</v>
          </cell>
          <cell r="AW181">
            <v>-1001800</v>
          </cell>
          <cell r="AX181">
            <v>-1001800</v>
          </cell>
        </row>
        <row r="182">
          <cell r="A182" t="str">
            <v>CAN</v>
          </cell>
          <cell r="B182" t="str">
            <v>Tate &amp; Lyle Cane Cultivations</v>
          </cell>
          <cell r="C182" t="str">
            <v>GBP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J182">
            <v>0</v>
          </cell>
          <cell r="K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E182">
            <v>43200</v>
          </cell>
          <cell r="AF182">
            <v>43200</v>
          </cell>
          <cell r="AG182">
            <v>43200</v>
          </cell>
          <cell r="AH182">
            <v>43200</v>
          </cell>
          <cell r="AJ182">
            <v>431400</v>
          </cell>
          <cell r="AK182">
            <v>431400</v>
          </cell>
          <cell r="AL182">
            <v>431400</v>
          </cell>
          <cell r="AM182">
            <v>431400</v>
          </cell>
          <cell r="AN182">
            <v>431400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</row>
        <row r="183">
          <cell r="A183" t="str">
            <v>DMT</v>
          </cell>
          <cell r="B183" t="str">
            <v>Dormants Ltd</v>
          </cell>
          <cell r="C183" t="str">
            <v>GBP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</row>
        <row r="184">
          <cell r="A184" t="str">
            <v>DOM</v>
          </cell>
          <cell r="B184" t="str">
            <v>Domino Sugar (Sold Oct 2001)</v>
          </cell>
          <cell r="C184" t="str">
            <v>USD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J184">
            <v>0</v>
          </cell>
          <cell r="K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</row>
        <row r="185">
          <cell r="A185" t="str">
            <v>GCA</v>
          </cell>
          <cell r="B185" t="str">
            <v>Group central adjustments</v>
          </cell>
          <cell r="C185" t="str">
            <v>GBP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</row>
        <row r="186">
          <cell r="A186" t="str">
            <v>GMAGBP</v>
          </cell>
          <cell r="B186" t="str">
            <v>GMA adjustments GBP</v>
          </cell>
          <cell r="C186" t="str">
            <v>GBP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E186">
            <v>300000</v>
          </cell>
          <cell r="AF186">
            <v>300000</v>
          </cell>
          <cell r="AG186">
            <v>300000</v>
          </cell>
          <cell r="AH186">
            <v>300000</v>
          </cell>
          <cell r="AJ186">
            <v>900000</v>
          </cell>
          <cell r="AK186">
            <v>900000</v>
          </cell>
          <cell r="AL186">
            <v>900000</v>
          </cell>
          <cell r="AM186">
            <v>900000</v>
          </cell>
          <cell r="AN186">
            <v>900000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</row>
        <row r="187">
          <cell r="A187" t="str">
            <v>GMAUSD</v>
          </cell>
          <cell r="B187" t="str">
            <v>GMA adjustments USD parent</v>
          </cell>
          <cell r="C187" t="str">
            <v>GBP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</row>
        <row r="188">
          <cell r="A188" t="str">
            <v>HEM</v>
          </cell>
          <cell r="B188" t="str">
            <v>Hemifort</v>
          </cell>
          <cell r="C188" t="str">
            <v>GBP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J188">
            <v>0</v>
          </cell>
          <cell r="K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E188">
            <v>1232600</v>
          </cell>
          <cell r="AF188">
            <v>1232600</v>
          </cell>
          <cell r="AG188">
            <v>1232600</v>
          </cell>
          <cell r="AH188">
            <v>1232600</v>
          </cell>
          <cell r="AJ188">
            <v>15082100</v>
          </cell>
          <cell r="AK188">
            <v>15082100</v>
          </cell>
          <cell r="AL188">
            <v>15082100</v>
          </cell>
          <cell r="AM188">
            <v>15082100</v>
          </cell>
          <cell r="AN188">
            <v>15082100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</row>
        <row r="189">
          <cell r="A189" t="str">
            <v>HOI</v>
          </cell>
          <cell r="B189" t="str">
            <v>Tate &amp; Lyle Industries Head Office</v>
          </cell>
          <cell r="C189" t="str">
            <v>GBP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J189">
            <v>0</v>
          </cell>
          <cell r="K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Z189">
            <v>-125800</v>
          </cell>
          <cell r="AA189">
            <v>-125800</v>
          </cell>
          <cell r="AB189">
            <v>-125800</v>
          </cell>
          <cell r="AC189">
            <v>-125800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J189">
            <v>199300</v>
          </cell>
          <cell r="AK189">
            <v>199300</v>
          </cell>
          <cell r="AL189">
            <v>199300</v>
          </cell>
          <cell r="AM189">
            <v>199300</v>
          </cell>
          <cell r="AN189">
            <v>199300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</row>
        <row r="190">
          <cell r="A190" t="str">
            <v>HUS</v>
          </cell>
          <cell r="B190" t="str">
            <v>T&amp;L Holdings US</v>
          </cell>
          <cell r="C190" t="str">
            <v>USD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-85027.03</v>
          </cell>
          <cell r="V190">
            <v>-85027.03</v>
          </cell>
          <cell r="W190">
            <v>-157300</v>
          </cell>
          <cell r="X190">
            <v>-80255.102040816331</v>
          </cell>
          <cell r="Z190">
            <v>-841096.42</v>
          </cell>
          <cell r="AA190">
            <v>-841096.42</v>
          </cell>
          <cell r="AB190">
            <v>-1584300</v>
          </cell>
          <cell r="AC190">
            <v>-808316.32653061231</v>
          </cell>
          <cell r="AE190">
            <v>-6283243.2399999993</v>
          </cell>
          <cell r="AF190">
            <v>-6283243.2399999993</v>
          </cell>
          <cell r="AG190">
            <v>-11624000</v>
          </cell>
          <cell r="AH190">
            <v>-5930612.2448979598</v>
          </cell>
          <cell r="AJ190">
            <v>-137652900</v>
          </cell>
          <cell r="AK190">
            <v>-137652900</v>
          </cell>
          <cell r="AL190">
            <v>-72688347.530000016</v>
          </cell>
          <cell r="AM190">
            <v>-72688347.530000016</v>
          </cell>
          <cell r="AN190">
            <v>-70231071.428571433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</row>
        <row r="191">
          <cell r="A191" t="str">
            <v>IND</v>
          </cell>
          <cell r="B191" t="str">
            <v>Tate &amp; Lyle Industries adjustment</v>
          </cell>
          <cell r="C191" t="str">
            <v>GBP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J191">
            <v>0</v>
          </cell>
          <cell r="K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</row>
        <row r="192">
          <cell r="A192" t="str">
            <v>MEX</v>
          </cell>
          <cell r="B192" t="str">
            <v>Tate &amp; Lyle Mexico</v>
          </cell>
          <cell r="C192" t="str">
            <v>MXP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J192">
            <v>0</v>
          </cell>
          <cell r="K192">
            <v>0</v>
          </cell>
          <cell r="M192">
            <v>34465.54</v>
          </cell>
          <cell r="N192">
            <v>34465.54</v>
          </cell>
          <cell r="O192">
            <v>707000</v>
          </cell>
          <cell r="P192">
            <v>32826.416237109945</v>
          </cell>
          <cell r="R192">
            <v>34465.54</v>
          </cell>
          <cell r="S192">
            <v>34465.54</v>
          </cell>
          <cell r="U192">
            <v>-13054.97</v>
          </cell>
          <cell r="V192">
            <v>-13054.97</v>
          </cell>
          <cell r="W192">
            <v>-247000</v>
          </cell>
          <cell r="X192">
            <v>-11468.35192442172</v>
          </cell>
          <cell r="Z192">
            <v>-154120.95000000001</v>
          </cell>
          <cell r="AA192">
            <v>-154120.95000000001</v>
          </cell>
          <cell r="AB192">
            <v>-2914000</v>
          </cell>
          <cell r="AC192">
            <v>-135298.69436342063</v>
          </cell>
          <cell r="AE192">
            <v>-12843.55</v>
          </cell>
          <cell r="AF192">
            <v>-12843.55</v>
          </cell>
          <cell r="AG192">
            <v>-243000</v>
          </cell>
          <cell r="AH192">
            <v>-11282.629626050519</v>
          </cell>
          <cell r="AJ192">
            <v>17730000</v>
          </cell>
          <cell r="AK192">
            <v>17730000</v>
          </cell>
          <cell r="AL192">
            <v>849045.96</v>
          </cell>
          <cell r="AM192">
            <v>849045.96</v>
          </cell>
          <cell r="AN192">
            <v>823214.08753035264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</row>
        <row r="193">
          <cell r="A193" t="str">
            <v>RCP</v>
          </cell>
          <cell r="B193" t="str">
            <v>Redpath Corporate</v>
          </cell>
          <cell r="C193" t="str">
            <v>CAD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</row>
        <row r="194">
          <cell r="A194" t="str">
            <v>SIN</v>
          </cell>
          <cell r="B194" t="str">
            <v>Sugar Industries Namibia</v>
          </cell>
          <cell r="C194" t="str">
            <v>ZAR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</row>
        <row r="195">
          <cell r="A195" t="str">
            <v>UFC</v>
          </cell>
          <cell r="B195" t="str">
            <v>UFIC</v>
          </cell>
          <cell r="C195" t="str">
            <v>USD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</row>
        <row r="196">
          <cell r="A196" t="str">
            <v>WSC</v>
          </cell>
          <cell r="B196" t="str">
            <v>Western Sugar</v>
          </cell>
          <cell r="C196" t="str">
            <v>USD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J196">
            <v>0</v>
          </cell>
          <cell r="K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</row>
        <row r="197">
          <cell r="A197" t="str">
            <v>GRA</v>
          </cell>
          <cell r="B197" t="str">
            <v>GRAINS</v>
          </cell>
          <cell r="C197" t="str">
            <v>USD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</row>
        <row r="198">
          <cell r="A198" t="str">
            <v>HRP</v>
          </cell>
          <cell r="B198" t="str">
            <v>High River Promolas</v>
          </cell>
          <cell r="C198" t="str">
            <v>CAD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</row>
        <row r="199">
          <cell r="A199" t="str">
            <v>LIQ</v>
          </cell>
          <cell r="B199" t="str">
            <v>US Liquids</v>
          </cell>
          <cell r="C199" t="str">
            <v>USD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</row>
        <row r="200">
          <cell r="A200" t="str">
            <v>UMN</v>
          </cell>
          <cell r="B200" t="str">
            <v>United Molasses N America</v>
          </cell>
          <cell r="C200" t="str">
            <v>USD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J200">
            <v>0</v>
          </cell>
          <cell r="K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</row>
        <row r="201">
          <cell r="A201" t="str">
            <v>USN</v>
          </cell>
          <cell r="B201" t="str">
            <v>United Storage North America</v>
          </cell>
          <cell r="C201" t="str">
            <v>USD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</row>
        <row r="202">
          <cell r="A202" t="str">
            <v>CHG</v>
          </cell>
          <cell r="B202" t="str">
            <v>Cheshire Grains Limited</v>
          </cell>
          <cell r="C202" t="str">
            <v>GBP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</row>
        <row r="203">
          <cell r="A203" t="str">
            <v>FSL</v>
          </cell>
          <cell r="B203" t="str">
            <v>FSL Bells</v>
          </cell>
          <cell r="C203" t="str">
            <v>GBP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E203">
            <v>-26200</v>
          </cell>
          <cell r="AF203">
            <v>-26200</v>
          </cell>
          <cell r="AG203">
            <v>-26200</v>
          </cell>
          <cell r="AH203">
            <v>-26200</v>
          </cell>
          <cell r="AJ203">
            <v>-318700</v>
          </cell>
          <cell r="AK203">
            <v>-318700</v>
          </cell>
          <cell r="AL203">
            <v>-318700</v>
          </cell>
          <cell r="AM203">
            <v>-318700</v>
          </cell>
          <cell r="AN203">
            <v>-318700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</row>
        <row r="204">
          <cell r="A204" t="str">
            <v>HHD</v>
          </cell>
          <cell r="B204" t="str">
            <v>Hartham Holdings</v>
          </cell>
          <cell r="C204" t="str">
            <v>GBP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J204">
            <v>0</v>
          </cell>
          <cell r="K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</row>
        <row r="205">
          <cell r="A205" t="str">
            <v>RSF</v>
          </cell>
          <cell r="B205" t="str">
            <v>RS Feeds</v>
          </cell>
          <cell r="C205" t="str">
            <v>GBP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J205">
            <v>0</v>
          </cell>
          <cell r="K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</row>
        <row r="206">
          <cell r="A206" t="str">
            <v>UTI</v>
          </cell>
          <cell r="B206" t="str">
            <v>UMT Ireland</v>
          </cell>
          <cell r="C206" t="str">
            <v>EUR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J206">
            <v>0</v>
          </cell>
          <cell r="K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</row>
        <row r="207">
          <cell r="A207" t="str">
            <v>HOL</v>
          </cell>
          <cell r="B207" t="str">
            <v>Tate &amp; Lyle Holland</v>
          </cell>
          <cell r="C207" t="str">
            <v>EUR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J207">
            <v>0</v>
          </cell>
          <cell r="K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-7936.51</v>
          </cell>
          <cell r="V207">
            <v>-7936.51</v>
          </cell>
          <cell r="W207">
            <v>-10000</v>
          </cell>
          <cell r="X207">
            <v>-7407.4074074074069</v>
          </cell>
          <cell r="Z207">
            <v>-70634.16</v>
          </cell>
          <cell r="AA207">
            <v>-70634.16</v>
          </cell>
          <cell r="AB207">
            <v>-89000</v>
          </cell>
          <cell r="AC207">
            <v>-65925.925925925927</v>
          </cell>
          <cell r="AE207">
            <v>-1587.3000000000002</v>
          </cell>
          <cell r="AF207">
            <v>-1587.3000000000002</v>
          </cell>
          <cell r="AG207">
            <v>-2000</v>
          </cell>
          <cell r="AH207">
            <v>-1481.4814814814813</v>
          </cell>
          <cell r="AJ207">
            <v>20000</v>
          </cell>
          <cell r="AK207">
            <v>20000</v>
          </cell>
          <cell r="AL207">
            <v>15837.25</v>
          </cell>
          <cell r="AM207">
            <v>15837.25</v>
          </cell>
          <cell r="AN207">
            <v>14814.814814814814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</row>
        <row r="208">
          <cell r="A208" t="str">
            <v>TBV</v>
          </cell>
          <cell r="B208" t="str">
            <v>Talres Development BV</v>
          </cell>
          <cell r="C208" t="str">
            <v>EUR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J208">
            <v>0</v>
          </cell>
          <cell r="K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</row>
        <row r="209">
          <cell r="A209" t="str">
            <v>LLC</v>
          </cell>
          <cell r="B209" t="str">
            <v>Tate &amp; Lyle LLC</v>
          </cell>
          <cell r="C209" t="str">
            <v>USD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J209">
            <v>0</v>
          </cell>
          <cell r="K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Z209">
            <v>-744.12</v>
          </cell>
          <cell r="AA209">
            <v>-744.12</v>
          </cell>
          <cell r="AB209">
            <v>-1400</v>
          </cell>
          <cell r="AC209">
            <v>-714.28571428571433</v>
          </cell>
          <cell r="AE209">
            <v>9704108.1099999994</v>
          </cell>
          <cell r="AF209">
            <v>9704108.1099999994</v>
          </cell>
          <cell r="AG209">
            <v>17952600</v>
          </cell>
          <cell r="AH209">
            <v>9159489.7959183678</v>
          </cell>
          <cell r="AJ209">
            <v>210332200</v>
          </cell>
          <cell r="AK209">
            <v>210332200</v>
          </cell>
          <cell r="AL209">
            <v>111085809.50999999</v>
          </cell>
          <cell r="AM209">
            <v>111085809.50999999</v>
          </cell>
          <cell r="AN209">
            <v>107312346.93877551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</row>
        <row r="210">
          <cell r="A210" t="str">
            <v>TDL</v>
          </cell>
          <cell r="B210" t="str">
            <v>Talres Development LLC</v>
          </cell>
          <cell r="C210" t="str">
            <v>USD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J210">
            <v>0</v>
          </cell>
          <cell r="K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</row>
        <row r="211">
          <cell r="A211" t="str">
            <v>ESOP</v>
          </cell>
          <cell r="B211" t="str">
            <v>Executive Share Option Plan</v>
          </cell>
          <cell r="C211" t="str">
            <v>GBP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J211">
            <v>0</v>
          </cell>
          <cell r="K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</row>
        <row r="212">
          <cell r="A212" t="str">
            <v>PLC</v>
          </cell>
          <cell r="B212" t="str">
            <v>Tate &amp; Lyle PLC</v>
          </cell>
          <cell r="C212" t="str">
            <v>GBP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-1933400</v>
          </cell>
          <cell r="V212">
            <v>-1933400</v>
          </cell>
          <cell r="W212">
            <v>-1933400</v>
          </cell>
          <cell r="X212">
            <v>-1933400</v>
          </cell>
          <cell r="Z212">
            <v>-20225800</v>
          </cell>
          <cell r="AA212">
            <v>-20225800</v>
          </cell>
          <cell r="AB212">
            <v>-20225800</v>
          </cell>
          <cell r="AC212">
            <v>-20225800</v>
          </cell>
          <cell r="AE212">
            <v>-5839000</v>
          </cell>
          <cell r="AF212">
            <v>-5839000</v>
          </cell>
          <cell r="AG212">
            <v>-5839000</v>
          </cell>
          <cell r="AH212">
            <v>-5839000</v>
          </cell>
          <cell r="AJ212">
            <v>-60198800</v>
          </cell>
          <cell r="AK212">
            <v>-60198800</v>
          </cell>
          <cell r="AL212">
            <v>-60198800</v>
          </cell>
          <cell r="AM212">
            <v>-60198800</v>
          </cell>
          <cell r="AN212">
            <v>-60198800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</row>
        <row r="213">
          <cell r="A213" t="str">
            <v>TIH</v>
          </cell>
          <cell r="B213" t="str">
            <v>Tate &amp; Lyle Industiral Holding</v>
          </cell>
          <cell r="C213" t="str">
            <v>GBP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J213">
            <v>204500</v>
          </cell>
          <cell r="AK213">
            <v>204500</v>
          </cell>
          <cell r="AL213">
            <v>204500</v>
          </cell>
          <cell r="AM213">
            <v>204500</v>
          </cell>
          <cell r="AN213">
            <v>204500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</row>
        <row r="214">
          <cell r="A214" t="str">
            <v>TLE</v>
          </cell>
          <cell r="B214" t="str">
            <v>Tate &amp; Lyle European Finance</v>
          </cell>
          <cell r="C214" t="str">
            <v>EUR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J214">
            <v>0</v>
          </cell>
          <cell r="K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-1984.12</v>
          </cell>
          <cell r="V214">
            <v>-1984.12</v>
          </cell>
          <cell r="W214">
            <v>-2500</v>
          </cell>
          <cell r="X214">
            <v>-1851.8518518518517</v>
          </cell>
          <cell r="Z214">
            <v>-37344.35</v>
          </cell>
          <cell r="AA214">
            <v>-37344.35</v>
          </cell>
          <cell r="AB214">
            <v>-47100</v>
          </cell>
          <cell r="AC214">
            <v>-34888.888888888883</v>
          </cell>
          <cell r="AE214">
            <v>41190.480000000003</v>
          </cell>
          <cell r="AF214">
            <v>41190.480000000003</v>
          </cell>
          <cell r="AG214">
            <v>51900</v>
          </cell>
          <cell r="AH214">
            <v>38444.444444444445</v>
          </cell>
          <cell r="AJ214">
            <v>624200</v>
          </cell>
          <cell r="AK214">
            <v>624200</v>
          </cell>
          <cell r="AL214">
            <v>495162.9099999998</v>
          </cell>
          <cell r="AM214">
            <v>495162.9099999998</v>
          </cell>
          <cell r="AN214">
            <v>462370.37037037034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</row>
        <row r="215">
          <cell r="A215" t="str">
            <v>TSQ</v>
          </cell>
          <cell r="B215" t="str">
            <v>T&amp;L Sugar Quay Ltd</v>
          </cell>
          <cell r="C215" t="str">
            <v>USD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J215">
            <v>0</v>
          </cell>
          <cell r="K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</row>
        <row r="216">
          <cell r="A216" t="str">
            <v>VEN</v>
          </cell>
          <cell r="B216" t="str">
            <v>Tate &amp; Lyle Ventures Ltd</v>
          </cell>
          <cell r="C216" t="str">
            <v>GBP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J216">
            <v>0</v>
          </cell>
          <cell r="K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-62200</v>
          </cell>
          <cell r="V216">
            <v>-62200</v>
          </cell>
          <cell r="W216">
            <v>-62200</v>
          </cell>
          <cell r="X216">
            <v>-62200</v>
          </cell>
          <cell r="Z216">
            <v>-754700</v>
          </cell>
          <cell r="AA216">
            <v>-754700</v>
          </cell>
          <cell r="AB216">
            <v>-754700</v>
          </cell>
          <cell r="AC216">
            <v>-754700</v>
          </cell>
          <cell r="AE216">
            <v>-92800</v>
          </cell>
          <cell r="AF216">
            <v>-92800</v>
          </cell>
          <cell r="AG216">
            <v>-92800</v>
          </cell>
          <cell r="AH216">
            <v>-92800</v>
          </cell>
          <cell r="AJ216">
            <v>-1105000</v>
          </cell>
          <cell r="AK216">
            <v>-1105000</v>
          </cell>
          <cell r="AL216">
            <v>-1105000</v>
          </cell>
          <cell r="AM216">
            <v>-1105000</v>
          </cell>
          <cell r="AN216">
            <v>-1105000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</row>
        <row r="217">
          <cell r="A217" t="str">
            <v>HSS</v>
          </cell>
          <cell r="B217" t="str">
            <v>Harvey Steel Sugars</v>
          </cell>
          <cell r="C217" t="str">
            <v>GBP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J217">
            <v>0</v>
          </cell>
          <cell r="K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</row>
        <row r="218">
          <cell r="A218" t="str">
            <v>TLF</v>
          </cell>
          <cell r="B218" t="str">
            <v>Tate &amp; Lyle International Finance</v>
          </cell>
          <cell r="C218" t="str">
            <v>GBP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J218">
            <v>0</v>
          </cell>
          <cell r="K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-187600</v>
          </cell>
          <cell r="V218">
            <v>-187600</v>
          </cell>
          <cell r="W218">
            <v>-187600</v>
          </cell>
          <cell r="X218">
            <v>-187600</v>
          </cell>
          <cell r="Z218">
            <v>-2380500</v>
          </cell>
          <cell r="AA218">
            <v>-2380500</v>
          </cell>
          <cell r="AB218">
            <v>-2380500</v>
          </cell>
          <cell r="AC218">
            <v>-2380500</v>
          </cell>
          <cell r="AE218">
            <v>1254900</v>
          </cell>
          <cell r="AF218">
            <v>1254900</v>
          </cell>
          <cell r="AG218">
            <v>1254900</v>
          </cell>
          <cell r="AH218">
            <v>1254900</v>
          </cell>
          <cell r="AJ218">
            <v>13198500</v>
          </cell>
          <cell r="AK218">
            <v>13198500</v>
          </cell>
          <cell r="AL218">
            <v>13198500</v>
          </cell>
          <cell r="AM218">
            <v>13198500</v>
          </cell>
          <cell r="AN218">
            <v>13198500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</row>
        <row r="219">
          <cell r="A219" t="str">
            <v>TLM</v>
          </cell>
          <cell r="B219" t="str">
            <v xml:space="preserve">Tate &amp; Lyle Management Finance </v>
          </cell>
          <cell r="C219" t="str">
            <v>USD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J219">
            <v>0</v>
          </cell>
          <cell r="K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-1621.62</v>
          </cell>
          <cell r="V219">
            <v>-1621.62</v>
          </cell>
          <cell r="W219">
            <v>-3000</v>
          </cell>
          <cell r="X219">
            <v>-1530.6122448979593</v>
          </cell>
          <cell r="Z219">
            <v>-71761.399999999994</v>
          </cell>
          <cell r="AA219">
            <v>-71761.399999999994</v>
          </cell>
          <cell r="AB219">
            <v>-139000</v>
          </cell>
          <cell r="AC219">
            <v>-70918.367346938772</v>
          </cell>
          <cell r="AE219">
            <v>-540.54</v>
          </cell>
          <cell r="AF219">
            <v>-540.54</v>
          </cell>
          <cell r="AG219">
            <v>-1000</v>
          </cell>
          <cell r="AH219">
            <v>-510.20408163265307</v>
          </cell>
          <cell r="AJ219">
            <v>-116000</v>
          </cell>
          <cell r="AK219">
            <v>-116000</v>
          </cell>
          <cell r="AL219">
            <v>-59591.199999999997</v>
          </cell>
          <cell r="AM219">
            <v>-59591.199999999997</v>
          </cell>
          <cell r="AN219">
            <v>-59183.673469387759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</row>
        <row r="220">
          <cell r="A220" t="str">
            <v>COO</v>
          </cell>
          <cell r="B220" t="str">
            <v>Coolmelt</v>
          </cell>
          <cell r="C220" t="str">
            <v>GBP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</row>
        <row r="221">
          <cell r="A221" t="str">
            <v>KAL</v>
          </cell>
          <cell r="B221" t="str">
            <v>Kalmarana</v>
          </cell>
          <cell r="C221" t="str">
            <v>GBP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E221">
            <v>16600</v>
          </cell>
          <cell r="AF221">
            <v>16600</v>
          </cell>
          <cell r="AG221">
            <v>16600</v>
          </cell>
          <cell r="AH221">
            <v>16600</v>
          </cell>
          <cell r="AJ221">
            <v>204700</v>
          </cell>
          <cell r="AK221">
            <v>204700</v>
          </cell>
          <cell r="AL221">
            <v>204700</v>
          </cell>
          <cell r="AM221">
            <v>204700</v>
          </cell>
          <cell r="AN221">
            <v>204700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</row>
        <row r="222">
          <cell r="A222" t="str">
            <v>MTC</v>
          </cell>
          <cell r="B222" t="str">
            <v>The Molasses Trading Company</v>
          </cell>
          <cell r="C222" t="str">
            <v>GBP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</row>
        <row r="223">
          <cell r="A223" t="str">
            <v>PIG</v>
          </cell>
          <cell r="B223" t="str">
            <v>Pigpac</v>
          </cell>
          <cell r="C223" t="str">
            <v>GBP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</row>
        <row r="224">
          <cell r="A224" t="str">
            <v>RIC</v>
          </cell>
          <cell r="B224" t="str">
            <v>Richards Shipbuilders</v>
          </cell>
          <cell r="C224" t="str">
            <v>GBP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J224">
            <v>0</v>
          </cell>
          <cell r="K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</row>
        <row r="225">
          <cell r="A225" t="str">
            <v>RUK</v>
          </cell>
          <cell r="B225" t="str">
            <v>Redpath UK Ltd</v>
          </cell>
          <cell r="C225" t="str">
            <v>GBP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J225">
            <v>0</v>
          </cell>
          <cell r="K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</row>
        <row r="226">
          <cell r="A226" t="str">
            <v>TIS</v>
          </cell>
          <cell r="B226" t="str">
            <v>Tate &amp; Lyle Investment servicea</v>
          </cell>
          <cell r="C226" t="str">
            <v>GBP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J226">
            <v>-4900</v>
          </cell>
          <cell r="AK226">
            <v>-4900</v>
          </cell>
          <cell r="AL226">
            <v>-4900</v>
          </cell>
          <cell r="AM226">
            <v>-4900</v>
          </cell>
          <cell r="AN226">
            <v>-4900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</row>
        <row r="227">
          <cell r="A227" t="str">
            <v>TLH</v>
          </cell>
          <cell r="B227" t="str">
            <v>Tate &amp; Lyle Holdings Ltd</v>
          </cell>
          <cell r="C227" t="str">
            <v>GBP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J227">
            <v>441100</v>
          </cell>
          <cell r="AK227">
            <v>441100</v>
          </cell>
          <cell r="AL227">
            <v>441100</v>
          </cell>
          <cell r="AM227">
            <v>441100</v>
          </cell>
          <cell r="AN227">
            <v>441100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</row>
        <row r="228">
          <cell r="A228" t="str">
            <v>TLO</v>
          </cell>
          <cell r="B228" t="str">
            <v>Tate &amp; Lyle Overseas</v>
          </cell>
          <cell r="C228" t="str">
            <v>GBP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</row>
        <row r="229">
          <cell r="A229" t="str">
            <v>TLV</v>
          </cell>
          <cell r="B229" t="str">
            <v>Tate &amp; Lyle Investments</v>
          </cell>
          <cell r="C229" t="str">
            <v>GBP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J229">
            <v>0</v>
          </cell>
          <cell r="K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Z229">
            <v>-102900</v>
          </cell>
          <cell r="AA229">
            <v>-102900</v>
          </cell>
          <cell r="AB229">
            <v>-102900</v>
          </cell>
          <cell r="AC229">
            <v>-102900</v>
          </cell>
          <cell r="AE229">
            <v>-3556200</v>
          </cell>
          <cell r="AF229">
            <v>-3556200</v>
          </cell>
          <cell r="AG229">
            <v>-3556200</v>
          </cell>
          <cell r="AH229">
            <v>-3556200</v>
          </cell>
          <cell r="AJ229">
            <v>-39304200</v>
          </cell>
          <cell r="AK229">
            <v>-39304200</v>
          </cell>
          <cell r="AL229">
            <v>-39304200</v>
          </cell>
          <cell r="AM229">
            <v>-39304200</v>
          </cell>
          <cell r="AN229">
            <v>-39304200</v>
          </cell>
          <cell r="AP229">
            <v>-484400</v>
          </cell>
          <cell r="AQ229">
            <v>-484400</v>
          </cell>
          <cell r="AR229">
            <v>-5748400</v>
          </cell>
          <cell r="AS229">
            <v>-5748400</v>
          </cell>
          <cell r="AU229">
            <v>0</v>
          </cell>
          <cell r="AV229">
            <v>0</v>
          </cell>
          <cell r="AW229">
            <v>-9006000</v>
          </cell>
          <cell r="AX229">
            <v>-9006000</v>
          </cell>
        </row>
        <row r="230">
          <cell r="A230" t="str">
            <v>TLW</v>
          </cell>
          <cell r="B230" t="str">
            <v>Wellpure</v>
          </cell>
          <cell r="C230" t="str">
            <v>HKD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</row>
        <row r="231">
          <cell r="A231" t="str">
            <v>TVA</v>
          </cell>
          <cell r="B231" t="str">
            <v>Tate &amp; Lyle Investments</v>
          </cell>
          <cell r="C231" t="str">
            <v>GBP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</row>
        <row r="232">
          <cell r="A232" t="str">
            <v>VGS</v>
          </cell>
          <cell r="B232" t="str">
            <v>Tate &amp; Lyle Investments</v>
          </cell>
          <cell r="C232" t="str">
            <v>GBP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</row>
        <row r="233">
          <cell r="A233" t="str">
            <v>VIN</v>
          </cell>
          <cell r="B233" t="str">
            <v>VIN</v>
          </cell>
          <cell r="C233" t="str">
            <v>USD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J233">
            <v>0</v>
          </cell>
          <cell r="K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</row>
        <row r="234">
          <cell r="A234" t="str">
            <v>VUS</v>
          </cell>
          <cell r="B234" t="str">
            <v>Tate &amp; Lyle Investments</v>
          </cell>
          <cell r="C234" t="str">
            <v>GBP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J234">
            <v>0</v>
          </cell>
          <cell r="K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</row>
        <row r="235">
          <cell r="A235" t="str">
            <v>CENTRAL</v>
          </cell>
          <cell r="B235" t="str">
            <v>CENTRAL COMPANIES</v>
          </cell>
          <cell r="E235" t="e">
            <v>#N/A</v>
          </cell>
          <cell r="F235">
            <v>0</v>
          </cell>
          <cell r="G235" t="e">
            <v>#N/A</v>
          </cell>
          <cell r="H235">
            <v>0</v>
          </cell>
          <cell r="J235" t="e">
            <v>#N/A</v>
          </cell>
          <cell r="K235">
            <v>0</v>
          </cell>
          <cell r="M235" t="e">
            <v>#N/A</v>
          </cell>
          <cell r="N235">
            <v>34465.54</v>
          </cell>
          <cell r="O235" t="e">
            <v>#N/A</v>
          </cell>
          <cell r="P235">
            <v>32826.416237109945</v>
          </cell>
          <cell r="R235" t="e">
            <v>#N/A</v>
          </cell>
          <cell r="S235">
            <v>34465.54</v>
          </cell>
          <cell r="U235" t="e">
            <v>#N/A</v>
          </cell>
          <cell r="V235">
            <v>-2249418.8400000003</v>
          </cell>
          <cell r="W235" t="e">
            <v>#N/A</v>
          </cell>
          <cell r="X235">
            <v>-2244743.9377142931</v>
          </cell>
          <cell r="Z235" t="e">
            <v>#N/A</v>
          </cell>
          <cell r="AA235">
            <v>-26176817.77</v>
          </cell>
          <cell r="AB235" t="e">
            <v>#N/A</v>
          </cell>
          <cell r="AC235">
            <v>-26052901.264280275</v>
          </cell>
          <cell r="AE235" t="e">
            <v>#N/A</v>
          </cell>
          <cell r="AF235">
            <v>-3123005.23</v>
          </cell>
          <cell r="AG235" t="e">
            <v>#N/A</v>
          </cell>
          <cell r="AH235">
            <v>-3321474.768703904</v>
          </cell>
          <cell r="AJ235" t="e">
            <v>#N/A</v>
          </cell>
          <cell r="AK235">
            <v>0</v>
          </cell>
          <cell r="AL235" t="e">
            <v>#N/A</v>
          </cell>
          <cell r="AM235">
            <v>-32357001.270000026</v>
          </cell>
          <cell r="AN235">
            <v>-33689443.584427327</v>
          </cell>
          <cell r="AP235" t="e">
            <v>#N/A</v>
          </cell>
          <cell r="AQ235">
            <v>-484400</v>
          </cell>
          <cell r="AR235" t="e">
            <v>#N/A</v>
          </cell>
          <cell r="AS235">
            <v>-5748400</v>
          </cell>
          <cell r="AU235" t="e">
            <v>#N/A</v>
          </cell>
          <cell r="AV235">
            <v>0</v>
          </cell>
          <cell r="AW235" t="e">
            <v>#N/A</v>
          </cell>
          <cell r="AX235">
            <v>268000</v>
          </cell>
        </row>
        <row r="237">
          <cell r="A237" t="str">
            <v>GROUP</v>
          </cell>
          <cell r="B237" t="str">
            <v>Total Tate and Lyle</v>
          </cell>
          <cell r="F237">
            <v>415686427.15999997</v>
          </cell>
          <cell r="H237">
            <v>391424678.57552135</v>
          </cell>
          <cell r="K237">
            <v>408305395.40999997</v>
          </cell>
          <cell r="N237">
            <v>4773138032.3100004</v>
          </cell>
          <cell r="P237">
            <v>4564996919.456892</v>
          </cell>
          <cell r="S237">
            <v>4683734058.5500002</v>
          </cell>
          <cell r="V237">
            <v>33330066.790000003</v>
          </cell>
          <cell r="X237">
            <v>31605705.905532345</v>
          </cell>
          <cell r="AA237">
            <v>326507658.04000008</v>
          </cell>
          <cell r="AC237">
            <v>313178909.52279168</v>
          </cell>
          <cell r="AF237">
            <v>28001353.600000001</v>
          </cell>
          <cell r="AH237">
            <v>26313346.377794161</v>
          </cell>
          <cell r="AM237">
            <v>274508233.27999991</v>
          </cell>
          <cell r="AN237">
            <v>261313856.96158859</v>
          </cell>
          <cell r="AQ237">
            <v>-1168782.54</v>
          </cell>
          <cell r="AS237">
            <v>-13941178.98</v>
          </cell>
          <cell r="AV237">
            <v>108.11000000000058</v>
          </cell>
          <cell r="AX237">
            <v>-16518839.149999999</v>
          </cell>
        </row>
        <row r="239">
          <cell r="A239" t="str">
            <v>TALFIIE JVs</v>
          </cell>
        </row>
        <row r="241">
          <cell r="A241" t="str">
            <v>FX Effect</v>
          </cell>
          <cell r="F241">
            <v>24261748.584478617</v>
          </cell>
          <cell r="N241">
            <v>208141112.85310841</v>
          </cell>
          <cell r="V241">
            <v>1724360.8844676577</v>
          </cell>
          <cell r="AA241">
            <v>13328748.517208397</v>
          </cell>
          <cell r="AF241">
            <v>1688007.2222058401</v>
          </cell>
          <cell r="AM241">
            <v>13194376.31841132</v>
          </cell>
        </row>
        <row r="244">
          <cell r="A244">
            <v>1</v>
          </cell>
          <cell r="B244">
            <v>2</v>
          </cell>
          <cell r="C244">
            <v>3</v>
          </cell>
          <cell r="D244">
            <v>4</v>
          </cell>
          <cell r="E244">
            <v>5</v>
          </cell>
          <cell r="F244">
            <v>6</v>
          </cell>
          <cell r="G244">
            <v>7</v>
          </cell>
          <cell r="H244">
            <v>8</v>
          </cell>
          <cell r="I244">
            <v>9</v>
          </cell>
          <cell r="J244">
            <v>10</v>
          </cell>
          <cell r="K244">
            <v>11</v>
          </cell>
          <cell r="L244">
            <v>12</v>
          </cell>
          <cell r="M244">
            <v>13</v>
          </cell>
          <cell r="N244">
            <v>14</v>
          </cell>
          <cell r="O244">
            <v>15</v>
          </cell>
          <cell r="P244">
            <v>16</v>
          </cell>
          <cell r="Q244">
            <v>17</v>
          </cell>
          <cell r="R244">
            <v>18</v>
          </cell>
          <cell r="S244">
            <v>19</v>
          </cell>
          <cell r="T244">
            <v>20</v>
          </cell>
          <cell r="U244">
            <v>21</v>
          </cell>
          <cell r="V244">
            <v>22</v>
          </cell>
          <cell r="W244">
            <v>23</v>
          </cell>
          <cell r="X244">
            <v>24</v>
          </cell>
          <cell r="Y244">
            <v>25</v>
          </cell>
          <cell r="Z244">
            <v>26</v>
          </cell>
          <cell r="AA244">
            <v>27</v>
          </cell>
          <cell r="AB244">
            <v>28</v>
          </cell>
          <cell r="AC244">
            <v>29</v>
          </cell>
          <cell r="AD244">
            <v>30</v>
          </cell>
          <cell r="AE244">
            <v>31</v>
          </cell>
          <cell r="AF244">
            <v>32</v>
          </cell>
          <cell r="AG244">
            <v>33</v>
          </cell>
          <cell r="AH244">
            <v>34</v>
          </cell>
          <cell r="AI244">
            <v>35</v>
          </cell>
          <cell r="AJ244">
            <v>36</v>
          </cell>
          <cell r="AK244">
            <v>37</v>
          </cell>
          <cell r="AL244">
            <v>38</v>
          </cell>
          <cell r="AM244">
            <v>39</v>
          </cell>
          <cell r="AN244">
            <v>40</v>
          </cell>
          <cell r="AO244">
            <v>41</v>
          </cell>
          <cell r="AP244">
            <v>42</v>
          </cell>
          <cell r="AQ244">
            <v>43</v>
          </cell>
          <cell r="AR244">
            <v>44</v>
          </cell>
          <cell r="AS244">
            <v>45</v>
          </cell>
          <cell r="AT244">
            <v>46</v>
          </cell>
          <cell r="AU244">
            <v>47</v>
          </cell>
          <cell r="AV244">
            <v>48</v>
          </cell>
          <cell r="AW244">
            <v>49</v>
          </cell>
          <cell r="AX244">
            <v>50</v>
          </cell>
          <cell r="AY244">
            <v>51</v>
          </cell>
          <cell r="AZ244">
            <v>52</v>
          </cell>
        </row>
        <row r="246">
          <cell r="A246" t="str">
            <v>TLMAIN</v>
          </cell>
          <cell r="U246">
            <v>33330066.789999999</v>
          </cell>
          <cell r="W246">
            <v>0</v>
          </cell>
          <cell r="AN246" t="str">
            <v>TLS</v>
          </cell>
        </row>
        <row r="247">
          <cell r="AN247" t="str">
            <v>TALFIIE</v>
          </cell>
        </row>
        <row r="248">
          <cell r="AN248" t="str">
            <v>JVs</v>
          </cell>
        </row>
        <row r="249">
          <cell r="AQ249">
            <v>0</v>
          </cell>
          <cell r="AS24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ash Raw Data"/>
      <sheetName val="Cash Translation Page"/>
      <sheetName val="Cash Translation Page New"/>
      <sheetName val="Budget data"/>
      <sheetName val="Historical Data"/>
      <sheetName val="CJLR"/>
      <sheetName val="HFM Source IS"/>
      <sheetName val="HFM Source BS"/>
      <sheetName val="Lookups"/>
      <sheetName val="AC Descr"/>
      <sheetName val="Key metrics"/>
      <sheetName val="Income Statement"/>
      <sheetName val="Rev, PBT and EBITDA Graphs"/>
      <sheetName val="Q3 Chart Reload"/>
      <sheetName val="YTD Bars"/>
      <sheetName val="Key metrics (AC)"/>
      <sheetName val="YTD Bars (2)"/>
      <sheetName val="Key metrics (JV)"/>
      <sheetName val="Cash Flow from PBT"/>
      <sheetName val="Cash WF PBT (2)"/>
      <sheetName val="Cash WF PBT YTD"/>
      <sheetName val="Impairment net worth"/>
      <sheetName val="Impairment IS"/>
      <sheetName val="PBT WF QoQ"/>
      <sheetName val="PBT WF Q4"/>
      <sheetName val="PBT WF YTD"/>
      <sheetName val="Cash WF PBT"/>
      <sheetName val="Cash WF Q4"/>
      <sheetName val="Exceptionals Q4 FY19"/>
      <sheetName val="R&amp;D and Inv"/>
      <sheetName val="Inv WF"/>
      <sheetName val="Inv WF 12M"/>
      <sheetName val="Cash Flow from PBT (2)"/>
      <sheetName val="PBT WF"/>
      <sheetName val="EBIT WF"/>
      <sheetName val="FX"/>
      <sheetName val="FX2"/>
      <sheetName val="FX WTF Q"/>
      <sheetName val=" FX WF YTD"/>
      <sheetName val="CEO Key Data (2)"/>
      <sheetName val="Interim"/>
      <sheetName val="Key metrics (CEO)"/>
      <sheetName val="Financing"/>
      <sheetName val="Cash WF from PBT Q4"/>
      <sheetName val="Cash Flow (Corrected)"/>
      <sheetName val="Cash WF from PBT FY"/>
      <sheetName val="Cash WF"/>
      <sheetName val="Waterfall Bridge qtr yoy"/>
      <sheetName val="Waterfall Bridge (Q)"/>
      <sheetName val="Waterfall IS"/>
      <sheetName val="Cash Flow (V 3"/>
      <sheetName val="Cash Flow"/>
      <sheetName val="Cash Flow (BB Changes)"/>
      <sheetName val="Cash Flow Rec"/>
      <sheetName val="Cash WF AR"/>
      <sheetName val="CEO Key Summary"/>
      <sheetName val="CEO Key Summary (YE)"/>
      <sheetName val="CEO Key Data (YE)"/>
      <sheetName val="Press release table"/>
      <sheetName val="CEO Key Data"/>
      <sheetName val="Revenue restatement"/>
      <sheetName val="TML year end request"/>
      <sheetName val="Sheet3"/>
      <sheetName val="Debt EBITDA"/>
      <sheetName val="TML Consol"/>
      <sheetName val="Chart1"/>
      <sheetName val="IHS industry volumes"/>
      <sheetName val="TML Consol v3 (slide 5.6)"/>
      <sheetName val="TML Consol "/>
      <sheetName val="Industry volumes"/>
      <sheetName val="AC Meeting FY YOY IS "/>
      <sheetName val="AC meeting YOY IS (Quarter) "/>
      <sheetName val="AC Meeting QoQ IS "/>
      <sheetName val="Ad Hoc for BB"/>
      <sheetName val="EBITDA E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. Website Retails"/>
      <sheetName val="2a. TML Retails"/>
      <sheetName val="2b. TML Wholesales"/>
      <sheetName val="PR Page"/>
      <sheetName val="3a."/>
      <sheetName val="3b."/>
      <sheetName val="3c."/>
      <sheetName val="3d."/>
      <sheetName val="4a."/>
      <sheetName val="4b."/>
      <sheetName val="4c."/>
      <sheetName val="4d. Overlay"/>
      <sheetName val="4d. Raw"/>
      <sheetName val="4d. CJLR"/>
      <sheetName val="5a."/>
      <sheetName val="5b."/>
      <sheetName val="VT"/>
      <sheetName val="RT Brand"/>
      <sheetName val="RT Geo"/>
      <sheetName val="WS Brand"/>
      <sheetName val="WS Geo"/>
      <sheetName val="Sheet1"/>
      <sheetName val="1__Website_Retails"/>
      <sheetName val="2a__TML_Retails"/>
      <sheetName val="2b__TML_Wholesales"/>
      <sheetName val="PR_Page"/>
      <sheetName val="3a_"/>
      <sheetName val="3b_"/>
      <sheetName val="3c_"/>
      <sheetName val="3d_"/>
      <sheetName val="4a_"/>
      <sheetName val="4b_"/>
      <sheetName val="4c_"/>
      <sheetName val="4d__Overlay"/>
      <sheetName val="4d__Raw"/>
      <sheetName val="4d__CJLR"/>
      <sheetName val="5a_"/>
      <sheetName val="5b_"/>
      <sheetName val="RT_Brand"/>
      <sheetName val="RT_Geo"/>
      <sheetName val="WS_Brand"/>
      <sheetName val="WS_Geo"/>
      <sheetName val="1__Website_Retails1"/>
      <sheetName val="2a__TML_Retails1"/>
      <sheetName val="2b__TML_Wholesales1"/>
      <sheetName val="PR_Page1"/>
      <sheetName val="3a_1"/>
      <sheetName val="3b_1"/>
      <sheetName val="3c_1"/>
      <sheetName val="3d_1"/>
      <sheetName val="4a_1"/>
      <sheetName val="4b_1"/>
      <sheetName val="4c_1"/>
      <sheetName val="4d__Overlay1"/>
      <sheetName val="4d__Raw1"/>
      <sheetName val="4d__CJLR1"/>
      <sheetName val="5a_1"/>
      <sheetName val="5b_1"/>
      <sheetName val="RT_Brand1"/>
      <sheetName val="RT_Geo1"/>
      <sheetName val="WS_Brand1"/>
      <sheetName val="WS_Ge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R8">
            <v>25025</v>
          </cell>
        </row>
      </sheetData>
      <sheetData sheetId="10">
        <row r="8">
          <cell r="R8">
            <v>123119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R8">
            <v>25025</v>
          </cell>
        </row>
      </sheetData>
      <sheetData sheetId="32">
        <row r="8">
          <cell r="R8">
            <v>123119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8">
          <cell r="R8">
            <v>25025</v>
          </cell>
        </row>
      </sheetData>
      <sheetData sheetId="52">
        <row r="8">
          <cell r="R8">
            <v>123119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1765-4392-45D4-97A9-EA7F80AAC40B}">
  <dimension ref="A1:Y46"/>
  <sheetViews>
    <sheetView tabSelected="1" zoomScaleNormal="100" workbookViewId="0"/>
  </sheetViews>
  <sheetFormatPr defaultRowHeight="13.2" x14ac:dyDescent="0.25"/>
  <cols>
    <col min="1" max="1" width="23.33203125" style="21" customWidth="1"/>
    <col min="2" max="4" width="11.88671875" style="21" customWidth="1"/>
    <col min="5" max="5" width="5.44140625" style="21" customWidth="1"/>
    <col min="6" max="8" width="11.88671875" style="21" customWidth="1"/>
    <col min="9" max="9" width="5.44140625" style="21" customWidth="1"/>
    <col min="10" max="12" width="11.88671875" style="21" customWidth="1"/>
    <col min="13" max="13" width="4.6640625" style="21" customWidth="1"/>
    <col min="14" max="16384" width="8.88671875" style="21"/>
  </cols>
  <sheetData>
    <row r="1" spans="1:12" s="1" customFormat="1" ht="5.25" customHeight="1" x14ac:dyDescent="0.2"/>
    <row r="2" spans="1:12" s="1" customFormat="1" ht="23.4" customHeight="1" x14ac:dyDescent="0.25">
      <c r="A2" s="2"/>
      <c r="B2" s="50" t="s">
        <v>0</v>
      </c>
      <c r="C2" s="50"/>
      <c r="D2" s="50"/>
      <c r="E2" s="3"/>
      <c r="F2" s="50" t="s">
        <v>1</v>
      </c>
      <c r="G2" s="50"/>
      <c r="H2" s="50"/>
      <c r="I2" s="3"/>
      <c r="J2" s="51" t="s">
        <v>2</v>
      </c>
      <c r="K2" s="51"/>
      <c r="L2" s="51"/>
    </row>
    <row r="3" spans="1:12" s="1" customFormat="1" ht="23.4" customHeight="1" x14ac:dyDescent="0.25">
      <c r="A3" s="4"/>
      <c r="B3" s="5" t="s">
        <v>3</v>
      </c>
      <c r="C3" s="5" t="s">
        <v>4</v>
      </c>
      <c r="D3" s="5" t="s">
        <v>5</v>
      </c>
      <c r="E3" s="5"/>
      <c r="F3" s="5" t="s">
        <v>3</v>
      </c>
      <c r="G3" s="5" t="s">
        <v>4</v>
      </c>
      <c r="H3" s="5" t="s">
        <v>5</v>
      </c>
      <c r="I3" s="5"/>
      <c r="J3" s="5" t="s">
        <v>3</v>
      </c>
      <c r="K3" s="5" t="s">
        <v>4</v>
      </c>
      <c r="L3" s="6" t="s">
        <v>5</v>
      </c>
    </row>
    <row r="4" spans="1:12" s="1" customFormat="1" ht="24" customHeight="1" x14ac:dyDescent="0.25">
      <c r="A4" s="4" t="s">
        <v>6</v>
      </c>
      <c r="B4" s="7">
        <f>SUM(B5:B11)</f>
        <v>15467</v>
      </c>
      <c r="C4" s="7">
        <v>15207</v>
      </c>
      <c r="D4" s="56">
        <f>(B4-C4)/C4</f>
        <v>1.7097389360163084E-2</v>
      </c>
      <c r="E4" s="8"/>
      <c r="F4" s="7">
        <f>SUM(F5:F11)</f>
        <v>15467</v>
      </c>
      <c r="G4" s="7">
        <v>15207</v>
      </c>
      <c r="H4" s="56">
        <f>(F4-G4)/G4</f>
        <v>1.7097389360163084E-2</v>
      </c>
      <c r="I4" s="8"/>
      <c r="J4" s="7">
        <f>SUM(J5:J11)</f>
        <v>30901</v>
      </c>
      <c r="K4" s="7">
        <v>29781</v>
      </c>
      <c r="L4" s="53">
        <f>(J4-K4)/K4</f>
        <v>3.7607870790101069E-2</v>
      </c>
    </row>
    <row r="5" spans="1:12" s="1" customFormat="1" ht="15.9" customHeight="1" x14ac:dyDescent="0.2">
      <c r="A5" s="9" t="s">
        <v>7</v>
      </c>
      <c r="B5" s="10">
        <v>3195</v>
      </c>
      <c r="C5" s="10">
        <v>2764</v>
      </c>
      <c r="D5" s="57">
        <f t="shared" ref="D5:D11" si="0">(B5-C5)/C5</f>
        <v>0.15593342981186686</v>
      </c>
      <c r="E5" s="12"/>
      <c r="F5" s="10">
        <v>3195</v>
      </c>
      <c r="G5" s="10">
        <v>2764</v>
      </c>
      <c r="H5" s="57">
        <f t="shared" ref="H5:H11" si="1">(F5-G5)/G5</f>
        <v>0.15593342981186686</v>
      </c>
      <c r="I5" s="12"/>
      <c r="J5" s="13">
        <f>2758+B5</f>
        <v>5953</v>
      </c>
      <c r="K5" s="10">
        <v>4849</v>
      </c>
      <c r="L5" s="54">
        <f t="shared" ref="L5:L11" si="2">(J5-K5)/K5</f>
        <v>0.22767580944524643</v>
      </c>
    </row>
    <row r="6" spans="1:12" s="1" customFormat="1" ht="15.9" customHeight="1" x14ac:dyDescent="0.2">
      <c r="A6" s="9" t="s">
        <v>8</v>
      </c>
      <c r="B6" s="10">
        <v>3434</v>
      </c>
      <c r="C6" s="10">
        <v>2352</v>
      </c>
      <c r="D6" s="57">
        <f t="shared" si="0"/>
        <v>0.46003401360544216</v>
      </c>
      <c r="E6" s="12"/>
      <c r="F6" s="10">
        <v>3434</v>
      </c>
      <c r="G6" s="10">
        <v>2352</v>
      </c>
      <c r="H6" s="57">
        <f t="shared" si="1"/>
        <v>0.46003401360544216</v>
      </c>
      <c r="I6" s="12"/>
      <c r="J6" s="10">
        <f>2880+B6</f>
        <v>6314</v>
      </c>
      <c r="K6" s="10">
        <v>5125</v>
      </c>
      <c r="L6" s="54">
        <f t="shared" si="2"/>
        <v>0.23200000000000001</v>
      </c>
    </row>
    <row r="7" spans="1:12" s="1" customFormat="1" ht="15.9" customHeight="1" x14ac:dyDescent="0.2">
      <c r="A7" s="9" t="s">
        <v>9</v>
      </c>
      <c r="B7" s="10">
        <v>971</v>
      </c>
      <c r="C7" s="10">
        <v>1137</v>
      </c>
      <c r="D7" s="57">
        <f t="shared" si="0"/>
        <v>-0.14599824098504838</v>
      </c>
      <c r="E7" s="11"/>
      <c r="F7" s="10">
        <v>971</v>
      </c>
      <c r="G7" s="10">
        <v>1137</v>
      </c>
      <c r="H7" s="57">
        <f t="shared" si="1"/>
        <v>-0.14599824098504838</v>
      </c>
      <c r="I7" s="11"/>
      <c r="J7" s="10">
        <f>898+B7</f>
        <v>1869</v>
      </c>
      <c r="K7" s="10">
        <v>2275</v>
      </c>
      <c r="L7" s="54">
        <f t="shared" si="2"/>
        <v>-0.17846153846153845</v>
      </c>
    </row>
    <row r="8" spans="1:12" s="1" customFormat="1" ht="15.9" customHeight="1" x14ac:dyDescent="0.2">
      <c r="A8" s="9" t="s">
        <v>10</v>
      </c>
      <c r="B8" s="10">
        <v>1706</v>
      </c>
      <c r="C8" s="10">
        <v>1981</v>
      </c>
      <c r="D8" s="57">
        <f t="shared" si="0"/>
        <v>-0.13881877839475013</v>
      </c>
      <c r="E8" s="12"/>
      <c r="F8" s="10">
        <v>1706</v>
      </c>
      <c r="G8" s="10">
        <v>1981</v>
      </c>
      <c r="H8" s="57">
        <f t="shared" si="1"/>
        <v>-0.13881877839475013</v>
      </c>
      <c r="I8" s="12"/>
      <c r="J8" s="10">
        <f>1234+B8</f>
        <v>2940</v>
      </c>
      <c r="K8" s="10">
        <v>4293</v>
      </c>
      <c r="L8" s="54">
        <f t="shared" si="2"/>
        <v>-0.31516422082459816</v>
      </c>
    </row>
    <row r="9" spans="1:12" s="1" customFormat="1" ht="15.9" customHeight="1" x14ac:dyDescent="0.2">
      <c r="A9" s="9" t="s">
        <v>11</v>
      </c>
      <c r="B9" s="10">
        <v>4822</v>
      </c>
      <c r="C9" s="10">
        <v>4797</v>
      </c>
      <c r="D9" s="57">
        <f t="shared" si="0"/>
        <v>5.211590577444236E-3</v>
      </c>
      <c r="E9" s="12"/>
      <c r="F9" s="10">
        <v>4822</v>
      </c>
      <c r="G9" s="10">
        <v>4797</v>
      </c>
      <c r="H9" s="57">
        <f t="shared" si="1"/>
        <v>5.211590577444236E-3</v>
      </c>
      <c r="I9" s="12"/>
      <c r="J9" s="10">
        <f>6205+B9</f>
        <v>11027</v>
      </c>
      <c r="K9" s="10">
        <v>9048</v>
      </c>
      <c r="L9" s="54">
        <f t="shared" si="2"/>
        <v>0.21872236958443855</v>
      </c>
    </row>
    <row r="10" spans="1:12" s="1" customFormat="1" ht="15.9" customHeight="1" x14ac:dyDescent="0.2">
      <c r="A10" s="9" t="s">
        <v>12</v>
      </c>
      <c r="B10" s="10">
        <v>1339</v>
      </c>
      <c r="C10" s="10">
        <v>2175</v>
      </c>
      <c r="D10" s="57">
        <f t="shared" si="0"/>
        <v>-0.38436781609195403</v>
      </c>
      <c r="E10" s="12"/>
      <c r="F10" s="10">
        <v>1339</v>
      </c>
      <c r="G10" s="10">
        <v>2175</v>
      </c>
      <c r="H10" s="57">
        <f t="shared" si="1"/>
        <v>-0.38436781609195403</v>
      </c>
      <c r="I10" s="12"/>
      <c r="J10" s="10">
        <f>1459+B10</f>
        <v>2798</v>
      </c>
      <c r="K10" s="10">
        <v>4189</v>
      </c>
      <c r="L10" s="54">
        <f t="shared" si="2"/>
        <v>-0.3320601575555025</v>
      </c>
    </row>
    <row r="11" spans="1:12" s="1" customFormat="1" ht="15.9" customHeight="1" x14ac:dyDescent="0.2">
      <c r="A11" s="14" t="s">
        <v>13</v>
      </c>
      <c r="B11" s="15">
        <v>0</v>
      </c>
      <c r="C11" s="15">
        <v>1</v>
      </c>
      <c r="D11" s="58">
        <f t="shared" si="0"/>
        <v>-1</v>
      </c>
      <c r="E11" s="17"/>
      <c r="F11" s="15">
        <v>0</v>
      </c>
      <c r="G11" s="18">
        <v>1</v>
      </c>
      <c r="H11" s="58">
        <f t="shared" si="1"/>
        <v>-1</v>
      </c>
      <c r="I11" s="17"/>
      <c r="J11" s="18">
        <f>0+B11</f>
        <v>0</v>
      </c>
      <c r="K11" s="15">
        <v>2</v>
      </c>
      <c r="L11" s="55">
        <f t="shared" si="2"/>
        <v>-1</v>
      </c>
    </row>
    <row r="12" spans="1:12" s="1" customFormat="1" ht="15.9" customHeight="1" x14ac:dyDescent="0.2">
      <c r="D12" s="19"/>
      <c r="E12" s="20"/>
    </row>
    <row r="13" spans="1:12" s="1" customFormat="1" ht="24.6" customHeight="1" x14ac:dyDescent="0.25">
      <c r="A13" s="2"/>
      <c r="B13" s="50" t="s">
        <v>0</v>
      </c>
      <c r="C13" s="50"/>
      <c r="D13" s="50"/>
      <c r="E13" s="3"/>
      <c r="F13" s="50" t="s">
        <v>1</v>
      </c>
      <c r="G13" s="50"/>
      <c r="H13" s="50"/>
      <c r="I13" s="3"/>
      <c r="J13" s="51" t="s">
        <v>2</v>
      </c>
      <c r="K13" s="51"/>
      <c r="L13" s="51"/>
    </row>
    <row r="14" spans="1:12" s="1" customFormat="1" ht="24" customHeight="1" x14ac:dyDescent="0.25">
      <c r="A14" s="4"/>
      <c r="B14" s="5" t="s">
        <v>3</v>
      </c>
      <c r="C14" s="5" t="s">
        <v>4</v>
      </c>
      <c r="D14" s="5" t="s">
        <v>5</v>
      </c>
      <c r="E14" s="5"/>
      <c r="F14" s="5" t="s">
        <v>3</v>
      </c>
      <c r="G14" s="5" t="s">
        <v>4</v>
      </c>
      <c r="H14" s="5" t="s">
        <v>5</v>
      </c>
      <c r="I14" s="5"/>
      <c r="J14" s="5" t="s">
        <v>3</v>
      </c>
      <c r="K14" s="5" t="s">
        <v>4</v>
      </c>
      <c r="L14" s="6" t="s">
        <v>5</v>
      </c>
    </row>
    <row r="15" spans="1:12" s="1" customFormat="1" ht="15.9" customHeight="1" x14ac:dyDescent="0.25">
      <c r="A15" s="4" t="s">
        <v>14</v>
      </c>
      <c r="B15" s="7">
        <f>SUM(B16:B22)</f>
        <v>86527</v>
      </c>
      <c r="C15" s="7">
        <v>63618</v>
      </c>
      <c r="D15" s="56">
        <f>(B15-C15)/C15</f>
        <v>0.36010248671759565</v>
      </c>
      <c r="E15" s="8"/>
      <c r="F15" s="7">
        <f>SUM(F16:F22)</f>
        <v>86527</v>
      </c>
      <c r="G15" s="7">
        <v>63618</v>
      </c>
      <c r="H15" s="56">
        <f>(F15-G15)/G15</f>
        <v>0.36010248671759565</v>
      </c>
      <c r="I15" s="8"/>
      <c r="J15" s="7">
        <f>SUM(J16:J22)</f>
        <v>173982</v>
      </c>
      <c r="K15" s="7">
        <v>128052</v>
      </c>
      <c r="L15" s="53">
        <f>(J15-K15)/K15</f>
        <v>0.35868241027082748</v>
      </c>
    </row>
    <row r="16" spans="1:12" s="1" customFormat="1" ht="15.9" customHeight="1" x14ac:dyDescent="0.2">
      <c r="A16" s="9" t="s">
        <v>15</v>
      </c>
      <c r="B16" s="10">
        <v>27616</v>
      </c>
      <c r="C16" s="10">
        <v>14526</v>
      </c>
      <c r="D16" s="57">
        <f t="shared" ref="D16:D22" si="3">(B16-C16)/C16</f>
        <v>0.9011427784661985</v>
      </c>
      <c r="E16" s="11"/>
      <c r="F16" s="10">
        <v>27616</v>
      </c>
      <c r="G16" s="10">
        <v>14526</v>
      </c>
      <c r="H16" s="57">
        <f t="shared" ref="H16:H22" si="4">(F16-G16)/G16</f>
        <v>0.9011427784661985</v>
      </c>
      <c r="I16" s="11"/>
      <c r="J16" s="10">
        <f>23622+B16</f>
        <v>51238</v>
      </c>
      <c r="K16" s="10">
        <v>30072</v>
      </c>
      <c r="L16" s="54">
        <f t="shared" ref="L16:L22" si="5">(J16-K16)/K16</f>
        <v>0.70384410747539239</v>
      </c>
    </row>
    <row r="17" spans="1:12" s="1" customFormat="1" ht="15.9" customHeight="1" x14ac:dyDescent="0.2">
      <c r="A17" s="9" t="s">
        <v>16</v>
      </c>
      <c r="B17" s="10">
        <v>7022</v>
      </c>
      <c r="C17" s="10">
        <v>9059</v>
      </c>
      <c r="D17" s="57">
        <f t="shared" si="3"/>
        <v>-0.22485925598851969</v>
      </c>
      <c r="E17" s="11"/>
      <c r="F17" s="10">
        <v>7022</v>
      </c>
      <c r="G17" s="10">
        <v>9059</v>
      </c>
      <c r="H17" s="57">
        <f t="shared" si="4"/>
        <v>-0.22485925598851969</v>
      </c>
      <c r="I17" s="11"/>
      <c r="J17" s="10">
        <f>9336+B17</f>
        <v>16358</v>
      </c>
      <c r="K17" s="10">
        <v>18971</v>
      </c>
      <c r="L17" s="54">
        <f t="shared" si="5"/>
        <v>-0.13773654525328133</v>
      </c>
    </row>
    <row r="18" spans="1:12" s="1" customFormat="1" ht="15.9" customHeight="1" x14ac:dyDescent="0.2">
      <c r="A18" s="9" t="s">
        <v>17</v>
      </c>
      <c r="B18" s="10">
        <v>4354</v>
      </c>
      <c r="C18" s="10">
        <v>3035</v>
      </c>
      <c r="D18" s="57">
        <f t="shared" si="3"/>
        <v>0.43459637561779241</v>
      </c>
      <c r="E18" s="11"/>
      <c r="F18" s="10">
        <v>4354</v>
      </c>
      <c r="G18" s="10">
        <v>3035</v>
      </c>
      <c r="H18" s="57">
        <f t="shared" si="4"/>
        <v>0.43459637561779241</v>
      </c>
      <c r="I18" s="11"/>
      <c r="J18" s="10">
        <f>3586+B18</f>
        <v>7940</v>
      </c>
      <c r="K18" s="10">
        <v>5269</v>
      </c>
      <c r="L18" s="54">
        <f t="shared" si="5"/>
        <v>0.50692731068513952</v>
      </c>
    </row>
    <row r="19" spans="1:12" s="1" customFormat="1" ht="15.9" customHeight="1" x14ac:dyDescent="0.2">
      <c r="A19" s="9" t="s">
        <v>18</v>
      </c>
      <c r="B19" s="10">
        <v>11536</v>
      </c>
      <c r="C19" s="10">
        <v>14660</v>
      </c>
      <c r="D19" s="57">
        <f t="shared" si="3"/>
        <v>-0.21309686221009549</v>
      </c>
      <c r="E19" s="11"/>
      <c r="F19" s="10">
        <v>11536</v>
      </c>
      <c r="G19" s="10">
        <v>14660</v>
      </c>
      <c r="H19" s="57">
        <f t="shared" si="4"/>
        <v>-0.21309686221009549</v>
      </c>
      <c r="I19" s="11"/>
      <c r="J19" s="10">
        <f>12964+B19</f>
        <v>24500</v>
      </c>
      <c r="K19" s="10">
        <v>26719</v>
      </c>
      <c r="L19" s="54">
        <f t="shared" si="5"/>
        <v>-8.3049515326172385E-2</v>
      </c>
    </row>
    <row r="20" spans="1:12" s="1" customFormat="1" ht="15.9" customHeight="1" x14ac:dyDescent="0.2">
      <c r="A20" s="9" t="s">
        <v>19</v>
      </c>
      <c r="B20" s="10">
        <v>4909</v>
      </c>
      <c r="C20" s="10">
        <v>6723</v>
      </c>
      <c r="D20" s="57">
        <f t="shared" si="3"/>
        <v>-0.26982002082403689</v>
      </c>
      <c r="E20" s="11"/>
      <c r="F20" s="10">
        <v>4909</v>
      </c>
      <c r="G20" s="10">
        <v>6723</v>
      </c>
      <c r="H20" s="57">
        <f t="shared" si="4"/>
        <v>-0.26982002082403689</v>
      </c>
      <c r="I20" s="11"/>
      <c r="J20" s="10">
        <f>7933+B20</f>
        <v>12842</v>
      </c>
      <c r="K20" s="10">
        <v>12479</v>
      </c>
      <c r="L20" s="54">
        <f t="shared" si="5"/>
        <v>2.9088869300424713E-2</v>
      </c>
    </row>
    <row r="21" spans="1:12" s="1" customFormat="1" ht="15.9" customHeight="1" x14ac:dyDescent="0.2">
      <c r="A21" s="9" t="s">
        <v>20</v>
      </c>
      <c r="B21" s="10">
        <v>14053</v>
      </c>
      <c r="C21" s="10">
        <v>9920</v>
      </c>
      <c r="D21" s="57">
        <f t="shared" si="3"/>
        <v>0.41663306451612903</v>
      </c>
      <c r="E21" s="11"/>
      <c r="F21" s="10">
        <v>14053</v>
      </c>
      <c r="G21" s="10">
        <v>9920</v>
      </c>
      <c r="H21" s="57">
        <f t="shared" si="4"/>
        <v>0.41663306451612903</v>
      </c>
      <c r="I21" s="11"/>
      <c r="J21" s="10">
        <f>11269+B21</f>
        <v>25322</v>
      </c>
      <c r="K21" s="10">
        <v>22631</v>
      </c>
      <c r="L21" s="54">
        <f t="shared" si="5"/>
        <v>0.11890769298749503</v>
      </c>
    </row>
    <row r="22" spans="1:12" s="1" customFormat="1" ht="15.9" customHeight="1" x14ac:dyDescent="0.2">
      <c r="A22" s="14" t="s">
        <v>21</v>
      </c>
      <c r="B22" s="15">
        <v>17037</v>
      </c>
      <c r="C22" s="15">
        <v>5695</v>
      </c>
      <c r="D22" s="58">
        <f t="shared" si="3"/>
        <v>1.9915715539947323</v>
      </c>
      <c r="E22" s="16"/>
      <c r="F22" s="15">
        <v>17037</v>
      </c>
      <c r="G22" s="18">
        <v>5695</v>
      </c>
      <c r="H22" s="58">
        <f t="shared" si="4"/>
        <v>1.9915715539947323</v>
      </c>
      <c r="I22" s="16"/>
      <c r="J22" s="18">
        <f>18745+B22</f>
        <v>35782</v>
      </c>
      <c r="K22" s="15">
        <v>11911</v>
      </c>
      <c r="L22" s="55">
        <f t="shared" si="5"/>
        <v>2.0041138443455631</v>
      </c>
    </row>
    <row r="23" spans="1:12" s="1" customFormat="1" ht="36.15" customHeight="1" x14ac:dyDescent="0.2"/>
    <row r="24" spans="1:12" s="1" customFormat="1" ht="24" customHeight="1" x14ac:dyDescent="0.25">
      <c r="A24" s="2"/>
      <c r="B24" s="50" t="s">
        <v>0</v>
      </c>
      <c r="C24" s="50"/>
      <c r="D24" s="50"/>
      <c r="E24" s="3"/>
      <c r="F24" s="50" t="s">
        <v>1</v>
      </c>
      <c r="G24" s="50"/>
      <c r="H24" s="50"/>
      <c r="I24" s="3"/>
      <c r="J24" s="51" t="s">
        <v>2</v>
      </c>
      <c r="K24" s="51"/>
      <c r="L24" s="51"/>
    </row>
    <row r="25" spans="1:12" s="1" customFormat="1" ht="15.9" customHeight="1" x14ac:dyDescent="0.25">
      <c r="A25" s="4"/>
      <c r="B25" s="5" t="s">
        <v>3</v>
      </c>
      <c r="C25" s="5" t="s">
        <v>4</v>
      </c>
      <c r="D25" s="5" t="s">
        <v>5</v>
      </c>
      <c r="E25" s="5"/>
      <c r="F25" s="5" t="s">
        <v>3</v>
      </c>
      <c r="G25" s="5" t="s">
        <v>4</v>
      </c>
      <c r="H25" s="5" t="s">
        <v>5</v>
      </c>
      <c r="I25" s="5"/>
      <c r="J25" s="5" t="s">
        <v>3</v>
      </c>
      <c r="K25" s="5" t="s">
        <v>4</v>
      </c>
      <c r="L25" s="6" t="s">
        <v>5</v>
      </c>
    </row>
    <row r="26" spans="1:12" s="1" customFormat="1" ht="15.9" customHeight="1" x14ac:dyDescent="0.25">
      <c r="A26" s="4" t="s">
        <v>22</v>
      </c>
      <c r="B26" s="7">
        <f>SUM(B27:B31)</f>
        <v>101994</v>
      </c>
      <c r="C26" s="7">
        <v>78825</v>
      </c>
      <c r="D26" s="56">
        <f>(B26-C26)/C26</f>
        <v>0.29392959086584203</v>
      </c>
      <c r="E26" s="8"/>
      <c r="F26" s="7">
        <f>SUM(F27:F31)</f>
        <v>101994</v>
      </c>
      <c r="G26" s="7">
        <v>78825</v>
      </c>
      <c r="H26" s="56">
        <f>(F26-G26)/G26</f>
        <v>0.29392959086584203</v>
      </c>
      <c r="I26" s="8"/>
      <c r="J26" s="7">
        <f>SUM(J27:J31)</f>
        <v>204883</v>
      </c>
      <c r="K26" s="7">
        <v>157833</v>
      </c>
      <c r="L26" s="53">
        <f>(J26-K26)/K26</f>
        <v>0.29809989039047602</v>
      </c>
    </row>
    <row r="27" spans="1:12" s="1" customFormat="1" ht="15.9" customHeight="1" x14ac:dyDescent="0.2">
      <c r="A27" s="9" t="s">
        <v>23</v>
      </c>
      <c r="B27" s="10">
        <v>19747</v>
      </c>
      <c r="C27" s="10">
        <v>13936</v>
      </c>
      <c r="D27" s="57">
        <f t="shared" ref="D27:D31" si="6">(B27-C27)/C27</f>
        <v>0.41697761194029853</v>
      </c>
      <c r="E27" s="11"/>
      <c r="F27" s="10">
        <v>19747</v>
      </c>
      <c r="G27" s="10">
        <v>13936</v>
      </c>
      <c r="H27" s="57">
        <f t="shared" ref="H27:H31" si="7">(F27-G27)/G27</f>
        <v>0.41697761194029853</v>
      </c>
      <c r="I27" s="11"/>
      <c r="J27" s="10">
        <f>22253+B27</f>
        <v>42000</v>
      </c>
      <c r="K27" s="10">
        <v>33754</v>
      </c>
      <c r="L27" s="54">
        <f t="shared" ref="L27:L31" si="8">(J27-K27)/K27</f>
        <v>0.24429697221070096</v>
      </c>
    </row>
    <row r="28" spans="1:12" s="1" customFormat="1" ht="15.9" customHeight="1" x14ac:dyDescent="0.2">
      <c r="A28" s="9" t="s">
        <v>24</v>
      </c>
      <c r="B28" s="10">
        <v>16930</v>
      </c>
      <c r="C28" s="10">
        <v>16029</v>
      </c>
      <c r="D28" s="57">
        <f t="shared" si="6"/>
        <v>5.6210618254413876E-2</v>
      </c>
      <c r="E28" s="11"/>
      <c r="F28" s="10">
        <v>16930</v>
      </c>
      <c r="G28" s="10">
        <v>16029</v>
      </c>
      <c r="H28" s="57">
        <f t="shared" si="7"/>
        <v>5.6210618254413876E-2</v>
      </c>
      <c r="I28" s="11"/>
      <c r="J28" s="10">
        <f>20625+B28</f>
        <v>37555</v>
      </c>
      <c r="K28" s="10">
        <v>30603</v>
      </c>
      <c r="L28" s="54">
        <f t="shared" si="8"/>
        <v>0.2271672711825638</v>
      </c>
    </row>
    <row r="29" spans="1:12" s="1" customFormat="1" ht="15.9" customHeight="1" x14ac:dyDescent="0.2">
      <c r="A29" s="9" t="s">
        <v>25</v>
      </c>
      <c r="B29" s="10">
        <v>19664</v>
      </c>
      <c r="C29" s="10">
        <v>19631</v>
      </c>
      <c r="D29" s="57">
        <f t="shared" si="6"/>
        <v>1.6810147216137741E-3</v>
      </c>
      <c r="E29" s="11"/>
      <c r="F29" s="10">
        <v>19664</v>
      </c>
      <c r="G29" s="10">
        <v>19631</v>
      </c>
      <c r="H29" s="57">
        <f t="shared" si="7"/>
        <v>1.6810147216137741E-3</v>
      </c>
      <c r="I29" s="11"/>
      <c r="J29" s="10">
        <f>19349+B29</f>
        <v>39013</v>
      </c>
      <c r="K29" s="10">
        <v>32826</v>
      </c>
      <c r="L29" s="54">
        <f t="shared" si="8"/>
        <v>0.18847864497654299</v>
      </c>
    </row>
    <row r="30" spans="1:12" s="1" customFormat="1" ht="18.600000000000001" customHeight="1" x14ac:dyDescent="0.2">
      <c r="A30" s="9" t="s">
        <v>26</v>
      </c>
      <c r="B30" s="10">
        <v>25976</v>
      </c>
      <c r="C30" s="10">
        <v>18500</v>
      </c>
      <c r="D30" s="57">
        <f t="shared" si="6"/>
        <v>0.4041081081081081</v>
      </c>
      <c r="E30" s="11"/>
      <c r="F30" s="10">
        <v>25976</v>
      </c>
      <c r="G30" s="10">
        <v>18500</v>
      </c>
      <c r="H30" s="57">
        <f t="shared" si="7"/>
        <v>0.4041081081081081</v>
      </c>
      <c r="I30" s="11"/>
      <c r="J30" s="10">
        <f>25253+B30</f>
        <v>51229</v>
      </c>
      <c r="K30" s="10">
        <v>38021</v>
      </c>
      <c r="L30" s="54">
        <f t="shared" si="8"/>
        <v>0.34738697035848609</v>
      </c>
    </row>
    <row r="31" spans="1:12" s="1" customFormat="1" ht="17.399999999999999" customHeight="1" x14ac:dyDescent="0.2">
      <c r="A31" s="14" t="s">
        <v>27</v>
      </c>
      <c r="B31" s="15">
        <v>19677</v>
      </c>
      <c r="C31" s="15">
        <v>10729</v>
      </c>
      <c r="D31" s="58">
        <f t="shared" si="6"/>
        <v>0.83400130487463886</v>
      </c>
      <c r="E31" s="16"/>
      <c r="F31" s="15">
        <v>19677</v>
      </c>
      <c r="G31" s="18">
        <v>10729</v>
      </c>
      <c r="H31" s="58">
        <f t="shared" si="7"/>
        <v>0.83400130487463886</v>
      </c>
      <c r="I31" s="16"/>
      <c r="J31" s="15">
        <f>15409+B31</f>
        <v>35086</v>
      </c>
      <c r="K31" s="18">
        <v>22629</v>
      </c>
      <c r="L31" s="55">
        <f t="shared" si="8"/>
        <v>0.55048831145874766</v>
      </c>
    </row>
    <row r="32" spans="1:12" s="1" customFormat="1" ht="11.4" x14ac:dyDescent="0.2"/>
    <row r="33" spans="1:25" x14ac:dyDescent="0.25">
      <c r="A33" s="52" t="s">
        <v>28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x14ac:dyDescent="0.25">
      <c r="A34" s="22" t="s">
        <v>29</v>
      </c>
      <c r="B34" s="22"/>
      <c r="C34" s="22"/>
      <c r="D34" s="23"/>
      <c r="E34" s="22"/>
      <c r="F34" s="22"/>
      <c r="G34" s="22"/>
      <c r="H34" s="22"/>
      <c r="I34" s="24"/>
      <c r="J34" s="22"/>
      <c r="K34" s="23"/>
      <c r="L34" s="23"/>
      <c r="M34" s="22"/>
      <c r="N34" s="22"/>
      <c r="O34" s="22"/>
      <c r="P34" s="22"/>
      <c r="Q34" s="24"/>
      <c r="R34" s="22"/>
      <c r="S34" s="23"/>
      <c r="T34" s="23"/>
      <c r="U34" s="22"/>
      <c r="V34" s="22"/>
      <c r="W34" s="22"/>
      <c r="X34" s="22"/>
      <c r="Y34" s="24"/>
    </row>
    <row r="35" spans="1:25" x14ac:dyDescent="0.25">
      <c r="A35" s="22"/>
      <c r="B35" s="22"/>
      <c r="C35" s="22"/>
      <c r="D35" s="23"/>
      <c r="E35" s="22"/>
      <c r="F35" s="22"/>
      <c r="G35" s="22"/>
      <c r="H35" s="22"/>
      <c r="I35" s="24"/>
      <c r="J35" s="22"/>
      <c r="K35" s="23"/>
      <c r="L35" s="23"/>
      <c r="M35" s="22"/>
      <c r="N35" s="22"/>
      <c r="O35" s="22"/>
      <c r="P35" s="22"/>
      <c r="Q35" s="24"/>
      <c r="R35" s="22"/>
      <c r="S35" s="23"/>
      <c r="T35" s="23"/>
      <c r="U35" s="22"/>
      <c r="V35" s="22"/>
      <c r="W35" s="22"/>
      <c r="X35" s="22"/>
      <c r="Y35" s="24"/>
    </row>
    <row r="36" spans="1:25" x14ac:dyDescent="0.25">
      <c r="A36" s="25" t="s">
        <v>30</v>
      </c>
      <c r="B36" s="22"/>
      <c r="C36" s="22"/>
      <c r="D36" s="23"/>
      <c r="E36" s="22"/>
      <c r="F36" s="22"/>
      <c r="G36" s="22"/>
      <c r="H36" s="22"/>
      <c r="I36" s="24"/>
      <c r="J36" s="22"/>
      <c r="K36" s="23"/>
      <c r="L36" s="23"/>
      <c r="M36" s="22"/>
      <c r="N36" s="22"/>
      <c r="O36" s="22"/>
      <c r="P36" s="22"/>
      <c r="Q36" s="24"/>
      <c r="R36" s="22"/>
      <c r="S36" s="23"/>
      <c r="T36" s="23"/>
      <c r="U36" s="22"/>
      <c r="V36" s="22"/>
      <c r="W36" s="22"/>
      <c r="X36" s="22"/>
      <c r="Y36" s="24"/>
    </row>
    <row r="37" spans="1:25" x14ac:dyDescent="0.25">
      <c r="A37" s="22"/>
      <c r="B37" s="22"/>
      <c r="C37" s="26"/>
      <c r="D37" s="23"/>
      <c r="E37" s="22"/>
      <c r="F37" s="22"/>
      <c r="G37" s="22"/>
      <c r="H37" s="22"/>
      <c r="I37" s="24"/>
      <c r="J37" s="22"/>
      <c r="K37" s="23"/>
      <c r="L37" s="23"/>
      <c r="M37" s="22"/>
      <c r="N37" s="22"/>
      <c r="O37" s="22"/>
      <c r="P37" s="22"/>
      <c r="Q37" s="24"/>
      <c r="R37" s="22"/>
      <c r="S37" s="23"/>
      <c r="T37" s="23"/>
      <c r="U37" s="22"/>
      <c r="V37" s="22"/>
      <c r="W37" s="22"/>
      <c r="X37" s="22"/>
      <c r="Y37" s="24"/>
    </row>
    <row r="38" spans="1:25" x14ac:dyDescent="0.25">
      <c r="A38" s="27" t="s">
        <v>31</v>
      </c>
      <c r="B38" s="28">
        <f>SUM(B40:B44)</f>
        <v>12871</v>
      </c>
      <c r="C38" s="28">
        <f>SUM(C40:C44)</f>
        <v>11001</v>
      </c>
      <c r="D38" s="11">
        <f>(B38-C38)/C38*100</f>
        <v>16.998454685937642</v>
      </c>
      <c r="E38" s="29"/>
      <c r="F38" s="28">
        <f>SUM(F40:F44)</f>
        <v>12871</v>
      </c>
      <c r="G38" s="28">
        <f>SUM(G40:G44)</f>
        <v>11001</v>
      </c>
      <c r="H38" s="11">
        <f>(F38-G38)/G38*100</f>
        <v>16.998454685937642</v>
      </c>
      <c r="I38" s="29"/>
      <c r="J38" s="28">
        <f>12667+B38</f>
        <v>25538</v>
      </c>
      <c r="K38" s="28">
        <f>SUM(K40:K44)</f>
        <v>21992</v>
      </c>
      <c r="L38" s="11">
        <f>(J38-K38)/K38*100</f>
        <v>16.124045107311748</v>
      </c>
      <c r="M38" s="30"/>
      <c r="N38" s="1"/>
      <c r="O38" s="1"/>
      <c r="P38" s="1"/>
      <c r="Q38" s="31"/>
      <c r="R38" s="32"/>
      <c r="S38" s="33"/>
      <c r="T38" s="33"/>
      <c r="U38" s="30"/>
      <c r="V38" s="34"/>
      <c r="W38" s="34"/>
      <c r="X38" s="30"/>
      <c r="Y38" s="31"/>
    </row>
    <row r="40" spans="1:25" x14ac:dyDescent="0.25">
      <c r="A40" s="35" t="s">
        <v>32</v>
      </c>
      <c r="B40" s="28">
        <v>2862</v>
      </c>
      <c r="C40" s="28">
        <v>2050</v>
      </c>
      <c r="D40" s="11">
        <f t="shared" ref="D40:D44" si="9">(B40-C40)/C40*100</f>
        <v>39.609756097560975</v>
      </c>
      <c r="F40" s="28">
        <v>2862</v>
      </c>
      <c r="G40" s="28">
        <v>2050</v>
      </c>
      <c r="H40" s="11">
        <f t="shared" ref="H40:H44" si="10">(F40-G40)/G40*100</f>
        <v>39.609756097560975</v>
      </c>
      <c r="J40" s="28">
        <f>2196+B40</f>
        <v>5058</v>
      </c>
      <c r="K40" s="28">
        <v>3804</v>
      </c>
      <c r="L40" s="11">
        <f t="shared" ref="L40:L44" si="11">(J40-K40)/K40*100</f>
        <v>32.965299684542586</v>
      </c>
    </row>
    <row r="41" spans="1:25" x14ac:dyDescent="0.25">
      <c r="A41" s="35" t="s">
        <v>33</v>
      </c>
      <c r="B41" s="28">
        <v>2811</v>
      </c>
      <c r="C41" s="28">
        <v>2581</v>
      </c>
      <c r="D41" s="11">
        <f t="shared" si="9"/>
        <v>8.9112746997287875</v>
      </c>
      <c r="F41" s="28">
        <v>2811</v>
      </c>
      <c r="G41" s="28">
        <v>2581</v>
      </c>
      <c r="H41" s="11">
        <f t="shared" si="10"/>
        <v>8.9112746997287875</v>
      </c>
      <c r="J41" s="28">
        <f>2278+B41</f>
        <v>5089</v>
      </c>
      <c r="K41" s="28">
        <v>4209</v>
      </c>
      <c r="L41" s="11">
        <f t="shared" si="11"/>
        <v>20.907578997386551</v>
      </c>
    </row>
    <row r="42" spans="1:25" x14ac:dyDescent="0.25">
      <c r="A42" s="35" t="s">
        <v>10</v>
      </c>
      <c r="B42" s="28">
        <v>0</v>
      </c>
      <c r="C42" s="28">
        <v>0</v>
      </c>
      <c r="D42" s="11"/>
      <c r="F42" s="28">
        <v>0</v>
      </c>
      <c r="G42" s="28">
        <v>0</v>
      </c>
      <c r="H42" s="11"/>
      <c r="J42" s="28">
        <f>0+B42</f>
        <v>0</v>
      </c>
      <c r="K42" s="28">
        <v>0</v>
      </c>
      <c r="L42" s="11"/>
    </row>
    <row r="43" spans="1:25" x14ac:dyDescent="0.25">
      <c r="A43" s="35" t="s">
        <v>16</v>
      </c>
      <c r="B43" s="28">
        <v>3158</v>
      </c>
      <c r="C43" s="28">
        <v>3182</v>
      </c>
      <c r="D43" s="11">
        <f t="shared" si="9"/>
        <v>-0.75424261470773102</v>
      </c>
      <c r="F43" s="28">
        <v>3158</v>
      </c>
      <c r="G43" s="28">
        <v>3182</v>
      </c>
      <c r="H43" s="11">
        <f t="shared" si="10"/>
        <v>-0.75424261470773102</v>
      </c>
      <c r="J43" s="28">
        <f>4356+B43</f>
        <v>7514</v>
      </c>
      <c r="K43" s="28">
        <v>7600</v>
      </c>
      <c r="L43" s="11">
        <f t="shared" si="11"/>
        <v>-1.1315789473684212</v>
      </c>
    </row>
    <row r="44" spans="1:25" x14ac:dyDescent="0.25">
      <c r="A44" s="35" t="s">
        <v>18</v>
      </c>
      <c r="B44" s="28">
        <v>4040</v>
      </c>
      <c r="C44" s="28">
        <v>3188</v>
      </c>
      <c r="D44" s="11">
        <f t="shared" si="9"/>
        <v>26.725219573400249</v>
      </c>
      <c r="F44" s="28">
        <v>4040</v>
      </c>
      <c r="G44" s="28">
        <v>3188</v>
      </c>
      <c r="H44" s="11">
        <f t="shared" si="10"/>
        <v>26.725219573400249</v>
      </c>
      <c r="J44" s="28">
        <f>3837+B44</f>
        <v>7877</v>
      </c>
      <c r="K44" s="28">
        <v>6379</v>
      </c>
      <c r="L44" s="11">
        <f t="shared" si="11"/>
        <v>23.483304593196426</v>
      </c>
    </row>
    <row r="46" spans="1:25" x14ac:dyDescent="0.25">
      <c r="A46" s="52" t="s">
        <v>34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</row>
  </sheetData>
  <mergeCells count="11">
    <mergeCell ref="B2:D2"/>
    <mergeCell ref="F2:H2"/>
    <mergeCell ref="J2:L2"/>
    <mergeCell ref="B13:D13"/>
    <mergeCell ref="F13:H13"/>
    <mergeCell ref="J13:L13"/>
    <mergeCell ref="B24:D24"/>
    <mergeCell ref="F24:H24"/>
    <mergeCell ref="J24:L24"/>
    <mergeCell ref="A33:Y33"/>
    <mergeCell ref="A46:M46"/>
  </mergeCell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9F53-35D4-4018-BD23-BD6A381EB553}">
  <dimension ref="A1:Q32"/>
  <sheetViews>
    <sheetView zoomScale="90" zoomScaleNormal="90" workbookViewId="0"/>
  </sheetViews>
  <sheetFormatPr defaultColWidth="8.88671875" defaultRowHeight="13.2" x14ac:dyDescent="0.25"/>
  <cols>
    <col min="1" max="1" width="23.33203125" style="21" customWidth="1"/>
    <col min="2" max="12" width="10" style="21" customWidth="1"/>
    <col min="13" max="13" width="4.6640625" style="21" customWidth="1"/>
    <col min="14" max="16384" width="8.88671875" style="21"/>
  </cols>
  <sheetData>
    <row r="1" spans="1:17" s="1" customFormat="1" ht="5.25" customHeight="1" x14ac:dyDescent="0.2"/>
    <row r="2" spans="1:17" s="1" customFormat="1" ht="23.4" customHeight="1" x14ac:dyDescent="0.25">
      <c r="A2" s="2"/>
      <c r="B2" s="50" t="s">
        <v>0</v>
      </c>
      <c r="C2" s="50"/>
      <c r="D2" s="50"/>
      <c r="E2" s="3"/>
      <c r="F2" s="50" t="s">
        <v>1</v>
      </c>
      <c r="G2" s="50"/>
      <c r="H2" s="50"/>
      <c r="I2" s="3"/>
      <c r="J2" s="51" t="s">
        <v>2</v>
      </c>
      <c r="K2" s="51"/>
      <c r="L2" s="51"/>
    </row>
    <row r="3" spans="1:17" s="1" customFormat="1" ht="23.4" customHeight="1" x14ac:dyDescent="0.25">
      <c r="A3" s="4"/>
      <c r="B3" s="5" t="s">
        <v>3</v>
      </c>
      <c r="C3" s="5" t="s">
        <v>4</v>
      </c>
      <c r="D3" s="5" t="s">
        <v>5</v>
      </c>
      <c r="E3" s="5"/>
      <c r="F3" s="5" t="s">
        <v>3</v>
      </c>
      <c r="G3" s="5" t="s">
        <v>4</v>
      </c>
      <c r="H3" s="5" t="s">
        <v>5</v>
      </c>
      <c r="I3" s="5"/>
      <c r="J3" s="5" t="s">
        <v>3</v>
      </c>
      <c r="K3" s="5" t="s">
        <v>4</v>
      </c>
      <c r="L3" s="6" t="s">
        <v>5</v>
      </c>
    </row>
    <row r="4" spans="1:17" s="1" customFormat="1" ht="24" customHeight="1" x14ac:dyDescent="0.25">
      <c r="A4" s="4" t="s">
        <v>6</v>
      </c>
      <c r="B4" s="7">
        <f>SUM(B5:B11)</f>
        <v>10324</v>
      </c>
      <c r="C4" s="7">
        <v>10927</v>
      </c>
      <c r="D4" s="56">
        <f>(B4-C4)/C4</f>
        <v>-5.5184405600805342E-2</v>
      </c>
      <c r="E4" s="37"/>
      <c r="F4" s="7">
        <f>SUM(F5:F11)</f>
        <v>10324</v>
      </c>
      <c r="G4" s="7">
        <v>10927</v>
      </c>
      <c r="H4" s="56">
        <f>(F4-G4)/G4</f>
        <v>-5.5184405600805342E-2</v>
      </c>
      <c r="I4" s="37"/>
      <c r="J4" s="7">
        <f>SUM(J5:J11)</f>
        <v>20072</v>
      </c>
      <c r="K4" s="7">
        <v>24244</v>
      </c>
      <c r="L4" s="53">
        <f>(J4-K4)/K4</f>
        <v>-0.17208381455205413</v>
      </c>
    </row>
    <row r="5" spans="1:17" s="1" customFormat="1" ht="15.9" customHeight="1" x14ac:dyDescent="0.2">
      <c r="A5" s="9" t="s">
        <v>7</v>
      </c>
      <c r="B5" s="10">
        <f>228+118</f>
        <v>346</v>
      </c>
      <c r="C5" s="10">
        <v>74</v>
      </c>
      <c r="D5" s="57">
        <f t="shared" ref="D5:D11" si="0">(B5-C5)/C5</f>
        <v>3.6756756756756759</v>
      </c>
      <c r="E5" s="38"/>
      <c r="F5" s="10">
        <f>228+118</f>
        <v>346</v>
      </c>
      <c r="G5" s="10">
        <v>74</v>
      </c>
      <c r="H5" s="57">
        <f t="shared" ref="H5:H11" si="1">(F5-G5)/G5</f>
        <v>3.6756756756756759</v>
      </c>
      <c r="I5" s="38"/>
      <c r="J5" s="10">
        <f>591+B5</f>
        <v>937</v>
      </c>
      <c r="K5" s="10">
        <v>490</v>
      </c>
      <c r="L5" s="54">
        <f t="shared" ref="L5:L11" si="2">(J5-K5)/K5</f>
        <v>0.91224489795918362</v>
      </c>
    </row>
    <row r="6" spans="1:17" s="1" customFormat="1" ht="15.9" customHeight="1" x14ac:dyDescent="0.2">
      <c r="A6" s="9" t="s">
        <v>8</v>
      </c>
      <c r="B6" s="10">
        <f>404+201</f>
        <v>605</v>
      </c>
      <c r="C6" s="10">
        <v>65</v>
      </c>
      <c r="D6" s="57">
        <f t="shared" si="0"/>
        <v>8.3076923076923084</v>
      </c>
      <c r="E6" s="38"/>
      <c r="F6" s="10">
        <f>404+201</f>
        <v>605</v>
      </c>
      <c r="G6" s="10">
        <v>65</v>
      </c>
      <c r="H6" s="57">
        <f t="shared" si="1"/>
        <v>8.3076923076923084</v>
      </c>
      <c r="I6" s="38"/>
      <c r="J6" s="10">
        <f>842+B6</f>
        <v>1447</v>
      </c>
      <c r="K6" s="10">
        <v>1041</v>
      </c>
      <c r="L6" s="54">
        <f t="shared" si="2"/>
        <v>0.39000960614793467</v>
      </c>
    </row>
    <row r="7" spans="1:17" s="1" customFormat="1" ht="15.9" customHeight="1" x14ac:dyDescent="0.2">
      <c r="A7" s="9" t="s">
        <v>9</v>
      </c>
      <c r="B7" s="10">
        <f>507+394</f>
        <v>901</v>
      </c>
      <c r="C7" s="10">
        <v>1221</v>
      </c>
      <c r="D7" s="57">
        <f t="shared" si="0"/>
        <v>-0.26208026208026208</v>
      </c>
      <c r="E7" s="38"/>
      <c r="F7" s="10">
        <f>507+394</f>
        <v>901</v>
      </c>
      <c r="G7" s="10">
        <v>1221</v>
      </c>
      <c r="H7" s="57">
        <f t="shared" si="1"/>
        <v>-0.26208026208026208</v>
      </c>
      <c r="I7" s="38"/>
      <c r="J7" s="10">
        <f>797+B7</f>
        <v>1698</v>
      </c>
      <c r="K7" s="10">
        <v>2497</v>
      </c>
      <c r="L7" s="54">
        <f t="shared" si="2"/>
        <v>-0.3199839807769323</v>
      </c>
    </row>
    <row r="8" spans="1:17" s="1" customFormat="1" ht="15.9" customHeight="1" x14ac:dyDescent="0.2">
      <c r="A8" s="9" t="s">
        <v>10</v>
      </c>
      <c r="B8" s="10">
        <f>1354+905</f>
        <v>2259</v>
      </c>
      <c r="C8" s="10">
        <v>2183</v>
      </c>
      <c r="D8" s="57">
        <f t="shared" si="0"/>
        <v>3.4814475492441592E-2</v>
      </c>
      <c r="E8" s="38"/>
      <c r="F8" s="10">
        <f>1354+905</f>
        <v>2259</v>
      </c>
      <c r="G8" s="10">
        <v>2183</v>
      </c>
      <c r="H8" s="57">
        <f t="shared" si="1"/>
        <v>3.4814475492441592E-2</v>
      </c>
      <c r="I8" s="38"/>
      <c r="J8" s="10">
        <f>1457+B8</f>
        <v>3716</v>
      </c>
      <c r="K8" s="10">
        <v>4723</v>
      </c>
      <c r="L8" s="54">
        <f t="shared" si="2"/>
        <v>-0.21321194156256618</v>
      </c>
    </row>
    <row r="9" spans="1:17" s="1" customFormat="1" ht="15.9" customHeight="1" x14ac:dyDescent="0.2">
      <c r="A9" s="9" t="s">
        <v>11</v>
      </c>
      <c r="B9" s="10">
        <f>2559+2006</f>
        <v>4565</v>
      </c>
      <c r="C9" s="10">
        <v>5434</v>
      </c>
      <c r="D9" s="57">
        <f t="shared" si="0"/>
        <v>-0.15991902834008098</v>
      </c>
      <c r="E9" s="38"/>
      <c r="F9" s="10">
        <f>2559+2006</f>
        <v>4565</v>
      </c>
      <c r="G9" s="10">
        <v>5434</v>
      </c>
      <c r="H9" s="57">
        <f t="shared" si="1"/>
        <v>-0.15991902834008098</v>
      </c>
      <c r="I9" s="38"/>
      <c r="J9" s="10">
        <f>4387+B9</f>
        <v>8952</v>
      </c>
      <c r="K9" s="10">
        <v>11307</v>
      </c>
      <c r="L9" s="54">
        <f t="shared" si="2"/>
        <v>-0.20827805784027595</v>
      </c>
    </row>
    <row r="10" spans="1:17" s="1" customFormat="1" ht="15.9" customHeight="1" x14ac:dyDescent="0.2">
      <c r="A10" s="9" t="s">
        <v>12</v>
      </c>
      <c r="B10" s="10">
        <f>1039+608</f>
        <v>1647</v>
      </c>
      <c r="C10" s="10">
        <v>1946</v>
      </c>
      <c r="D10" s="57">
        <f t="shared" si="0"/>
        <v>-0.15364850976361769</v>
      </c>
      <c r="E10" s="38"/>
      <c r="F10" s="10">
        <f>1039+608</f>
        <v>1647</v>
      </c>
      <c r="G10" s="10">
        <v>1946</v>
      </c>
      <c r="H10" s="57">
        <f t="shared" si="1"/>
        <v>-0.15364850976361769</v>
      </c>
      <c r="I10" s="38"/>
      <c r="J10" s="10">
        <f>1667+B10</f>
        <v>3314</v>
      </c>
      <c r="K10" s="10">
        <v>4177</v>
      </c>
      <c r="L10" s="54">
        <f t="shared" si="2"/>
        <v>-0.20660761311946374</v>
      </c>
    </row>
    <row r="11" spans="1:17" s="1" customFormat="1" ht="15.9" customHeight="1" x14ac:dyDescent="0.2">
      <c r="A11" s="14" t="s">
        <v>35</v>
      </c>
      <c r="B11" s="15">
        <v>1</v>
      </c>
      <c r="C11" s="15">
        <v>4</v>
      </c>
      <c r="D11" s="58">
        <f t="shared" si="0"/>
        <v>-0.75</v>
      </c>
      <c r="E11" s="39"/>
      <c r="F11" s="15">
        <v>1</v>
      </c>
      <c r="G11" s="15">
        <v>4</v>
      </c>
      <c r="H11" s="58">
        <f t="shared" si="1"/>
        <v>-0.75</v>
      </c>
      <c r="I11" s="39"/>
      <c r="J11" s="15">
        <f>7+B11</f>
        <v>8</v>
      </c>
      <c r="K11" s="18">
        <v>9</v>
      </c>
      <c r="L11" s="55">
        <f t="shared" si="2"/>
        <v>-0.1111111111111111</v>
      </c>
    </row>
    <row r="12" spans="1:17" s="1" customFormat="1" ht="15.9" customHeight="1" x14ac:dyDescent="0.2"/>
    <row r="13" spans="1:17" s="1" customFormat="1" ht="15.9" customHeight="1" x14ac:dyDescent="0.25">
      <c r="A13" s="2"/>
      <c r="B13" s="50" t="s">
        <v>0</v>
      </c>
      <c r="C13" s="50"/>
      <c r="D13" s="50"/>
      <c r="E13" s="3"/>
      <c r="F13" s="50" t="s">
        <v>1</v>
      </c>
      <c r="G13" s="50"/>
      <c r="H13" s="50"/>
      <c r="I13" s="3"/>
      <c r="J13" s="51" t="s">
        <v>2</v>
      </c>
      <c r="K13" s="51"/>
      <c r="L13" s="51"/>
    </row>
    <row r="14" spans="1:17" s="1" customFormat="1" ht="12" x14ac:dyDescent="0.25">
      <c r="A14" s="4"/>
      <c r="B14" s="5" t="s">
        <v>3</v>
      </c>
      <c r="C14" s="5" t="s">
        <v>4</v>
      </c>
      <c r="D14" s="5" t="s">
        <v>5</v>
      </c>
      <c r="E14" s="5"/>
      <c r="F14" s="5" t="s">
        <v>3</v>
      </c>
      <c r="G14" s="5" t="s">
        <v>4</v>
      </c>
      <c r="H14" s="5" t="s">
        <v>5</v>
      </c>
      <c r="I14" s="5"/>
      <c r="J14" s="5" t="s">
        <v>3</v>
      </c>
      <c r="K14" s="5" t="s">
        <v>4</v>
      </c>
      <c r="L14" s="6" t="s">
        <v>5</v>
      </c>
    </row>
    <row r="15" spans="1:17" s="1" customFormat="1" ht="24" customHeight="1" x14ac:dyDescent="0.25">
      <c r="A15" s="4" t="s">
        <v>14</v>
      </c>
      <c r="B15" s="7">
        <f>SUM(B16:B22)</f>
        <v>82929</v>
      </c>
      <c r="C15" s="7">
        <v>60888</v>
      </c>
      <c r="D15" s="36">
        <f t="shared" ref="D15:D22" si="3">(B15-C15)/C15*100</f>
        <v>36.199251083957428</v>
      </c>
      <c r="E15" s="40"/>
      <c r="F15" s="7">
        <f>SUM(F16:F22)</f>
        <v>82929</v>
      </c>
      <c r="G15" s="7">
        <v>60888</v>
      </c>
      <c r="H15" s="36">
        <f t="shared" ref="H15:H22" si="4">(F15-G15)/G15*100</f>
        <v>36.199251083957428</v>
      </c>
      <c r="I15" s="40"/>
      <c r="J15" s="7">
        <f>SUM(J16:J22)</f>
        <v>167830</v>
      </c>
      <c r="K15" s="7">
        <v>124097</v>
      </c>
      <c r="L15" s="53">
        <f>(J15-K15)/K15</f>
        <v>0.35240980845628822</v>
      </c>
    </row>
    <row r="16" spans="1:17" s="1" customFormat="1" ht="15.9" customHeight="1" x14ac:dyDescent="0.2">
      <c r="A16" s="9" t="s">
        <v>15</v>
      </c>
      <c r="B16" s="10">
        <f>15564+12736+1</f>
        <v>28301</v>
      </c>
      <c r="C16" s="10">
        <v>17706</v>
      </c>
      <c r="D16" s="11">
        <f t="shared" si="3"/>
        <v>59.838472834067545</v>
      </c>
      <c r="E16" s="38"/>
      <c r="F16" s="10">
        <f>15564+12736+1</f>
        <v>28301</v>
      </c>
      <c r="G16" s="10">
        <v>17706</v>
      </c>
      <c r="H16" s="11">
        <f t="shared" si="4"/>
        <v>59.838472834067545</v>
      </c>
      <c r="I16" s="38"/>
      <c r="J16" s="10">
        <f>27513+B16</f>
        <v>55814</v>
      </c>
      <c r="K16" s="10">
        <v>33578</v>
      </c>
      <c r="L16" s="54">
        <f t="shared" ref="L16:L22" si="5">(J16-K16)/K16</f>
        <v>0.662219310262672</v>
      </c>
      <c r="O16" s="41"/>
      <c r="P16" s="41"/>
      <c r="Q16" s="41"/>
    </row>
    <row r="17" spans="1:17" s="1" customFormat="1" ht="15.9" customHeight="1" x14ac:dyDescent="0.2">
      <c r="A17" s="9" t="s">
        <v>16</v>
      </c>
      <c r="B17" s="10">
        <f>2042+2203</f>
        <v>4245</v>
      </c>
      <c r="C17" s="10">
        <v>6379</v>
      </c>
      <c r="D17" s="11">
        <f t="shared" si="3"/>
        <v>-33.453519360401316</v>
      </c>
      <c r="E17" s="38"/>
      <c r="F17" s="10">
        <f>2042+2203</f>
        <v>4245</v>
      </c>
      <c r="G17" s="10">
        <v>6379</v>
      </c>
      <c r="H17" s="11">
        <f t="shared" si="4"/>
        <v>-33.453519360401316</v>
      </c>
      <c r="I17" s="38"/>
      <c r="J17" s="10">
        <f>4891+B17</f>
        <v>9136</v>
      </c>
      <c r="K17" s="10">
        <v>12818</v>
      </c>
      <c r="L17" s="54">
        <f t="shared" si="5"/>
        <v>-0.28725230145108444</v>
      </c>
      <c r="O17" s="41"/>
      <c r="P17" s="41"/>
      <c r="Q17" s="42"/>
    </row>
    <row r="18" spans="1:17" s="1" customFormat="1" ht="15.9" customHeight="1" x14ac:dyDescent="0.2">
      <c r="A18" s="9" t="s">
        <v>17</v>
      </c>
      <c r="B18" s="10">
        <f>2528+2208</f>
        <v>4736</v>
      </c>
      <c r="C18" s="10">
        <v>3843</v>
      </c>
      <c r="D18" s="11">
        <f t="shared" si="3"/>
        <v>23.237054384595368</v>
      </c>
      <c r="E18" s="38"/>
      <c r="F18" s="10">
        <f>2528+2208</f>
        <v>4736</v>
      </c>
      <c r="G18" s="10">
        <v>3843</v>
      </c>
      <c r="H18" s="11">
        <f t="shared" si="4"/>
        <v>23.237054384595368</v>
      </c>
      <c r="I18" s="38"/>
      <c r="J18" s="10">
        <f>4721+B18</f>
        <v>9457</v>
      </c>
      <c r="K18" s="10">
        <v>6906</v>
      </c>
      <c r="L18" s="54">
        <f t="shared" si="5"/>
        <v>0.36938893715609616</v>
      </c>
      <c r="O18" s="41"/>
      <c r="P18" s="41"/>
      <c r="Q18" s="41"/>
    </row>
    <row r="19" spans="1:17" s="1" customFormat="1" ht="15.9" customHeight="1" x14ac:dyDescent="0.2">
      <c r="A19" s="9" t="s">
        <v>18</v>
      </c>
      <c r="B19" s="10">
        <f>4903+4109</f>
        <v>9012</v>
      </c>
      <c r="C19" s="10">
        <v>11621</v>
      </c>
      <c r="D19" s="11">
        <f t="shared" si="3"/>
        <v>-22.450735737027795</v>
      </c>
      <c r="E19" s="38"/>
      <c r="F19" s="10">
        <f>4903+4109</f>
        <v>9012</v>
      </c>
      <c r="G19" s="10">
        <v>11621</v>
      </c>
      <c r="H19" s="11">
        <f t="shared" si="4"/>
        <v>-22.450735737027795</v>
      </c>
      <c r="I19" s="38"/>
      <c r="J19" s="10">
        <f>8459+B19</f>
        <v>17471</v>
      </c>
      <c r="K19" s="10">
        <v>22584</v>
      </c>
      <c r="L19" s="54">
        <f t="shared" si="5"/>
        <v>-0.22639922068721219</v>
      </c>
      <c r="O19" s="41"/>
      <c r="P19" s="41"/>
      <c r="Q19" s="41"/>
    </row>
    <row r="20" spans="1:17" s="1" customFormat="1" ht="15.9" customHeight="1" x14ac:dyDescent="0.2">
      <c r="A20" s="9" t="s">
        <v>19</v>
      </c>
      <c r="B20" s="10">
        <f>2101+3175</f>
        <v>5276</v>
      </c>
      <c r="C20" s="10">
        <v>6879</v>
      </c>
      <c r="D20" s="11">
        <f t="shared" si="3"/>
        <v>-23.302805640354705</v>
      </c>
      <c r="E20" s="38"/>
      <c r="F20" s="10">
        <f>2101+3175</f>
        <v>5276</v>
      </c>
      <c r="G20" s="10">
        <v>6879</v>
      </c>
      <c r="H20" s="11">
        <f t="shared" si="4"/>
        <v>-23.302805640354705</v>
      </c>
      <c r="I20" s="38"/>
      <c r="J20" s="10">
        <f>6367+B20</f>
        <v>11643</v>
      </c>
      <c r="K20" s="10">
        <v>14767</v>
      </c>
      <c r="L20" s="54">
        <f t="shared" si="5"/>
        <v>-0.21155278661881222</v>
      </c>
      <c r="O20" s="41"/>
      <c r="P20" s="41"/>
      <c r="Q20" s="41"/>
    </row>
    <row r="21" spans="1:17" s="1" customFormat="1" ht="15.9" customHeight="1" x14ac:dyDescent="0.2">
      <c r="A21" s="9" t="s">
        <v>20</v>
      </c>
      <c r="B21" s="10">
        <f>7909+112+6342+89</f>
        <v>14452</v>
      </c>
      <c r="C21" s="10">
        <v>8524</v>
      </c>
      <c r="D21" s="43">
        <f t="shared" si="3"/>
        <v>69.544814641013602</v>
      </c>
      <c r="E21" s="38"/>
      <c r="F21" s="10">
        <f>7909+112+6342+89</f>
        <v>14452</v>
      </c>
      <c r="G21" s="10">
        <v>8524</v>
      </c>
      <c r="H21" s="43">
        <f t="shared" si="4"/>
        <v>69.544814641013602</v>
      </c>
      <c r="I21" s="38"/>
      <c r="J21" s="10">
        <f>13347+B21</f>
        <v>27799</v>
      </c>
      <c r="K21" s="10">
        <v>22296</v>
      </c>
      <c r="L21" s="54">
        <f t="shared" si="5"/>
        <v>0.24681557229996412</v>
      </c>
      <c r="O21" s="41"/>
      <c r="P21" s="41"/>
      <c r="Q21" s="41"/>
    </row>
    <row r="22" spans="1:17" s="1" customFormat="1" ht="15.9" customHeight="1" x14ac:dyDescent="0.2">
      <c r="A22" s="44" t="s">
        <v>21</v>
      </c>
      <c r="B22" s="18">
        <f>10181+61+49+6616</f>
        <v>16907</v>
      </c>
      <c r="C22" s="15">
        <v>5936</v>
      </c>
      <c r="D22" s="45">
        <f t="shared" si="3"/>
        <v>184.82142857142858</v>
      </c>
      <c r="E22" s="46"/>
      <c r="F22" s="18">
        <f>10181+61+49+6616</f>
        <v>16907</v>
      </c>
      <c r="G22" s="15">
        <v>5936</v>
      </c>
      <c r="H22" s="45">
        <f t="shared" si="4"/>
        <v>184.82142857142858</v>
      </c>
      <c r="I22" s="46"/>
      <c r="J22" s="18">
        <f>19603+B22</f>
        <v>36510</v>
      </c>
      <c r="K22" s="18">
        <v>11148</v>
      </c>
      <c r="L22" s="55">
        <f t="shared" si="5"/>
        <v>2.2750269106566199</v>
      </c>
      <c r="O22" s="41"/>
      <c r="P22" s="41"/>
      <c r="Q22" s="41"/>
    </row>
    <row r="23" spans="1:17" s="1" customFormat="1" ht="15.9" customHeight="1" x14ac:dyDescent="0.2">
      <c r="E23" s="47"/>
      <c r="I23" s="47"/>
    </row>
    <row r="24" spans="1:17" s="1" customFormat="1" ht="15.9" customHeight="1" x14ac:dyDescent="0.25">
      <c r="A24" s="2"/>
      <c r="B24" s="50" t="s">
        <v>0</v>
      </c>
      <c r="C24" s="50"/>
      <c r="D24" s="50"/>
      <c r="E24" s="48"/>
      <c r="F24" s="50" t="s">
        <v>1</v>
      </c>
      <c r="G24" s="50"/>
      <c r="H24" s="50"/>
      <c r="I24" s="48"/>
      <c r="J24" s="51" t="s">
        <v>2</v>
      </c>
      <c r="K24" s="51"/>
      <c r="L24" s="51"/>
    </row>
    <row r="25" spans="1:17" s="1" customFormat="1" ht="36.15" customHeight="1" x14ac:dyDescent="0.25">
      <c r="A25" s="4"/>
      <c r="B25" s="5" t="s">
        <v>3</v>
      </c>
      <c r="C25" s="5" t="s">
        <v>4</v>
      </c>
      <c r="D25" s="5" t="s">
        <v>5</v>
      </c>
      <c r="E25" s="5"/>
      <c r="F25" s="5" t="s">
        <v>3</v>
      </c>
      <c r="G25" s="5" t="s">
        <v>4</v>
      </c>
      <c r="H25" s="5" t="s">
        <v>5</v>
      </c>
      <c r="I25" s="5"/>
      <c r="J25" s="5" t="s">
        <v>3</v>
      </c>
      <c r="K25" s="5" t="s">
        <v>4</v>
      </c>
      <c r="L25" s="6" t="s">
        <v>5</v>
      </c>
    </row>
    <row r="26" spans="1:17" s="1" customFormat="1" ht="24" customHeight="1" x14ac:dyDescent="0.25">
      <c r="A26" s="4" t="s">
        <v>22</v>
      </c>
      <c r="B26" s="7">
        <f>SUM(B27:B31)</f>
        <v>93253</v>
      </c>
      <c r="C26" s="7">
        <v>71815</v>
      </c>
      <c r="D26" s="56">
        <f>(B26-C26)/C26</f>
        <v>0.29851702290607812</v>
      </c>
      <c r="E26" s="49"/>
      <c r="F26" s="7">
        <f>SUM(F27:F31)</f>
        <v>93253</v>
      </c>
      <c r="G26" s="7">
        <v>71815</v>
      </c>
      <c r="H26" s="56">
        <f>(F26-G26)/G26</f>
        <v>0.29851702290607812</v>
      </c>
      <c r="I26" s="40"/>
      <c r="J26" s="7">
        <f>SUM(J27:J31)</f>
        <v>187902</v>
      </c>
      <c r="K26" s="7">
        <v>148341</v>
      </c>
      <c r="L26" s="53">
        <f>(J26-K26)/K26</f>
        <v>0.26668958683034361</v>
      </c>
    </row>
    <row r="27" spans="1:17" s="1" customFormat="1" ht="15.9" customHeight="1" x14ac:dyDescent="0.2">
      <c r="A27" s="9" t="s">
        <v>23</v>
      </c>
      <c r="B27" s="10">
        <f>10109+12297</f>
        <v>22406</v>
      </c>
      <c r="C27" s="10">
        <v>13624</v>
      </c>
      <c r="D27" s="57">
        <f t="shared" ref="D27:D31" si="6">(B27-C27)/C27</f>
        <v>0.64459776864357021</v>
      </c>
      <c r="E27" s="38"/>
      <c r="F27" s="10">
        <f>10109+12297</f>
        <v>22406</v>
      </c>
      <c r="G27" s="10">
        <v>13624</v>
      </c>
      <c r="H27" s="57">
        <f t="shared" ref="H27:H31" si="7">(F27-G27)/G27</f>
        <v>0.64459776864357021</v>
      </c>
      <c r="I27" s="38"/>
      <c r="J27" s="10">
        <f>19296+B27</f>
        <v>41702</v>
      </c>
      <c r="K27" s="10">
        <v>32604</v>
      </c>
      <c r="L27" s="54">
        <f t="shared" ref="L27:L31" si="8">(J27-K27)/K27</f>
        <v>0.27904551588762116</v>
      </c>
    </row>
    <row r="28" spans="1:17" s="1" customFormat="1" ht="15.9" customHeight="1" x14ac:dyDescent="0.2">
      <c r="A28" s="9" t="s">
        <v>24</v>
      </c>
      <c r="B28" s="10">
        <f>7935+9016</f>
        <v>16951</v>
      </c>
      <c r="C28" s="10">
        <v>16243</v>
      </c>
      <c r="D28" s="57">
        <f t="shared" si="6"/>
        <v>4.3588007141537891E-2</v>
      </c>
      <c r="E28" s="38"/>
      <c r="F28" s="10">
        <f>7935+9016</f>
        <v>16951</v>
      </c>
      <c r="G28" s="10">
        <v>16243</v>
      </c>
      <c r="H28" s="57">
        <f t="shared" si="7"/>
        <v>4.3588007141537891E-2</v>
      </c>
      <c r="I28" s="38"/>
      <c r="J28" s="10">
        <f>20321+B28</f>
        <v>37272</v>
      </c>
      <c r="K28" s="10">
        <v>32599</v>
      </c>
      <c r="L28" s="54">
        <f t="shared" si="8"/>
        <v>0.14334795545875639</v>
      </c>
    </row>
    <row r="29" spans="1:17" s="1" customFormat="1" ht="15.9" customHeight="1" x14ac:dyDescent="0.2">
      <c r="A29" s="9" t="s">
        <v>25</v>
      </c>
      <c r="B29" s="10">
        <v>20409</v>
      </c>
      <c r="C29" s="10">
        <v>21439</v>
      </c>
      <c r="D29" s="57">
        <f t="shared" si="6"/>
        <v>-4.8043285601007513E-2</v>
      </c>
      <c r="E29" s="38"/>
      <c r="F29" s="10">
        <v>20409</v>
      </c>
      <c r="G29" s="10">
        <v>21439</v>
      </c>
      <c r="H29" s="57">
        <f t="shared" si="7"/>
        <v>-4.8043285601007513E-2</v>
      </c>
      <c r="I29" s="38"/>
      <c r="J29" s="10">
        <f>21982+B29</f>
        <v>42391</v>
      </c>
      <c r="K29" s="10">
        <v>39406</v>
      </c>
      <c r="L29" s="54">
        <f t="shared" si="8"/>
        <v>7.5749885804192257E-2</v>
      </c>
    </row>
    <row r="30" spans="1:17" s="1" customFormat="1" ht="15.9" customHeight="1" x14ac:dyDescent="0.2">
      <c r="A30" s="9" t="s">
        <v>26</v>
      </c>
      <c r="B30" s="10">
        <f>7104+4342</f>
        <v>11446</v>
      </c>
      <c r="C30" s="10">
        <v>8068</v>
      </c>
      <c r="D30" s="57">
        <f t="shared" si="6"/>
        <v>0.41869112543381259</v>
      </c>
      <c r="E30" s="38"/>
      <c r="F30" s="10">
        <f>7104+4342</f>
        <v>11446</v>
      </c>
      <c r="G30" s="10">
        <v>8068</v>
      </c>
      <c r="H30" s="57">
        <f t="shared" si="7"/>
        <v>0.41869112543381259</v>
      </c>
      <c r="I30" s="38"/>
      <c r="J30" s="10">
        <f>12007+B30</f>
        <v>23453</v>
      </c>
      <c r="K30" s="10">
        <v>18336</v>
      </c>
      <c r="L30" s="54">
        <f t="shared" si="8"/>
        <v>0.27906849912739967</v>
      </c>
    </row>
    <row r="31" spans="1:17" s="1" customFormat="1" ht="15.9" customHeight="1" x14ac:dyDescent="0.2">
      <c r="A31" s="14" t="s">
        <v>27</v>
      </c>
      <c r="B31" s="15">
        <v>22041</v>
      </c>
      <c r="C31" s="15">
        <v>12441</v>
      </c>
      <c r="D31" s="58">
        <f t="shared" si="6"/>
        <v>0.77164215095249578</v>
      </c>
      <c r="E31" s="45"/>
      <c r="F31" s="15">
        <v>22041</v>
      </c>
      <c r="G31" s="15">
        <v>12441</v>
      </c>
      <c r="H31" s="58">
        <f t="shared" si="7"/>
        <v>0.77164215095249578</v>
      </c>
      <c r="I31" s="45"/>
      <c r="J31" s="15">
        <f>21043+B31</f>
        <v>43084</v>
      </c>
      <c r="K31" s="18">
        <v>25396</v>
      </c>
      <c r="L31" s="55">
        <f t="shared" si="8"/>
        <v>0.69648763584816509</v>
      </c>
    </row>
    <row r="32" spans="1:17" s="1" customFormat="1" ht="28.65" customHeight="1" x14ac:dyDescent="0.2"/>
  </sheetData>
  <mergeCells count="9">
    <mergeCell ref="B24:D24"/>
    <mergeCell ref="F24:H24"/>
    <mergeCell ref="J24:L24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JLR Retails to Date</vt:lpstr>
      <vt:lpstr>JLR Wholesales to Date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2023-07-07T08:31:51Z</dcterms:created>
  <dcterms:modified xsi:type="dcterms:W3CDTF">2023-07-11T19:20:19Z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