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tel\OneDrive\Escritorio\"/>
    </mc:Choice>
  </mc:AlternateContent>
  <xr:revisionPtr revIDLastSave="0" documentId="8_{ECA6733E-48C5-48B4-A48E-ACC89F85A999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A04" sheetId="1" r:id="rId1"/>
    <sheet name="A05" sheetId="2" r:id="rId2"/>
    <sheet name="A19a" sheetId="3" r:id="rId3"/>
    <sheet name="A26" sheetId="4" r:id="rId4"/>
    <sheet name="A27" sheetId="5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O28" i="1" l="1"/>
  <c r="BP28" i="1"/>
  <c r="BQ28" i="1"/>
  <c r="BR28" i="1"/>
  <c r="BS28" i="1"/>
  <c r="BU28" i="1"/>
  <c r="BV28" i="1"/>
  <c r="BW28" i="1"/>
  <c r="BX28" i="1"/>
  <c r="BY28" i="1"/>
  <c r="E215" i="5"/>
  <c r="D215" i="5"/>
  <c r="E214" i="5"/>
  <c r="C214" i="5" s="1"/>
  <c r="D214" i="5"/>
  <c r="E213" i="5"/>
  <c r="C213" i="5" s="1"/>
  <c r="D213" i="5"/>
  <c r="E212" i="5"/>
  <c r="D212" i="5"/>
  <c r="E211" i="5"/>
  <c r="D211" i="5"/>
  <c r="C211" i="5" s="1"/>
  <c r="E210" i="5"/>
  <c r="D210" i="5"/>
  <c r="E209" i="5"/>
  <c r="D209" i="5"/>
  <c r="C209" i="5"/>
  <c r="CK209" i="5" s="1"/>
  <c r="E208" i="5"/>
  <c r="D208" i="5"/>
  <c r="C208" i="5" s="1"/>
  <c r="I203" i="5"/>
  <c r="H203" i="5"/>
  <c r="G203" i="5"/>
  <c r="F203" i="5"/>
  <c r="E203" i="5"/>
  <c r="D203" i="5" s="1"/>
  <c r="D202" i="5"/>
  <c r="D201" i="5"/>
  <c r="D200" i="5"/>
  <c r="D199" i="5"/>
  <c r="D198" i="5"/>
  <c r="CA198" i="5" s="1"/>
  <c r="J198" i="5" s="1"/>
  <c r="D197" i="5"/>
  <c r="D196" i="5"/>
  <c r="CA196" i="5" s="1"/>
  <c r="J196" i="5" s="1"/>
  <c r="D195" i="5"/>
  <c r="D194" i="5"/>
  <c r="CA194" i="5" s="1"/>
  <c r="J194" i="5" s="1"/>
  <c r="D193" i="5"/>
  <c r="D192" i="5"/>
  <c r="CA192" i="5" s="1"/>
  <c r="J192" i="5" s="1"/>
  <c r="D191" i="5"/>
  <c r="D190" i="5"/>
  <c r="CA190" i="5" s="1"/>
  <c r="J190" i="5" s="1"/>
  <c r="D189" i="5"/>
  <c r="D188" i="5"/>
  <c r="CA188" i="5" s="1"/>
  <c r="J188" i="5" s="1"/>
  <c r="D187" i="5"/>
  <c r="D186" i="5"/>
  <c r="CA186" i="5" s="1"/>
  <c r="J186" i="5" s="1"/>
  <c r="D185" i="5"/>
  <c r="D184" i="5"/>
  <c r="CA184" i="5" s="1"/>
  <c r="J184" i="5" s="1"/>
  <c r="D183" i="5"/>
  <c r="D182" i="5"/>
  <c r="CA182" i="5" s="1"/>
  <c r="J182" i="5" s="1"/>
  <c r="D181" i="5"/>
  <c r="D180" i="5"/>
  <c r="CA180" i="5" s="1"/>
  <c r="J180" i="5" s="1"/>
  <c r="D179" i="5"/>
  <c r="D178" i="5"/>
  <c r="CA178" i="5" s="1"/>
  <c r="J178" i="5" s="1"/>
  <c r="D177" i="5"/>
  <c r="D176" i="5"/>
  <c r="CA176" i="5" s="1"/>
  <c r="J176" i="5" s="1"/>
  <c r="D175" i="5"/>
  <c r="D174" i="5"/>
  <c r="CA174" i="5" s="1"/>
  <c r="J174" i="5" s="1"/>
  <c r="D173" i="5"/>
  <c r="D172" i="5"/>
  <c r="CA172" i="5" s="1"/>
  <c r="J172" i="5" s="1"/>
  <c r="D171" i="5"/>
  <c r="CL168" i="5"/>
  <c r="D168" i="5"/>
  <c r="D167" i="5"/>
  <c r="D166" i="5"/>
  <c r="CL166" i="5" s="1"/>
  <c r="D165" i="5"/>
  <c r="CL164" i="5"/>
  <c r="D164" i="5"/>
  <c r="D163" i="5"/>
  <c r="CA163" i="5" s="1"/>
  <c r="D162" i="5"/>
  <c r="D161" i="5"/>
  <c r="D160" i="5"/>
  <c r="CK160" i="5" s="1"/>
  <c r="D159" i="5"/>
  <c r="CA159" i="5" s="1"/>
  <c r="CK158" i="5"/>
  <c r="D158" i="5"/>
  <c r="CL158" i="5" s="1"/>
  <c r="D157" i="5"/>
  <c r="D156" i="5"/>
  <c r="D155" i="5"/>
  <c r="CA155" i="5" s="1"/>
  <c r="D154" i="5"/>
  <c r="D153" i="5"/>
  <c r="CN149" i="5"/>
  <c r="CM149" i="5"/>
  <c r="CL149" i="5"/>
  <c r="CK149" i="5"/>
  <c r="CB149" i="5"/>
  <c r="CA149" i="5"/>
  <c r="CN148" i="5"/>
  <c r="CM148" i="5"/>
  <c r="CL148" i="5"/>
  <c r="CK148" i="5"/>
  <c r="CB148" i="5"/>
  <c r="CA148" i="5"/>
  <c r="B144" i="5"/>
  <c r="B143" i="5"/>
  <c r="B139" i="5"/>
  <c r="B138" i="5"/>
  <c r="B137" i="5"/>
  <c r="D130" i="5"/>
  <c r="CA130" i="5" s="1"/>
  <c r="M130" i="5" s="1"/>
  <c r="D129" i="5"/>
  <c r="CK129" i="5" s="1"/>
  <c r="D128" i="5"/>
  <c r="CA128" i="5" s="1"/>
  <c r="M128" i="5" s="1"/>
  <c r="CA127" i="5"/>
  <c r="M127" i="5" s="1"/>
  <c r="D127" i="5"/>
  <c r="CK127" i="5" s="1"/>
  <c r="D126" i="5"/>
  <c r="CA126" i="5" s="1"/>
  <c r="M126" i="5" s="1"/>
  <c r="CA125" i="5"/>
  <c r="M125" i="5" s="1"/>
  <c r="D125" i="5"/>
  <c r="CK125" i="5" s="1"/>
  <c r="D124" i="5"/>
  <c r="CA124" i="5" s="1"/>
  <c r="M124" i="5" s="1"/>
  <c r="CK123" i="5"/>
  <c r="CA123" i="5"/>
  <c r="M123" i="5" s="1"/>
  <c r="D123" i="5"/>
  <c r="D122" i="5"/>
  <c r="CA122" i="5" s="1"/>
  <c r="M122" i="5" s="1"/>
  <c r="CL118" i="5"/>
  <c r="CB118" i="5"/>
  <c r="E118" i="5"/>
  <c r="CM118" i="5" s="1"/>
  <c r="E117" i="5"/>
  <c r="CL116" i="5"/>
  <c r="CB116" i="5"/>
  <c r="E116" i="5"/>
  <c r="CM116" i="5" s="1"/>
  <c r="CA112" i="5"/>
  <c r="I112" i="5" s="1"/>
  <c r="D112" i="5"/>
  <c r="CK112" i="5" s="1"/>
  <c r="D111" i="5"/>
  <c r="CA111" i="5" s="1"/>
  <c r="I111" i="5" s="1"/>
  <c r="D109" i="5"/>
  <c r="D108" i="5"/>
  <c r="D107" i="5"/>
  <c r="I98" i="5"/>
  <c r="H98" i="5"/>
  <c r="G98" i="5"/>
  <c r="F98" i="5"/>
  <c r="E98" i="5"/>
  <c r="D97" i="5"/>
  <c r="CA97" i="5" s="1"/>
  <c r="D96" i="5"/>
  <c r="CK95" i="5"/>
  <c r="D95" i="5"/>
  <c r="CA95" i="5" s="1"/>
  <c r="J95" i="5" s="1"/>
  <c r="D94" i="5"/>
  <c r="CA94" i="5" s="1"/>
  <c r="J94" i="5" s="1"/>
  <c r="D93" i="5"/>
  <c r="CA93" i="5" s="1"/>
  <c r="J93" i="5" s="1"/>
  <c r="D92" i="5"/>
  <c r="CA92" i="5" s="1"/>
  <c r="J92" i="5" s="1"/>
  <c r="CK91" i="5"/>
  <c r="D91" i="5"/>
  <c r="CA91" i="5" s="1"/>
  <c r="J91" i="5" s="1"/>
  <c r="D90" i="5"/>
  <c r="CA90" i="5" s="1"/>
  <c r="J90" i="5" s="1"/>
  <c r="D89" i="5"/>
  <c r="CA89" i="5" s="1"/>
  <c r="J89" i="5" s="1"/>
  <c r="D88" i="5"/>
  <c r="CA88" i="5" s="1"/>
  <c r="J88" i="5" s="1"/>
  <c r="CK87" i="5"/>
  <c r="D87" i="5"/>
  <c r="CA87" i="5" s="1"/>
  <c r="J87" i="5" s="1"/>
  <c r="D86" i="5"/>
  <c r="CA86" i="5" s="1"/>
  <c r="J86" i="5" s="1"/>
  <c r="D85" i="5"/>
  <c r="CA85" i="5" s="1"/>
  <c r="J85" i="5" s="1"/>
  <c r="D84" i="5"/>
  <c r="CA84" i="5" s="1"/>
  <c r="J84" i="5" s="1"/>
  <c r="D83" i="5"/>
  <c r="CK82" i="5"/>
  <c r="D82" i="5"/>
  <c r="CA82" i="5" s="1"/>
  <c r="J82" i="5" s="1"/>
  <c r="CA81" i="5"/>
  <c r="J81" i="5" s="1"/>
  <c r="D81" i="5"/>
  <c r="CK81" i="5" s="1"/>
  <c r="D80" i="5"/>
  <c r="CA80" i="5" s="1"/>
  <c r="J80" i="5" s="1"/>
  <c r="CK79" i="5"/>
  <c r="CA79" i="5"/>
  <c r="J79" i="5" s="1"/>
  <c r="D79" i="5"/>
  <c r="CA78" i="5"/>
  <c r="J78" i="5" s="1"/>
  <c r="CA77" i="5"/>
  <c r="J77" i="5" s="1"/>
  <c r="D77" i="5"/>
  <c r="CK77" i="5" s="1"/>
  <c r="D76" i="5"/>
  <c r="CA76" i="5" s="1"/>
  <c r="J76" i="5" s="1"/>
  <c r="CA75" i="5"/>
  <c r="J75" i="5" s="1"/>
  <c r="D75" i="5"/>
  <c r="CK75" i="5" s="1"/>
  <c r="CA74" i="5"/>
  <c r="J74" i="5" s="1"/>
  <c r="CA73" i="5"/>
  <c r="J73" i="5" s="1"/>
  <c r="CK73" i="5"/>
  <c r="D72" i="5"/>
  <c r="CA72" i="5" s="1"/>
  <c r="J72" i="5" s="1"/>
  <c r="CK71" i="5"/>
  <c r="CA71" i="5"/>
  <c r="J71" i="5" s="1"/>
  <c r="D71" i="5"/>
  <c r="D70" i="5"/>
  <c r="CA70" i="5" s="1"/>
  <c r="J70" i="5" s="1"/>
  <c r="CK69" i="5"/>
  <c r="CA69" i="5"/>
  <c r="J69" i="5" s="1"/>
  <c r="D69" i="5"/>
  <c r="D68" i="5"/>
  <c r="D67" i="5"/>
  <c r="CA67" i="5" s="1"/>
  <c r="J67" i="5" s="1"/>
  <c r="D66" i="5"/>
  <c r="CA66" i="5" s="1"/>
  <c r="D65" i="5"/>
  <c r="CK64" i="5"/>
  <c r="D64" i="5"/>
  <c r="CA64" i="5" s="1"/>
  <c r="J64" i="5" s="1"/>
  <c r="CK63" i="5"/>
  <c r="D63" i="5"/>
  <c r="CA63" i="5" s="1"/>
  <c r="J63" i="5" s="1"/>
  <c r="CK62" i="5"/>
  <c r="CA62" i="5"/>
  <c r="J62" i="5" s="1"/>
  <c r="D62" i="5"/>
  <c r="CK61" i="5"/>
  <c r="D61" i="5"/>
  <c r="CA61" i="5" s="1"/>
  <c r="J61" i="5" s="1"/>
  <c r="D60" i="5"/>
  <c r="CK60" i="5" s="1"/>
  <c r="D59" i="5"/>
  <c r="CK58" i="5"/>
  <c r="D58" i="5"/>
  <c r="CA58" i="5" s="1"/>
  <c r="J58" i="5" s="1"/>
  <c r="CK57" i="5"/>
  <c r="D57" i="5"/>
  <c r="CA57" i="5" s="1"/>
  <c r="J57" i="5" s="1"/>
  <c r="CA56" i="5"/>
  <c r="J56" i="5" s="1"/>
  <c r="D56" i="5"/>
  <c r="CK56" i="5" s="1"/>
  <c r="AH53" i="5"/>
  <c r="AG53" i="5"/>
  <c r="AF53" i="5"/>
  <c r="AE53" i="5"/>
  <c r="AD53" i="5"/>
  <c r="AC53" i="5"/>
  <c r="AB53" i="5"/>
  <c r="AA53" i="5"/>
  <c r="Z53" i="5"/>
  <c r="Y53" i="5"/>
  <c r="X53" i="5"/>
  <c r="W53" i="5"/>
  <c r="V53" i="5"/>
  <c r="U53" i="5"/>
  <c r="T53" i="5"/>
  <c r="S53" i="5"/>
  <c r="R53" i="5"/>
  <c r="Q53" i="5"/>
  <c r="P53" i="5"/>
  <c r="O53" i="5"/>
  <c r="N53" i="5"/>
  <c r="M53" i="5"/>
  <c r="L53" i="5"/>
  <c r="K53" i="5"/>
  <c r="J53" i="5"/>
  <c r="I53" i="5"/>
  <c r="H53" i="5"/>
  <c r="G53" i="5"/>
  <c r="F53" i="5"/>
  <c r="E53" i="5"/>
  <c r="CO52" i="5"/>
  <c r="D52" i="5"/>
  <c r="CN51" i="5"/>
  <c r="CB51" i="5"/>
  <c r="D51" i="5"/>
  <c r="CF51" i="5" s="1"/>
  <c r="D50" i="5"/>
  <c r="CC50" i="5" s="1"/>
  <c r="CK49" i="5"/>
  <c r="D49" i="5"/>
  <c r="CL49" i="5" s="1"/>
  <c r="CO48" i="5"/>
  <c r="CC48" i="5"/>
  <c r="D48" i="5"/>
  <c r="CE48" i="5" s="1"/>
  <c r="CO47" i="5"/>
  <c r="D47" i="5"/>
  <c r="CN46" i="5"/>
  <c r="D46" i="5"/>
  <c r="CB46" i="5" s="1"/>
  <c r="D45" i="5"/>
  <c r="CN44" i="5"/>
  <c r="D44" i="5"/>
  <c r="CO44" i="5" s="1"/>
  <c r="CO43" i="5"/>
  <c r="CD43" i="5"/>
  <c r="D43" i="5"/>
  <c r="CE43" i="5" s="1"/>
  <c r="D42" i="5"/>
  <c r="CE41" i="5"/>
  <c r="D41" i="5"/>
  <c r="CD41" i="5" s="1"/>
  <c r="CO40" i="5"/>
  <c r="CN40" i="5"/>
  <c r="CF40" i="5"/>
  <c r="CC40" i="5"/>
  <c r="CB40" i="5"/>
  <c r="D40" i="5"/>
  <c r="CE40" i="5" s="1"/>
  <c r="D39" i="5"/>
  <c r="CN39" i="5" s="1"/>
  <c r="D38" i="5"/>
  <c r="D37" i="5"/>
  <c r="D36" i="5"/>
  <c r="CP35" i="5"/>
  <c r="CD35" i="5"/>
  <c r="CB35" i="5"/>
  <c r="D35" i="5"/>
  <c r="CL35" i="5" s="1"/>
  <c r="CK34" i="5"/>
  <c r="D34" i="5"/>
  <c r="CF34" i="5" s="1"/>
  <c r="CM33" i="5"/>
  <c r="D33" i="5"/>
  <c r="D31" i="5"/>
  <c r="D30" i="5"/>
  <c r="CF30" i="5" s="1"/>
  <c r="CN29" i="5"/>
  <c r="CE29" i="5"/>
  <c r="CD29" i="5"/>
  <c r="CA29" i="5"/>
  <c r="CM28" i="5"/>
  <c r="CF28" i="5"/>
  <c r="CA28" i="5"/>
  <c r="D28" i="5"/>
  <c r="D27" i="5"/>
  <c r="CK27" i="5" s="1"/>
  <c r="CN26" i="5"/>
  <c r="CE26" i="5"/>
  <c r="CA26" i="5"/>
  <c r="D26" i="5"/>
  <c r="CK26" i="5" s="1"/>
  <c r="CO25" i="5"/>
  <c r="D25" i="5"/>
  <c r="CE25" i="5" s="1"/>
  <c r="CP24" i="5"/>
  <c r="CK24" i="5"/>
  <c r="CF24" i="5"/>
  <c r="CB24" i="5"/>
  <c r="CA24" i="5"/>
  <c r="D24" i="5"/>
  <c r="CL24" i="5" s="1"/>
  <c r="CO23" i="5"/>
  <c r="CE23" i="5"/>
  <c r="D23" i="5"/>
  <c r="D22" i="5"/>
  <c r="CF22" i="5" s="1"/>
  <c r="CD21" i="5"/>
  <c r="D21" i="5"/>
  <c r="CE21" i="5" s="1"/>
  <c r="CL20" i="5"/>
  <c r="CC20" i="5"/>
  <c r="CA20" i="5"/>
  <c r="D20" i="5"/>
  <c r="CN20" i="5" s="1"/>
  <c r="CN19" i="5"/>
  <c r="CM19" i="5"/>
  <c r="CA19" i="5"/>
  <c r="D19" i="5"/>
  <c r="D18" i="5"/>
  <c r="CF18" i="5" s="1"/>
  <c r="D17" i="5"/>
  <c r="CK17" i="5" s="1"/>
  <c r="CP16" i="5"/>
  <c r="CD16" i="5"/>
  <c r="D16" i="5"/>
  <c r="CP15" i="5"/>
  <c r="CD15" i="5"/>
  <c r="CB15" i="5"/>
  <c r="D15" i="5"/>
  <c r="CL15" i="5" s="1"/>
  <c r="D14" i="5"/>
  <c r="CF14" i="5" s="1"/>
  <c r="D13" i="5"/>
  <c r="CP13" i="5" s="1"/>
  <c r="CC12" i="5"/>
  <c r="D12" i="5"/>
  <c r="CP12" i="5" s="1"/>
  <c r="D11" i="5"/>
  <c r="A5" i="5"/>
  <c r="A4" i="5"/>
  <c r="A3" i="5"/>
  <c r="A2" i="5"/>
  <c r="A139" i="4"/>
  <c r="S120" i="4"/>
  <c r="R120" i="4"/>
  <c r="Q120" i="4"/>
  <c r="P120" i="4"/>
  <c r="O120" i="4"/>
  <c r="N120" i="4"/>
  <c r="M120" i="4"/>
  <c r="L120" i="4"/>
  <c r="K120" i="4"/>
  <c r="J120" i="4"/>
  <c r="I120" i="4"/>
  <c r="H120" i="4"/>
  <c r="G120" i="4"/>
  <c r="F120" i="4"/>
  <c r="B120" i="4"/>
  <c r="E119" i="4"/>
  <c r="D119" i="4"/>
  <c r="E118" i="4"/>
  <c r="D118" i="4"/>
  <c r="C118" i="4" s="1"/>
  <c r="E117" i="4"/>
  <c r="D117" i="4"/>
  <c r="E116" i="4"/>
  <c r="D116" i="4"/>
  <c r="E115" i="4"/>
  <c r="D115" i="4"/>
  <c r="U110" i="4"/>
  <c r="T110" i="4"/>
  <c r="S110" i="4"/>
  <c r="R110" i="4"/>
  <c r="Q110" i="4"/>
  <c r="P110" i="4"/>
  <c r="O110" i="4"/>
  <c r="N110" i="4"/>
  <c r="M110" i="4"/>
  <c r="L110" i="4"/>
  <c r="K110" i="4"/>
  <c r="J110" i="4"/>
  <c r="I110" i="4"/>
  <c r="H110" i="4"/>
  <c r="G110" i="4"/>
  <c r="F110" i="4"/>
  <c r="E110" i="4"/>
  <c r="D110" i="4"/>
  <c r="C110" i="4"/>
  <c r="B109" i="4"/>
  <c r="B108" i="4"/>
  <c r="B107" i="4"/>
  <c r="BQ107" i="4" s="1"/>
  <c r="V107" i="4" s="1"/>
  <c r="B106" i="4"/>
  <c r="BZ106" i="4" s="1"/>
  <c r="B105" i="4"/>
  <c r="B104" i="4"/>
  <c r="B103" i="4"/>
  <c r="BQ103" i="4" s="1"/>
  <c r="V103" i="4" s="1"/>
  <c r="BQ102" i="4"/>
  <c r="V102" i="4" s="1"/>
  <c r="B102" i="4"/>
  <c r="BZ102" i="4" s="1"/>
  <c r="B101" i="4"/>
  <c r="BZ101" i="4" s="1"/>
  <c r="BZ100" i="4"/>
  <c r="BQ100" i="4"/>
  <c r="V100" i="4" s="1"/>
  <c r="B100" i="4"/>
  <c r="B99" i="4"/>
  <c r="BZ99" i="4" s="1"/>
  <c r="B98" i="4"/>
  <c r="B97" i="4"/>
  <c r="BZ97" i="4" s="1"/>
  <c r="B96" i="4"/>
  <c r="B95" i="4"/>
  <c r="BZ95" i="4" s="1"/>
  <c r="B87" i="4"/>
  <c r="B86" i="4"/>
  <c r="C81" i="4"/>
  <c r="C80" i="4"/>
  <c r="C79" i="4"/>
  <c r="C78" i="4"/>
  <c r="C77" i="4"/>
  <c r="C76" i="4"/>
  <c r="BR69" i="4"/>
  <c r="D69" i="4"/>
  <c r="CD69" i="4" s="1"/>
  <c r="D68" i="4"/>
  <c r="BR67" i="4"/>
  <c r="D67" i="4"/>
  <c r="CD67" i="4" s="1"/>
  <c r="BR66" i="4"/>
  <c r="D66" i="4"/>
  <c r="BS65" i="4"/>
  <c r="D65" i="4"/>
  <c r="CC65" i="4" s="1"/>
  <c r="D64" i="4"/>
  <c r="BU64" i="4" s="1"/>
  <c r="M59" i="4" a="1"/>
  <c r="M59" i="4" s="1"/>
  <c r="L59" i="4" a="1"/>
  <c r="L59" i="4" s="1"/>
  <c r="K59" i="4" a="1"/>
  <c r="K59" i="4" s="1"/>
  <c r="J59" i="4" a="1"/>
  <c r="J59" i="4" s="1"/>
  <c r="I59" i="4" a="1"/>
  <c r="I59" i="4" s="1"/>
  <c r="H59" i="4" a="1"/>
  <c r="H59" i="4" s="1"/>
  <c r="G59" i="4"/>
  <c r="F59" i="4" a="1"/>
  <c r="F59" i="4" s="1"/>
  <c r="E59" i="4" a="1"/>
  <c r="E59" i="4" s="1"/>
  <c r="D59" i="4" a="1"/>
  <c r="D59" i="4" s="1"/>
  <c r="CA58" i="4"/>
  <c r="C58" i="4"/>
  <c r="CC58" i="4" s="1"/>
  <c r="CA57" i="4"/>
  <c r="BR57" i="4"/>
  <c r="C57" i="4"/>
  <c r="CC57" i="4" s="1"/>
  <c r="C56" i="4"/>
  <c r="CC56" i="4" s="1"/>
  <c r="C55" i="4"/>
  <c r="C54" i="4"/>
  <c r="BZ54" i="4" s="1"/>
  <c r="C53" i="4"/>
  <c r="BS53" i="4" s="1"/>
  <c r="CA52" i="4"/>
  <c r="C52" i="4"/>
  <c r="CC52" i="4" s="1"/>
  <c r="C51" i="4"/>
  <c r="CA50" i="4"/>
  <c r="C50" i="4"/>
  <c r="CC50" i="4" s="1"/>
  <c r="N47" i="4"/>
  <c r="M47" i="4"/>
  <c r="L47" i="4"/>
  <c r="K47" i="4"/>
  <c r="J47" i="4"/>
  <c r="I47" i="4"/>
  <c r="H47" i="4"/>
  <c r="G47" i="4"/>
  <c r="F47" i="4"/>
  <c r="E47" i="4"/>
  <c r="D47" i="4"/>
  <c r="C47" i="4"/>
  <c r="CC46" i="4"/>
  <c r="CB46" i="4"/>
  <c r="CA46" i="4"/>
  <c r="BZ46" i="4"/>
  <c r="BT46" i="4"/>
  <c r="BS46" i="4"/>
  <c r="BR46" i="4"/>
  <c r="BQ46" i="4"/>
  <c r="CB45" i="4"/>
  <c r="CA45" i="4"/>
  <c r="BZ45" i="4"/>
  <c r="BS45" i="4"/>
  <c r="BR45" i="4"/>
  <c r="BQ45" i="4"/>
  <c r="O45" i="4" s="1"/>
  <c r="CB44" i="4"/>
  <c r="CA44" i="4"/>
  <c r="BZ44" i="4"/>
  <c r="BS44" i="4"/>
  <c r="BR44" i="4"/>
  <c r="BQ44" i="4"/>
  <c r="CB43" i="4"/>
  <c r="CA43" i="4"/>
  <c r="BZ43" i="4"/>
  <c r="BS43" i="4"/>
  <c r="BR43" i="4"/>
  <c r="BQ43" i="4"/>
  <c r="CB42" i="4"/>
  <c r="CA42" i="4"/>
  <c r="BZ42" i="4"/>
  <c r="BS42" i="4"/>
  <c r="BR42" i="4"/>
  <c r="BQ42" i="4"/>
  <c r="O42" i="4"/>
  <c r="N41" i="4"/>
  <c r="M41" i="4"/>
  <c r="L41" i="4"/>
  <c r="K41" i="4"/>
  <c r="J41" i="4"/>
  <c r="I41" i="4"/>
  <c r="H41" i="4"/>
  <c r="G41" i="4"/>
  <c r="F41" i="4"/>
  <c r="E41" i="4"/>
  <c r="D41" i="4"/>
  <c r="C41" i="4"/>
  <c r="CC40" i="4"/>
  <c r="CB40" i="4"/>
  <c r="CA40" i="4"/>
  <c r="BZ40" i="4"/>
  <c r="BT40" i="4"/>
  <c r="BS40" i="4"/>
  <c r="BR40" i="4"/>
  <c r="BQ40" i="4"/>
  <c r="O40" i="4" s="1"/>
  <c r="CC39" i="4"/>
  <c r="CB39" i="4"/>
  <c r="CA39" i="4"/>
  <c r="BZ39" i="4"/>
  <c r="BT39" i="4"/>
  <c r="BS39" i="4"/>
  <c r="BR39" i="4"/>
  <c r="BQ39" i="4"/>
  <c r="CC38" i="4"/>
  <c r="CB38" i="4"/>
  <c r="CA38" i="4"/>
  <c r="BZ38" i="4"/>
  <c r="BT38" i="4"/>
  <c r="BS38" i="4"/>
  <c r="BR38" i="4"/>
  <c r="BQ38" i="4"/>
  <c r="O38" i="4" s="1"/>
  <c r="C35" i="4"/>
  <c r="CD35" i="4" s="1"/>
  <c r="C34" i="4"/>
  <c r="CD34" i="4" s="1"/>
  <c r="CD33" i="4"/>
  <c r="CC33" i="4"/>
  <c r="BU33" i="4"/>
  <c r="C33" i="4"/>
  <c r="BT33" i="4" s="1"/>
  <c r="BW32" i="4"/>
  <c r="C32" i="4"/>
  <c r="CG32" i="4" s="1"/>
  <c r="C31" i="4"/>
  <c r="CD31" i="4" s="1"/>
  <c r="BT30" i="4"/>
  <c r="C30" i="4"/>
  <c r="CB30" i="4" s="1"/>
  <c r="CD29" i="4"/>
  <c r="CC29" i="4"/>
  <c r="BT29" i="4"/>
  <c r="C29" i="4"/>
  <c r="BU29" i="4" s="1"/>
  <c r="C28" i="4"/>
  <c r="CG28" i="4" s="1"/>
  <c r="C27" i="4"/>
  <c r="C26" i="4"/>
  <c r="C25" i="4"/>
  <c r="CF25" i="4" s="1"/>
  <c r="C24" i="4"/>
  <c r="CE24" i="4" s="1"/>
  <c r="C23" i="4"/>
  <c r="CB23" i="4" s="1"/>
  <c r="BU22" i="4"/>
  <c r="BS21" i="4"/>
  <c r="C21" i="4"/>
  <c r="BZ21" i="4" s="1"/>
  <c r="BZ20" i="4"/>
  <c r="C20" i="4"/>
  <c r="BX20" i="4" s="1"/>
  <c r="C19" i="4"/>
  <c r="BX19" i="4" s="1"/>
  <c r="C18" i="4"/>
  <c r="BX18" i="4" s="1"/>
  <c r="C17" i="4"/>
  <c r="CF17" i="4" s="1"/>
  <c r="CD16" i="4"/>
  <c r="CB16" i="4"/>
  <c r="BU16" i="4"/>
  <c r="BT16" i="4"/>
  <c r="C16" i="4"/>
  <c r="CC16" i="4" s="1"/>
  <c r="CG15" i="4"/>
  <c r="CF15" i="4"/>
  <c r="BX15" i="4"/>
  <c r="BT15" i="4"/>
  <c r="BS15" i="4"/>
  <c r="C15" i="4"/>
  <c r="BZ15" i="4" s="1"/>
  <c r="C14" i="4"/>
  <c r="CD14" i="4" s="1"/>
  <c r="C13" i="4"/>
  <c r="CF13" i="4" s="1"/>
  <c r="C12" i="4"/>
  <c r="CF12" i="4" s="1"/>
  <c r="C11" i="4"/>
  <c r="CC11" i="4" s="1"/>
  <c r="C10" i="4"/>
  <c r="CD10" i="4" s="1"/>
  <c r="A5" i="4"/>
  <c r="A4" i="4"/>
  <c r="A3" i="4"/>
  <c r="A2" i="4"/>
  <c r="B186" i="3"/>
  <c r="B185" i="3"/>
  <c r="B184" i="3"/>
  <c r="B183" i="3"/>
  <c r="AL180" i="3"/>
  <c r="AK180" i="3"/>
  <c r="AJ180" i="3"/>
  <c r="AI180" i="3"/>
  <c r="AH180" i="3"/>
  <c r="AG180" i="3"/>
  <c r="AF180" i="3"/>
  <c r="AE180" i="3"/>
  <c r="AD180" i="3"/>
  <c r="AC180" i="3"/>
  <c r="AB180" i="3"/>
  <c r="AA180" i="3"/>
  <c r="Z180" i="3"/>
  <c r="Y180" i="3"/>
  <c r="X180" i="3"/>
  <c r="W180" i="3"/>
  <c r="V180" i="3"/>
  <c r="U180" i="3"/>
  <c r="T180" i="3"/>
  <c r="S180" i="3"/>
  <c r="R180" i="3"/>
  <c r="Q180" i="3"/>
  <c r="P180" i="3"/>
  <c r="O180" i="3"/>
  <c r="N180" i="3"/>
  <c r="M180" i="3"/>
  <c r="L180" i="3"/>
  <c r="K180" i="3"/>
  <c r="J180" i="3"/>
  <c r="I180" i="3"/>
  <c r="H180" i="3"/>
  <c r="G180" i="3"/>
  <c r="F180" i="3"/>
  <c r="E180" i="3"/>
  <c r="D179" i="3"/>
  <c r="C179" i="3"/>
  <c r="D178" i="3"/>
  <c r="C178" i="3"/>
  <c r="D177" i="3"/>
  <c r="B177" i="3" s="1"/>
  <c r="C177" i="3"/>
  <c r="D176" i="3"/>
  <c r="C176" i="3"/>
  <c r="B176" i="3"/>
  <c r="D175" i="3"/>
  <c r="C175" i="3"/>
  <c r="B170" i="3"/>
  <c r="B169" i="3"/>
  <c r="B168" i="3"/>
  <c r="B164" i="3"/>
  <c r="B163" i="3"/>
  <c r="B162" i="3"/>
  <c r="B161" i="3"/>
  <c r="B160" i="3"/>
  <c r="B159" i="3"/>
  <c r="B158" i="3"/>
  <c r="B155" i="3"/>
  <c r="B154" i="3"/>
  <c r="B153" i="3"/>
  <c r="B152" i="3"/>
  <c r="B151" i="3"/>
  <c r="C148" i="3"/>
  <c r="CJ148" i="3" s="1"/>
  <c r="C147" i="3"/>
  <c r="CA147" i="3" s="1"/>
  <c r="P147" i="3" s="1"/>
  <c r="C146" i="3"/>
  <c r="CJ146" i="3" s="1"/>
  <c r="C145" i="3"/>
  <c r="CA145" i="3" s="1"/>
  <c r="P145" i="3" s="1"/>
  <c r="CJ144" i="3"/>
  <c r="C143" i="3"/>
  <c r="CA143" i="3" s="1"/>
  <c r="P143" i="3" s="1"/>
  <c r="C142" i="3"/>
  <c r="CJ142" i="3" s="1"/>
  <c r="C141" i="3"/>
  <c r="CA141" i="3" s="1"/>
  <c r="P141" i="3" s="1"/>
  <c r="C140" i="3"/>
  <c r="CJ140" i="3" s="1"/>
  <c r="CA139" i="3"/>
  <c r="P139" i="3" s="1"/>
  <c r="CA138" i="3"/>
  <c r="P138" i="3" s="1"/>
  <c r="C138" i="3"/>
  <c r="CJ138" i="3" s="1"/>
  <c r="C137" i="3"/>
  <c r="CA137" i="3" s="1"/>
  <c r="P137" i="3" s="1"/>
  <c r="CA136" i="3"/>
  <c r="P136" i="3" s="1"/>
  <c r="C136" i="3"/>
  <c r="CJ136" i="3" s="1"/>
  <c r="C135" i="3"/>
  <c r="CA135" i="3" s="1"/>
  <c r="P135" i="3" s="1"/>
  <c r="CA134" i="3"/>
  <c r="P134" i="3" s="1"/>
  <c r="CJ134" i="3"/>
  <c r="C133" i="3"/>
  <c r="CA133" i="3" s="1"/>
  <c r="P133" i="3" s="1"/>
  <c r="C132" i="3"/>
  <c r="CJ132" i="3" s="1"/>
  <c r="C131" i="3"/>
  <c r="CA131" i="3" s="1"/>
  <c r="P131" i="3" s="1"/>
  <c r="CA130" i="3"/>
  <c r="P130" i="3" s="1"/>
  <c r="C130" i="3"/>
  <c r="CJ130" i="3" s="1"/>
  <c r="C129" i="3"/>
  <c r="CA129" i="3" s="1"/>
  <c r="P129" i="3" s="1"/>
  <c r="CK124" i="3"/>
  <c r="CJ124" i="3"/>
  <c r="CB124" i="3"/>
  <c r="CA124" i="3"/>
  <c r="E124" i="3"/>
  <c r="D124" i="3"/>
  <c r="CK123" i="3"/>
  <c r="CJ123" i="3"/>
  <c r="CB123" i="3"/>
  <c r="CA123" i="3"/>
  <c r="E123" i="3"/>
  <c r="D123" i="3"/>
  <c r="C123" i="3" s="1"/>
  <c r="CK122" i="3"/>
  <c r="CJ122" i="3"/>
  <c r="CB122" i="3"/>
  <c r="CA122" i="3"/>
  <c r="E122" i="3"/>
  <c r="D122" i="3"/>
  <c r="CJ117" i="3"/>
  <c r="CA117" i="3"/>
  <c r="E117" i="3" s="1"/>
  <c r="CJ115" i="3"/>
  <c r="CA115" i="3"/>
  <c r="E115" i="3" s="1"/>
  <c r="CJ114" i="3"/>
  <c r="CA114" i="3"/>
  <c r="E114" i="3" s="1"/>
  <c r="CJ113" i="3"/>
  <c r="CA113" i="3"/>
  <c r="E113" i="3" s="1"/>
  <c r="CJ110" i="3"/>
  <c r="CA110" i="3"/>
  <c r="E110" i="3" s="1"/>
  <c r="CJ109" i="3"/>
  <c r="CA109" i="3"/>
  <c r="E109" i="3" s="1"/>
  <c r="CJ108" i="3"/>
  <c r="CA108" i="3"/>
  <c r="E108" i="3" s="1"/>
  <c r="E105" i="3"/>
  <c r="CJ105" i="3" s="1"/>
  <c r="D105" i="3"/>
  <c r="CK105" i="3" s="1"/>
  <c r="CA104" i="3"/>
  <c r="E104" i="3"/>
  <c r="CJ104" i="3" s="1"/>
  <c r="D104" i="3"/>
  <c r="CK104" i="3" s="1"/>
  <c r="E103" i="3"/>
  <c r="D103" i="3"/>
  <c r="CK103" i="3" s="1"/>
  <c r="E102" i="3"/>
  <c r="CJ102" i="3" s="1"/>
  <c r="D102" i="3"/>
  <c r="CK102" i="3" s="1"/>
  <c r="E101" i="3"/>
  <c r="CJ101" i="3" s="1"/>
  <c r="D101" i="3"/>
  <c r="E100" i="3"/>
  <c r="CJ100" i="3" s="1"/>
  <c r="D100" i="3"/>
  <c r="E99" i="3"/>
  <c r="D99" i="3"/>
  <c r="E98" i="3"/>
  <c r="CJ98" i="3" s="1"/>
  <c r="D98" i="3"/>
  <c r="E97" i="3"/>
  <c r="CJ97" i="3" s="1"/>
  <c r="D97" i="3"/>
  <c r="CA96" i="3"/>
  <c r="E96" i="3"/>
  <c r="CJ96" i="3" s="1"/>
  <c r="D96" i="3"/>
  <c r="E95" i="3"/>
  <c r="D95" i="3"/>
  <c r="E94" i="3"/>
  <c r="CJ94" i="3" s="1"/>
  <c r="D94" i="3"/>
  <c r="CO89" i="3"/>
  <c r="CF89" i="3"/>
  <c r="CC89" i="3"/>
  <c r="E89" i="3"/>
  <c r="CB89" i="3" s="1"/>
  <c r="D89" i="3"/>
  <c r="CL89" i="3" s="1"/>
  <c r="CO88" i="3"/>
  <c r="CF88" i="3"/>
  <c r="E88" i="3"/>
  <c r="CK88" i="3" s="1"/>
  <c r="D88" i="3"/>
  <c r="CO87" i="3"/>
  <c r="CF87" i="3"/>
  <c r="E87" i="3"/>
  <c r="D87" i="3"/>
  <c r="CC87" i="3" s="1"/>
  <c r="CO86" i="3"/>
  <c r="CF86" i="3"/>
  <c r="E86" i="3"/>
  <c r="CK86" i="3" s="1"/>
  <c r="D86" i="3"/>
  <c r="CO85" i="3"/>
  <c r="CF85" i="3"/>
  <c r="CC85" i="3"/>
  <c r="CB85" i="3"/>
  <c r="E85" i="3"/>
  <c r="D85" i="3"/>
  <c r="CL85" i="3" s="1"/>
  <c r="CO84" i="3"/>
  <c r="CF84" i="3"/>
  <c r="E84" i="3"/>
  <c r="CK84" i="3" s="1"/>
  <c r="D84" i="3"/>
  <c r="CO83" i="3"/>
  <c r="CF83" i="3"/>
  <c r="E83" i="3"/>
  <c r="D83" i="3"/>
  <c r="CL83" i="3" s="1"/>
  <c r="CO82" i="3"/>
  <c r="CF82" i="3"/>
  <c r="E82" i="3"/>
  <c r="CK82" i="3" s="1"/>
  <c r="D82" i="3"/>
  <c r="CO81" i="3"/>
  <c r="CF81" i="3"/>
  <c r="E81" i="3"/>
  <c r="CB81" i="3" s="1"/>
  <c r="D81" i="3"/>
  <c r="CO80" i="3"/>
  <c r="CL80" i="3"/>
  <c r="CF80" i="3"/>
  <c r="E80" i="3"/>
  <c r="CK80" i="3" s="1"/>
  <c r="D80" i="3"/>
  <c r="C80" i="3" s="1"/>
  <c r="CO79" i="3"/>
  <c r="CF79" i="3"/>
  <c r="E79" i="3"/>
  <c r="CB79" i="3" s="1"/>
  <c r="D79" i="3"/>
  <c r="CO78" i="3"/>
  <c r="CF78" i="3"/>
  <c r="E78" i="3"/>
  <c r="C78" i="3" s="1"/>
  <c r="CO77" i="3"/>
  <c r="CF77" i="3"/>
  <c r="E77" i="3"/>
  <c r="CB77" i="3" s="1"/>
  <c r="C77" i="3"/>
  <c r="CP77" i="3" s="1"/>
  <c r="CO76" i="3"/>
  <c r="CF76" i="3"/>
  <c r="E76" i="3"/>
  <c r="C76" i="3"/>
  <c r="CN76" i="3" s="1"/>
  <c r="CO75" i="3"/>
  <c r="CF75" i="3"/>
  <c r="E75" i="3"/>
  <c r="CO74" i="3"/>
  <c r="CF74" i="3"/>
  <c r="E74" i="3"/>
  <c r="C74" i="3" s="1"/>
  <c r="CJ74" i="3" s="1"/>
  <c r="CO73" i="3"/>
  <c r="CF73" i="3"/>
  <c r="E73" i="3"/>
  <c r="D73" i="3"/>
  <c r="CO72" i="3"/>
  <c r="CF72" i="3"/>
  <c r="E72" i="3"/>
  <c r="D72" i="3"/>
  <c r="CL72" i="3" s="1"/>
  <c r="CO71" i="3"/>
  <c r="CF71" i="3"/>
  <c r="E71" i="3"/>
  <c r="D71" i="3"/>
  <c r="CO70" i="3"/>
  <c r="CF70" i="3"/>
  <c r="E70" i="3"/>
  <c r="CK70" i="3" s="1"/>
  <c r="D70" i="3"/>
  <c r="CO69" i="3"/>
  <c r="CF69" i="3"/>
  <c r="E69" i="3"/>
  <c r="D69" i="3"/>
  <c r="CL69" i="3" s="1"/>
  <c r="CO68" i="3"/>
  <c r="CF68" i="3"/>
  <c r="E68" i="3"/>
  <c r="CK68" i="3" s="1"/>
  <c r="D68" i="3"/>
  <c r="CC68" i="3" s="1"/>
  <c r="CO67" i="3"/>
  <c r="CF67" i="3"/>
  <c r="E67" i="3"/>
  <c r="D67" i="3"/>
  <c r="CL67" i="3" s="1"/>
  <c r="CO66" i="3"/>
  <c r="CF66" i="3"/>
  <c r="E66" i="3"/>
  <c r="CB66" i="3" s="1"/>
  <c r="D66" i="3"/>
  <c r="CO65" i="3"/>
  <c r="CF65" i="3"/>
  <c r="E65" i="3"/>
  <c r="CB65" i="3" s="1"/>
  <c r="D65" i="3"/>
  <c r="CC65" i="3" s="1"/>
  <c r="CO64" i="3"/>
  <c r="CF64" i="3"/>
  <c r="E64" i="3"/>
  <c r="D64" i="3"/>
  <c r="CL64" i="3" s="1"/>
  <c r="CO63" i="3"/>
  <c r="CF63" i="3"/>
  <c r="E63" i="3"/>
  <c r="D63" i="3"/>
  <c r="CC63" i="3" s="1"/>
  <c r="CO62" i="3"/>
  <c r="CF62" i="3"/>
  <c r="E62" i="3"/>
  <c r="D62" i="3"/>
  <c r="CL62" i="3" s="1"/>
  <c r="CO61" i="3"/>
  <c r="CF61" i="3"/>
  <c r="E61" i="3"/>
  <c r="D61" i="3"/>
  <c r="CL61" i="3" s="1"/>
  <c r="CO60" i="3"/>
  <c r="CF60" i="3"/>
  <c r="E60" i="3"/>
  <c r="D60" i="3"/>
  <c r="CC60" i="3" s="1"/>
  <c r="CO59" i="3"/>
  <c r="CL59" i="3"/>
  <c r="CF59" i="3"/>
  <c r="E59" i="3"/>
  <c r="CK59" i="3" s="1"/>
  <c r="D59" i="3"/>
  <c r="CC59" i="3" s="1"/>
  <c r="CO58" i="3"/>
  <c r="CF58" i="3"/>
  <c r="CC58" i="3"/>
  <c r="E58" i="3"/>
  <c r="D58" i="3"/>
  <c r="CL58" i="3" s="1"/>
  <c r="CO57" i="3"/>
  <c r="CF57" i="3"/>
  <c r="E57" i="3"/>
  <c r="CK57" i="3" s="1"/>
  <c r="D57" i="3"/>
  <c r="C57" i="3" s="1"/>
  <c r="CM57" i="3" s="1"/>
  <c r="E56" i="3"/>
  <c r="CK56" i="3" s="1"/>
  <c r="D56" i="3"/>
  <c r="CL56" i="3" s="1"/>
  <c r="E55" i="3"/>
  <c r="D55" i="3"/>
  <c r="E54" i="3"/>
  <c r="CK54" i="3" s="1"/>
  <c r="D54" i="3"/>
  <c r="CC54" i="3" s="1"/>
  <c r="CC53" i="3"/>
  <c r="E53" i="3"/>
  <c r="CK53" i="3" s="1"/>
  <c r="D53" i="3"/>
  <c r="E52" i="3"/>
  <c r="CK52" i="3" s="1"/>
  <c r="D52" i="3"/>
  <c r="CL52" i="3" s="1"/>
  <c r="E51" i="3"/>
  <c r="D51" i="3"/>
  <c r="E50" i="3"/>
  <c r="CK50" i="3" s="1"/>
  <c r="D50" i="3"/>
  <c r="CC50" i="3" s="1"/>
  <c r="E49" i="3"/>
  <c r="CK49" i="3" s="1"/>
  <c r="D49" i="3"/>
  <c r="CL49" i="3" s="1"/>
  <c r="E48" i="3"/>
  <c r="CK48" i="3" s="1"/>
  <c r="D48" i="3"/>
  <c r="E47" i="3"/>
  <c r="D47" i="3"/>
  <c r="CL46" i="3"/>
  <c r="E46" i="3"/>
  <c r="CK46" i="3" s="1"/>
  <c r="D46" i="3"/>
  <c r="CC46" i="3" s="1"/>
  <c r="CL45" i="3"/>
  <c r="CC45" i="3"/>
  <c r="E45" i="3"/>
  <c r="CK45" i="3" s="1"/>
  <c r="D45" i="3"/>
  <c r="E44" i="3"/>
  <c r="CK44" i="3" s="1"/>
  <c r="D44" i="3"/>
  <c r="E43" i="3"/>
  <c r="D43" i="3"/>
  <c r="E42" i="3"/>
  <c r="CK42" i="3" s="1"/>
  <c r="D42" i="3"/>
  <c r="CC42" i="3" s="1"/>
  <c r="E41" i="3"/>
  <c r="CK41" i="3" s="1"/>
  <c r="D41" i="3"/>
  <c r="CC41" i="3" s="1"/>
  <c r="E40" i="3"/>
  <c r="CK40" i="3" s="1"/>
  <c r="D40" i="3"/>
  <c r="E39" i="3"/>
  <c r="D39" i="3"/>
  <c r="CC39" i="3" s="1"/>
  <c r="CL38" i="3"/>
  <c r="E38" i="3"/>
  <c r="CB38" i="3" s="1"/>
  <c r="D38" i="3"/>
  <c r="CC38" i="3" s="1"/>
  <c r="CC37" i="3"/>
  <c r="E37" i="3"/>
  <c r="CK37" i="3" s="1"/>
  <c r="D37" i="3"/>
  <c r="E36" i="3"/>
  <c r="CB36" i="3" s="1"/>
  <c r="D36" i="3"/>
  <c r="CL36" i="3" s="1"/>
  <c r="C36" i="3"/>
  <c r="CE36" i="3" s="1"/>
  <c r="E35" i="3"/>
  <c r="D35" i="3"/>
  <c r="CL35" i="3" s="1"/>
  <c r="E34" i="3"/>
  <c r="D34" i="3"/>
  <c r="CL34" i="3" s="1"/>
  <c r="E33" i="3"/>
  <c r="CB33" i="3" s="1"/>
  <c r="D33" i="3"/>
  <c r="CL33" i="3" s="1"/>
  <c r="E32" i="3"/>
  <c r="CK32" i="3" s="1"/>
  <c r="D32" i="3"/>
  <c r="C32" i="3" s="1"/>
  <c r="CE32" i="3" s="1"/>
  <c r="CL31" i="3"/>
  <c r="E31" i="3"/>
  <c r="C31" i="3" s="1"/>
  <c r="CJ31" i="3" s="1"/>
  <c r="D31" i="3"/>
  <c r="CC31" i="3" s="1"/>
  <c r="E30" i="3"/>
  <c r="CB30" i="3" s="1"/>
  <c r="D30" i="3"/>
  <c r="CL30" i="3" s="1"/>
  <c r="E29" i="3"/>
  <c r="CB29" i="3" s="1"/>
  <c r="D29" i="3"/>
  <c r="CL29" i="3" s="1"/>
  <c r="E28" i="3"/>
  <c r="CK28" i="3" s="1"/>
  <c r="D28" i="3"/>
  <c r="CL28" i="3" s="1"/>
  <c r="E27" i="3"/>
  <c r="CB27" i="3" s="1"/>
  <c r="D27" i="3"/>
  <c r="CL27" i="3" s="1"/>
  <c r="E26" i="3"/>
  <c r="CK26" i="3" s="1"/>
  <c r="D26" i="3"/>
  <c r="C26" i="3" s="1"/>
  <c r="CH26" i="3" s="1"/>
  <c r="CC25" i="3"/>
  <c r="E25" i="3"/>
  <c r="CB25" i="3" s="1"/>
  <c r="D25" i="3"/>
  <c r="CL25" i="3" s="1"/>
  <c r="CB24" i="3"/>
  <c r="E24" i="3"/>
  <c r="CK24" i="3" s="1"/>
  <c r="D24" i="3"/>
  <c r="CL24" i="3" s="1"/>
  <c r="E23" i="3"/>
  <c r="CK23" i="3" s="1"/>
  <c r="D23" i="3"/>
  <c r="CL23" i="3" s="1"/>
  <c r="E22" i="3"/>
  <c r="CK22" i="3" s="1"/>
  <c r="D22" i="3"/>
  <c r="CC22" i="3" s="1"/>
  <c r="E21" i="3"/>
  <c r="CB21" i="3" s="1"/>
  <c r="D21" i="3"/>
  <c r="C21" i="3" s="1"/>
  <c r="E20" i="3"/>
  <c r="CB20" i="3" s="1"/>
  <c r="D20" i="3"/>
  <c r="C20" i="3" s="1"/>
  <c r="CL19" i="3"/>
  <c r="CC19" i="3"/>
  <c r="E19" i="3"/>
  <c r="CB19" i="3" s="1"/>
  <c r="D19" i="3"/>
  <c r="C19" i="3"/>
  <c r="CP19" i="3" s="1"/>
  <c r="E18" i="3"/>
  <c r="CK18" i="3" s="1"/>
  <c r="D18" i="3"/>
  <c r="CC18" i="3" s="1"/>
  <c r="E17" i="3"/>
  <c r="CB17" i="3" s="1"/>
  <c r="D17" i="3"/>
  <c r="C17" i="3" s="1"/>
  <c r="E16" i="3"/>
  <c r="CB16" i="3" s="1"/>
  <c r="D16" i="3"/>
  <c r="CC16" i="3" s="1"/>
  <c r="E15" i="3"/>
  <c r="CB15" i="3" s="1"/>
  <c r="D15" i="3"/>
  <c r="CC15" i="3" s="1"/>
  <c r="E14" i="3"/>
  <c r="CK14" i="3" s="1"/>
  <c r="D14" i="3"/>
  <c r="CC14" i="3" s="1"/>
  <c r="E13" i="3"/>
  <c r="CB13" i="3" s="1"/>
  <c r="D13" i="3"/>
  <c r="C13" i="3" s="1"/>
  <c r="A5" i="3"/>
  <c r="A4" i="3"/>
  <c r="A3" i="3"/>
  <c r="A2" i="3"/>
  <c r="E32" i="2"/>
  <c r="D32" i="2"/>
  <c r="E31" i="2"/>
  <c r="D31" i="2"/>
  <c r="E30" i="2"/>
  <c r="D30" i="2"/>
  <c r="M29" i="2"/>
  <c r="L29" i="2"/>
  <c r="K29" i="2"/>
  <c r="J29" i="2"/>
  <c r="I29" i="2"/>
  <c r="H29" i="2"/>
  <c r="G29" i="2"/>
  <c r="F29" i="2"/>
  <c r="E24" i="2"/>
  <c r="D24" i="2"/>
  <c r="E23" i="2"/>
  <c r="D23" i="2"/>
  <c r="E22" i="2"/>
  <c r="D22" i="2"/>
  <c r="E21" i="2"/>
  <c r="D21" i="2"/>
  <c r="CQ16" i="2"/>
  <c r="A5" i="2"/>
  <c r="A4" i="2"/>
  <c r="A3" i="2"/>
  <c r="A2" i="2"/>
  <c r="C41" i="1"/>
  <c r="BP41" i="1" s="1"/>
  <c r="C40" i="1"/>
  <c r="BP40" i="1" s="1"/>
  <c r="C39" i="1"/>
  <c r="BP39" i="1" s="1"/>
  <c r="C38" i="1"/>
  <c r="BP38" i="1" s="1"/>
  <c r="C37" i="1"/>
  <c r="BW37" i="1" s="1"/>
  <c r="C36" i="1"/>
  <c r="BU36" i="1" s="1"/>
  <c r="C35" i="1"/>
  <c r="BV35" i="1" s="1"/>
  <c r="C34" i="1"/>
  <c r="BW34" i="1" s="1"/>
  <c r="C33" i="1"/>
  <c r="BQ33" i="1" s="1"/>
  <c r="D29" i="1"/>
  <c r="C29" i="1"/>
  <c r="D27" i="1"/>
  <c r="C27" i="1"/>
  <c r="D26" i="1"/>
  <c r="C26" i="1"/>
  <c r="D23" i="1"/>
  <c r="C23" i="1"/>
  <c r="D22" i="1"/>
  <c r="C22" i="1"/>
  <c r="D21" i="1"/>
  <c r="C21" i="1"/>
  <c r="D20" i="1"/>
  <c r="C20" i="1"/>
  <c r="B20" i="1"/>
  <c r="D19" i="1"/>
  <c r="B19" i="1" s="1"/>
  <c r="BV19" i="1" s="1"/>
  <c r="D18" i="1"/>
  <c r="C18" i="1"/>
  <c r="D17" i="1"/>
  <c r="C17" i="1"/>
  <c r="D16" i="1"/>
  <c r="C16" i="1"/>
  <c r="D15" i="1"/>
  <c r="C15" i="1"/>
  <c r="D14" i="1"/>
  <c r="B14" i="1" s="1"/>
  <c r="BS14" i="1" s="1"/>
  <c r="D13" i="1"/>
  <c r="B13" i="1" s="1"/>
  <c r="D12" i="1"/>
  <c r="C12" i="1"/>
  <c r="A5" i="1"/>
  <c r="A4" i="1"/>
  <c r="A3" i="1"/>
  <c r="A2" i="1"/>
  <c r="CM20" i="5" l="1"/>
  <c r="CB26" i="5"/>
  <c r="CK41" i="5"/>
  <c r="CA160" i="5"/>
  <c r="S160" i="5" s="1"/>
  <c r="CB160" i="5"/>
  <c r="C212" i="5"/>
  <c r="CA142" i="3"/>
  <c r="P142" i="3" s="1"/>
  <c r="BS24" i="4"/>
  <c r="BT34" i="4"/>
  <c r="BR53" i="4"/>
  <c r="CA21" i="5"/>
  <c r="CF26" i="5"/>
  <c r="CK66" i="5"/>
  <c r="CL160" i="5"/>
  <c r="CC32" i="3"/>
  <c r="CC67" i="3"/>
  <c r="BS10" i="4"/>
  <c r="CB26" i="3"/>
  <c r="CB54" i="3"/>
  <c r="CK77" i="3"/>
  <c r="BV24" i="4"/>
  <c r="BR30" i="4"/>
  <c r="BU34" i="4"/>
  <c r="BT53" i="4"/>
  <c r="BZ103" i="4"/>
  <c r="CB17" i="5"/>
  <c r="CN21" i="5"/>
  <c r="CO26" i="5"/>
  <c r="CK67" i="5"/>
  <c r="CK89" i="5"/>
  <c r="I149" i="5"/>
  <c r="CC17" i="5"/>
  <c r="CA12" i="5"/>
  <c r="CF17" i="5"/>
  <c r="CL17" i="5"/>
  <c r="CL12" i="5"/>
  <c r="CO17" i="5"/>
  <c r="CC39" i="5"/>
  <c r="D53" i="5"/>
  <c r="CA60" i="5"/>
  <c r="J60" i="5" s="1"/>
  <c r="CK128" i="5"/>
  <c r="BQ106" i="4"/>
  <c r="V106" i="4" s="1"/>
  <c r="CM12" i="5"/>
  <c r="CP17" i="5"/>
  <c r="CD39" i="5"/>
  <c r="BR24" i="4"/>
  <c r="CC49" i="3"/>
  <c r="BR25" i="4"/>
  <c r="CM39" i="5"/>
  <c r="CK93" i="5"/>
  <c r="CA129" i="5"/>
  <c r="M129" i="5" s="1"/>
  <c r="CB166" i="5"/>
  <c r="CB34" i="4"/>
  <c r="CK21" i="3"/>
  <c r="CK78" i="3"/>
  <c r="CA97" i="3"/>
  <c r="BR54" i="4"/>
  <c r="BR34" i="4"/>
  <c r="BZ24" i="4"/>
  <c r="BZ18" i="4"/>
  <c r="CL42" i="3"/>
  <c r="CO39" i="5"/>
  <c r="CC36" i="3"/>
  <c r="CL50" i="3"/>
  <c r="CL65" i="3"/>
  <c r="CG19" i="4"/>
  <c r="CG25" i="4"/>
  <c r="BR50" i="4"/>
  <c r="BZ64" i="4"/>
  <c r="CC13" i="5"/>
  <c r="CK130" i="5"/>
  <c r="BZ53" i="4"/>
  <c r="CB14" i="3"/>
  <c r="CL41" i="3"/>
  <c r="CB56" i="3"/>
  <c r="CA105" i="3"/>
  <c r="CA132" i="3"/>
  <c r="P132" i="3" s="1"/>
  <c r="BW13" i="4"/>
  <c r="CC30" i="4"/>
  <c r="CA146" i="3"/>
  <c r="P146" i="3" s="1"/>
  <c r="CC69" i="3"/>
  <c r="BV25" i="4"/>
  <c r="CL15" i="3"/>
  <c r="C61" i="3"/>
  <c r="CQ61" i="3" s="1"/>
  <c r="BX25" i="4"/>
  <c r="BR31" i="4"/>
  <c r="CB59" i="3"/>
  <c r="CC72" i="3"/>
  <c r="CC64" i="3"/>
  <c r="CA144" i="3"/>
  <c r="P144" i="3" s="1"/>
  <c r="CD24" i="4"/>
  <c r="BU30" i="4"/>
  <c r="CC34" i="4"/>
  <c r="B175" i="3"/>
  <c r="BX13" i="4"/>
  <c r="BW18" i="4"/>
  <c r="CD30" i="4"/>
  <c r="BR35" i="4"/>
  <c r="CG13" i="4"/>
  <c r="CB35" i="4"/>
  <c r="CB74" i="3"/>
  <c r="BR56" i="4"/>
  <c r="CK29" i="3"/>
  <c r="CB57" i="3"/>
  <c r="CC61" i="3"/>
  <c r="CA148" i="3"/>
  <c r="P148" i="3" s="1"/>
  <c r="BR19" i="4"/>
  <c r="CE25" i="4"/>
  <c r="CB31" i="4"/>
  <c r="BT56" i="4"/>
  <c r="BR64" i="4"/>
  <c r="BZ107" i="4"/>
  <c r="CA13" i="5"/>
  <c r="CK18" i="5"/>
  <c r="BS50" i="4"/>
  <c r="CL13" i="5"/>
  <c r="CK30" i="3"/>
  <c r="CA100" i="3"/>
  <c r="BW20" i="4"/>
  <c r="BT50" i="4"/>
  <c r="BR65" i="4"/>
  <c r="CM13" i="5"/>
  <c r="CK33" i="3"/>
  <c r="C27" i="3"/>
  <c r="CM27" i="3" s="1"/>
  <c r="BU17" i="4"/>
  <c r="CC53" i="4"/>
  <c r="BU13" i="4"/>
  <c r="CG17" i="4"/>
  <c r="CB15" i="4"/>
  <c r="BW28" i="4"/>
  <c r="BT58" i="4"/>
  <c r="CF48" i="5"/>
  <c r="CK84" i="5"/>
  <c r="CK97" i="5"/>
  <c r="CB158" i="5"/>
  <c r="C25" i="3"/>
  <c r="CG25" i="3" s="1"/>
  <c r="C38" i="3"/>
  <c r="CQ38" i="3" s="1"/>
  <c r="C32" i="2"/>
  <c r="CB18" i="3"/>
  <c r="CA101" i="3"/>
  <c r="CK85" i="5"/>
  <c r="C210" i="5"/>
  <c r="CA140" i="3"/>
  <c r="P140" i="3" s="1"/>
  <c r="BT52" i="4"/>
  <c r="D98" i="5"/>
  <c r="AT28" i="1"/>
  <c r="CC22" i="4"/>
  <c r="BW12" i="4"/>
  <c r="CQ57" i="3"/>
  <c r="CJ103" i="3"/>
  <c r="CA103" i="3"/>
  <c r="B18" i="1"/>
  <c r="B22" i="1"/>
  <c r="BY26" i="1"/>
  <c r="C22" i="2"/>
  <c r="CG22" i="2" s="1"/>
  <c r="CL14" i="3"/>
  <c r="CB22" i="3"/>
  <c r="CK25" i="3"/>
  <c r="CC27" i="3"/>
  <c r="CA31" i="3"/>
  <c r="CN31" i="3"/>
  <c r="CL32" i="3"/>
  <c r="CB37" i="3"/>
  <c r="CB40" i="3"/>
  <c r="CB41" i="3"/>
  <c r="CB42" i="3"/>
  <c r="CB44" i="3"/>
  <c r="CB45" i="3"/>
  <c r="CB46" i="3"/>
  <c r="CB48" i="3"/>
  <c r="CB49" i="3"/>
  <c r="CB50" i="3"/>
  <c r="CB52" i="3"/>
  <c r="CB53" i="3"/>
  <c r="C54" i="3"/>
  <c r="CH54" i="3" s="1"/>
  <c r="CL54" i="3"/>
  <c r="CG57" i="3"/>
  <c r="CL60" i="3"/>
  <c r="CA61" i="3"/>
  <c r="CB68" i="3"/>
  <c r="C73" i="3"/>
  <c r="CL73" i="3"/>
  <c r="CC73" i="3"/>
  <c r="CG76" i="3"/>
  <c r="CL87" i="3"/>
  <c r="CC12" i="4"/>
  <c r="CD12" i="4"/>
  <c r="BU12" i="4"/>
  <c r="CB12" i="4"/>
  <c r="BT12" i="4"/>
  <c r="CG12" i="4"/>
  <c r="BX12" i="4"/>
  <c r="BS12" i="4"/>
  <c r="BZ14" i="4"/>
  <c r="CB14" i="4"/>
  <c r="BX14" i="4"/>
  <c r="BS14" i="4"/>
  <c r="BZ22" i="4"/>
  <c r="CG22" i="4"/>
  <c r="CB22" i="4"/>
  <c r="BT22" i="4"/>
  <c r="CF22" i="4"/>
  <c r="BX22" i="4"/>
  <c r="BS22" i="4"/>
  <c r="CD22" i="4"/>
  <c r="BW22" i="4"/>
  <c r="BQ22" i="4"/>
  <c r="BU23" i="4"/>
  <c r="CF26" i="4"/>
  <c r="CG26" i="4"/>
  <c r="BU26" i="4"/>
  <c r="CB26" i="4"/>
  <c r="BX26" i="4"/>
  <c r="BW26" i="4"/>
  <c r="CA32" i="4"/>
  <c r="CF32" i="4"/>
  <c r="BZ32" i="4"/>
  <c r="BS32" i="4"/>
  <c r="CD32" i="4"/>
  <c r="BU32" i="4"/>
  <c r="CC32" i="4"/>
  <c r="BT32" i="4"/>
  <c r="CB32" i="4"/>
  <c r="BR32" i="4"/>
  <c r="O44" i="4"/>
  <c r="BQ108" i="4"/>
  <c r="V108" i="4" s="1"/>
  <c r="BZ108" i="4"/>
  <c r="C15" i="3"/>
  <c r="CH15" i="3" s="1"/>
  <c r="CC23" i="3"/>
  <c r="CC28" i="3"/>
  <c r="CC29" i="3"/>
  <c r="CB31" i="3"/>
  <c r="CM32" i="3"/>
  <c r="CC33" i="3"/>
  <c r="CC35" i="3"/>
  <c r="CK36" i="3"/>
  <c r="C42" i="3"/>
  <c r="C46" i="3"/>
  <c r="C50" i="3"/>
  <c r="CN50" i="3" s="1"/>
  <c r="CL57" i="3"/>
  <c r="CM76" i="3"/>
  <c r="CE78" i="3"/>
  <c r="CA78" i="3"/>
  <c r="CJ99" i="3"/>
  <c r="CA99" i="3"/>
  <c r="BZ11" i="4"/>
  <c r="CG11" i="4"/>
  <c r="CB11" i="4"/>
  <c r="BT11" i="4"/>
  <c r="CF11" i="4"/>
  <c r="BX11" i="4"/>
  <c r="BS11" i="4"/>
  <c r="CD11" i="4"/>
  <c r="BW11" i="4"/>
  <c r="BQ11" i="4"/>
  <c r="BZ27" i="4"/>
  <c r="CB27" i="4"/>
  <c r="CD27" i="4"/>
  <c r="BX27" i="4"/>
  <c r="BS27" i="4"/>
  <c r="CB51" i="4"/>
  <c r="BZ51" i="4"/>
  <c r="BQ51" i="4"/>
  <c r="BT51" i="4"/>
  <c r="BS51" i="4"/>
  <c r="CC51" i="4"/>
  <c r="BR51" i="4"/>
  <c r="CB55" i="4"/>
  <c r="CC55" i="4"/>
  <c r="BS55" i="4"/>
  <c r="BT55" i="4"/>
  <c r="BR55" i="4"/>
  <c r="CA55" i="4"/>
  <c r="BQ55" i="4"/>
  <c r="BQ104" i="4"/>
  <c r="V104" i="4" s="1"/>
  <c r="BZ104" i="4"/>
  <c r="CJ77" i="3"/>
  <c r="CM77" i="3"/>
  <c r="CA77" i="3"/>
  <c r="CJ95" i="3"/>
  <c r="CA95" i="3"/>
  <c r="BZ23" i="4"/>
  <c r="CE23" i="4"/>
  <c r="CA23" i="4"/>
  <c r="BT23" i="4"/>
  <c r="CD23" i="4"/>
  <c r="BX23" i="4"/>
  <c r="BS23" i="4"/>
  <c r="CC23" i="4"/>
  <c r="BV23" i="4"/>
  <c r="BR23" i="4"/>
  <c r="CL37" i="5"/>
  <c r="CC37" i="5"/>
  <c r="CK37" i="5"/>
  <c r="CA37" i="5"/>
  <c r="CP37" i="5"/>
  <c r="CE37" i="5"/>
  <c r="CD37" i="5"/>
  <c r="B12" i="1"/>
  <c r="CL18" i="3"/>
  <c r="C22" i="3"/>
  <c r="C23" i="3"/>
  <c r="CD23" i="3" s="1"/>
  <c r="CC24" i="3"/>
  <c r="CH27" i="3"/>
  <c r="C33" i="3"/>
  <c r="CD33" i="3" s="1"/>
  <c r="C37" i="3"/>
  <c r="CL37" i="3"/>
  <c r="CK38" i="3"/>
  <c r="C41" i="3"/>
  <c r="CQ41" i="3" s="1"/>
  <c r="C45" i="3"/>
  <c r="CG45" i="3" s="1"/>
  <c r="C49" i="3"/>
  <c r="C53" i="3"/>
  <c r="CN53" i="3" s="1"/>
  <c r="CL53" i="3"/>
  <c r="CC57" i="3"/>
  <c r="CK61" i="3"/>
  <c r="CP61" i="3"/>
  <c r="CL63" i="3"/>
  <c r="CK76" i="3"/>
  <c r="CB76" i="3"/>
  <c r="C124" i="3"/>
  <c r="CL124" i="3" s="1"/>
  <c r="BU11" i="4"/>
  <c r="CG23" i="4"/>
  <c r="BZ28" i="4"/>
  <c r="CF28" i="4"/>
  <c r="BX28" i="4"/>
  <c r="BS28" i="4"/>
  <c r="CD28" i="4"/>
  <c r="BU28" i="4"/>
  <c r="CC28" i="4"/>
  <c r="BT28" i="4"/>
  <c r="CB28" i="4"/>
  <c r="BQ28" i="4"/>
  <c r="CA51" i="4"/>
  <c r="BZ55" i="4"/>
  <c r="BQ98" i="4"/>
  <c r="V98" i="4" s="1"/>
  <c r="BZ98" i="4"/>
  <c r="C64" i="3"/>
  <c r="CK81" i="3"/>
  <c r="CC83" i="3"/>
  <c r="BX10" i="4"/>
  <c r="BU15" i="4"/>
  <c r="CC15" i="4"/>
  <c r="BW16" i="4"/>
  <c r="CF16" i="4"/>
  <c r="BW17" i="4"/>
  <c r="CB18" i="4"/>
  <c r="BW19" i="4"/>
  <c r="CB20" i="4"/>
  <c r="BX21" i="4"/>
  <c r="CF24" i="4"/>
  <c r="CC24" i="4"/>
  <c r="BX24" i="4"/>
  <c r="BT24" i="4"/>
  <c r="CA24" i="4"/>
  <c r="CG24" i="4"/>
  <c r="CA29" i="4"/>
  <c r="CF29" i="4"/>
  <c r="BZ29" i="4"/>
  <c r="BS29" i="4"/>
  <c r="BW29" i="4"/>
  <c r="CG29" i="4"/>
  <c r="BT31" i="4"/>
  <c r="CC31" i="4"/>
  <c r="CA33" i="4"/>
  <c r="CF33" i="4"/>
  <c r="BZ33" i="4"/>
  <c r="BS33" i="4"/>
  <c r="BW33" i="4"/>
  <c r="CG33" i="4"/>
  <c r="BT35" i="4"/>
  <c r="CC35" i="4"/>
  <c r="O39" i="4"/>
  <c r="BT54" i="4"/>
  <c r="BU66" i="4"/>
  <c r="CD66" i="4"/>
  <c r="BZ66" i="4"/>
  <c r="BZ96" i="4"/>
  <c r="BQ96" i="4"/>
  <c r="V96" i="4" s="1"/>
  <c r="C116" i="4"/>
  <c r="CE11" i="5"/>
  <c r="CM11" i="5"/>
  <c r="CN16" i="5"/>
  <c r="CM16" i="5"/>
  <c r="CC16" i="5"/>
  <c r="CL16" i="5"/>
  <c r="CA16" i="5"/>
  <c r="CO16" i="5"/>
  <c r="CF16" i="5"/>
  <c r="CM38" i="5"/>
  <c r="CF38" i="5"/>
  <c r="CB38" i="5"/>
  <c r="CN38" i="5"/>
  <c r="CK38" i="5"/>
  <c r="C69" i="3"/>
  <c r="CK74" i="3"/>
  <c r="C79" i="3"/>
  <c r="CN79" i="3" s="1"/>
  <c r="CK79" i="3"/>
  <c r="C81" i="3"/>
  <c r="CP81" i="3" s="1"/>
  <c r="CA94" i="3"/>
  <c r="CA98" i="3"/>
  <c r="CA102" i="3"/>
  <c r="C122" i="3"/>
  <c r="CJ129" i="3"/>
  <c r="CJ131" i="3"/>
  <c r="CJ133" i="3"/>
  <c r="CJ135" i="3"/>
  <c r="CJ137" i="3"/>
  <c r="CJ139" i="3"/>
  <c r="CJ141" i="3"/>
  <c r="CJ143" i="3"/>
  <c r="CJ145" i="3"/>
  <c r="CJ147" i="3"/>
  <c r="D180" i="3"/>
  <c r="B178" i="3"/>
  <c r="CB10" i="4"/>
  <c r="CB13" i="4"/>
  <c r="BQ15" i="4"/>
  <c r="T15" i="4" s="1"/>
  <c r="BW15" i="4"/>
  <c r="CD15" i="4"/>
  <c r="BS16" i="4"/>
  <c r="BX16" i="4"/>
  <c r="CG16" i="4"/>
  <c r="BX17" i="4"/>
  <c r="BR18" i="4"/>
  <c r="CG18" i="4"/>
  <c r="BZ19" i="4"/>
  <c r="BR20" i="4"/>
  <c r="CG20" i="4"/>
  <c r="CB21" i="4"/>
  <c r="BQ24" i="4"/>
  <c r="BU24" i="4"/>
  <c r="CB24" i="4"/>
  <c r="BR29" i="4"/>
  <c r="CB29" i="4"/>
  <c r="CA30" i="4"/>
  <c r="CF30" i="4"/>
  <c r="BZ30" i="4"/>
  <c r="BS30" i="4"/>
  <c r="BW30" i="4"/>
  <c r="CG30" i="4"/>
  <c r="BU31" i="4"/>
  <c r="BR33" i="4"/>
  <c r="CB33" i="4"/>
  <c r="CA34" i="4"/>
  <c r="CF34" i="4"/>
  <c r="BZ34" i="4"/>
  <c r="BS34" i="4"/>
  <c r="BW34" i="4"/>
  <c r="CG34" i="4"/>
  <c r="BU35" i="4"/>
  <c r="CB52" i="4"/>
  <c r="BR52" i="4"/>
  <c r="CB56" i="4"/>
  <c r="CA56" i="4"/>
  <c r="BZ57" i="4"/>
  <c r="BT57" i="4"/>
  <c r="BS58" i="4"/>
  <c r="BR58" i="4"/>
  <c r="BU68" i="4"/>
  <c r="BZ68" i="4"/>
  <c r="BR68" i="4"/>
  <c r="BQ105" i="4"/>
  <c r="V105" i="4" s="1"/>
  <c r="BZ105" i="4"/>
  <c r="BQ109" i="4"/>
  <c r="V109" i="4" s="1"/>
  <c r="BZ109" i="4"/>
  <c r="CN32" i="5"/>
  <c r="CP32" i="5"/>
  <c r="CD32" i="5"/>
  <c r="CO32" i="5"/>
  <c r="CC32" i="5"/>
  <c r="CM32" i="5"/>
  <c r="CF32" i="5"/>
  <c r="CA32" i="5"/>
  <c r="C180" i="3"/>
  <c r="CB17" i="4"/>
  <c r="CB19" i="4"/>
  <c r="CD21" i="4"/>
  <c r="CA31" i="4"/>
  <c r="CF31" i="4"/>
  <c r="BZ31" i="4"/>
  <c r="BS31" i="4"/>
  <c r="BW31" i="4"/>
  <c r="CG31" i="4"/>
  <c r="CA35" i="4"/>
  <c r="CF35" i="4"/>
  <c r="BZ35" i="4"/>
  <c r="BS35" i="4"/>
  <c r="BW35" i="4"/>
  <c r="CG35" i="4"/>
  <c r="O43" i="4"/>
  <c r="O46" i="4"/>
  <c r="BQ54" i="4"/>
  <c r="CC54" i="4"/>
  <c r="BS54" i="4"/>
  <c r="CA54" i="4"/>
  <c r="CC67" i="4"/>
  <c r="BZ67" i="4"/>
  <c r="BS67" i="4"/>
  <c r="CC69" i="4"/>
  <c r="BZ69" i="4"/>
  <c r="BS69" i="4"/>
  <c r="CK33" i="5"/>
  <c r="CP33" i="5"/>
  <c r="CL33" i="5"/>
  <c r="CC33" i="5"/>
  <c r="CO33" i="5"/>
  <c r="CF33" i="5"/>
  <c r="CB33" i="5"/>
  <c r="CE33" i="5"/>
  <c r="CD33" i="5"/>
  <c r="CN33" i="5"/>
  <c r="CA33" i="5"/>
  <c r="CN36" i="5"/>
  <c r="CO36" i="5"/>
  <c r="CC36" i="5"/>
  <c r="CM36" i="5"/>
  <c r="CA36" i="5"/>
  <c r="CP36" i="5"/>
  <c r="CF36" i="5"/>
  <c r="CD36" i="5"/>
  <c r="CK164" i="5"/>
  <c r="CB164" i="5"/>
  <c r="CA164" i="5"/>
  <c r="CL31" i="5"/>
  <c r="CP31" i="5"/>
  <c r="CB31" i="5"/>
  <c r="CN31" i="5"/>
  <c r="CA31" i="5"/>
  <c r="CM45" i="5"/>
  <c r="CL45" i="5"/>
  <c r="CK45" i="5"/>
  <c r="CN47" i="5"/>
  <c r="CM47" i="5"/>
  <c r="CC47" i="5"/>
  <c r="CL47" i="5"/>
  <c r="CA47" i="5"/>
  <c r="CP47" i="5"/>
  <c r="CK65" i="5"/>
  <c r="CA65" i="5"/>
  <c r="J65" i="5" s="1"/>
  <c r="CK156" i="5"/>
  <c r="CB156" i="5"/>
  <c r="CA156" i="5"/>
  <c r="S156" i="5" s="1"/>
  <c r="CL162" i="5"/>
  <c r="CK162" i="5"/>
  <c r="CB162" i="5"/>
  <c r="CA167" i="5"/>
  <c r="CK167" i="5"/>
  <c r="CB167" i="5"/>
  <c r="S167" i="5" s="1"/>
  <c r="CA25" i="4"/>
  <c r="C59" i="4" a="1"/>
  <c r="C59" i="4" s="1"/>
  <c r="BZ50" i="4"/>
  <c r="CA53" i="4"/>
  <c r="CD64" i="4"/>
  <c r="BZ65" i="4"/>
  <c r="D120" i="4"/>
  <c r="C117" i="4"/>
  <c r="CD12" i="5"/>
  <c r="CD13" i="5"/>
  <c r="CL19" i="5"/>
  <c r="CD19" i="5"/>
  <c r="CP19" i="5"/>
  <c r="CB19" i="5"/>
  <c r="CM23" i="5"/>
  <c r="CB23" i="5"/>
  <c r="CP23" i="5"/>
  <c r="CA23" i="5"/>
  <c r="CN28" i="5"/>
  <c r="CP28" i="5"/>
  <c r="CD28" i="5"/>
  <c r="CO28" i="5"/>
  <c r="CC28" i="5"/>
  <c r="CK29" i="5"/>
  <c r="CP29" i="5"/>
  <c r="CL29" i="5"/>
  <c r="CC29" i="5"/>
  <c r="CO29" i="5"/>
  <c r="CF29" i="5"/>
  <c r="CB29" i="5"/>
  <c r="CM29" i="5"/>
  <c r="CD31" i="5"/>
  <c r="CN43" i="5"/>
  <c r="CM43" i="5"/>
  <c r="CC43" i="5"/>
  <c r="CL43" i="5"/>
  <c r="CA43" i="5"/>
  <c r="CP43" i="5"/>
  <c r="CM46" i="5"/>
  <c r="CK46" i="5"/>
  <c r="CF46" i="5"/>
  <c r="CD47" i="5"/>
  <c r="CD49" i="5"/>
  <c r="CE49" i="5"/>
  <c r="CM49" i="5"/>
  <c r="CA49" i="5"/>
  <c r="CP51" i="5"/>
  <c r="CE51" i="5"/>
  <c r="CO51" i="5"/>
  <c r="CD51" i="5"/>
  <c r="CK59" i="5"/>
  <c r="CA59" i="5"/>
  <c r="J59" i="5" s="1"/>
  <c r="CA68" i="5"/>
  <c r="J68" i="5" s="1"/>
  <c r="CK68" i="5"/>
  <c r="CL154" i="5"/>
  <c r="CK154" i="5"/>
  <c r="CB154" i="5"/>
  <c r="CL156" i="5"/>
  <c r="CA162" i="5"/>
  <c r="S162" i="5" s="1"/>
  <c r="CL167" i="5"/>
  <c r="CD65" i="4"/>
  <c r="B110" i="4"/>
  <c r="E120" i="4"/>
  <c r="C119" i="4"/>
  <c r="CN12" i="5"/>
  <c r="CO12" i="5"/>
  <c r="CF12" i="5"/>
  <c r="CK13" i="5"/>
  <c r="CO13" i="5"/>
  <c r="CF13" i="5"/>
  <c r="CB13" i="5"/>
  <c r="CN13" i="5"/>
  <c r="CE13" i="5"/>
  <c r="CK21" i="5"/>
  <c r="CP21" i="5"/>
  <c r="CL21" i="5"/>
  <c r="CC21" i="5"/>
  <c r="CO21" i="5"/>
  <c r="CF21" i="5"/>
  <c r="CB21" i="5"/>
  <c r="AI21" i="5" s="1"/>
  <c r="CM21" i="5"/>
  <c r="CM25" i="5"/>
  <c r="CB25" i="5"/>
  <c r="AI25" i="5" s="1"/>
  <c r="CP25" i="5"/>
  <c r="CA25" i="5"/>
  <c r="CM31" i="5"/>
  <c r="CE47" i="5"/>
  <c r="CK83" i="5"/>
  <c r="CA83" i="5"/>
  <c r="J83" i="5" s="1"/>
  <c r="CA96" i="5"/>
  <c r="J96" i="5" s="1"/>
  <c r="CK96" i="5"/>
  <c r="CA154" i="5"/>
  <c r="S154" i="5" s="1"/>
  <c r="CK168" i="5"/>
  <c r="CB168" i="5"/>
  <c r="CA168" i="5"/>
  <c r="CK213" i="5"/>
  <c r="CA213" i="5"/>
  <c r="AI213" i="5" s="1"/>
  <c r="CM15" i="5"/>
  <c r="CD17" i="5"/>
  <c r="CM17" i="5"/>
  <c r="CD20" i="5"/>
  <c r="CO20" i="5"/>
  <c r="CC24" i="5"/>
  <c r="AI24" i="5" s="1"/>
  <c r="CM24" i="5"/>
  <c r="CC26" i="5"/>
  <c r="CL26" i="5"/>
  <c r="CP26" i="5"/>
  <c r="CM35" i="5"/>
  <c r="CE39" i="5"/>
  <c r="CP39" i="5"/>
  <c r="CL41" i="5"/>
  <c r="CK48" i="5"/>
  <c r="C215" i="5"/>
  <c r="CA15" i="5"/>
  <c r="CN15" i="5"/>
  <c r="CA17" i="5"/>
  <c r="CE17" i="5"/>
  <c r="CN17" i="5"/>
  <c r="CF20" i="5"/>
  <c r="CP20" i="5"/>
  <c r="CE24" i="5"/>
  <c r="CO24" i="5"/>
  <c r="CD26" i="5"/>
  <c r="CM26" i="5"/>
  <c r="CA35" i="5"/>
  <c r="CN35" i="5"/>
  <c r="CA39" i="5"/>
  <c r="CL39" i="5"/>
  <c r="CK40" i="5"/>
  <c r="CA41" i="5"/>
  <c r="CM41" i="5"/>
  <c r="CK44" i="5"/>
  <c r="CB48" i="5"/>
  <c r="CN48" i="5"/>
  <c r="CK80" i="5"/>
  <c r="CK111" i="5"/>
  <c r="I148" i="5"/>
  <c r="CA158" i="5"/>
  <c r="S158" i="5" s="1"/>
  <c r="CA166" i="5"/>
  <c r="S166" i="5" s="1"/>
  <c r="CK215" i="5"/>
  <c r="CA215" i="5"/>
  <c r="AI215" i="5" s="1"/>
  <c r="CL42" i="5"/>
  <c r="CE42" i="5"/>
  <c r="CP42" i="5"/>
  <c r="CD42" i="5"/>
  <c r="CN11" i="5"/>
  <c r="CL18" i="5"/>
  <c r="CL52" i="5"/>
  <c r="CD52" i="5"/>
  <c r="CP52" i="5"/>
  <c r="CC52" i="5"/>
  <c r="CK78" i="5"/>
  <c r="CK94" i="5"/>
  <c r="CK124" i="5"/>
  <c r="CK174" i="5"/>
  <c r="CK178" i="5"/>
  <c r="CK182" i="5"/>
  <c r="CK186" i="5"/>
  <c r="CK190" i="5"/>
  <c r="CK194" i="5"/>
  <c r="CK198" i="5"/>
  <c r="CB11" i="5"/>
  <c r="CO11" i="5"/>
  <c r="CE12" i="5"/>
  <c r="CA14" i="5"/>
  <c r="CM14" i="5"/>
  <c r="CC15" i="5"/>
  <c r="CO15" i="5"/>
  <c r="CE16" i="5"/>
  <c r="CA18" i="5"/>
  <c r="CM18" i="5"/>
  <c r="CC19" i="5"/>
  <c r="CO19" i="5"/>
  <c r="CE20" i="5"/>
  <c r="CA22" i="5"/>
  <c r="CM22" i="5"/>
  <c r="CC23" i="5"/>
  <c r="CC25" i="5"/>
  <c r="CA27" i="5"/>
  <c r="CO27" i="5"/>
  <c r="CE28" i="5"/>
  <c r="CA30" i="5"/>
  <c r="CM30" i="5"/>
  <c r="CC31" i="5"/>
  <c r="CO31" i="5"/>
  <c r="CE32" i="5"/>
  <c r="CA34" i="5"/>
  <c r="CM34" i="5"/>
  <c r="CC35" i="5"/>
  <c r="CO35" i="5"/>
  <c r="CE36" i="5"/>
  <c r="CF37" i="5"/>
  <c r="CO37" i="5"/>
  <c r="CN37" i="5"/>
  <c r="CB37" i="5"/>
  <c r="CM37" i="5"/>
  <c r="CB42" i="5"/>
  <c r="CB50" i="5"/>
  <c r="CK72" i="5"/>
  <c r="CK88" i="5"/>
  <c r="CK171" i="5"/>
  <c r="CA171" i="5"/>
  <c r="J171" i="5" s="1"/>
  <c r="CK175" i="5"/>
  <c r="CA175" i="5"/>
  <c r="J175" i="5" s="1"/>
  <c r="CK179" i="5"/>
  <c r="CA179" i="5"/>
  <c r="J179" i="5" s="1"/>
  <c r="CK183" i="5"/>
  <c r="CA183" i="5"/>
  <c r="J183" i="5" s="1"/>
  <c r="CK187" i="5"/>
  <c r="CA187" i="5"/>
  <c r="J187" i="5" s="1"/>
  <c r="CK191" i="5"/>
  <c r="CA191" i="5"/>
  <c r="J191" i="5" s="1"/>
  <c r="CK195" i="5"/>
  <c r="CA195" i="5"/>
  <c r="J195" i="5" s="1"/>
  <c r="CK199" i="5"/>
  <c r="CA199" i="5"/>
  <c r="J199" i="5" s="1"/>
  <c r="CK14" i="5"/>
  <c r="CA42" i="5"/>
  <c r="CA50" i="5"/>
  <c r="CC11" i="5"/>
  <c r="CP11" i="5"/>
  <c r="CB14" i="5"/>
  <c r="CN14" i="5"/>
  <c r="CB18" i="5"/>
  <c r="CN18" i="5"/>
  <c r="CB22" i="5"/>
  <c r="CN22" i="5"/>
  <c r="CB27" i="5"/>
  <c r="CP27" i="5"/>
  <c r="CB30" i="5"/>
  <c r="CN30" i="5"/>
  <c r="CB34" i="5"/>
  <c r="CN34" i="5"/>
  <c r="CC42" i="5"/>
  <c r="CP44" i="5"/>
  <c r="CD44" i="5"/>
  <c r="CM44" i="5"/>
  <c r="CA44" i="5"/>
  <c r="CL44" i="5"/>
  <c r="CF45" i="5"/>
  <c r="CO45" i="5"/>
  <c r="CC45" i="5"/>
  <c r="CN45" i="5"/>
  <c r="CB45" i="5"/>
  <c r="CP45" i="5"/>
  <c r="CB52" i="5"/>
  <c r="CK117" i="5"/>
  <c r="CC117" i="5"/>
  <c r="CA117" i="5"/>
  <c r="CL153" i="5"/>
  <c r="CB153" i="5"/>
  <c r="CA153" i="5"/>
  <c r="CL157" i="5"/>
  <c r="CB157" i="5"/>
  <c r="CA157" i="5"/>
  <c r="CL161" i="5"/>
  <c r="CB161" i="5"/>
  <c r="CA161" i="5"/>
  <c r="S161" i="5" s="1"/>
  <c r="CL165" i="5"/>
  <c r="CB165" i="5"/>
  <c r="CA165" i="5"/>
  <c r="CK212" i="5"/>
  <c r="CA212" i="5"/>
  <c r="AI212" i="5" s="1"/>
  <c r="CK22" i="5"/>
  <c r="CL27" i="5"/>
  <c r="CL50" i="5"/>
  <c r="CE50" i="5"/>
  <c r="CP50" i="5"/>
  <c r="CD50" i="5"/>
  <c r="CO50" i="5"/>
  <c r="CK211" i="5"/>
  <c r="CA211" i="5"/>
  <c r="AI211" i="5" s="1"/>
  <c r="CL14" i="5"/>
  <c r="CM27" i="5"/>
  <c r="CD11" i="5"/>
  <c r="CK12" i="5"/>
  <c r="CC14" i="5"/>
  <c r="CO14" i="5"/>
  <c r="CE15" i="5"/>
  <c r="CK16" i="5"/>
  <c r="CC18" i="5"/>
  <c r="CO18" i="5"/>
  <c r="CE19" i="5"/>
  <c r="CK20" i="5"/>
  <c r="CC22" i="5"/>
  <c r="CO22" i="5"/>
  <c r="CF23" i="5"/>
  <c r="CF25" i="5"/>
  <c r="CC27" i="5"/>
  <c r="CK28" i="5"/>
  <c r="CC30" i="5"/>
  <c r="CO30" i="5"/>
  <c r="CE31" i="5"/>
  <c r="CK32" i="5"/>
  <c r="CC34" i="5"/>
  <c r="CO34" i="5"/>
  <c r="CE35" i="5"/>
  <c r="CK36" i="5"/>
  <c r="CL38" i="5"/>
  <c r="CE38" i="5"/>
  <c r="CP38" i="5"/>
  <c r="CD38" i="5"/>
  <c r="CO38" i="5"/>
  <c r="CF42" i="5"/>
  <c r="CB44" i="5"/>
  <c r="CL46" i="5"/>
  <c r="CE46" i="5"/>
  <c r="CP46" i="5"/>
  <c r="CD46" i="5"/>
  <c r="CO46" i="5"/>
  <c r="CF50" i="5"/>
  <c r="CE52" i="5"/>
  <c r="CK76" i="5"/>
  <c r="CK92" i="5"/>
  <c r="CB117" i="5"/>
  <c r="CK122" i="5"/>
  <c r="CB155" i="5"/>
  <c r="S155" i="5" s="1"/>
  <c r="CB159" i="5"/>
  <c r="S159" i="5" s="1"/>
  <c r="CB163" i="5"/>
  <c r="S163" i="5" s="1"/>
  <c r="CK200" i="5"/>
  <c r="CA200" i="5"/>
  <c r="J200" i="5" s="1"/>
  <c r="CA209" i="5"/>
  <c r="AI209" i="5" s="1"/>
  <c r="CK214" i="5"/>
  <c r="CA214" i="5"/>
  <c r="AI214" i="5" s="1"/>
  <c r="CD14" i="5"/>
  <c r="CP14" i="5"/>
  <c r="CF15" i="5"/>
  <c r="CD18" i="5"/>
  <c r="CP18" i="5"/>
  <c r="CF19" i="5"/>
  <c r="CD22" i="5"/>
  <c r="CP22" i="5"/>
  <c r="CK23" i="5"/>
  <c r="CK25" i="5"/>
  <c r="CE27" i="5"/>
  <c r="CL28" i="5"/>
  <c r="CD30" i="5"/>
  <c r="CP30" i="5"/>
  <c r="CF31" i="5"/>
  <c r="CL32" i="5"/>
  <c r="CD34" i="5"/>
  <c r="CP34" i="5"/>
  <c r="CF35" i="5"/>
  <c r="CL36" i="5"/>
  <c r="CA38" i="5"/>
  <c r="CK42" i="5"/>
  <c r="CC44" i="5"/>
  <c r="CA45" i="5"/>
  <c r="CA46" i="5"/>
  <c r="CK50" i="5"/>
  <c r="CF52" i="5"/>
  <c r="CK70" i="5"/>
  <c r="CK86" i="5"/>
  <c r="CL117" i="5"/>
  <c r="CK153" i="5"/>
  <c r="CK155" i="5"/>
  <c r="CK157" i="5"/>
  <c r="CK159" i="5"/>
  <c r="CK161" i="5"/>
  <c r="CK163" i="5"/>
  <c r="CK165" i="5"/>
  <c r="CK172" i="5"/>
  <c r="CK176" i="5"/>
  <c r="CK180" i="5"/>
  <c r="CK184" i="5"/>
  <c r="CK188" i="5"/>
  <c r="CK192" i="5"/>
  <c r="CK196" i="5"/>
  <c r="CK201" i="5"/>
  <c r="CA201" i="5"/>
  <c r="J201" i="5" s="1"/>
  <c r="CK30" i="5"/>
  <c r="CO42" i="5"/>
  <c r="CK15" i="5"/>
  <c r="CE18" i="5"/>
  <c r="CK19" i="5"/>
  <c r="CE22" i="5"/>
  <c r="CL23" i="5"/>
  <c r="CL25" i="5"/>
  <c r="CF27" i="5"/>
  <c r="CE30" i="5"/>
  <c r="CK31" i="5"/>
  <c r="CE34" i="5"/>
  <c r="CK35" i="5"/>
  <c r="CM42" i="5"/>
  <c r="CE44" i="5"/>
  <c r="CD45" i="5"/>
  <c r="CM50" i="5"/>
  <c r="CM52" i="5"/>
  <c r="CM117" i="5"/>
  <c r="CK126" i="5"/>
  <c r="CL155" i="5"/>
  <c r="CL159" i="5"/>
  <c r="CL163" i="5"/>
  <c r="CK173" i="5"/>
  <c r="CA173" i="5"/>
  <c r="J173" i="5" s="1"/>
  <c r="CK177" i="5"/>
  <c r="CA177" i="5"/>
  <c r="J177" i="5" s="1"/>
  <c r="CK181" i="5"/>
  <c r="CA181" i="5"/>
  <c r="J181" i="5" s="1"/>
  <c r="CK185" i="5"/>
  <c r="CA185" i="5"/>
  <c r="J185" i="5" s="1"/>
  <c r="CK189" i="5"/>
  <c r="CA189" i="5"/>
  <c r="J189" i="5" s="1"/>
  <c r="CK193" i="5"/>
  <c r="CA193" i="5"/>
  <c r="J193" i="5" s="1"/>
  <c r="CK197" i="5"/>
  <c r="CA197" i="5"/>
  <c r="J197" i="5" s="1"/>
  <c r="CK208" i="5"/>
  <c r="CA208" i="5"/>
  <c r="AI208" i="5" s="1"/>
  <c r="A249" i="5"/>
  <c r="CL22" i="5"/>
  <c r="CL30" i="5"/>
  <c r="CL34" i="5"/>
  <c r="CF11" i="5"/>
  <c r="CE14" i="5"/>
  <c r="CL11" i="5"/>
  <c r="CB12" i="5"/>
  <c r="CB16" i="5"/>
  <c r="CB20" i="5"/>
  <c r="AI20" i="5" s="1"/>
  <c r="CB28" i="5"/>
  <c r="CB32" i="5"/>
  <c r="CB36" i="5"/>
  <c r="CC38" i="5"/>
  <c r="CP40" i="5"/>
  <c r="CD40" i="5"/>
  <c r="CM40" i="5"/>
  <c r="CA40" i="5"/>
  <c r="CL40" i="5"/>
  <c r="CF41" i="5"/>
  <c r="CO41" i="5"/>
  <c r="CC41" i="5"/>
  <c r="CN41" i="5"/>
  <c r="CB41" i="5"/>
  <c r="CP41" i="5"/>
  <c r="CN42" i="5"/>
  <c r="CF44" i="5"/>
  <c r="CE45" i="5"/>
  <c r="CC46" i="5"/>
  <c r="CP48" i="5"/>
  <c r="CD48" i="5"/>
  <c r="CM48" i="5"/>
  <c r="CA48" i="5"/>
  <c r="AI48" i="5" s="1"/>
  <c r="CL48" i="5"/>
  <c r="CF49" i="5"/>
  <c r="CO49" i="5"/>
  <c r="CC49" i="5"/>
  <c r="CN49" i="5"/>
  <c r="CB49" i="5"/>
  <c r="CP49" i="5"/>
  <c r="CN50" i="5"/>
  <c r="CN52" i="5"/>
  <c r="CK74" i="5"/>
  <c r="CK90" i="5"/>
  <c r="CK116" i="5"/>
  <c r="CC116" i="5"/>
  <c r="CA116" i="5"/>
  <c r="CK118" i="5"/>
  <c r="CC118" i="5"/>
  <c r="CA118" i="5"/>
  <c r="X118" i="5" s="1"/>
  <c r="CK202" i="5"/>
  <c r="CA202" i="5"/>
  <c r="J202" i="5" s="1"/>
  <c r="CK210" i="5"/>
  <c r="CA210" i="5"/>
  <c r="AI210" i="5" s="1"/>
  <c r="CF39" i="5"/>
  <c r="CF43" i="5"/>
  <c r="CF47" i="5"/>
  <c r="CL51" i="5"/>
  <c r="CK166" i="5"/>
  <c r="CK39" i="5"/>
  <c r="CK43" i="5"/>
  <c r="CK47" i="5"/>
  <c r="CM51" i="5"/>
  <c r="CB39" i="5"/>
  <c r="AI39" i="5" s="1"/>
  <c r="CB43" i="5"/>
  <c r="CB47" i="5"/>
  <c r="CC51" i="5"/>
  <c r="BQ10" i="4"/>
  <c r="CC10" i="4"/>
  <c r="BZ13" i="4"/>
  <c r="BQ14" i="4"/>
  <c r="CC14" i="4"/>
  <c r="BZ17" i="4"/>
  <c r="BQ18" i="4"/>
  <c r="CA18" i="4"/>
  <c r="BQ19" i="4"/>
  <c r="CA19" i="4"/>
  <c r="BQ20" i="4"/>
  <c r="CA20" i="4"/>
  <c r="BQ21" i="4"/>
  <c r="CC21" i="4"/>
  <c r="BQ25" i="4"/>
  <c r="BZ25" i="4"/>
  <c r="BZ26" i="4"/>
  <c r="BQ27" i="4"/>
  <c r="CC27" i="4"/>
  <c r="BQ52" i="4"/>
  <c r="CB53" i="4"/>
  <c r="BQ56" i="4"/>
  <c r="CB57" i="4"/>
  <c r="BZ58" i="4"/>
  <c r="CA64" i="4"/>
  <c r="CA66" i="4"/>
  <c r="CA68" i="4"/>
  <c r="BT10" i="4"/>
  <c r="CF10" i="4"/>
  <c r="BZ12" i="4"/>
  <c r="BQ13" i="4"/>
  <c r="CC13" i="4"/>
  <c r="BT14" i="4"/>
  <c r="CF14" i="4"/>
  <c r="BZ16" i="4"/>
  <c r="BQ17" i="4"/>
  <c r="T17" i="4" s="1"/>
  <c r="CC17" i="4"/>
  <c r="BS18" i="4"/>
  <c r="CC18" i="4"/>
  <c r="BS19" i="4"/>
  <c r="CC19" i="4"/>
  <c r="BS20" i="4"/>
  <c r="CC20" i="4"/>
  <c r="BT21" i="4"/>
  <c r="CF21" i="4"/>
  <c r="BW23" i="4"/>
  <c r="CF23" i="4"/>
  <c r="BS25" i="4"/>
  <c r="CB25" i="4"/>
  <c r="BQ26" i="4"/>
  <c r="CC26" i="4"/>
  <c r="BT27" i="4"/>
  <c r="CF27" i="4"/>
  <c r="BX29" i="4"/>
  <c r="BX30" i="4"/>
  <c r="BX31" i="4"/>
  <c r="BX32" i="4"/>
  <c r="BX33" i="4"/>
  <c r="BX34" i="4"/>
  <c r="BX35" i="4"/>
  <c r="CB50" i="4"/>
  <c r="BS52" i="4"/>
  <c r="BQ53" i="4"/>
  <c r="N53" i="4" s="1"/>
  <c r="CB54" i="4"/>
  <c r="BS56" i="4"/>
  <c r="BQ57" i="4"/>
  <c r="CB58" i="4"/>
  <c r="CB64" i="4"/>
  <c r="BT65" i="4"/>
  <c r="CB66" i="4"/>
  <c r="BT67" i="4"/>
  <c r="CB68" i="4"/>
  <c r="BT69" i="4"/>
  <c r="BU10" i="4"/>
  <c r="CG10" i="4"/>
  <c r="CD17" i="4"/>
  <c r="BT18" i="4"/>
  <c r="CD18" i="4"/>
  <c r="CD19" i="4"/>
  <c r="BT20" i="4"/>
  <c r="CD20" i="4"/>
  <c r="BU21" i="4"/>
  <c r="CG21" i="4"/>
  <c r="BT25" i="4"/>
  <c r="BS26" i="4"/>
  <c r="CD26" i="4"/>
  <c r="BU27" i="4"/>
  <c r="CG27" i="4"/>
  <c r="BQ64" i="4"/>
  <c r="CC64" i="4"/>
  <c r="BU65" i="4"/>
  <c r="BQ66" i="4"/>
  <c r="V66" i="4" s="1"/>
  <c r="CC66" i="4"/>
  <c r="BU67" i="4"/>
  <c r="BQ68" i="4"/>
  <c r="V68" i="4" s="1"/>
  <c r="CC68" i="4"/>
  <c r="BU69" i="4"/>
  <c r="C115" i="4"/>
  <c r="C120" i="4" s="1"/>
  <c r="BS13" i="4"/>
  <c r="CD13" i="4"/>
  <c r="BU14" i="4"/>
  <c r="CG14" i="4"/>
  <c r="BS17" i="4"/>
  <c r="BT19" i="4"/>
  <c r="CC25" i="4"/>
  <c r="BW10" i="4"/>
  <c r="BQ12" i="4"/>
  <c r="BT13" i="4"/>
  <c r="BW14" i="4"/>
  <c r="BQ16" i="4"/>
  <c r="BT17" i="4"/>
  <c r="BU18" i="4"/>
  <c r="CF18" i="4"/>
  <c r="BU19" i="4"/>
  <c r="CF19" i="4"/>
  <c r="BU20" i="4"/>
  <c r="CF20" i="4"/>
  <c r="BW21" i="4"/>
  <c r="BQ23" i="4"/>
  <c r="BW24" i="4"/>
  <c r="BU25" i="4"/>
  <c r="CD25" i="4"/>
  <c r="BT26" i="4"/>
  <c r="BW27" i="4"/>
  <c r="BQ29" i="4"/>
  <c r="BQ30" i="4"/>
  <c r="BQ31" i="4"/>
  <c r="BQ32" i="4"/>
  <c r="BQ33" i="4"/>
  <c r="BQ34" i="4"/>
  <c r="BQ35" i="4"/>
  <c r="BQ50" i="4"/>
  <c r="BZ52" i="4"/>
  <c r="BZ56" i="4"/>
  <c r="BS57" i="4"/>
  <c r="BQ58" i="4"/>
  <c r="N58" i="4" s="1"/>
  <c r="CD68" i="4"/>
  <c r="BS64" i="4"/>
  <c r="CA65" i="4"/>
  <c r="BS66" i="4"/>
  <c r="CA67" i="4"/>
  <c r="BS68" i="4"/>
  <c r="CA69" i="4"/>
  <c r="BQ95" i="4"/>
  <c r="V95" i="4" s="1"/>
  <c r="BQ97" i="4"/>
  <c r="V97" i="4" s="1"/>
  <c r="BQ99" i="4"/>
  <c r="V99" i="4" s="1"/>
  <c r="BQ101" i="4"/>
  <c r="V101" i="4" s="1"/>
  <c r="BZ10" i="4"/>
  <c r="BW25" i="4"/>
  <c r="BT64" i="4"/>
  <c r="CB65" i="4"/>
  <c r="BT66" i="4"/>
  <c r="CB67" i="4"/>
  <c r="BT68" i="4"/>
  <c r="CB69" i="4"/>
  <c r="BQ65" i="4"/>
  <c r="V65" i="4" s="1"/>
  <c r="BQ67" i="4"/>
  <c r="V67" i="4" s="1"/>
  <c r="BQ69" i="4"/>
  <c r="V69" i="4" s="1"/>
  <c r="CH21" i="3"/>
  <c r="CP21" i="3"/>
  <c r="CN21" i="3"/>
  <c r="CM21" i="3"/>
  <c r="CJ21" i="3"/>
  <c r="CG21" i="3"/>
  <c r="CD21" i="3"/>
  <c r="CQ21" i="3"/>
  <c r="CA21" i="3"/>
  <c r="CE21" i="3"/>
  <c r="CN17" i="3"/>
  <c r="CM17" i="3"/>
  <c r="CJ17" i="3"/>
  <c r="CH17" i="3"/>
  <c r="CG17" i="3"/>
  <c r="CQ17" i="3"/>
  <c r="CD17" i="3"/>
  <c r="CE17" i="3"/>
  <c r="CP17" i="3"/>
  <c r="CA17" i="3"/>
  <c r="CN13" i="3"/>
  <c r="CA13" i="3"/>
  <c r="CM13" i="3"/>
  <c r="CJ13" i="3"/>
  <c r="CH13" i="3"/>
  <c r="CG13" i="3"/>
  <c r="CQ13" i="3"/>
  <c r="CP13" i="3"/>
  <c r="CE13" i="3"/>
  <c r="CD13" i="3"/>
  <c r="CN20" i="3"/>
  <c r="CD20" i="3"/>
  <c r="CM20" i="3"/>
  <c r="CJ20" i="3"/>
  <c r="CH20" i="3"/>
  <c r="CG20" i="3"/>
  <c r="CE20" i="3"/>
  <c r="CQ20" i="3"/>
  <c r="CP20" i="3"/>
  <c r="CA20" i="3"/>
  <c r="CK16" i="3"/>
  <c r="CQ19" i="3"/>
  <c r="CG19" i="3"/>
  <c r="CM19" i="3"/>
  <c r="CH19" i="3"/>
  <c r="CK20" i="3"/>
  <c r="CJ25" i="3"/>
  <c r="CH33" i="3"/>
  <c r="CJ33" i="3"/>
  <c r="CP22" i="3"/>
  <c r="CE22" i="3"/>
  <c r="CJ22" i="3"/>
  <c r="CG22" i="3"/>
  <c r="CL22" i="3"/>
  <c r="CA23" i="3"/>
  <c r="CH31" i="3"/>
  <c r="CH36" i="3"/>
  <c r="CA36" i="3"/>
  <c r="CJ36" i="3"/>
  <c r="CP36" i="3"/>
  <c r="CD36" i="3"/>
  <c r="CG36" i="3"/>
  <c r="CQ36" i="3"/>
  <c r="CN36" i="3"/>
  <c r="CM36" i="3"/>
  <c r="C14" i="3"/>
  <c r="CK15" i="3"/>
  <c r="C18" i="3"/>
  <c r="CK19" i="3"/>
  <c r="CM22" i="3"/>
  <c r="CB23" i="3"/>
  <c r="CG26" i="3"/>
  <c r="CQ27" i="3"/>
  <c r="CG27" i="3"/>
  <c r="CK27" i="3"/>
  <c r="CB28" i="3"/>
  <c r="CP33" i="3"/>
  <c r="CQ53" i="3"/>
  <c r="CG53" i="3"/>
  <c r="CP53" i="3"/>
  <c r="CE53" i="3"/>
  <c r="CM53" i="3"/>
  <c r="CA53" i="3"/>
  <c r="CH53" i="3"/>
  <c r="CD53" i="3"/>
  <c r="CJ53" i="3"/>
  <c r="CQ26" i="3"/>
  <c r="CQ37" i="3"/>
  <c r="CG37" i="3"/>
  <c r="CP37" i="3"/>
  <c r="CE37" i="3"/>
  <c r="CM37" i="3"/>
  <c r="CA37" i="3"/>
  <c r="CD37" i="3"/>
  <c r="CJ37" i="3"/>
  <c r="CH37" i="3"/>
  <c r="CL16" i="3"/>
  <c r="CJ19" i="3"/>
  <c r="CL20" i="3"/>
  <c r="CC26" i="3"/>
  <c r="CB32" i="3"/>
  <c r="CC20" i="3"/>
  <c r="CA22" i="3"/>
  <c r="CN22" i="3"/>
  <c r="C24" i="3"/>
  <c r="C29" i="3"/>
  <c r="CK31" i="3"/>
  <c r="CA33" i="3"/>
  <c r="CK35" i="3"/>
  <c r="CB35" i="3"/>
  <c r="C35" i="3"/>
  <c r="CA15" i="3"/>
  <c r="CA19" i="3"/>
  <c r="CN19" i="3"/>
  <c r="CM31" i="3"/>
  <c r="CQ31" i="3"/>
  <c r="CG31" i="3"/>
  <c r="CE31" i="3"/>
  <c r="CD31" i="3"/>
  <c r="CP31" i="3"/>
  <c r="C34" i="3"/>
  <c r="CL13" i="3"/>
  <c r="CC13" i="3"/>
  <c r="CL17" i="3"/>
  <c r="CC17" i="3"/>
  <c r="CL21" i="3"/>
  <c r="CC21" i="3"/>
  <c r="CQ23" i="3"/>
  <c r="CH23" i="3"/>
  <c r="CP26" i="3"/>
  <c r="CE26" i="3"/>
  <c r="CJ26" i="3"/>
  <c r="CD26" i="3"/>
  <c r="CL26" i="3"/>
  <c r="CK34" i="3"/>
  <c r="CB34" i="3"/>
  <c r="CK13" i="3"/>
  <c r="C16" i="3"/>
  <c r="CK17" i="3"/>
  <c r="CD19" i="3"/>
  <c r="CJ23" i="3"/>
  <c r="CM26" i="3"/>
  <c r="C28" i="3"/>
  <c r="CA32" i="3"/>
  <c r="CN32" i="3"/>
  <c r="CD32" i="3"/>
  <c r="CJ32" i="3"/>
  <c r="CH32" i="3"/>
  <c r="CG32" i="3"/>
  <c r="CP32" i="3"/>
  <c r="CN37" i="3"/>
  <c r="CB55" i="3"/>
  <c r="CK55" i="3"/>
  <c r="CE19" i="3"/>
  <c r="CA26" i="3"/>
  <c r="CN26" i="3"/>
  <c r="CQ32" i="3"/>
  <c r="CG15" i="3"/>
  <c r="C30" i="3"/>
  <c r="CC30" i="3"/>
  <c r="CB43" i="3"/>
  <c r="CK43" i="3"/>
  <c r="CB47" i="3"/>
  <c r="CK47" i="3"/>
  <c r="CB51" i="3"/>
  <c r="CK51" i="3"/>
  <c r="CK60" i="3"/>
  <c r="CB60" i="3"/>
  <c r="C60" i="3"/>
  <c r="CK62" i="3"/>
  <c r="CB62" i="3"/>
  <c r="CJ64" i="3"/>
  <c r="CA64" i="3"/>
  <c r="CQ64" i="3"/>
  <c r="CP64" i="3"/>
  <c r="CE64" i="3"/>
  <c r="CD64" i="3"/>
  <c r="CM64" i="3"/>
  <c r="C84" i="3"/>
  <c r="CC84" i="3"/>
  <c r="CL84" i="3"/>
  <c r="C87" i="3"/>
  <c r="CK87" i="3"/>
  <c r="CB87" i="3"/>
  <c r="CK99" i="3"/>
  <c r="C99" i="3"/>
  <c r="CB99" i="3"/>
  <c r="C68" i="3"/>
  <c r="CL68" i="3"/>
  <c r="CC34" i="3"/>
  <c r="CN57" i="3"/>
  <c r="CE57" i="3"/>
  <c r="CA57" i="3"/>
  <c r="CJ57" i="3"/>
  <c r="CH57" i="3"/>
  <c r="CP57" i="3"/>
  <c r="CD57" i="3"/>
  <c r="C65" i="3"/>
  <c r="CK65" i="3"/>
  <c r="CB72" i="3"/>
  <c r="CK72" i="3"/>
  <c r="CK97" i="3"/>
  <c r="C97" i="3"/>
  <c r="CB97" i="3"/>
  <c r="C66" i="3"/>
  <c r="CC66" i="3"/>
  <c r="CL66" i="3"/>
  <c r="C83" i="3"/>
  <c r="CK83" i="3"/>
  <c r="CB83" i="3"/>
  <c r="CQ54" i="3"/>
  <c r="CL55" i="3"/>
  <c r="C55" i="3"/>
  <c r="CC55" i="3"/>
  <c r="CB67" i="3"/>
  <c r="CK67" i="3"/>
  <c r="C67" i="3"/>
  <c r="C70" i="3"/>
  <c r="CC70" i="3"/>
  <c r="CL70" i="3"/>
  <c r="CL71" i="3"/>
  <c r="C71" i="3"/>
  <c r="CC71" i="3"/>
  <c r="CJ80" i="3"/>
  <c r="CA80" i="3"/>
  <c r="CQ80" i="3"/>
  <c r="CH80" i="3"/>
  <c r="CP80" i="3"/>
  <c r="CG80" i="3"/>
  <c r="CN80" i="3"/>
  <c r="CE80" i="3"/>
  <c r="CM80" i="3"/>
  <c r="CD80" i="3"/>
  <c r="CK71" i="3"/>
  <c r="CB71" i="3"/>
  <c r="C88" i="3"/>
  <c r="CC88" i="3"/>
  <c r="CL88" i="3"/>
  <c r="CL39" i="3"/>
  <c r="C39" i="3"/>
  <c r="CL40" i="3"/>
  <c r="C40" i="3"/>
  <c r="CC40" i="3"/>
  <c r="CN42" i="3"/>
  <c r="CD42" i="3"/>
  <c r="CM42" i="3"/>
  <c r="CE42" i="3"/>
  <c r="CP42" i="3"/>
  <c r="CA42" i="3"/>
  <c r="CJ42" i="3"/>
  <c r="CQ42" i="3"/>
  <c r="CL44" i="3"/>
  <c r="C44" i="3"/>
  <c r="CC44" i="3"/>
  <c r="CQ45" i="3"/>
  <c r="CN46" i="3"/>
  <c r="CD46" i="3"/>
  <c r="CM46" i="3"/>
  <c r="CE46" i="3"/>
  <c r="CP46" i="3"/>
  <c r="CA46" i="3"/>
  <c r="CJ46" i="3"/>
  <c r="CQ46" i="3"/>
  <c r="CL48" i="3"/>
  <c r="C48" i="3"/>
  <c r="CC48" i="3"/>
  <c r="CQ49" i="3"/>
  <c r="CG49" i="3"/>
  <c r="CP49" i="3"/>
  <c r="CE49" i="3"/>
  <c r="CM49" i="3"/>
  <c r="CA49" i="3"/>
  <c r="CH49" i="3"/>
  <c r="CD49" i="3"/>
  <c r="CM50" i="3"/>
  <c r="CP50" i="3"/>
  <c r="CJ50" i="3"/>
  <c r="CB70" i="3"/>
  <c r="CB39" i="3"/>
  <c r="CK39" i="3"/>
  <c r="CL43" i="3"/>
  <c r="C43" i="3"/>
  <c r="CC43" i="3"/>
  <c r="CL47" i="3"/>
  <c r="C47" i="3"/>
  <c r="CC47" i="3"/>
  <c r="CL51" i="3"/>
  <c r="C51" i="3"/>
  <c r="CC51" i="3"/>
  <c r="C62" i="3"/>
  <c r="CC62" i="3"/>
  <c r="C63" i="3"/>
  <c r="CB63" i="3"/>
  <c r="CK63" i="3"/>
  <c r="CC52" i="3"/>
  <c r="CC56" i="3"/>
  <c r="CB61" i="3"/>
  <c r="CK64" i="3"/>
  <c r="CB64" i="3"/>
  <c r="CK66" i="3"/>
  <c r="CA76" i="3"/>
  <c r="CJ76" i="3"/>
  <c r="CH76" i="3"/>
  <c r="CP76" i="3"/>
  <c r="CE76" i="3"/>
  <c r="CD76" i="3"/>
  <c r="CQ76" i="3"/>
  <c r="CD79" i="3"/>
  <c r="CH79" i="3"/>
  <c r="CJ69" i="3"/>
  <c r="CA69" i="3"/>
  <c r="CQ69" i="3"/>
  <c r="CG69" i="3"/>
  <c r="CP69" i="3"/>
  <c r="CK69" i="3"/>
  <c r="CK94" i="3"/>
  <c r="C94" i="3"/>
  <c r="CB94" i="3"/>
  <c r="CC122" i="3"/>
  <c r="AM122" i="3" s="1"/>
  <c r="CL122" i="3"/>
  <c r="CN74" i="3"/>
  <c r="CD74" i="3"/>
  <c r="CM74" i="3"/>
  <c r="CH74" i="3"/>
  <c r="CQ74" i="3"/>
  <c r="CG74" i="3"/>
  <c r="CE74" i="3"/>
  <c r="CP74" i="3"/>
  <c r="C82" i="3"/>
  <c r="CC82" i="3"/>
  <c r="CL82" i="3"/>
  <c r="C86" i="3"/>
  <c r="CC86" i="3"/>
  <c r="CL86" i="3"/>
  <c r="CK101" i="3"/>
  <c r="C101" i="3"/>
  <c r="CB101" i="3"/>
  <c r="C52" i="3"/>
  <c r="C56" i="3"/>
  <c r="C58" i="3"/>
  <c r="C59" i="3"/>
  <c r="CB69" i="3"/>
  <c r="CM69" i="3"/>
  <c r="CB75" i="3"/>
  <c r="CK75" i="3"/>
  <c r="C75" i="3"/>
  <c r="C85" i="3"/>
  <c r="CK85" i="3"/>
  <c r="C89" i="3"/>
  <c r="CK89" i="3"/>
  <c r="CA74" i="3"/>
  <c r="CN81" i="3"/>
  <c r="CE81" i="3"/>
  <c r="CM81" i="3"/>
  <c r="CD81" i="3"/>
  <c r="CJ81" i="3"/>
  <c r="CA81" i="3"/>
  <c r="CQ81" i="3"/>
  <c r="CH81" i="3"/>
  <c r="CG81" i="3"/>
  <c r="CK95" i="3"/>
  <c r="C95" i="3"/>
  <c r="CB95" i="3"/>
  <c r="CK98" i="3"/>
  <c r="C98" i="3"/>
  <c r="CB98" i="3"/>
  <c r="CK58" i="3"/>
  <c r="CB58" i="3"/>
  <c r="CN61" i="3"/>
  <c r="CE61" i="3"/>
  <c r="CH61" i="3"/>
  <c r="CD69" i="3"/>
  <c r="CN73" i="3"/>
  <c r="CJ73" i="3"/>
  <c r="CK96" i="3"/>
  <c r="C96" i="3"/>
  <c r="CB96" i="3"/>
  <c r="CK100" i="3"/>
  <c r="C100" i="3"/>
  <c r="CB100" i="3"/>
  <c r="C72" i="3"/>
  <c r="CK73" i="3"/>
  <c r="CB73" i="3"/>
  <c r="CH78" i="3"/>
  <c r="CQ78" i="3"/>
  <c r="CG78" i="3"/>
  <c r="CP78" i="3"/>
  <c r="CN78" i="3"/>
  <c r="CD78" i="3"/>
  <c r="CM78" i="3"/>
  <c r="CJ78" i="3"/>
  <c r="CC80" i="3"/>
  <c r="CL123" i="3"/>
  <c r="CC123" i="3"/>
  <c r="AM123" i="3" s="1"/>
  <c r="CB80" i="3"/>
  <c r="CB82" i="3"/>
  <c r="CB84" i="3"/>
  <c r="CB86" i="3"/>
  <c r="CB88" i="3"/>
  <c r="CB102" i="3"/>
  <c r="CB103" i="3"/>
  <c r="CB104" i="3"/>
  <c r="CB105" i="3"/>
  <c r="CD77" i="3"/>
  <c r="CN77" i="3"/>
  <c r="CB78" i="3"/>
  <c r="B179" i="3"/>
  <c r="B180" i="3" s="1"/>
  <c r="CE77" i="3"/>
  <c r="C102" i="3"/>
  <c r="C103" i="3"/>
  <c r="C104" i="3"/>
  <c r="C105" i="3"/>
  <c r="CG77" i="3"/>
  <c r="CQ77" i="3"/>
  <c r="CC79" i="3"/>
  <c r="CL79" i="3"/>
  <c r="CC81" i="3"/>
  <c r="CL81" i="3"/>
  <c r="CH77" i="3"/>
  <c r="CC16" i="2"/>
  <c r="E29" i="2"/>
  <c r="CP14" i="2"/>
  <c r="C21" i="2"/>
  <c r="CU21" i="2" s="1"/>
  <c r="C23" i="2"/>
  <c r="CV23" i="2" s="1"/>
  <c r="C30" i="2"/>
  <c r="CB13" i="2"/>
  <c r="CA16" i="2"/>
  <c r="C24" i="2"/>
  <c r="CG24" i="2" s="1"/>
  <c r="CG23" i="2"/>
  <c r="CP16" i="2"/>
  <c r="CO16" i="2"/>
  <c r="D29" i="2"/>
  <c r="CB16" i="2"/>
  <c r="C31" i="2"/>
  <c r="BO36" i="1"/>
  <c r="BP36" i="1"/>
  <c r="B29" i="1"/>
  <c r="BP29" i="1" s="1"/>
  <c r="B16" i="1"/>
  <c r="BY16" i="1" s="1"/>
  <c r="BO18" i="1"/>
  <c r="BY18" i="1"/>
  <c r="BW18" i="1"/>
  <c r="BR38" i="1"/>
  <c r="BW35" i="1"/>
  <c r="BV33" i="1"/>
  <c r="BQ41" i="1"/>
  <c r="BQ39" i="1"/>
  <c r="BW33" i="1"/>
  <c r="B27" i="1"/>
  <c r="BV27" i="1" s="1"/>
  <c r="B15" i="1"/>
  <c r="BV15" i="1" s="1"/>
  <c r="BP34" i="1"/>
  <c r="L34" i="1" s="1"/>
  <c r="BQ38" i="1"/>
  <c r="BU12" i="1"/>
  <c r="BS12" i="1"/>
  <c r="BV12" i="1"/>
  <c r="BR12" i="1"/>
  <c r="BQ12" i="1"/>
  <c r="BY13" i="1"/>
  <c r="BU13" i="1"/>
  <c r="BS13" i="1"/>
  <c r="BP13" i="1"/>
  <c r="BO13" i="1"/>
  <c r="BO14" i="1"/>
  <c r="BQ34" i="1"/>
  <c r="BV36" i="1"/>
  <c r="BP14" i="1"/>
  <c r="BV34" i="1"/>
  <c r="BW36" i="1"/>
  <c r="BW14" i="1"/>
  <c r="BY14" i="1"/>
  <c r="B23" i="1"/>
  <c r="BP23" i="1" s="1"/>
  <c r="BP37" i="1"/>
  <c r="BQ40" i="1"/>
  <c r="B21" i="1"/>
  <c r="BV21" i="1" s="1"/>
  <c r="BW24" i="1"/>
  <c r="BQ37" i="1"/>
  <c r="BU25" i="1"/>
  <c r="BU19" i="1"/>
  <c r="BY19" i="1"/>
  <c r="BP19" i="1"/>
  <c r="BX19" i="1"/>
  <c r="BO19" i="1"/>
  <c r="BQ19" i="1"/>
  <c r="BW19" i="1"/>
  <c r="BS19" i="1"/>
  <c r="BR19" i="1"/>
  <c r="BR26" i="1"/>
  <c r="BQ26" i="1"/>
  <c r="BW26" i="1"/>
  <c r="BV26" i="1"/>
  <c r="BO26" i="1"/>
  <c r="BX26" i="1"/>
  <c r="BU26" i="1"/>
  <c r="BS26" i="1"/>
  <c r="BP26" i="1"/>
  <c r="BX12" i="1"/>
  <c r="BO12" i="1"/>
  <c r="BW12" i="1"/>
  <c r="BY12" i="1"/>
  <c r="BP12" i="1"/>
  <c r="BQ18" i="1"/>
  <c r="BV18" i="1"/>
  <c r="BU18" i="1"/>
  <c r="BP18" i="1"/>
  <c r="BX18" i="1"/>
  <c r="BS18" i="1"/>
  <c r="BR18" i="1"/>
  <c r="BO23" i="1"/>
  <c r="BQ23" i="1"/>
  <c r="BW20" i="1"/>
  <c r="BV20" i="1"/>
  <c r="BR20" i="1"/>
  <c r="BQ20" i="1"/>
  <c r="BO20" i="1"/>
  <c r="BX20" i="1"/>
  <c r="BS20" i="1"/>
  <c r="BP20" i="1"/>
  <c r="BR22" i="1"/>
  <c r="BQ22" i="1"/>
  <c r="BW22" i="1"/>
  <c r="BV22" i="1"/>
  <c r="BO22" i="1"/>
  <c r="BX22" i="1"/>
  <c r="BS22" i="1"/>
  <c r="BP22" i="1"/>
  <c r="BX27" i="1"/>
  <c r="BO27" i="1"/>
  <c r="BW27" i="1"/>
  <c r="BQ27" i="1"/>
  <c r="BW16" i="1"/>
  <c r="BU20" i="1"/>
  <c r="BU22" i="1"/>
  <c r="BO15" i="1"/>
  <c r="BY20" i="1"/>
  <c r="BY22" i="1"/>
  <c r="BR13" i="1"/>
  <c r="BQ13" i="1"/>
  <c r="BW13" i="1"/>
  <c r="BR14" i="1"/>
  <c r="BX13" i="1"/>
  <c r="B17" i="1"/>
  <c r="BV14" i="1"/>
  <c r="BU14" i="1"/>
  <c r="BX14" i="1"/>
  <c r="A56" i="1"/>
  <c r="BV13" i="1"/>
  <c r="BQ14" i="1"/>
  <c r="AT14" i="1" s="1"/>
  <c r="BP35" i="1"/>
  <c r="BQ36" i="1"/>
  <c r="BV37" i="1"/>
  <c r="BU38" i="1"/>
  <c r="BU39" i="1"/>
  <c r="BU40" i="1"/>
  <c r="BU41" i="1"/>
  <c r="BQ35" i="1"/>
  <c r="BV38" i="1"/>
  <c r="BV39" i="1"/>
  <c r="BV40" i="1"/>
  <c r="BV41" i="1"/>
  <c r="BW38" i="1"/>
  <c r="BW39" i="1"/>
  <c r="BW40" i="1"/>
  <c r="BW41" i="1"/>
  <c r="BP33" i="1"/>
  <c r="L33" i="1" s="1"/>
  <c r="BO38" i="1"/>
  <c r="L38" i="1" s="1"/>
  <c r="BO39" i="1"/>
  <c r="BO40" i="1"/>
  <c r="BO41" i="1"/>
  <c r="BR27" i="1" l="1"/>
  <c r="CD15" i="3"/>
  <c r="T14" i="4"/>
  <c r="S165" i="5"/>
  <c r="AI33" i="5"/>
  <c r="BW29" i="1"/>
  <c r="CA25" i="3"/>
  <c r="CQ25" i="3"/>
  <c r="T24" i="4"/>
  <c r="N52" i="4"/>
  <c r="A150" i="4"/>
  <c r="AI12" i="5"/>
  <c r="BP27" i="1"/>
  <c r="C29" i="2"/>
  <c r="BY27" i="1"/>
  <c r="BU29" i="1"/>
  <c r="CN25" i="3"/>
  <c r="CJ15" i="3"/>
  <c r="CN27" i="3"/>
  <c r="BS27" i="1"/>
  <c r="CH25" i="3"/>
  <c r="AI47" i="5"/>
  <c r="CD27" i="3"/>
  <c r="BU27" i="1"/>
  <c r="BV23" i="1"/>
  <c r="AV77" i="3"/>
  <c r="CA54" i="3"/>
  <c r="CM15" i="3"/>
  <c r="CN15" i="3"/>
  <c r="S164" i="5"/>
  <c r="BS23" i="1"/>
  <c r="CW22" i="2"/>
  <c r="CM54" i="3"/>
  <c r="CQ15" i="3"/>
  <c r="CE27" i="3"/>
  <c r="S153" i="5"/>
  <c r="CA27" i="3"/>
  <c r="AV27" i="3" s="1"/>
  <c r="CN54" i="3"/>
  <c r="CG38" i="3"/>
  <c r="CD25" i="3"/>
  <c r="AV25" i="3" s="1"/>
  <c r="CV22" i="2"/>
  <c r="CH38" i="3"/>
  <c r="CI22" i="2"/>
  <c r="CQ79" i="3"/>
  <c r="CD45" i="3"/>
  <c r="CM41" i="3"/>
  <c r="CJ38" i="3"/>
  <c r="N50" i="4"/>
  <c r="AI46" i="5"/>
  <c r="CH41" i="3"/>
  <c r="BP15" i="1"/>
  <c r="CA79" i="3"/>
  <c r="CH45" i="3"/>
  <c r="CP41" i="3"/>
  <c r="CA38" i="3"/>
  <c r="CJ61" i="3"/>
  <c r="BS15" i="1"/>
  <c r="AV78" i="3"/>
  <c r="CJ79" i="3"/>
  <c r="CA45" i="3"/>
  <c r="AV45" i="3" s="1"/>
  <c r="CG54" i="3"/>
  <c r="CP38" i="3"/>
  <c r="CM25" i="3"/>
  <c r="T34" i="4"/>
  <c r="T16" i="4"/>
  <c r="AI15" i="5"/>
  <c r="CM45" i="3"/>
  <c r="CE38" i="3"/>
  <c r="CP25" i="3"/>
  <c r="CM79" i="3"/>
  <c r="CE45" i="3"/>
  <c r="CM38" i="3"/>
  <c r="T32" i="4"/>
  <c r="AI38" i="5"/>
  <c r="CP27" i="3"/>
  <c r="CJ27" i="3"/>
  <c r="CE79" i="3"/>
  <c r="CP45" i="3"/>
  <c r="CD38" i="3"/>
  <c r="AI26" i="5"/>
  <c r="CD61" i="3"/>
  <c r="CM61" i="3"/>
  <c r="CE25" i="3"/>
  <c r="CN38" i="3"/>
  <c r="N57" i="4"/>
  <c r="N54" i="4"/>
  <c r="CG61" i="3"/>
  <c r="AI32" i="5"/>
  <c r="BS24" i="1"/>
  <c r="CQ14" i="2"/>
  <c r="CB14" i="2"/>
  <c r="AI52" i="5"/>
  <c r="CJ41" i="3"/>
  <c r="CN41" i="3"/>
  <c r="CH50" i="3"/>
  <c r="CG50" i="3"/>
  <c r="CD73" i="3"/>
  <c r="CQ73" i="3"/>
  <c r="CH73" i="3"/>
  <c r="AV73" i="3" s="1"/>
  <c r="CP73" i="3"/>
  <c r="CG73" i="3"/>
  <c r="BW15" i="1"/>
  <c r="BQ25" i="1"/>
  <c r="BS29" i="1"/>
  <c r="BR23" i="1"/>
  <c r="BY23" i="1"/>
  <c r="BY15" i="1"/>
  <c r="CC14" i="2"/>
  <c r="CA14" i="2"/>
  <c r="CH22" i="2"/>
  <c r="CW21" i="2"/>
  <c r="CA73" i="3"/>
  <c r="CA50" i="3"/>
  <c r="CD50" i="3"/>
  <c r="CD41" i="3"/>
  <c r="CE41" i="3"/>
  <c r="CJ54" i="3"/>
  <c r="CE54" i="3"/>
  <c r="CG33" i="3"/>
  <c r="CE33" i="3"/>
  <c r="CE23" i="3"/>
  <c r="CM23" i="3"/>
  <c r="CN23" i="3"/>
  <c r="CM33" i="3"/>
  <c r="T35" i="4"/>
  <c r="T23" i="4"/>
  <c r="T12" i="4"/>
  <c r="AI51" i="5"/>
  <c r="X116" i="5"/>
  <c r="AI28" i="5"/>
  <c r="S168" i="5"/>
  <c r="AI29" i="5"/>
  <c r="CH69" i="3"/>
  <c r="CN69" i="3"/>
  <c r="CE69" i="3"/>
  <c r="AV69" i="3" s="1"/>
  <c r="CD22" i="3"/>
  <c r="AV22" i="3" s="1"/>
  <c r="CQ22" i="3"/>
  <c r="CH22" i="3"/>
  <c r="CH46" i="3"/>
  <c r="CG46" i="3"/>
  <c r="CE15" i="3"/>
  <c r="CP15" i="3"/>
  <c r="T22" i="4"/>
  <c r="BP25" i="1"/>
  <c r="BR15" i="1"/>
  <c r="T28" i="4"/>
  <c r="CJ49" i="3"/>
  <c r="CN49" i="3"/>
  <c r="N55" i="4"/>
  <c r="T11" i="4"/>
  <c r="CH42" i="3"/>
  <c r="CG42" i="3"/>
  <c r="L36" i="1"/>
  <c r="CU24" i="2"/>
  <c r="AV57" i="3"/>
  <c r="AV31" i="3"/>
  <c r="AI19" i="5"/>
  <c r="AI35" i="5"/>
  <c r="AI23" i="5"/>
  <c r="BQ15" i="1"/>
  <c r="AT15" i="1" s="1"/>
  <c r="BR29" i="1"/>
  <c r="BY29" i="1"/>
  <c r="BW23" i="1"/>
  <c r="BU23" i="1"/>
  <c r="BU24" i="1"/>
  <c r="CU22" i="2"/>
  <c r="CC124" i="3"/>
  <c r="AM124" i="3" s="1"/>
  <c r="CM73" i="3"/>
  <c r="CE73" i="3"/>
  <c r="AV76" i="3"/>
  <c r="AV61" i="3"/>
  <c r="CQ50" i="3"/>
  <c r="CE50" i="3"/>
  <c r="CA41" i="3"/>
  <c r="CG41" i="3"/>
  <c r="CP54" i="3"/>
  <c r="CD54" i="3"/>
  <c r="CG23" i="3"/>
  <c r="AV23" i="3" s="1"/>
  <c r="CQ33" i="3"/>
  <c r="CP23" i="3"/>
  <c r="CN33" i="3"/>
  <c r="AI43" i="5"/>
  <c r="AI36" i="5"/>
  <c r="AI16" i="5"/>
  <c r="S157" i="5"/>
  <c r="AI31" i="5"/>
  <c r="AI17" i="5"/>
  <c r="AI13" i="5"/>
  <c r="CG79" i="3"/>
  <c r="CP79" i="3"/>
  <c r="CG64" i="3"/>
  <c r="CN64" i="3"/>
  <c r="CH64" i="3"/>
  <c r="CJ45" i="3"/>
  <c r="CN45" i="3"/>
  <c r="N51" i="4"/>
  <c r="AI14" i="5"/>
  <c r="AI49" i="5"/>
  <c r="B249" i="5"/>
  <c r="AI50" i="5"/>
  <c r="AI42" i="5"/>
  <c r="AI37" i="5"/>
  <c r="AI34" i="5"/>
  <c r="AI27" i="5"/>
  <c r="AI41" i="5"/>
  <c r="X117" i="5"/>
  <c r="AI18" i="5"/>
  <c r="AI11" i="5"/>
  <c r="AI45" i="5"/>
  <c r="AI44" i="5"/>
  <c r="AI22" i="5"/>
  <c r="AI40" i="5"/>
  <c r="AI30" i="5"/>
  <c r="T31" i="4"/>
  <c r="T13" i="4"/>
  <c r="T25" i="4"/>
  <c r="T18" i="4"/>
  <c r="T30" i="4"/>
  <c r="N56" i="4"/>
  <c r="T29" i="4"/>
  <c r="T21" i="4"/>
  <c r="B150" i="4"/>
  <c r="T20" i="4"/>
  <c r="B139" i="4"/>
  <c r="T26" i="4"/>
  <c r="T27" i="4"/>
  <c r="T33" i="4"/>
  <c r="V64" i="4"/>
  <c r="T19" i="4"/>
  <c r="T10" i="4"/>
  <c r="CL95" i="3"/>
  <c r="CE95" i="3"/>
  <c r="CO95" i="3"/>
  <c r="CD95" i="3"/>
  <c r="CM95" i="3"/>
  <c r="CN95" i="3"/>
  <c r="CF95" i="3"/>
  <c r="CC95" i="3"/>
  <c r="CJ84" i="3"/>
  <c r="CA84" i="3"/>
  <c r="CQ84" i="3"/>
  <c r="CH84" i="3"/>
  <c r="CP84" i="3"/>
  <c r="CG84" i="3"/>
  <c r="CN84" i="3"/>
  <c r="CE84" i="3"/>
  <c r="CM84" i="3"/>
  <c r="CD84" i="3"/>
  <c r="AV19" i="3"/>
  <c r="CL105" i="3"/>
  <c r="CF105" i="3"/>
  <c r="CE105" i="3"/>
  <c r="CO105" i="3"/>
  <c r="CD105" i="3"/>
  <c r="CM105" i="3"/>
  <c r="CN105" i="3"/>
  <c r="CC105" i="3"/>
  <c r="CN85" i="3"/>
  <c r="CE85" i="3"/>
  <c r="CM85" i="3"/>
  <c r="CD85" i="3"/>
  <c r="CJ85" i="3"/>
  <c r="CA85" i="3"/>
  <c r="CQ85" i="3"/>
  <c r="CH85" i="3"/>
  <c r="CG85" i="3"/>
  <c r="CP85" i="3"/>
  <c r="CN59" i="3"/>
  <c r="CE59" i="3"/>
  <c r="CJ59" i="3"/>
  <c r="CH59" i="3"/>
  <c r="CQ59" i="3"/>
  <c r="CG59" i="3"/>
  <c r="CD59" i="3"/>
  <c r="CM59" i="3"/>
  <c r="CA59" i="3"/>
  <c r="CP59" i="3"/>
  <c r="CA47" i="3"/>
  <c r="CH47" i="3"/>
  <c r="CE47" i="3"/>
  <c r="CP47" i="3"/>
  <c r="CN47" i="3"/>
  <c r="CM47" i="3"/>
  <c r="CG47" i="3"/>
  <c r="CD47" i="3"/>
  <c r="CQ47" i="3"/>
  <c r="CJ47" i="3"/>
  <c r="CN70" i="3"/>
  <c r="CE70" i="3"/>
  <c r="CP70" i="3"/>
  <c r="CD70" i="3"/>
  <c r="CG70" i="3"/>
  <c r="CQ70" i="3"/>
  <c r="CA70" i="3"/>
  <c r="CM70" i="3"/>
  <c r="CJ70" i="3"/>
  <c r="CH70" i="3"/>
  <c r="AV54" i="3"/>
  <c r="CL99" i="3"/>
  <c r="CE99" i="3"/>
  <c r="AT99" i="3" s="1"/>
  <c r="CO99" i="3"/>
  <c r="CD99" i="3"/>
  <c r="CM99" i="3"/>
  <c r="CN99" i="3"/>
  <c r="CF99" i="3"/>
  <c r="CC99" i="3"/>
  <c r="CH29" i="3"/>
  <c r="CM29" i="3"/>
  <c r="CQ29" i="3"/>
  <c r="CP29" i="3"/>
  <c r="CA29" i="3"/>
  <c r="CN29" i="3"/>
  <c r="CJ29" i="3"/>
  <c r="CD29" i="3"/>
  <c r="CG29" i="3"/>
  <c r="CE29" i="3"/>
  <c r="AV37" i="3"/>
  <c r="CJ14" i="3"/>
  <c r="CN14" i="3"/>
  <c r="CA14" i="3"/>
  <c r="CQ14" i="3"/>
  <c r="CD14" i="3"/>
  <c r="CP14" i="3"/>
  <c r="CG14" i="3"/>
  <c r="CE14" i="3"/>
  <c r="CH14" i="3"/>
  <c r="CM14" i="3"/>
  <c r="AV36" i="3"/>
  <c r="AV13" i="3"/>
  <c r="CL104" i="3"/>
  <c r="CF104" i="3"/>
  <c r="CE104" i="3"/>
  <c r="CO104" i="3"/>
  <c r="CD104" i="3"/>
  <c r="CM104" i="3"/>
  <c r="CC104" i="3"/>
  <c r="AT104" i="3" s="1"/>
  <c r="CN104" i="3"/>
  <c r="CJ58" i="3"/>
  <c r="CA58" i="3"/>
  <c r="CH58" i="3"/>
  <c r="CG58" i="3"/>
  <c r="CP58" i="3"/>
  <c r="CE58" i="3"/>
  <c r="CD58" i="3"/>
  <c r="CQ58" i="3"/>
  <c r="CN58" i="3"/>
  <c r="CM58" i="3"/>
  <c r="CJ86" i="3"/>
  <c r="CA86" i="3"/>
  <c r="CQ86" i="3"/>
  <c r="CH86" i="3"/>
  <c r="CP86" i="3"/>
  <c r="CG86" i="3"/>
  <c r="CN86" i="3"/>
  <c r="CE86" i="3"/>
  <c r="CM86" i="3"/>
  <c r="CD86" i="3"/>
  <c r="CL94" i="3"/>
  <c r="CE94" i="3"/>
  <c r="CO94" i="3"/>
  <c r="CD94" i="3"/>
  <c r="CM94" i="3"/>
  <c r="CC94" i="3"/>
  <c r="CN94" i="3"/>
  <c r="CF94" i="3"/>
  <c r="CN63" i="3"/>
  <c r="CE63" i="3"/>
  <c r="CQ63" i="3"/>
  <c r="CG63" i="3"/>
  <c r="CP63" i="3"/>
  <c r="CD63" i="3"/>
  <c r="CA63" i="3"/>
  <c r="CM63" i="3"/>
  <c r="CJ63" i="3"/>
  <c r="CH63" i="3"/>
  <c r="CJ48" i="3"/>
  <c r="CH48" i="3"/>
  <c r="CG48" i="3"/>
  <c r="CQ48" i="3"/>
  <c r="CD48" i="3"/>
  <c r="CP48" i="3"/>
  <c r="CM48" i="3"/>
  <c r="CE48" i="3"/>
  <c r="CA48" i="3"/>
  <c r="CN48" i="3"/>
  <c r="CA39" i="3"/>
  <c r="CH39" i="3"/>
  <c r="CE39" i="3"/>
  <c r="CP39" i="3"/>
  <c r="CN39" i="3"/>
  <c r="CM39" i="3"/>
  <c r="CG39" i="3"/>
  <c r="CD39" i="3"/>
  <c r="CQ39" i="3"/>
  <c r="CJ39" i="3"/>
  <c r="AV80" i="3"/>
  <c r="CJ67" i="3"/>
  <c r="CA67" i="3"/>
  <c r="CM67" i="3"/>
  <c r="CH67" i="3"/>
  <c r="CG67" i="3"/>
  <c r="CQ67" i="3"/>
  <c r="CE67" i="3"/>
  <c r="CP67" i="3"/>
  <c r="CD67" i="3"/>
  <c r="CN67" i="3"/>
  <c r="CN83" i="3"/>
  <c r="CE83" i="3"/>
  <c r="CM83" i="3"/>
  <c r="CD83" i="3"/>
  <c r="CJ83" i="3"/>
  <c r="CA83" i="3"/>
  <c r="CQ83" i="3"/>
  <c r="CH83" i="3"/>
  <c r="CG83" i="3"/>
  <c r="CP83" i="3"/>
  <c r="CJ60" i="3"/>
  <c r="CA60" i="3"/>
  <c r="CH60" i="3"/>
  <c r="CG60" i="3"/>
  <c r="CQ60" i="3"/>
  <c r="CD60" i="3"/>
  <c r="CN60" i="3"/>
  <c r="CP60" i="3"/>
  <c r="CE60" i="3"/>
  <c r="CM60" i="3"/>
  <c r="CN16" i="3"/>
  <c r="CD16" i="3"/>
  <c r="CM16" i="3"/>
  <c r="CJ16" i="3"/>
  <c r="CH16" i="3"/>
  <c r="CE16" i="3"/>
  <c r="CQ16" i="3"/>
  <c r="CG16" i="3"/>
  <c r="CP16" i="3"/>
  <c r="CA16" i="3"/>
  <c r="AV15" i="3"/>
  <c r="CL103" i="3"/>
  <c r="CF103" i="3"/>
  <c r="CE103" i="3"/>
  <c r="CO103" i="3"/>
  <c r="CD103" i="3"/>
  <c r="CM103" i="3"/>
  <c r="CC103" i="3"/>
  <c r="CN103" i="3"/>
  <c r="CJ72" i="3"/>
  <c r="CA72" i="3"/>
  <c r="CN72" i="3"/>
  <c r="CE72" i="3"/>
  <c r="CH72" i="3"/>
  <c r="CG72" i="3"/>
  <c r="CQ72" i="3"/>
  <c r="CP72" i="3"/>
  <c r="CM72" i="3"/>
  <c r="CD72" i="3"/>
  <c r="AV74" i="3"/>
  <c r="CJ56" i="3"/>
  <c r="CH56" i="3"/>
  <c r="CG56" i="3"/>
  <c r="CQ56" i="3"/>
  <c r="CD56" i="3"/>
  <c r="CP56" i="3"/>
  <c r="CE56" i="3"/>
  <c r="CA56" i="3"/>
  <c r="CN56" i="3"/>
  <c r="CM56" i="3"/>
  <c r="AV49" i="3"/>
  <c r="AV32" i="3"/>
  <c r="CM35" i="3"/>
  <c r="CA35" i="3"/>
  <c r="CQ35" i="3"/>
  <c r="CG35" i="3"/>
  <c r="CP35" i="3"/>
  <c r="CH35" i="3"/>
  <c r="CE35" i="3"/>
  <c r="CD35" i="3"/>
  <c r="CJ35" i="3"/>
  <c r="CN35" i="3"/>
  <c r="CA24" i="3"/>
  <c r="CN24" i="3"/>
  <c r="CD24" i="3"/>
  <c r="CQ24" i="3"/>
  <c r="CP24" i="3"/>
  <c r="CM24" i="3"/>
  <c r="CJ24" i="3"/>
  <c r="CH24" i="3"/>
  <c r="CG24" i="3"/>
  <c r="CE24" i="3"/>
  <c r="A202" i="3"/>
  <c r="CL102" i="3"/>
  <c r="CF102" i="3"/>
  <c r="CE102" i="3"/>
  <c r="CO102" i="3"/>
  <c r="CD102" i="3"/>
  <c r="CM102" i="3"/>
  <c r="CC102" i="3"/>
  <c r="CN102" i="3"/>
  <c r="CM75" i="3"/>
  <c r="CA75" i="3"/>
  <c r="CJ75" i="3"/>
  <c r="CQ75" i="3"/>
  <c r="CG75" i="3"/>
  <c r="CP75" i="3"/>
  <c r="CE75" i="3"/>
  <c r="CD75" i="3"/>
  <c r="CH75" i="3"/>
  <c r="CN75" i="3"/>
  <c r="CJ52" i="3"/>
  <c r="CH52" i="3"/>
  <c r="CG52" i="3"/>
  <c r="CQ52" i="3"/>
  <c r="CD52" i="3"/>
  <c r="CP52" i="3"/>
  <c r="CA52" i="3"/>
  <c r="CN52" i="3"/>
  <c r="CE52" i="3"/>
  <c r="CM52" i="3"/>
  <c r="CJ62" i="3"/>
  <c r="CA62" i="3"/>
  <c r="CG62" i="3"/>
  <c r="CQ62" i="3"/>
  <c r="CP62" i="3"/>
  <c r="CE62" i="3"/>
  <c r="CN62" i="3"/>
  <c r="CM62" i="3"/>
  <c r="CH62" i="3"/>
  <c r="CD62" i="3"/>
  <c r="CA43" i="3"/>
  <c r="CH43" i="3"/>
  <c r="CE43" i="3"/>
  <c r="CP43" i="3"/>
  <c r="CN43" i="3"/>
  <c r="CM43" i="3"/>
  <c r="CG43" i="3"/>
  <c r="CD43" i="3"/>
  <c r="CQ43" i="3"/>
  <c r="CJ43" i="3"/>
  <c r="CN65" i="3"/>
  <c r="CE65" i="3"/>
  <c r="CP65" i="3"/>
  <c r="CD65" i="3"/>
  <c r="CM65" i="3"/>
  <c r="CA65" i="3"/>
  <c r="CJ65" i="3"/>
  <c r="CH65" i="3"/>
  <c r="CG65" i="3"/>
  <c r="CQ65" i="3"/>
  <c r="CP30" i="3"/>
  <c r="CE30" i="3"/>
  <c r="CJ30" i="3"/>
  <c r="CQ30" i="3"/>
  <c r="CH30" i="3"/>
  <c r="CG30" i="3"/>
  <c r="CD30" i="3"/>
  <c r="CN30" i="3"/>
  <c r="CA30" i="3"/>
  <c r="CM30" i="3"/>
  <c r="CA28" i="3"/>
  <c r="CN28" i="3"/>
  <c r="CD28" i="3"/>
  <c r="CJ28" i="3"/>
  <c r="CH28" i="3"/>
  <c r="CG28" i="3"/>
  <c r="CE28" i="3"/>
  <c r="CQ28" i="3"/>
  <c r="CP28" i="3"/>
  <c r="CM28" i="3"/>
  <c r="AV53" i="3"/>
  <c r="AV17" i="3"/>
  <c r="CL100" i="3"/>
  <c r="CE100" i="3"/>
  <c r="CO100" i="3"/>
  <c r="CD100" i="3"/>
  <c r="CM100" i="3"/>
  <c r="CN100" i="3"/>
  <c r="CF100" i="3"/>
  <c r="AT100" i="3" s="1"/>
  <c r="CC100" i="3"/>
  <c r="CL98" i="3"/>
  <c r="CE98" i="3"/>
  <c r="CO98" i="3"/>
  <c r="CD98" i="3"/>
  <c r="CM98" i="3"/>
  <c r="CC98" i="3"/>
  <c r="CN98" i="3"/>
  <c r="CF98" i="3"/>
  <c r="AV81" i="3"/>
  <c r="CJ82" i="3"/>
  <c r="CA82" i="3"/>
  <c r="CQ82" i="3"/>
  <c r="CH82" i="3"/>
  <c r="CP82" i="3"/>
  <c r="CG82" i="3"/>
  <c r="CN82" i="3"/>
  <c r="CE82" i="3"/>
  <c r="CM82" i="3"/>
  <c r="CD82" i="3"/>
  <c r="AV79" i="3"/>
  <c r="CJ44" i="3"/>
  <c r="CH44" i="3"/>
  <c r="CG44" i="3"/>
  <c r="CQ44" i="3"/>
  <c r="CD44" i="3"/>
  <c r="CP44" i="3"/>
  <c r="CM44" i="3"/>
  <c r="CE44" i="3"/>
  <c r="CA44" i="3"/>
  <c r="CN44" i="3"/>
  <c r="CN71" i="3"/>
  <c r="CE71" i="3"/>
  <c r="CJ71" i="3"/>
  <c r="CA71" i="3"/>
  <c r="CQ71" i="3"/>
  <c r="CD71" i="3"/>
  <c r="CH71" i="3"/>
  <c r="CG71" i="3"/>
  <c r="CP71" i="3"/>
  <c r="CM71" i="3"/>
  <c r="CN66" i="3"/>
  <c r="CE66" i="3"/>
  <c r="CM66" i="3"/>
  <c r="CG66" i="3"/>
  <c r="CQ66" i="3"/>
  <c r="CD66" i="3"/>
  <c r="CH66" i="3"/>
  <c r="CP66" i="3"/>
  <c r="CJ66" i="3"/>
  <c r="CA66" i="3"/>
  <c r="CN87" i="3"/>
  <c r="CE87" i="3"/>
  <c r="CM87" i="3"/>
  <c r="CD87" i="3"/>
  <c r="CJ87" i="3"/>
  <c r="CA87" i="3"/>
  <c r="CQ87" i="3"/>
  <c r="CH87" i="3"/>
  <c r="CG87" i="3"/>
  <c r="CP87" i="3"/>
  <c r="CJ40" i="3"/>
  <c r="CH40" i="3"/>
  <c r="CG40" i="3"/>
  <c r="CQ40" i="3"/>
  <c r="CD40" i="3"/>
  <c r="CP40" i="3"/>
  <c r="CM40" i="3"/>
  <c r="CE40" i="3"/>
  <c r="CA40" i="3"/>
  <c r="CN40" i="3"/>
  <c r="CL101" i="3"/>
  <c r="CE101" i="3"/>
  <c r="CO101" i="3"/>
  <c r="CD101" i="3"/>
  <c r="CM101" i="3"/>
  <c r="CC101" i="3"/>
  <c r="CF101" i="3"/>
  <c r="CN101" i="3"/>
  <c r="CA51" i="3"/>
  <c r="CH51" i="3"/>
  <c r="CG51" i="3"/>
  <c r="CE51" i="3"/>
  <c r="CP51" i="3"/>
  <c r="CN51" i="3"/>
  <c r="CQ51" i="3"/>
  <c r="CJ51" i="3"/>
  <c r="CD51" i="3"/>
  <c r="CM51" i="3"/>
  <c r="CJ88" i="3"/>
  <c r="CA88" i="3"/>
  <c r="CQ88" i="3"/>
  <c r="CH88" i="3"/>
  <c r="CP88" i="3"/>
  <c r="CG88" i="3"/>
  <c r="CN88" i="3"/>
  <c r="CE88" i="3"/>
  <c r="CM88" i="3"/>
  <c r="CD88" i="3"/>
  <c r="CA55" i="3"/>
  <c r="CH55" i="3"/>
  <c r="CG55" i="3"/>
  <c r="CE55" i="3"/>
  <c r="CP55" i="3"/>
  <c r="CN55" i="3"/>
  <c r="CJ55" i="3"/>
  <c r="CD55" i="3"/>
  <c r="CQ55" i="3"/>
  <c r="CM55" i="3"/>
  <c r="CN68" i="3"/>
  <c r="CE68" i="3"/>
  <c r="CJ68" i="3"/>
  <c r="CH68" i="3"/>
  <c r="CM68" i="3"/>
  <c r="CA68" i="3"/>
  <c r="CG68" i="3"/>
  <c r="CQ68" i="3"/>
  <c r="CP68" i="3"/>
  <c r="CD68" i="3"/>
  <c r="AV64" i="3"/>
  <c r="AV38" i="3"/>
  <c r="CL96" i="3"/>
  <c r="CE96" i="3"/>
  <c r="CO96" i="3"/>
  <c r="CD96" i="3"/>
  <c r="CM96" i="3"/>
  <c r="CF96" i="3"/>
  <c r="CC96" i="3"/>
  <c r="CN96" i="3"/>
  <c r="CN89" i="3"/>
  <c r="CE89" i="3"/>
  <c r="CM89" i="3"/>
  <c r="CD89" i="3"/>
  <c r="CJ89" i="3"/>
  <c r="CA89" i="3"/>
  <c r="CQ89" i="3"/>
  <c r="CH89" i="3"/>
  <c r="CG89" i="3"/>
  <c r="CP89" i="3"/>
  <c r="CL97" i="3"/>
  <c r="CE97" i="3"/>
  <c r="CO97" i="3"/>
  <c r="CD97" i="3"/>
  <c r="CM97" i="3"/>
  <c r="CC97" i="3"/>
  <c r="CN97" i="3"/>
  <c r="CF97" i="3"/>
  <c r="AV26" i="3"/>
  <c r="CP34" i="3"/>
  <c r="CE34" i="3"/>
  <c r="CM34" i="3"/>
  <c r="CJ34" i="3"/>
  <c r="CQ34" i="3"/>
  <c r="CN34" i="3"/>
  <c r="CA34" i="3"/>
  <c r="CH34" i="3"/>
  <c r="CG34" i="3"/>
  <c r="CD34" i="3"/>
  <c r="CJ18" i="3"/>
  <c r="CN18" i="3"/>
  <c r="CE18" i="3"/>
  <c r="CQ18" i="3"/>
  <c r="CD18" i="3"/>
  <c r="CP18" i="3"/>
  <c r="CM18" i="3"/>
  <c r="CA18" i="3"/>
  <c r="CH18" i="3"/>
  <c r="CG18" i="3"/>
  <c r="AV20" i="3"/>
  <c r="AV21" i="3"/>
  <c r="CI21" i="2"/>
  <c r="CG21" i="2"/>
  <c r="CO14" i="2"/>
  <c r="CH21" i="2"/>
  <c r="CV21" i="2"/>
  <c r="CV24" i="2"/>
  <c r="AX16" i="2"/>
  <c r="CH24" i="2"/>
  <c r="AM24" i="2" s="1"/>
  <c r="CO13" i="2"/>
  <c r="CP13" i="2"/>
  <c r="CC13" i="2"/>
  <c r="CW23" i="2"/>
  <c r="CH23" i="2"/>
  <c r="CU23" i="2"/>
  <c r="CI23" i="2"/>
  <c r="CI24" i="2"/>
  <c r="CW24" i="2"/>
  <c r="AM22" i="2"/>
  <c r="CQ13" i="2"/>
  <c r="CA13" i="2"/>
  <c r="AM23" i="2"/>
  <c r="CP15" i="2"/>
  <c r="CA15" i="2"/>
  <c r="CQ15" i="2"/>
  <c r="CO15" i="2"/>
  <c r="CC15" i="2"/>
  <c r="CB15" i="2"/>
  <c r="BV29" i="1"/>
  <c r="BR16" i="1"/>
  <c r="BU16" i="1"/>
  <c r="BS16" i="1"/>
  <c r="BQ16" i="1"/>
  <c r="BX24" i="1"/>
  <c r="BV16" i="1"/>
  <c r="BQ24" i="1"/>
  <c r="L41" i="1"/>
  <c r="BO29" i="1"/>
  <c r="BR24" i="1"/>
  <c r="BX16" i="1"/>
  <c r="BX29" i="1"/>
  <c r="BX23" i="1"/>
  <c r="BO16" i="1"/>
  <c r="BQ29" i="1"/>
  <c r="BP16" i="1"/>
  <c r="BU21" i="1"/>
  <c r="BO21" i="1"/>
  <c r="L40" i="1"/>
  <c r="BX15" i="1"/>
  <c r="BX21" i="1"/>
  <c r="BU15" i="1"/>
  <c r="L39" i="1"/>
  <c r="BY21" i="1"/>
  <c r="BQ21" i="1"/>
  <c r="BR21" i="1"/>
  <c r="BO25" i="1"/>
  <c r="AT13" i="1"/>
  <c r="BX25" i="1"/>
  <c r="BP21" i="1"/>
  <c r="BO24" i="1"/>
  <c r="BY25" i="1"/>
  <c r="BR25" i="1"/>
  <c r="BV25" i="1"/>
  <c r="AT18" i="1"/>
  <c r="BW21" i="1"/>
  <c r="BY24" i="1"/>
  <c r="BV24" i="1"/>
  <c r="BW25" i="1"/>
  <c r="BS21" i="1"/>
  <c r="BP24" i="1"/>
  <c r="L37" i="1"/>
  <c r="L35" i="1"/>
  <c r="BS25" i="1"/>
  <c r="BX17" i="1"/>
  <c r="BO17" i="1"/>
  <c r="BS17" i="1"/>
  <c r="BR17" i="1"/>
  <c r="BV17" i="1"/>
  <c r="BY17" i="1"/>
  <c r="BW17" i="1"/>
  <c r="BQ17" i="1"/>
  <c r="BP17" i="1"/>
  <c r="BU17" i="1"/>
  <c r="AT19" i="1"/>
  <c r="AT27" i="1"/>
  <c r="AT22" i="1"/>
  <c r="AT20" i="1"/>
  <c r="AT23" i="1"/>
  <c r="AT12" i="1"/>
  <c r="AT26" i="1"/>
  <c r="AV46" i="3" l="1"/>
  <c r="AV33" i="3"/>
  <c r="AV42" i="3"/>
  <c r="AX14" i="2"/>
  <c r="AV44" i="3"/>
  <c r="AT98" i="3"/>
  <c r="AT94" i="3"/>
  <c r="AV41" i="3"/>
  <c r="AZ14" i="2"/>
  <c r="AT95" i="3"/>
  <c r="AT29" i="1"/>
  <c r="AT96" i="3"/>
  <c r="AV28" i="3"/>
  <c r="B202" i="3"/>
  <c r="AV50" i="3"/>
  <c r="AT16" i="1"/>
  <c r="AT97" i="3"/>
  <c r="AT101" i="3"/>
  <c r="AV66" i="3"/>
  <c r="AT102" i="3"/>
  <c r="AT103" i="3"/>
  <c r="AV16" i="3"/>
  <c r="AV83" i="3"/>
  <c r="AV63" i="3"/>
  <c r="AV47" i="3"/>
  <c r="AT105" i="3"/>
  <c r="AV71" i="3"/>
  <c r="AV56" i="3"/>
  <c r="AV24" i="3"/>
  <c r="AV72" i="3"/>
  <c r="AV48" i="3"/>
  <c r="AV68" i="3"/>
  <c r="AV55" i="3"/>
  <c r="AV87" i="3"/>
  <c r="AV30" i="3"/>
  <c r="AV35" i="3"/>
  <c r="AV14" i="3"/>
  <c r="AV51" i="3"/>
  <c r="AV18" i="3"/>
  <c r="AV89" i="3"/>
  <c r="AV88" i="3"/>
  <c r="AV40" i="3"/>
  <c r="AV75" i="3"/>
  <c r="AV67" i="3"/>
  <c r="AV29" i="3"/>
  <c r="AV84" i="3"/>
  <c r="AV52" i="3"/>
  <c r="AV86" i="3"/>
  <c r="AV70" i="3"/>
  <c r="AV85" i="3"/>
  <c r="AV43" i="3"/>
  <c r="AV58" i="3"/>
  <c r="AV34" i="3"/>
  <c r="AV82" i="3"/>
  <c r="AV65" i="3"/>
  <c r="AV62" i="3"/>
  <c r="AV60" i="3"/>
  <c r="AV39" i="3"/>
  <c r="AV59" i="3"/>
  <c r="AM21" i="2"/>
  <c r="B58" i="2"/>
  <c r="AX13" i="2"/>
  <c r="AZ13" i="2"/>
  <c r="A58" i="2"/>
  <c r="AX15" i="2"/>
  <c r="AZ15" i="2"/>
  <c r="AT25" i="1"/>
  <c r="AT24" i="1"/>
  <c r="AT21" i="1"/>
  <c r="A57" i="1"/>
  <c r="AT17" i="1"/>
</calcChain>
</file>

<file path=xl/sharedStrings.xml><?xml version="1.0" encoding="utf-8"?>
<sst xmlns="http://schemas.openxmlformats.org/spreadsheetml/2006/main" count="1407" uniqueCount="595">
  <si>
    <t>SERVICIO DE SALUD</t>
  </si>
  <si>
    <t>REM-A04.   CONSULTAS Y OTRAS ATENCIONES EN LA RED</t>
  </si>
  <si>
    <t xml:space="preserve">TOTAL      </t>
  </si>
  <si>
    <t>RANGO ETARIO Y SEXO</t>
  </si>
  <si>
    <t>Pueblos Originarios</t>
  </si>
  <si>
    <t>Migrantes</t>
  </si>
  <si>
    <t>Niños, Niñas, Adolescentes y Jóvenes SENAME</t>
  </si>
  <si>
    <t>Niños, Niñas, Adolescentes y Jóvenes Mejor Niñez</t>
  </si>
  <si>
    <t>Menos de 1 año</t>
  </si>
  <si>
    <t>1 - 4 años</t>
  </si>
  <si>
    <t>5 - 9 años</t>
  </si>
  <si>
    <t>10 - 14 años</t>
  </si>
  <si>
    <t>15 - 19 años</t>
  </si>
  <si>
    <t>20 - 24 años</t>
  </si>
  <si>
    <t>25 - 29 años</t>
  </si>
  <si>
    <t>30 - 34 años</t>
  </si>
  <si>
    <t>35 - 39 años</t>
  </si>
  <si>
    <t>40 - 44 años</t>
  </si>
  <si>
    <t>45 - 49 años</t>
  </si>
  <si>
    <t>50 - 54 años</t>
  </si>
  <si>
    <t>55 - 59 años</t>
  </si>
  <si>
    <t>60 - 64 años</t>
  </si>
  <si>
    <t>65 - 69 años</t>
  </si>
  <si>
    <t>70 - 74 años</t>
  </si>
  <si>
    <t>75 - 79 años</t>
  </si>
  <si>
    <t>80 y mas años</t>
  </si>
  <si>
    <t>Ambos Sexos</t>
  </si>
  <si>
    <t>Hombres</t>
  </si>
  <si>
    <t>Mujeres</t>
  </si>
  <si>
    <t>TOTAL</t>
  </si>
  <si>
    <t xml:space="preserve">SECCIÓN B: CONSULTAS DE PROFESIONALES NO MÉDICOS </t>
  </si>
  <si>
    <t xml:space="preserve"> </t>
  </si>
  <si>
    <t>PROFESIONAL</t>
  </si>
  <si>
    <t>Espacios Amigables</t>
  </si>
  <si>
    <t>Enfermera/o</t>
  </si>
  <si>
    <t>Matrona/ón (Morb. Ginecológica)</t>
  </si>
  <si>
    <t>Matrona/ón (Morb. Obstétrica)</t>
  </si>
  <si>
    <t>Matrona/ón (ITS)</t>
  </si>
  <si>
    <t xml:space="preserve">Matrona/ón (Infertilidad) </t>
  </si>
  <si>
    <t xml:space="preserve">Matrona/ón (Otras consultas) </t>
  </si>
  <si>
    <t xml:space="preserve">Matrona/ón (Salud sexual) </t>
  </si>
  <si>
    <t xml:space="preserve">Matrona/ón (Piso pélvico) </t>
  </si>
  <si>
    <t xml:space="preserve">Nutricionista (Otras consultas) </t>
  </si>
  <si>
    <t xml:space="preserve">Nutricionista malnutrición por exceso </t>
  </si>
  <si>
    <t xml:space="preserve">Nutricionista malnutrición por déficit </t>
  </si>
  <si>
    <t xml:space="preserve">Psicólogo/a </t>
  </si>
  <si>
    <t>Fonoaudiólogo/a</t>
  </si>
  <si>
    <t xml:space="preserve">Terapeuta Ocupacional </t>
  </si>
  <si>
    <t>Tecnólogo/a Médico/a  (Excluye UAPO)</t>
  </si>
  <si>
    <t xml:space="preserve">Trabajador/a Social (Excluye Salud Mental) </t>
  </si>
  <si>
    <t>Educadora de Párvulos</t>
  </si>
  <si>
    <t>Kinesiólogo</t>
  </si>
  <si>
    <t xml:space="preserve">Hombres </t>
  </si>
  <si>
    <t>Espacios Amigables/ Adolescentes</t>
  </si>
  <si>
    <t>Médico/a</t>
  </si>
  <si>
    <t>Matrona/ón</t>
  </si>
  <si>
    <t>RANGO ETARIO</t>
  </si>
  <si>
    <t>0 - 4 años</t>
  </si>
  <si>
    <t>Pueblos originarios</t>
  </si>
  <si>
    <t>Gestantes</t>
  </si>
  <si>
    <t>Post Parto</t>
  </si>
  <si>
    <t>2 - 4 años</t>
  </si>
  <si>
    <t xml:space="preserve">Nutricionista </t>
  </si>
  <si>
    <t>Nutricionista</t>
  </si>
  <si>
    <t xml:space="preserve">Técnico en Enfermería </t>
  </si>
  <si>
    <t>Otros</t>
  </si>
  <si>
    <t>Beneficiarios</t>
  </si>
  <si>
    <t>SECCIÓN L: CONSULTA DE LACTANCIA EN NIÑOS Y NIÑAS CONTROLADOS</t>
  </si>
  <si>
    <t>TIPOS DE CONSULTA</t>
  </si>
  <si>
    <t xml:space="preserve"> De 0 a 29 días</t>
  </si>
  <si>
    <t>De 1 mes a 2 meses 29 días</t>
  </si>
  <si>
    <t>De 3 meses a 5 meses 29 días</t>
  </si>
  <si>
    <t>De 6 meses a 11 meses 29 días</t>
  </si>
  <si>
    <t>De 1 a 2 años</t>
  </si>
  <si>
    <t>Consulta de Lactancia</t>
  </si>
  <si>
    <t xml:space="preserve">Consulta Lactancia Materna de alerta </t>
  </si>
  <si>
    <t xml:space="preserve">Consulta de Lactancia Materna de seguimiento </t>
  </si>
  <si>
    <t xml:space="preserve">Otras consultas de Lactancia Materna </t>
  </si>
  <si>
    <t>Consejería de Lactancia</t>
  </si>
  <si>
    <t xml:space="preserve">Consejería prenatal en Lactancia Materna </t>
  </si>
  <si>
    <t xml:space="preserve">Consejería posnatal en Lactancia Materna </t>
  </si>
  <si>
    <t xml:space="preserve">Consulta de Lactancia por profesional </t>
  </si>
  <si>
    <t>80 y más años</t>
  </si>
  <si>
    <t>10-14 años</t>
  </si>
  <si>
    <t>20-24 años</t>
  </si>
  <si>
    <t>30-34 años</t>
  </si>
  <si>
    <t>40-44 años</t>
  </si>
  <si>
    <t>ACTIVIDAD</t>
  </si>
  <si>
    <t>Atención Domiciliaria</t>
  </si>
  <si>
    <t>Servicio Itinerante</t>
  </si>
  <si>
    <t>0-11 meses</t>
  </si>
  <si>
    <t>12-23 meses</t>
  </si>
  <si>
    <t>24-59 meses</t>
  </si>
  <si>
    <t>CONCEPTOS</t>
  </si>
  <si>
    <t xml:space="preserve">A lugar de trabajo </t>
  </si>
  <si>
    <t>A grupo comunitario</t>
  </si>
  <si>
    <t>65 y más años</t>
  </si>
  <si>
    <t>REM-A05.   INGRESOS Y EGRESOS POR CONDICIÓN Y PROBLEMAS DE SALUD</t>
  </si>
  <si>
    <t>CONCEPTO</t>
  </si>
  <si>
    <t xml:space="preserve">SECCIÓN F:  INGRESOS Y EGRESOS A SALA DE ESTIMULACIÓN, SERVICIO ITINERANTE Y ATENCIÓN DOMICILIARIA </t>
  </si>
  <si>
    <t xml:space="preserve">NIÑO / A (CON) </t>
  </si>
  <si>
    <t xml:space="preserve">TOTAL    </t>
  </si>
  <si>
    <t>INGRESOS</t>
  </si>
  <si>
    <t>Egresos</t>
  </si>
  <si>
    <t>Niños y niñas Mejor Niñez</t>
  </si>
  <si>
    <t>Sala de Estimulación</t>
  </si>
  <si>
    <t>Servicio Itinerante en Centro de Salud</t>
  </si>
  <si>
    <t xml:space="preserve">Cumplimiento de tratamiento Sala de Estimulación </t>
  </si>
  <si>
    <t>Derivación a Especialidad</t>
  </si>
  <si>
    <t>Inasistente</t>
  </si>
  <si>
    <t>Menos de 7 meses</t>
  </si>
  <si>
    <t>7 - 11 meses</t>
  </si>
  <si>
    <t>12 - 17 meses</t>
  </si>
  <si>
    <t>18 - 23 meses</t>
  </si>
  <si>
    <t>24 - 47 meses</t>
  </si>
  <si>
    <t>48 - 59 meses</t>
  </si>
  <si>
    <t>Normal con Rezago</t>
  </si>
  <si>
    <t>Riesgo</t>
  </si>
  <si>
    <t>Retraso</t>
  </si>
  <si>
    <t>Normal con Riesgo Biopsicosocial</t>
  </si>
  <si>
    <t>SECCIÓN F.1: REINGRESOS Y EGRESOS POR SEGUNDA VEZ A SALA DE ESTIMULACIÓN, SERVICIO ITINERANTE Y ATENCIÓN DOMICILIARIA</t>
  </si>
  <si>
    <t>SALA DE ESTIMULACIÓN</t>
  </si>
  <si>
    <t>SERVICIO ITINERANTE</t>
  </si>
  <si>
    <t>ATENCIÓN DOMICILIARIA</t>
  </si>
  <si>
    <t xml:space="preserve">EGRESOS POR SEGUNDA VEZ Y RESULTADOS DE REEVALUACIÓN POST EGRESO </t>
  </si>
  <si>
    <t>24- 59 meses</t>
  </si>
  <si>
    <t>Motivo Egreso</t>
  </si>
  <si>
    <t>Resultado de Reevaluación</t>
  </si>
  <si>
    <t>Cumplimien-to de tratamiento</t>
  </si>
  <si>
    <t>Recuperado</t>
  </si>
  <si>
    <t>No Recuperado</t>
  </si>
  <si>
    <t>SECCIÓN G: INGRESO DE NIÑOS, NIÑAS Y ADOLESCENTES CON NECESIDADES ESPECIALES  A CONTROL DE SALUD EN APS</t>
  </si>
  <si>
    <t>NANEAS</t>
  </si>
  <si>
    <t xml:space="preserve"> 0 - 4 años</t>
  </si>
  <si>
    <t xml:space="preserve"> 5 - 9 años</t>
  </si>
  <si>
    <t xml:space="preserve"> 10 -14 años</t>
  </si>
  <si>
    <t>Total Ingresos</t>
  </si>
  <si>
    <t>Baja Complejidad</t>
  </si>
  <si>
    <t>Mediana Complejidad</t>
  </si>
  <si>
    <t>Alta Complejidad</t>
  </si>
  <si>
    <t>TRANS</t>
  </si>
  <si>
    <t>Masculino</t>
  </si>
  <si>
    <t>Femenino</t>
  </si>
  <si>
    <t>Otras</t>
  </si>
  <si>
    <t>25-29 años</t>
  </si>
  <si>
    <t>APS</t>
  </si>
  <si>
    <t>REM-19a.   ACTIVIDADES DE PROMOCIÓN Y PREVENCIÓN DE LA SALUD</t>
  </si>
  <si>
    <t>SECCIÓN A: CONSEJERÍAS</t>
  </si>
  <si>
    <t>SECCIÓN A.1: CONSEJERÍAS INDIVIDUALES</t>
  </si>
  <si>
    <t>ÁREAS TEMÁTICAS</t>
  </si>
  <si>
    <t xml:space="preserve">TOTAL              </t>
  </si>
  <si>
    <t>Espacios Amigables/ adolescentes</t>
  </si>
  <si>
    <t>14-18 años</t>
  </si>
  <si>
    <t xml:space="preserve">Niños, niñas, Adolescentes y Jóvenes Mejor Niñez </t>
  </si>
  <si>
    <t xml:space="preserve">15-19 años </t>
  </si>
  <si>
    <t>35-39 años</t>
  </si>
  <si>
    <t>45-49 años</t>
  </si>
  <si>
    <t>50-54 años</t>
  </si>
  <si>
    <t>55-59 años</t>
  </si>
  <si>
    <t>60-64 años</t>
  </si>
  <si>
    <t>65-69 años</t>
  </si>
  <si>
    <t>70-74 años</t>
  </si>
  <si>
    <t>75- 79 años</t>
  </si>
  <si>
    <t>Femenina</t>
  </si>
  <si>
    <t>Actividad física</t>
  </si>
  <si>
    <t>Trabajador/a Social</t>
  </si>
  <si>
    <t>Psicólogo/a</t>
  </si>
  <si>
    <t>Kinesiólogo/a</t>
  </si>
  <si>
    <t>Terapeuta ocupacional</t>
  </si>
  <si>
    <t>Otro profesional</t>
  </si>
  <si>
    <t>Facilitador/a intercultural</t>
  </si>
  <si>
    <t>Técnico en Enfermería</t>
  </si>
  <si>
    <t>Alimentación saludable</t>
  </si>
  <si>
    <t>Tabaquismo</t>
  </si>
  <si>
    <t>Enfermera /o</t>
  </si>
  <si>
    <t>Trabajador/a social</t>
  </si>
  <si>
    <t>Psicólogo /a</t>
  </si>
  <si>
    <t>Consumo de drogas</t>
  </si>
  <si>
    <t>Salud sexual y reproductiva con o sin entrega de preservativos</t>
  </si>
  <si>
    <t>Regulación de fertilidad con o sin entrega de preservativos</t>
  </si>
  <si>
    <t>Prevención VIH e infección de transmisión sexual (ITS) con o sin entrega de preservativos</t>
  </si>
  <si>
    <t>Psicóloga /o</t>
  </si>
  <si>
    <t>Prevención de la transmisión vertical del VIH (gestantes) con o sin entrega de preservativos</t>
  </si>
  <si>
    <t>Médico/a previo examen VIH</t>
  </si>
  <si>
    <t>Matrona/ón previo examen VIH</t>
  </si>
  <si>
    <t>Médico/a post test</t>
  </si>
  <si>
    <t>Matrón/na post test</t>
  </si>
  <si>
    <t>Ejercicio de Derechos</t>
  </si>
  <si>
    <t>SECCIÓN A.2: CONSEJERÍAS INDIVIDUALES POR VIH (NO INCLUIDAS EN LA SECCIÓN A.1)</t>
  </si>
  <si>
    <t>CONSEJERÍAS</t>
  </si>
  <si>
    <t>ÁREA O NIVEL</t>
  </si>
  <si>
    <t>Orientación e información previa al examen VIH</t>
  </si>
  <si>
    <t>Atención de donantes de sangre total y aféresis</t>
  </si>
  <si>
    <t>Hospitalización</t>
  </si>
  <si>
    <t>En CDT - CRS</t>
  </si>
  <si>
    <t>En APS</t>
  </si>
  <si>
    <t>En APS - espacios amigables</t>
  </si>
  <si>
    <t>En otras instancias</t>
  </si>
  <si>
    <t>Consejerías post test VIH</t>
  </si>
  <si>
    <t>SECCIÓN A.3: CONSEJERÍAS FAMILIARES</t>
  </si>
  <si>
    <t>Temas prioridad</t>
  </si>
  <si>
    <t>FAMILIA</t>
  </si>
  <si>
    <t>Total Actividades</t>
  </si>
  <si>
    <t>Con riesgo psicosocial</t>
  </si>
  <si>
    <t>Con integrante de patología crónica</t>
  </si>
  <si>
    <t>Con integrante con problema de salud mental</t>
  </si>
  <si>
    <t>Con persona mayor dependiente</t>
  </si>
  <si>
    <t>Con integrante con demencia</t>
  </si>
  <si>
    <t>Con integrante con enfermedad terminal</t>
  </si>
  <si>
    <t>Con integrante dependiente severo</t>
  </si>
  <si>
    <t>Otras áreas de intervención</t>
  </si>
  <si>
    <t>Con adolescente VIH (+)</t>
  </si>
  <si>
    <t>Prevención de violencia</t>
  </si>
  <si>
    <t>SECCIÓN A.4: CONSEJERÍAS INDIVIDUALES  CON ENTREGA DE PRESERVATIVOS (INCLUIDAS EN SECCIÓN A.1)</t>
  </si>
  <si>
    <t>14 a 18 años</t>
  </si>
  <si>
    <t>15-19 años</t>
  </si>
  <si>
    <t xml:space="preserve">Consejería con entrega de preservativos </t>
  </si>
  <si>
    <t>Condones masculinos</t>
  </si>
  <si>
    <t>Condones femeninos</t>
  </si>
  <si>
    <t>Ambos tipos de condones</t>
  </si>
  <si>
    <t>SECCIÓN B: ACTIVIDADES DE PROMOCIÓN</t>
  </si>
  <si>
    <t>SECCIÓN B.1: ACTIVIDADES DE PROMOCIÓN SEGÚN ESTRATEGIAS Y CONDICIONANTES ABORDADAS Y NÚMERO DE PARTICIPANTES</t>
  </si>
  <si>
    <t>ACTIVIDADES</t>
  </si>
  <si>
    <t>ESTRATEGIA, ESPACIOS O LÍNEAS DE ACCIÓN</t>
  </si>
  <si>
    <t>TOTAL ACTIVIDADES</t>
  </si>
  <si>
    <t>CONDICIONANTES ABORDADAS</t>
  </si>
  <si>
    <t xml:space="preserve"> Determinantes Sociales de La Salud Abordadas - Chile Crece Contigo</t>
  </si>
  <si>
    <t>Total Participantes</t>
  </si>
  <si>
    <t xml:space="preserve">Alimentación </t>
  </si>
  <si>
    <t>Ambiente libre de humo de tabaco</t>
  </si>
  <si>
    <t>Factores protectores psicosociales</t>
  </si>
  <si>
    <t>Factores protectores ambientales</t>
  </si>
  <si>
    <t>Derechos humanos</t>
  </si>
  <si>
    <t>Salud sexual y prevención de VIH/SIDA e ITS</t>
  </si>
  <si>
    <t>Factores protectores psicosociales de pueblos originarios</t>
  </si>
  <si>
    <t>Factores protectores psicosociales de migrantes</t>
  </si>
  <si>
    <t>Factores protectores psicosociales PRAIS</t>
  </si>
  <si>
    <t xml:space="preserve">Eventos  masivos </t>
  </si>
  <si>
    <t>Comunas, comunidades</t>
  </si>
  <si>
    <t>Espacios amigables en APS</t>
  </si>
  <si>
    <t>Lugares de trabajo</t>
  </si>
  <si>
    <t>Establecimientos educación</t>
  </si>
  <si>
    <t>Espacio Intercultural</t>
  </si>
  <si>
    <t>Reuniones de planificación participativa</t>
  </si>
  <si>
    <t>Jornadas y  seminarios</t>
  </si>
  <si>
    <t xml:space="preserve">Educación grupal </t>
  </si>
  <si>
    <t>SECCIÓN B.2: TALLERES GRUPALES DE VIDA SANA SEGÚN TIPO, POR ESPACIOS DE ACCIÓN</t>
  </si>
  <si>
    <t>ESPACIOS DE ACCIÓN</t>
  </si>
  <si>
    <t>TOTAL TALLERES</t>
  </si>
  <si>
    <t>Autoestima y Autocuidado</t>
  </si>
  <si>
    <t>Mente Sana y Cuerpo Sano</t>
  </si>
  <si>
    <t>Comunicación</t>
  </si>
  <si>
    <t>Yo Me Cuido</t>
  </si>
  <si>
    <t>Control del Tabaco</t>
  </si>
  <si>
    <t>Otros Tipo de Talleres</t>
  </si>
  <si>
    <t>Establecimientos educacionales</t>
  </si>
  <si>
    <t>SECCIÓN B.3: ACTIVIDADES DE GESTIÓN SEGÚN TIPO, POR ESPACIOS DE ACCIÓN</t>
  </si>
  <si>
    <t xml:space="preserve">Reuniones de Gestión </t>
  </si>
  <si>
    <t>Reuniones Masivas de Gestión</t>
  </si>
  <si>
    <t>Acciones de Comunicación y Difusión</t>
  </si>
  <si>
    <t>Preparación Actividades Educativas</t>
  </si>
  <si>
    <t>Entrevistas</t>
  </si>
  <si>
    <t>Investigación y Capacitación de RRHH</t>
  </si>
  <si>
    <t>Espacio Intersectorial</t>
  </si>
  <si>
    <t xml:space="preserve">SECCIÓN B.4: TALLERES GRUPALES SEGÚN TEMÁTICA Y NÚMERO DE PARTICIPANTES EN PROGRAMA ESPACIOS AMIGABLES </t>
  </si>
  <si>
    <t>Talleres en Actividad Física</t>
  </si>
  <si>
    <t xml:space="preserve"> Talleres en Alimentación </t>
  </si>
  <si>
    <t>Talleres en Libre de Humo del Tabaco</t>
  </si>
  <si>
    <t xml:space="preserve">Talleres en Factores Protectores Psicosociales </t>
  </si>
  <si>
    <t>Talleres en Prevención Consumo de Alcohol y Otras Drogas</t>
  </si>
  <si>
    <t>Talleres en Salud Sexual y Prevención de VIH/SIDA e ITS</t>
  </si>
  <si>
    <t>Talleres en Otros Tipos de Talleres</t>
  </si>
  <si>
    <t>Espacios Comunitarios</t>
  </si>
  <si>
    <t>Establecimientos Educacionales</t>
  </si>
  <si>
    <t>Centros de Salud</t>
  </si>
  <si>
    <t>SECCIÓN C: ACTIVIDADES DE GESTIÓN INTERCULTURAL REALIZADAS POR FACILITADOR INTERCULTURAL</t>
  </si>
  <si>
    <t>Orientación a personas y/o familias indígenas</t>
  </si>
  <si>
    <t>Acompañamiento de personas y/o familias en box</t>
  </si>
  <si>
    <t>Derivaciones a medicina indígena (Pueblos originarios)</t>
  </si>
  <si>
    <t>Derivaciones a medicina indígena (Pueblos no originarios)</t>
  </si>
  <si>
    <t>Otras actividades realizadas por facilitador a personas de pueblos no originarios</t>
  </si>
  <si>
    <t>SECCIÓN D: ACTIVIDADES COMUNITARIAS DE ORIENTACIÓN Y/O EDUCACIÓN PARA LA SALUD  EN EL MARCO EPIDEMIOLÓGICO</t>
  </si>
  <si>
    <t>Individual</t>
  </si>
  <si>
    <t>Grupal</t>
  </si>
  <si>
    <t>Orientación y/o Educación</t>
  </si>
  <si>
    <t>A Institución (ELEAM, cárceles,colegios, sala cuna y jardines infantiles)</t>
  </si>
  <si>
    <t>REM-26.  ACTIVIDADES EN DOMICILIO Y OTROS ESPACIOS</t>
  </si>
  <si>
    <t>SECCIÓN A: VISITAS DOMICILIARIAS INTEGRALES A FAMILIAS (ESTABLECIMIENTOS APS)</t>
  </si>
  <si>
    <t>Un Profesional</t>
  </si>
  <si>
    <t>Dos o Más Profesionales</t>
  </si>
  <si>
    <t xml:space="preserve">Un Profesional y Un Técnico En Enfermería </t>
  </si>
  <si>
    <t xml:space="preserve">Técnico En Enfermería </t>
  </si>
  <si>
    <t>Facilitador/a Intercultural Pueblos Originarios</t>
  </si>
  <si>
    <t>Agente Comunitario</t>
  </si>
  <si>
    <t>Primera Visita</t>
  </si>
  <si>
    <t>Segunda Visita</t>
  </si>
  <si>
    <t>Tercera o Más Visitas De Seguimiento</t>
  </si>
  <si>
    <t>Programa de Acompañamiento Psicosocial en APS</t>
  </si>
  <si>
    <t>Espacios Amigables/ Adolescente</t>
  </si>
  <si>
    <t>Gestante con 3 o más riesgos</t>
  </si>
  <si>
    <t>Familia con niño prematuro</t>
  </si>
  <si>
    <t>Familia con niño recién nacido</t>
  </si>
  <si>
    <t>Familia con niño con déficit del DSM</t>
  </si>
  <si>
    <t>Familia con niño en riesgo vincular afectivo</t>
  </si>
  <si>
    <t>Familia con niño de 0 a 12 meses con score de riesgo moderado de morir por neumonía</t>
  </si>
  <si>
    <t>Familia con niño de 0 a 12 meses con score de riesgo grave de morir por neumonía</t>
  </si>
  <si>
    <t>Familia con niño con problema respiratorio crónico o no controlado</t>
  </si>
  <si>
    <t>Familia con niño malnutrido</t>
  </si>
  <si>
    <t>Familia con niño con riesgo psicosocial (excluye vincular afectivo)</t>
  </si>
  <si>
    <t>Familia con adolescente en riesgo o problema psicosocial</t>
  </si>
  <si>
    <t>Familia con integrante con patología crónica descompensada</t>
  </si>
  <si>
    <t>Familia con adulto mayor dependediente (excluye dependiente severo)</t>
  </si>
  <si>
    <t>Familia con adulto mayor en riesgo psicosocial</t>
  </si>
  <si>
    <t>Familia con gestante adolescente 10 a 14 años</t>
  </si>
  <si>
    <t>Familia con gestante &gt;20 años en riesgo psicosocial</t>
  </si>
  <si>
    <t>Familia con gestante adolescente en riesgo psicosocial 15 a 19 años</t>
  </si>
  <si>
    <t>Familia con adolescente con problema respiratorio crónico o no controlado</t>
  </si>
  <si>
    <t>Familia con adulto con problema respiratorio crónico o no controlado</t>
  </si>
  <si>
    <t>Familia con gestante en riesgo biomédico</t>
  </si>
  <si>
    <t>Familia con otro riesgo psicosocial</t>
  </si>
  <si>
    <t>Familia con integrante con problema de salud mental</t>
  </si>
  <si>
    <t>Familia con niños/as de 5 a 9 años con problemas y/o trastornos de salud mental</t>
  </si>
  <si>
    <t>Familia con integrante alta hospitalización precoz</t>
  </si>
  <si>
    <t>Familia con integrante con multimorbilidad cronica (excluye dependencia severa)</t>
  </si>
  <si>
    <t>Familia con niños con necesidades especiales (NANEAS)</t>
  </si>
  <si>
    <t>Familia con NNA trans femenino/masculino</t>
  </si>
  <si>
    <t>SECCIÓN A.1: VISITAS DOMICILIARIAS INTEGRALES A PERSONAS CON DEPENDENCIA SEVERA Y SUS CUIDADORES</t>
  </si>
  <si>
    <t xml:space="preserve">Visita de Ingreso al PADDS </t>
  </si>
  <si>
    <t>Primera visita anual</t>
  </si>
  <si>
    <t>Segunda visita anual</t>
  </si>
  <si>
    <t>Tercera o más visitas de seguimiento anual</t>
  </si>
  <si>
    <t xml:space="preserve">Elaboración Plan Cuidado Integral a persona con dependencia severa </t>
  </si>
  <si>
    <t xml:space="preserve">Evaluación y actualización plan de cuidados a personas con dependencia severa </t>
  </si>
  <si>
    <t>Elaboración plan de cuidados a cuidador</t>
  </si>
  <si>
    <t xml:space="preserve">Evaluación y actualización plan de cuidados a cuidador </t>
  </si>
  <si>
    <t>Población en ECICEP</t>
  </si>
  <si>
    <t xml:space="preserve">Población ELEAM o institucionalizada </t>
  </si>
  <si>
    <t>A personas con dependencia severa en programa, por condiciones asociadas a dependencia severa</t>
  </si>
  <si>
    <t>Familia con integrante con dependencia severa con diagnóstico de demencia</t>
  </si>
  <si>
    <t>Familia con integrante con dependencia severa con etapa terminal (excluye estadíos avanzados de demencia)</t>
  </si>
  <si>
    <t>Familia con integrante con dependencia severa sin diagnóstico de demencia y/o que no se encuentra en etapa terminal</t>
  </si>
  <si>
    <t>A personas con dependencia severa, por rango etario</t>
  </si>
  <si>
    <t>0-9 años</t>
  </si>
  <si>
    <t xml:space="preserve">10 - 14 años </t>
  </si>
  <si>
    <t>20 - 64 años</t>
  </si>
  <si>
    <t>SECCIÓN B: OTRAS VISITAS INTEGRALES</t>
  </si>
  <si>
    <t>Dos o Más 
Profesionales</t>
  </si>
  <si>
    <t xml:space="preserve">Un Profesional y 
un Técnico En Enfermería </t>
  </si>
  <si>
    <t>Niños, Niñas, Adolescentes Y Jóvenes Población SENAME</t>
  </si>
  <si>
    <t>Niños, Niñas, Adolescentes Y Jóvenes Mejor Niñez</t>
  </si>
  <si>
    <t>Visita epidemiológica</t>
  </si>
  <si>
    <t>A lugar de trabajo (*)</t>
  </si>
  <si>
    <t>A colegio, salas cuna, jardín infantil (*)</t>
  </si>
  <si>
    <t>Visita integral de salud mental</t>
  </si>
  <si>
    <t>A domicilio (Nivel secundario)</t>
  </si>
  <si>
    <t>A lugar de trabajo</t>
  </si>
  <si>
    <t>A establecimientos educacionales</t>
  </si>
  <si>
    <t>En sector rural</t>
  </si>
  <si>
    <t>(*) Excluye visita integral de salud mental.</t>
  </si>
  <si>
    <t>SECCIÓN C:  VISITAS CON FINES DE TRATAMIENTOS Y/O PROCEDIMIENTOS EN DOMICILIO A PERSONAS CON DEPENDENCIA</t>
  </si>
  <si>
    <t>TIPO DE DEPENDENCIA</t>
  </si>
  <si>
    <t>PROFESIONALES QUE PARTICIPAN EN LA VISITA DE TRATAMIENTO</t>
  </si>
  <si>
    <t>Población ELEAM o Institucionalizada</t>
  </si>
  <si>
    <t>Atención nutricional a personas con NED</t>
  </si>
  <si>
    <t>N° DE VISITAS REALIZADAS</t>
  </si>
  <si>
    <t>Odontólogo/a</t>
  </si>
  <si>
    <t>Químico/a Farmacéutico/a</t>
  </si>
  <si>
    <t>Enfermero/a</t>
  </si>
  <si>
    <t>Terapeuta Ocupacional</t>
  </si>
  <si>
    <t>Otro</t>
  </si>
  <si>
    <t>Personas con dependencia leve</t>
  </si>
  <si>
    <t>Personas con dependencia moderada</t>
  </si>
  <si>
    <t>Personas con dependencia severa</t>
  </si>
  <si>
    <t>Oncológicos</t>
  </si>
  <si>
    <t>No oncológicos</t>
  </si>
  <si>
    <t>Entrega fármacos/alimentos</t>
  </si>
  <si>
    <t>Seguimiento remoto</t>
  </si>
  <si>
    <t>SECCIÓN D: RESCATE DE PACIENTES INASISTENTES</t>
  </si>
  <si>
    <t>RESCATE EN DOMICILIO</t>
  </si>
  <si>
    <t>RESCATE TELEFÓNICO</t>
  </si>
  <si>
    <t>Funcionario</t>
  </si>
  <si>
    <t>Compra de servicio (*)</t>
  </si>
  <si>
    <t xml:space="preserve">Técnico en enfermería </t>
  </si>
  <si>
    <t>Administrativo</t>
  </si>
  <si>
    <t>Desde el establecimiento</t>
  </si>
  <si>
    <t xml:space="preserve">Menos de 1 año </t>
  </si>
  <si>
    <t>25 - 64 años</t>
  </si>
  <si>
    <t>(*) No incluidas como producción del establecimiento.</t>
  </si>
  <si>
    <t>SECCIÓN E: OTRAS VISITAS PROGRAMA DE ACOMPAÑAMIENTO PSICOSOCIAL EN ATENCIÓN PRIMARIA</t>
  </si>
  <si>
    <t>GRUPOS</t>
  </si>
  <si>
    <t>TOTAL VISITAS</t>
  </si>
  <si>
    <t xml:space="preserve">RANGO ETARIO </t>
  </si>
  <si>
    <t>Establecimiento educacional</t>
  </si>
  <si>
    <t>SECCIÓN F: VISITA A ESTABLECIMIENTO EDUCACIONAL PROGRAMA DE APOYO A LA SALUD MENTAL INFANTIL (PASMI) EN ATENCIÓN PRIMARIA</t>
  </si>
  <si>
    <t>Total Visitas 5 a 9 Años</t>
  </si>
  <si>
    <t>N° de Niños/as Visitados 5 a 9 Años</t>
  </si>
  <si>
    <t>SECCIÓN G: CONSULTAS Y CONTROLES  DE ESPECIALIDAD RESUELTAS POR VISITAS DOMICILIARIAS</t>
  </si>
  <si>
    <t>CONTROLES DE ESPECIALIDAD RESUELTOS POR VISITAS DOMICILIARIAS</t>
  </si>
  <si>
    <t>SEXO</t>
  </si>
  <si>
    <t>Pediatría (incluye totalidad de producción pediatrica de subespecialidades)</t>
  </si>
  <si>
    <t>Medicina Interna</t>
  </si>
  <si>
    <t>Cirugía</t>
  </si>
  <si>
    <t>Enfermedad respiratoria de adulto (Broncopulmonar)</t>
  </si>
  <si>
    <t>Cardiología adulto</t>
  </si>
  <si>
    <t>Endocrinología adulto</t>
  </si>
  <si>
    <t>Reumatología adulto</t>
  </si>
  <si>
    <t>Infectología adulto</t>
  </si>
  <si>
    <t>Diabetología</t>
  </si>
  <si>
    <t>Psiquiatría</t>
  </si>
  <si>
    <t>Oftalmología</t>
  </si>
  <si>
    <t>Otorrinolaringología</t>
  </si>
  <si>
    <t>Obstetricia y Ginecología</t>
  </si>
  <si>
    <t>Traumatología</t>
  </si>
  <si>
    <t>Otras Especialidades Adulto</t>
  </si>
  <si>
    <t>SECCIÓN H: ACTIVIDADES EXTRAMURALES (EXCLUYE SECCIONES Y SUBSECCIONES A, B y C)</t>
  </si>
  <si>
    <t>TIPO DE OPERATIVO</t>
  </si>
  <si>
    <t>N° SESIONES</t>
  </si>
  <si>
    <t>0 - 14 años</t>
  </si>
  <si>
    <t>15 - 29 años</t>
  </si>
  <si>
    <t>30 - 44 años</t>
  </si>
  <si>
    <t xml:space="preserve">45 - 64 años </t>
  </si>
  <si>
    <t>65 - 79 años</t>
  </si>
  <si>
    <t>EMP</t>
  </si>
  <si>
    <t>Controles de Salud</t>
  </si>
  <si>
    <t>Consultas de Salud</t>
  </si>
  <si>
    <t>Toma de muestra de exámenes</t>
  </si>
  <si>
    <t>Vacunación</t>
  </si>
  <si>
    <t>REM-27.  EDUCACIÓN PARA LA SALUD</t>
  </si>
  <si>
    <t>SECCIÓN A: PERSONAS QUE INGRESAN A EDUCACIÓN GRUPAL SEGÚN ÁREAS TEMÁTICAS Y EDAD</t>
  </si>
  <si>
    <t>ÁREAS TEMÁTICAS DE PREVENCIÓN</t>
  </si>
  <si>
    <t>Madre, Padre o Cuidador de:</t>
  </si>
  <si>
    <t>Familias en Riesgo</t>
  </si>
  <si>
    <t>Niños, niñas, adolescentes y jóvenes SENAME</t>
  </si>
  <si>
    <t>Niños 12 - 23 meses</t>
  </si>
  <si>
    <t>Niños de 2 - 5 años</t>
  </si>
  <si>
    <t>Niños de 6 - 9 años</t>
  </si>
  <si>
    <t>Niños de 10 - 14 años</t>
  </si>
  <si>
    <t>Nivel Secundario</t>
  </si>
  <si>
    <t>Nivel Terciario</t>
  </si>
  <si>
    <t>Educación en grupo</t>
  </si>
  <si>
    <t xml:space="preserve">Estimulación desarrollo psicomotor </t>
  </si>
  <si>
    <t>Nutrición</t>
  </si>
  <si>
    <t>Riesgo de malnutrición por exceso</t>
  </si>
  <si>
    <t>Malnutrición por exceso</t>
  </si>
  <si>
    <t>Malnutrición de déficit</t>
  </si>
  <si>
    <t>Sin riesgo de malnutrición</t>
  </si>
  <si>
    <t>Prevención de IRA - ERA</t>
  </si>
  <si>
    <t>Prevención de accidentes</t>
  </si>
  <si>
    <t>Salud buco-dental</t>
  </si>
  <si>
    <t>Prevención violencia de género</t>
  </si>
  <si>
    <t>Salud Sexual y reproductiva</t>
  </si>
  <si>
    <t>Talleres de climaterio</t>
  </si>
  <si>
    <t>Educación prenatal (Nutrición-lactancia-crianza-autocuidado-preparación parto y otros)</t>
  </si>
  <si>
    <t>Visita guiada a la maternidad</t>
  </si>
  <si>
    <t>Primigesta</t>
  </si>
  <si>
    <t>Multípara</t>
  </si>
  <si>
    <t>Promoción de salud mental</t>
  </si>
  <si>
    <t>Promoción del desarrollo infantil temprano</t>
  </si>
  <si>
    <t>Del lenguaje</t>
  </si>
  <si>
    <t>Motor</t>
  </si>
  <si>
    <t>Habilidades parentales</t>
  </si>
  <si>
    <t>Nadie es perfecto</t>
  </si>
  <si>
    <t>Familias fuertes</t>
  </si>
  <si>
    <t>Apoyo madre a madre</t>
  </si>
  <si>
    <t>Prevención de salud mental</t>
  </si>
  <si>
    <t>Prevención suicidio</t>
  </si>
  <si>
    <t>Prevención trastorno mental</t>
  </si>
  <si>
    <t>Prevención alcohol y drogas</t>
  </si>
  <si>
    <t>Antitabáquica (excluye REM 23)</t>
  </si>
  <si>
    <t>Prevención de la transmisión vertical de VIH-Sífilis</t>
  </si>
  <si>
    <t>Otras áreas temáticas</t>
  </si>
  <si>
    <t>Educación especial en adulto mayor</t>
  </si>
  <si>
    <t>Estimulación de memoria</t>
  </si>
  <si>
    <t>Prevención de caídas</t>
  </si>
  <si>
    <t>Estimulación de actividad física</t>
  </si>
  <si>
    <t>Auto cuidado</t>
  </si>
  <si>
    <t>Otras temáticas</t>
  </si>
  <si>
    <t>Uso racional de medicamentos</t>
  </si>
  <si>
    <t>Resistencia antimicrobianos</t>
  </si>
  <si>
    <t xml:space="preserve">Capacitación a Cuidadores  PADDS </t>
  </si>
  <si>
    <t>Autocuidado del Cuidador/a</t>
  </si>
  <si>
    <t>Cuidados de la persona con Dependencia</t>
  </si>
  <si>
    <t>⁠Redes y sistemas de apoyo a la diada del cuidado</t>
  </si>
  <si>
    <t>Cuidados de fin de vida y duelo</t>
  </si>
  <si>
    <t xml:space="preserve">Educación en seguridad vial </t>
  </si>
  <si>
    <t>SECCIÓN B: ACTIVIDADES DE EDUCACIÓN PARA LA SALUD SEGÚN PERSONAL QUE LAS REALIZA (SESIONES)</t>
  </si>
  <si>
    <t>Un profesional</t>
  </si>
  <si>
    <t xml:space="preserve">Dos o más profesionales </t>
  </si>
  <si>
    <t xml:space="preserve">Un profesional y un Técnico en Enfermería </t>
  </si>
  <si>
    <t xml:space="preserve">Facilitador/a Intercultural Pueblos Originarios </t>
  </si>
  <si>
    <t>Salud sexual y reproductiva</t>
  </si>
  <si>
    <t>SECCIÓN C: EDUCACIÓN GRUPAL A GESTANTES DE ALTO RIESGO OBSTÉTRICO (Nivel Secundario)</t>
  </si>
  <si>
    <t>TEMAS</t>
  </si>
  <si>
    <t>Total de sesiones</t>
  </si>
  <si>
    <t>Autocuidado según patología</t>
  </si>
  <si>
    <t>Preparación para el parto</t>
  </si>
  <si>
    <t>Taller de educación prenatal</t>
  </si>
  <si>
    <t>SECCIÓN D: TALLERES PROGRAMA "MÁS A.M AUTOVALENTES"</t>
  </si>
  <si>
    <t>TIPO DE TALLER</t>
  </si>
  <si>
    <t>Nº de sesiones</t>
  </si>
  <si>
    <t xml:space="preserve">N° de sesiones según Modalidad </t>
  </si>
  <si>
    <t>Nº de Participantes</t>
  </si>
  <si>
    <t>Presencial  Espacios comunitarios</t>
  </si>
  <si>
    <t xml:space="preserve">Presencial Domicilio </t>
  </si>
  <si>
    <t>Remota</t>
  </si>
  <si>
    <t>Estimulación de funciones motoras y prevención de caídas</t>
  </si>
  <si>
    <t>Estimulación de funciones congnitivas</t>
  </si>
  <si>
    <t>Autocuidado y estilos de vida saludables</t>
  </si>
  <si>
    <t xml:space="preserve">                                                                                FORMATO DE TALLER </t>
  </si>
  <si>
    <t xml:space="preserve">Grupal </t>
  </si>
  <si>
    <t>SECCIÓN E: TALLERES PROGRAMA ELIGE VIDA SANA</t>
  </si>
  <si>
    <t>TALLER</t>
  </si>
  <si>
    <t>Madre, padre o cuidador de:</t>
  </si>
  <si>
    <t>Menores de 1 año</t>
  </si>
  <si>
    <t>Menor de 2 años</t>
  </si>
  <si>
    <t>Círculo de actividad física</t>
  </si>
  <si>
    <t>Círculo de vida sana</t>
  </si>
  <si>
    <t>Actividades masivas</t>
  </si>
  <si>
    <t>SECCIÓN F: INTERVENCIONES POR PATRÓN DE CONSUMO DE ALCOHOL, TABACO Y OTRAS DROGAS</t>
  </si>
  <si>
    <t>TIPO DE INTERVENCIÓN</t>
  </si>
  <si>
    <t>Nº de intervenciones</t>
  </si>
  <si>
    <t>25-44 años</t>
  </si>
  <si>
    <t>45-64 años</t>
  </si>
  <si>
    <t>65 o más años</t>
  </si>
  <si>
    <t>Intervención Mínima
(Bajo riesgo)</t>
  </si>
  <si>
    <t>Alcohol</t>
  </si>
  <si>
    <t>Tabaco</t>
  </si>
  <si>
    <t>Drogas</t>
  </si>
  <si>
    <t>Intervención breve o motivacional
(Riesgo)</t>
  </si>
  <si>
    <t>Intervención referida asistida
(Perjudicial o dependencia)</t>
  </si>
  <si>
    <t>SECCIÓN G: PERSONAS QUE INGRESAN A TALLERES PARA PADRES DEL PROGRAMA DE APOYO A LA SALUD MENTAL INFANTIL (PASMI)</t>
  </si>
  <si>
    <t>Total de Padres, Madres o Cuidadores de 5 a 9 años</t>
  </si>
  <si>
    <t>Total de talleres</t>
  </si>
  <si>
    <t>Taller Nadie es Perfecto (PASMI)</t>
  </si>
  <si>
    <t>SECCIÓN H: ORGANIZACIONES SOCIALES DE LA RED DEL PROGRAMA MÁS ADULTOS MAYORES AUTOVALENTES</t>
  </si>
  <si>
    <t>POR TIPO DE ORGANIZACIÓN</t>
  </si>
  <si>
    <t>N° Total de Organizaciones</t>
  </si>
  <si>
    <t>Clubes de Adultos Mayores</t>
  </si>
  <si>
    <t>Centros de Madres</t>
  </si>
  <si>
    <t>Clubes Deportivos</t>
  </si>
  <si>
    <t>Uniones Comunales de Adultos Mayores</t>
  </si>
  <si>
    <t>Junta de Vecinos</t>
  </si>
  <si>
    <t>Organizaciones Informales</t>
  </si>
  <si>
    <t>Otras organizaciones Formales</t>
  </si>
  <si>
    <t>Organizaciones ingresadas al programa de estimulación funcional del programa más adultos mayores autovalentes</t>
  </si>
  <si>
    <t>Organizaciones con lideres comunitarios capacitados por el programa más adultos mayores autovalentes</t>
  </si>
  <si>
    <t>N° de lideres Capacitados por tipo de organización</t>
  </si>
  <si>
    <t>SECCIÓN I: SERVICIOS DE LA RED DEL PROGRAMA MÁS ADULTOS MAYORES AUTOVALENTES</t>
  </si>
  <si>
    <t>N° Total de Servicios</t>
  </si>
  <si>
    <t>POR TIPO DE SERVICIO</t>
  </si>
  <si>
    <t xml:space="preserve">Unidad Municipal de Personas Mayores </t>
  </si>
  <si>
    <t>Unidad Municipal de Atención Social</t>
  </si>
  <si>
    <t>Unidad Municipal de Deportes</t>
  </si>
  <si>
    <t>Unidad Municipal Turismo</t>
  </si>
  <si>
    <t>Unidad Municipal Educación</t>
  </si>
  <si>
    <t>Biblioteca Municipal</t>
  </si>
  <si>
    <t>Unidad Cultural Municipal</t>
  </si>
  <si>
    <t>Otras Unidades Municipales</t>
  </si>
  <si>
    <t>Escuelas o Colegios</t>
  </si>
  <si>
    <t>Universidades</t>
  </si>
  <si>
    <t>Otras Unidades externas al Municipio</t>
  </si>
  <si>
    <t>Servicios Locales con oferta programática para personas mayores (total o parcial)</t>
  </si>
  <si>
    <t>Servicios locales con planes intersectoriales para el fomento del autocuidado y estimulación funcional del desarrollo junto al Programa Más Adultos Mayores Autovalentes</t>
  </si>
  <si>
    <t xml:space="preserve">SECCIÓN J: TALLERES GRUPALES  DE LACTANCIA MATERNA EN ATENCIÓN PRIMARIA </t>
  </si>
  <si>
    <t>Nº de talleres</t>
  </si>
  <si>
    <t>Número de Talleres de Lactancia Materna realizada en Atención Primaria a menores de un año</t>
  </si>
  <si>
    <t>Número de participantes de Talleres de Lactancia Materna en Atención Primaria a Menores de un año</t>
  </si>
  <si>
    <t>SECCIÓN K: INTERVENCIONES POSTERIOR AL TAMIZAJE DE SALUD MENTAL</t>
  </si>
  <si>
    <t>POR RANGO ETARIO</t>
  </si>
  <si>
    <t>0-4 años</t>
  </si>
  <si>
    <t>5-9 años</t>
  </si>
  <si>
    <t>30-44 años</t>
  </si>
  <si>
    <t>45-59 años</t>
  </si>
  <si>
    <t xml:space="preserve">60 a 64 años </t>
  </si>
  <si>
    <t>70-79 años</t>
  </si>
  <si>
    <t>Consejería en contexto de tamizaje</t>
  </si>
  <si>
    <t>Nº DE M-CHAT-R/F</t>
  </si>
  <si>
    <t>Nº de Cuestionario PSC-17</t>
  </si>
  <si>
    <t>Nº de Cuestionario PSC-Y-17</t>
  </si>
  <si>
    <t>N° de Cuestionario PHQ-9 modificado para Adolescentes</t>
  </si>
  <si>
    <t xml:space="preserve">N° de Cuestionario PHQ-9 para Adultos </t>
  </si>
  <si>
    <t>N° de Escala CAPE-P15</t>
  </si>
  <si>
    <t xml:space="preserve">N° de escala de Columbia </t>
  </si>
  <si>
    <t>N° de Escala de Depresión Geriatríca de YESAVAGE GDS-15</t>
  </si>
  <si>
    <t>Referencia asistida en contexto de tamizaje</t>
  </si>
  <si>
    <t>SECCIÓN L: ACTIVIDADES DE EDUCACIÓN PARA LA SALUD SEGÚN PERSONAL QUE LAS REALIZA (SESIONES) (PRAIS) (Contenidas en Sección B)</t>
  </si>
  <si>
    <t>SECCIÓN M: EDUCACIÓN PARA PROGRAMA DE SALUD CARDIOVASCULAR</t>
  </si>
  <si>
    <t>TIPO DE EDUCACIÓN</t>
  </si>
  <si>
    <t>PROFESIONAL/OTROS</t>
  </si>
  <si>
    <t>POR RANGO ETARIO Y SEXO</t>
  </si>
  <si>
    <t>Podóloga/o Clínico</t>
  </si>
  <si>
    <t>Otros profesionales</t>
  </si>
  <si>
    <t>Taller grupal</t>
  </si>
  <si>
    <t>Equipo multidisciplinario</t>
  </si>
  <si>
    <t>Sólo un profesional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</si>
</sst>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#,##0_ ;\-#,##0\ "/>
  </numFmts>
  <fonts count="1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1"/>
      <name val="Verdana"/>
      <family val="2"/>
    </font>
    <font>
      <b/>
      <sz val="12"/>
      <color theme="1"/>
      <name val="Verdana"/>
      <family val="2"/>
    </font>
    <font>
      <sz val="8"/>
      <color theme="1"/>
      <name val="Verdana"/>
      <family val="2"/>
    </font>
    <font>
      <sz val="11"/>
      <color theme="1"/>
      <name val="Verdana"/>
      <family val="2"/>
    </font>
    <font>
      <b/>
      <sz val="9"/>
      <color theme="1"/>
      <name val="Verdana"/>
      <family val="2"/>
    </font>
    <font>
      <b/>
      <sz val="11"/>
      <color theme="1"/>
      <name val="Verdana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1"/>
      <color theme="1"/>
      <name val="Aptos Narrow"/>
      <family val="2"/>
    </font>
    <font>
      <sz val="10"/>
      <color theme="1"/>
      <name val="Verdana"/>
      <family val="2"/>
    </font>
    <font>
      <b/>
      <sz val="10"/>
      <name val="Arial"/>
      <family val="2"/>
    </font>
    <font>
      <b/>
      <sz val="10"/>
      <color theme="1"/>
      <name val="Verdana"/>
      <family val="2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rgb="FF999999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C0C0C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26"/>
        <bgColor indexed="22"/>
      </patternFill>
    </fill>
    <fill>
      <patternFill patternType="solid">
        <fgColor rgb="FFB4C6E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  <fill>
      <patternFill patternType="solid">
        <fgColor rgb="FFFFFFCC"/>
        <bgColor rgb="FF999999"/>
      </patternFill>
    </fill>
    <fill>
      <patternFill patternType="solid">
        <fgColor rgb="FFBFBFBF"/>
        <bgColor rgb="FFFFFFCC"/>
      </patternFill>
    </fill>
    <fill>
      <patternFill patternType="solid">
        <fgColor rgb="FFFFFF00"/>
        <bgColor indexed="64"/>
      </patternFill>
    </fill>
  </fills>
  <borders count="33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auto="1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hair">
        <color auto="1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double">
        <color auto="1"/>
      </right>
      <top/>
      <bottom style="hair">
        <color auto="1"/>
      </bottom>
      <diagonal/>
    </border>
    <border>
      <left style="double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indexed="64"/>
      </left>
      <right style="thin">
        <color indexed="64"/>
      </right>
      <top style="thin">
        <color auto="1"/>
      </top>
      <bottom style="hair">
        <color indexed="64"/>
      </bottom>
      <diagonal/>
    </border>
    <border>
      <left style="double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indexed="64"/>
      </bottom>
      <diagonal/>
    </border>
    <border>
      <left/>
      <right style="thin">
        <color auto="1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double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double">
        <color indexed="64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double">
        <color auto="1"/>
      </right>
      <top style="hair">
        <color indexed="64"/>
      </top>
      <bottom style="thin">
        <color indexed="64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thin">
        <color indexed="9"/>
      </left>
      <right/>
      <top style="thin">
        <color auto="1"/>
      </top>
      <bottom style="thin">
        <color auto="1"/>
      </bottom>
      <diagonal/>
    </border>
    <border>
      <left/>
      <right style="double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thin">
        <color indexed="64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double">
        <color auto="1"/>
      </right>
      <top style="hair">
        <color indexed="64"/>
      </top>
      <bottom style="hair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 style="hair">
        <color auto="1"/>
      </top>
      <bottom style="thin">
        <color indexed="64"/>
      </bottom>
      <diagonal/>
    </border>
    <border>
      <left/>
      <right style="hair">
        <color auto="1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double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double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auto="1"/>
      </left>
      <right style="double">
        <color auto="1"/>
      </right>
      <top/>
      <bottom style="thin">
        <color indexed="64"/>
      </bottom>
      <diagonal/>
    </border>
    <border>
      <left style="hair">
        <color auto="1"/>
      </left>
      <right style="double">
        <color indexed="64"/>
      </right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double">
        <color indexed="64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auto="1"/>
      </top>
      <bottom/>
      <diagonal/>
    </border>
    <border>
      <left style="thin">
        <color indexed="64"/>
      </left>
      <right style="hair">
        <color indexed="64"/>
      </right>
      <top style="thin">
        <color auto="1"/>
      </top>
      <bottom style="thin">
        <color indexed="22"/>
      </bottom>
      <diagonal/>
    </border>
    <border>
      <left style="hair">
        <color indexed="64"/>
      </left>
      <right style="hair">
        <color indexed="64"/>
      </right>
      <top style="thin">
        <color auto="1"/>
      </top>
      <bottom style="thin">
        <color indexed="22"/>
      </bottom>
      <diagonal/>
    </border>
    <border>
      <left style="hair">
        <color indexed="64"/>
      </left>
      <right style="thin">
        <color indexed="64"/>
      </right>
      <top style="thin">
        <color auto="1"/>
      </top>
      <bottom style="thin">
        <color indexed="22"/>
      </bottom>
      <diagonal/>
    </border>
    <border>
      <left style="double">
        <color indexed="64"/>
      </left>
      <right style="hair">
        <color indexed="64"/>
      </right>
      <top style="thin">
        <color auto="1"/>
      </top>
      <bottom style="thin">
        <color indexed="22"/>
      </bottom>
      <diagonal/>
    </border>
    <border>
      <left/>
      <right style="thin">
        <color indexed="64"/>
      </right>
      <top style="thin">
        <color auto="1"/>
      </top>
      <bottom style="thin">
        <color indexed="22"/>
      </bottom>
      <diagonal/>
    </border>
    <border>
      <left style="thin">
        <color indexed="64"/>
      </left>
      <right style="hair">
        <color indexed="64"/>
      </right>
      <top style="thin">
        <color indexed="22"/>
      </top>
      <bottom style="thin">
        <color indexed="22"/>
      </bottom>
      <diagonal/>
    </border>
    <border>
      <left style="hair">
        <color indexed="64"/>
      </left>
      <right style="hair">
        <color indexed="64"/>
      </right>
      <top style="thin">
        <color indexed="22"/>
      </top>
      <bottom style="thin">
        <color indexed="22"/>
      </bottom>
      <diagonal/>
    </border>
    <border>
      <left style="hair">
        <color indexed="64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double">
        <color indexed="64"/>
      </left>
      <right style="hair">
        <color indexed="64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hair">
        <color indexed="64"/>
      </right>
      <top style="thin">
        <color indexed="22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22"/>
      </top>
      <bottom style="thin">
        <color auto="1"/>
      </bottom>
      <diagonal/>
    </border>
    <border>
      <left style="hair">
        <color indexed="64"/>
      </left>
      <right style="thin">
        <color indexed="64"/>
      </right>
      <top style="thin">
        <color indexed="22"/>
      </top>
      <bottom style="thin">
        <color auto="1"/>
      </bottom>
      <diagonal/>
    </border>
    <border>
      <left style="double">
        <color indexed="64"/>
      </left>
      <right style="hair">
        <color indexed="64"/>
      </right>
      <top style="thin">
        <color indexed="22"/>
      </top>
      <bottom style="thin">
        <color auto="1"/>
      </bottom>
      <diagonal/>
    </border>
    <border>
      <left/>
      <right style="thin">
        <color indexed="64"/>
      </right>
      <top style="thin">
        <color indexed="2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 style="double">
        <color indexed="64"/>
      </left>
      <right style="hair">
        <color indexed="64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hair">
        <color auto="1"/>
      </right>
      <top/>
      <bottom style="thin">
        <color indexed="22"/>
      </bottom>
      <diagonal/>
    </border>
    <border>
      <left style="hair">
        <color auto="1"/>
      </left>
      <right style="hair">
        <color auto="1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double">
        <color indexed="64"/>
      </left>
      <right style="hair">
        <color indexed="64"/>
      </right>
      <top/>
      <bottom style="thin">
        <color indexed="22"/>
      </bottom>
      <diagonal/>
    </border>
    <border>
      <left/>
      <right style="thin">
        <color auto="1"/>
      </right>
      <top/>
      <bottom style="thin">
        <color indexed="22"/>
      </bottom>
      <diagonal/>
    </border>
    <border>
      <left style="hair">
        <color indexed="64"/>
      </left>
      <right style="thin">
        <color indexed="64"/>
      </right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indexed="64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auto="1"/>
      </bottom>
      <diagonal/>
    </border>
    <border>
      <left/>
      <right style="thin">
        <color rgb="FF000000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indexed="64"/>
      </left>
      <right style="double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FFFFFF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double">
        <color indexed="64"/>
      </right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auto="1"/>
      </right>
      <top style="thin">
        <color rgb="FF000000"/>
      </top>
      <bottom/>
      <diagonal/>
    </border>
    <border>
      <left/>
      <right style="hair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uble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/>
      <right style="double">
        <color rgb="FF000000"/>
      </right>
      <top style="thin">
        <color rgb="FF000000"/>
      </top>
      <bottom/>
      <diagonal/>
    </border>
    <border>
      <left/>
      <right style="hair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double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double">
        <color rgb="FF000000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hair">
        <color indexed="64"/>
      </right>
      <top style="thin">
        <color indexed="64"/>
      </top>
      <bottom/>
      <diagonal/>
    </border>
    <border>
      <left/>
      <right style="double">
        <color rgb="FF000000"/>
      </right>
      <top/>
      <bottom style="thin">
        <color indexed="64"/>
      </bottom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hair">
        <color indexed="64"/>
      </bottom>
      <diagonal/>
    </border>
    <border>
      <left style="thin">
        <color rgb="FF000000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rgb="FF000000"/>
      </right>
      <top style="thin">
        <color indexed="64"/>
      </top>
      <bottom style="hair">
        <color indexed="64"/>
      </bottom>
      <diagonal/>
    </border>
    <border>
      <left/>
      <right style="double">
        <color rgb="FF000000"/>
      </right>
      <top/>
      <bottom style="hair">
        <color auto="1"/>
      </bottom>
      <diagonal/>
    </border>
    <border>
      <left style="thin">
        <color rgb="FF000000"/>
      </left>
      <right style="hair">
        <color rgb="FF000000"/>
      </right>
      <top style="thin">
        <color indexed="64"/>
      </top>
      <bottom style="hair">
        <color indexed="64"/>
      </bottom>
      <diagonal/>
    </border>
    <border>
      <left style="hair">
        <color rgb="FF000000"/>
      </left>
      <right style="hair">
        <color rgb="FF000000"/>
      </right>
      <top style="thin">
        <color auto="1"/>
      </top>
      <bottom style="hair">
        <color indexed="64"/>
      </bottom>
      <diagonal/>
    </border>
    <border>
      <left style="hair">
        <color rgb="FF000000"/>
      </left>
      <right style="hair">
        <color rgb="FF000000"/>
      </right>
      <top/>
      <bottom style="hair">
        <color indexed="64"/>
      </bottom>
      <diagonal/>
    </border>
    <border>
      <left style="thin">
        <color rgb="FF000000"/>
      </left>
      <right style="thin">
        <color rgb="FF000000"/>
      </right>
      <top/>
      <bottom style="hair">
        <color indexed="64"/>
      </bottom>
      <diagonal/>
    </border>
    <border>
      <left/>
      <right style="thin">
        <color rgb="FF000000"/>
      </right>
      <top style="hair">
        <color indexed="64"/>
      </top>
      <bottom style="hair">
        <color indexed="64"/>
      </bottom>
      <diagonal/>
    </border>
    <border>
      <left style="thin">
        <color rgb="FF000000"/>
      </left>
      <right style="hair">
        <color indexed="64"/>
      </right>
      <top/>
      <bottom style="hair">
        <color indexed="64"/>
      </bottom>
      <diagonal/>
    </border>
    <border>
      <left style="thin">
        <color rgb="FF000000"/>
      </left>
      <right style="hair">
        <color rgb="FF000000"/>
      </right>
      <top/>
      <bottom style="hair">
        <color indexed="64"/>
      </bottom>
      <diagonal/>
    </border>
    <border>
      <left style="thin">
        <color rgb="FF000000"/>
      </left>
      <right style="hair">
        <color indexed="64"/>
      </right>
      <top/>
      <bottom style="thin">
        <color indexed="64"/>
      </bottom>
      <diagonal/>
    </border>
    <border>
      <left style="thin">
        <color rgb="FF000000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rgb="FF000000"/>
      </right>
      <top style="hair">
        <color indexed="64"/>
      </top>
      <bottom style="thin">
        <color indexed="64"/>
      </bottom>
      <diagonal/>
    </border>
    <border>
      <left style="thin">
        <color rgb="FF000000"/>
      </left>
      <right style="hair">
        <color rgb="FF000000"/>
      </right>
      <top/>
      <bottom style="thin">
        <color indexed="64"/>
      </bottom>
      <diagonal/>
    </border>
    <border>
      <left style="hair">
        <color rgb="FF000000"/>
      </left>
      <right style="hair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 style="thin">
        <color indexed="64"/>
      </right>
      <top style="thin">
        <color auto="1"/>
      </top>
      <bottom style="hair">
        <color indexed="64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indexed="22"/>
      </right>
      <top style="thin">
        <color auto="1"/>
      </top>
      <bottom style="thin">
        <color auto="1"/>
      </bottom>
      <diagonal/>
    </border>
    <border>
      <left/>
      <right style="thin">
        <color indexed="22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indexed="22"/>
      </right>
      <top style="hair">
        <color auto="1"/>
      </top>
      <bottom style="hair">
        <color auto="1"/>
      </bottom>
      <diagonal/>
    </border>
    <border>
      <left/>
      <right style="thin">
        <color indexed="22"/>
      </right>
      <top style="hair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double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 style="double">
        <color auto="1"/>
      </right>
      <top style="thin">
        <color indexed="64"/>
      </top>
      <bottom style="hair">
        <color auto="1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auto="1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/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indexed="64"/>
      </left>
      <right style="thin">
        <color auto="1"/>
      </right>
      <top/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/>
      <bottom style="hair">
        <color auto="1"/>
      </bottom>
      <diagonal/>
    </border>
    <border>
      <left style="double">
        <color indexed="64"/>
      </left>
      <right style="double">
        <color indexed="64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hair">
        <color indexed="64"/>
      </left>
      <right style="hair">
        <color indexed="64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hair">
        <color auto="1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double">
        <color indexed="64"/>
      </right>
      <top/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/>
      <right style="double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double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double">
        <color rgb="FF000000"/>
      </right>
      <top style="hair">
        <color rgb="FF000000"/>
      </top>
      <bottom style="hair">
        <color indexed="64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hair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double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indexed="64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hair">
        <color rgb="FF000000"/>
      </top>
      <bottom style="thin">
        <color indexed="64"/>
      </bottom>
      <diagonal/>
    </border>
    <border>
      <left style="thin">
        <color indexed="9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22"/>
      </top>
      <bottom/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</borders>
  <cellStyleXfs count="11">
    <xf numFmtId="0" fontId="0" fillId="0" borderId="0"/>
    <xf numFmtId="0" fontId="1" fillId="2" borderId="1" applyNumberFormat="0" applyAlignment="0" applyProtection="0"/>
    <xf numFmtId="0" fontId="8" fillId="11" borderId="85" applyNumberFormat="0" applyFont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0" fontId="9" fillId="3" borderId="2" applyNumberFormat="0" applyFont="0" applyAlignment="0" applyProtection="0"/>
    <xf numFmtId="0" fontId="8" fillId="0" borderId="0"/>
    <xf numFmtId="0" fontId="8" fillId="11" borderId="239" applyNumberFormat="0" applyFont="0" applyAlignment="0" applyProtection="0"/>
    <xf numFmtId="0" fontId="14" fillId="0" borderId="0" applyFont="0" applyBorder="0" applyAlignment="0" applyProtection="0"/>
    <xf numFmtId="0" fontId="8" fillId="0" borderId="0"/>
    <xf numFmtId="43" fontId="8" fillId="0" borderId="0" applyFont="0" applyFill="0" applyBorder="0" applyAlignment="0" applyProtection="0"/>
  </cellStyleXfs>
  <cellXfs count="1395">
    <xf numFmtId="0" fontId="0" fillId="0" borderId="0" xfId="0"/>
    <xf numFmtId="1" fontId="2" fillId="4" borderId="0" xfId="0" applyNumberFormat="1" applyFont="1" applyFill="1"/>
    <xf numFmtId="1" fontId="4" fillId="0" borderId="0" xfId="0" applyNumberFormat="1" applyFont="1"/>
    <xf numFmtId="1" fontId="5" fillId="0" borderId="0" xfId="0" applyNumberFormat="1" applyFont="1"/>
    <xf numFmtId="1" fontId="6" fillId="0" borderId="0" xfId="0" applyNumberFormat="1" applyFont="1"/>
    <xf numFmtId="1" fontId="7" fillId="0" borderId="0" xfId="0" applyNumberFormat="1" applyFont="1"/>
    <xf numFmtId="1" fontId="4" fillId="0" borderId="21" xfId="0" applyNumberFormat="1" applyFont="1" applyBorder="1" applyAlignment="1">
      <alignment horizontal="center" vertical="center" wrapText="1"/>
    </xf>
    <xf numFmtId="1" fontId="4" fillId="0" borderId="22" xfId="0" applyNumberFormat="1" applyFont="1" applyBorder="1" applyAlignment="1">
      <alignment horizontal="center" vertical="center" wrapText="1"/>
    </xf>
    <xf numFmtId="1" fontId="4" fillId="0" borderId="29" xfId="0" applyNumberFormat="1" applyFont="1" applyBorder="1"/>
    <xf numFmtId="1" fontId="4" fillId="0" borderId="26" xfId="0" applyNumberFormat="1" applyFont="1" applyBorder="1" applyAlignment="1">
      <alignment horizontal="right"/>
    </xf>
    <xf numFmtId="1" fontId="4" fillId="0" borderId="30" xfId="0" applyNumberFormat="1" applyFont="1" applyBorder="1" applyAlignment="1">
      <alignment horizontal="right"/>
    </xf>
    <xf numFmtId="1" fontId="4" fillId="4" borderId="31" xfId="0" applyNumberFormat="1" applyFont="1" applyFill="1" applyBorder="1" applyAlignment="1">
      <alignment horizontal="right"/>
    </xf>
    <xf numFmtId="1" fontId="4" fillId="5" borderId="32" xfId="0" applyNumberFormat="1" applyFont="1" applyFill="1" applyBorder="1" applyProtection="1">
      <protection locked="0"/>
    </xf>
    <xf numFmtId="1" fontId="4" fillId="5" borderId="31" xfId="0" applyNumberFormat="1" applyFont="1" applyFill="1" applyBorder="1" applyProtection="1">
      <protection locked="0"/>
    </xf>
    <xf numFmtId="1" fontId="4" fillId="5" borderId="33" xfId="0" applyNumberFormat="1" applyFont="1" applyFill="1" applyBorder="1" applyProtection="1">
      <protection locked="0"/>
    </xf>
    <xf numFmtId="1" fontId="4" fillId="5" borderId="34" xfId="0" applyNumberFormat="1" applyFont="1" applyFill="1" applyBorder="1" applyAlignment="1" applyProtection="1">
      <alignment wrapText="1"/>
      <protection locked="0"/>
    </xf>
    <xf numFmtId="1" fontId="4" fillId="5" borderId="35" xfId="0" applyNumberFormat="1" applyFont="1" applyFill="1" applyBorder="1" applyAlignment="1" applyProtection="1">
      <alignment wrapText="1"/>
      <protection locked="0"/>
    </xf>
    <xf numFmtId="1" fontId="4" fillId="5" borderId="31" xfId="0" applyNumberFormat="1" applyFont="1" applyFill="1" applyBorder="1" applyAlignment="1" applyProtection="1">
      <alignment wrapText="1"/>
      <protection locked="0"/>
    </xf>
    <xf numFmtId="0" fontId="4" fillId="6" borderId="0" xfId="0" applyFont="1" applyFill="1"/>
    <xf numFmtId="0" fontId="0" fillId="7" borderId="0" xfId="0" applyFill="1"/>
    <xf numFmtId="1" fontId="4" fillId="0" borderId="36" xfId="0" applyNumberFormat="1" applyFont="1" applyBorder="1"/>
    <xf numFmtId="1" fontId="4" fillId="0" borderId="37" xfId="0" applyNumberFormat="1" applyFont="1" applyBorder="1" applyAlignment="1">
      <alignment horizontal="right"/>
    </xf>
    <xf numFmtId="1" fontId="4" fillId="0" borderId="38" xfId="0" applyNumberFormat="1" applyFont="1" applyBorder="1" applyAlignment="1">
      <alignment horizontal="right"/>
    </xf>
    <xf numFmtId="1" fontId="4" fillId="4" borderId="39" xfId="0" applyNumberFormat="1" applyFont="1" applyFill="1" applyBorder="1" applyAlignment="1">
      <alignment horizontal="right"/>
    </xf>
    <xf numFmtId="1" fontId="4" fillId="5" borderId="37" xfId="0" applyNumberFormat="1" applyFont="1" applyFill="1" applyBorder="1" applyProtection="1">
      <protection locked="0"/>
    </xf>
    <xf numFmtId="1" fontId="4" fillId="5" borderId="39" xfId="0" applyNumberFormat="1" applyFont="1" applyFill="1" applyBorder="1" applyProtection="1">
      <protection locked="0"/>
    </xf>
    <xf numFmtId="1" fontId="4" fillId="5" borderId="40" xfId="0" applyNumberFormat="1" applyFont="1" applyFill="1" applyBorder="1" applyProtection="1">
      <protection locked="0"/>
    </xf>
    <xf numFmtId="1" fontId="4" fillId="8" borderId="37" xfId="0" applyNumberFormat="1" applyFont="1" applyFill="1" applyBorder="1"/>
    <xf numFmtId="1" fontId="4" fillId="8" borderId="40" xfId="0" applyNumberFormat="1" applyFont="1" applyFill="1" applyBorder="1"/>
    <xf numFmtId="1" fontId="4" fillId="8" borderId="41" xfId="0" applyNumberFormat="1" applyFont="1" applyFill="1" applyBorder="1"/>
    <xf numFmtId="1" fontId="4" fillId="5" borderId="42" xfId="0" applyNumberFormat="1" applyFont="1" applyFill="1" applyBorder="1" applyAlignment="1" applyProtection="1">
      <alignment wrapText="1"/>
      <protection locked="0"/>
    </xf>
    <xf numFmtId="1" fontId="4" fillId="5" borderId="43" xfId="0" applyNumberFormat="1" applyFont="1" applyFill="1" applyBorder="1" applyAlignment="1" applyProtection="1">
      <alignment wrapText="1"/>
      <protection locked="0"/>
    </xf>
    <xf numFmtId="1" fontId="4" fillId="5" borderId="39" xfId="0" applyNumberFormat="1" applyFont="1" applyFill="1" applyBorder="1" applyAlignment="1" applyProtection="1">
      <alignment wrapText="1"/>
      <protection locked="0"/>
    </xf>
    <xf numFmtId="1" fontId="4" fillId="5" borderId="36" xfId="0" applyNumberFormat="1" applyFont="1" applyFill="1" applyBorder="1" applyProtection="1">
      <protection locked="0"/>
    </xf>
    <xf numFmtId="1" fontId="4" fillId="5" borderId="41" xfId="0" applyNumberFormat="1" applyFont="1" applyFill="1" applyBorder="1" applyProtection="1">
      <protection locked="0"/>
    </xf>
    <xf numFmtId="1" fontId="4" fillId="8" borderId="46" xfId="0" applyNumberFormat="1" applyFont="1" applyFill="1" applyBorder="1"/>
    <xf numFmtId="1" fontId="4" fillId="8" borderId="47" xfId="0" applyNumberFormat="1" applyFont="1" applyFill="1" applyBorder="1"/>
    <xf numFmtId="1" fontId="4" fillId="0" borderId="48" xfId="0" applyNumberFormat="1" applyFont="1" applyBorder="1" applyAlignment="1">
      <alignment horizontal="left"/>
    </xf>
    <xf numFmtId="1" fontId="4" fillId="8" borderId="39" xfId="0" applyNumberFormat="1" applyFont="1" applyFill="1" applyBorder="1"/>
    <xf numFmtId="1" fontId="4" fillId="5" borderId="26" xfId="0" applyNumberFormat="1" applyFont="1" applyFill="1" applyBorder="1" applyProtection="1">
      <protection locked="0"/>
    </xf>
    <xf numFmtId="1" fontId="4" fillId="0" borderId="49" xfId="0" applyNumberFormat="1" applyFont="1" applyBorder="1" applyAlignment="1">
      <alignment horizontal="left"/>
    </xf>
    <xf numFmtId="1" fontId="4" fillId="8" borderId="50" xfId="0" applyNumberFormat="1" applyFont="1" applyFill="1" applyBorder="1" applyAlignment="1">
      <alignment horizontal="right"/>
    </xf>
    <xf numFmtId="1" fontId="4" fillId="4" borderId="47" xfId="0" applyNumberFormat="1" applyFont="1" applyFill="1" applyBorder="1" applyAlignment="1">
      <alignment horizontal="right"/>
    </xf>
    <xf numFmtId="1" fontId="4" fillId="8" borderId="51" xfId="0" applyNumberFormat="1" applyFont="1" applyFill="1" applyBorder="1"/>
    <xf numFmtId="1" fontId="4" fillId="5" borderId="51" xfId="0" applyNumberFormat="1" applyFont="1" applyFill="1" applyBorder="1" applyProtection="1">
      <protection locked="0"/>
    </xf>
    <xf numFmtId="1" fontId="4" fillId="8" borderId="52" xfId="0" applyNumberFormat="1" applyFont="1" applyFill="1" applyBorder="1"/>
    <xf numFmtId="1" fontId="4" fillId="5" borderId="54" xfId="0" applyNumberFormat="1" applyFont="1" applyFill="1" applyBorder="1" applyAlignment="1" applyProtection="1">
      <alignment wrapText="1"/>
      <protection locked="0"/>
    </xf>
    <xf numFmtId="1" fontId="4" fillId="5" borderId="52" xfId="0" applyNumberFormat="1" applyFont="1" applyFill="1" applyBorder="1" applyAlignment="1" applyProtection="1">
      <alignment wrapText="1"/>
      <protection locked="0"/>
    </xf>
    <xf numFmtId="1" fontId="4" fillId="5" borderId="55" xfId="0" applyNumberFormat="1" applyFont="1" applyFill="1" applyBorder="1" applyProtection="1">
      <protection locked="0"/>
    </xf>
    <xf numFmtId="1" fontId="4" fillId="0" borderId="46" xfId="0" applyNumberFormat="1" applyFont="1" applyBorder="1" applyAlignment="1">
      <alignment horizontal="right"/>
    </xf>
    <xf numFmtId="1" fontId="4" fillId="0" borderId="50" xfId="0" applyNumberFormat="1" applyFont="1" applyBorder="1" applyAlignment="1">
      <alignment horizontal="right"/>
    </xf>
    <xf numFmtId="1" fontId="4" fillId="5" borderId="46" xfId="0" applyNumberFormat="1" applyFont="1" applyFill="1" applyBorder="1" applyProtection="1">
      <protection locked="0"/>
    </xf>
    <xf numFmtId="1" fontId="4" fillId="5" borderId="47" xfId="0" applyNumberFormat="1" applyFont="1" applyFill="1" applyBorder="1" applyProtection="1">
      <protection locked="0"/>
    </xf>
    <xf numFmtId="1" fontId="4" fillId="0" borderId="56" xfId="0" applyNumberFormat="1" applyFont="1" applyBorder="1" applyAlignment="1">
      <alignment vertical="center" wrapText="1"/>
    </xf>
    <xf numFmtId="1" fontId="4" fillId="4" borderId="15" xfId="0" applyNumberFormat="1" applyFont="1" applyFill="1" applyBorder="1" applyAlignment="1">
      <alignment horizontal="right"/>
    </xf>
    <xf numFmtId="1" fontId="4" fillId="5" borderId="59" xfId="0" applyNumberFormat="1" applyFont="1" applyFill="1" applyBorder="1" applyProtection="1">
      <protection locked="0"/>
    </xf>
    <xf numFmtId="1" fontId="4" fillId="5" borderId="60" xfId="0" applyNumberFormat="1" applyFont="1" applyFill="1" applyBorder="1" applyProtection="1">
      <protection locked="0"/>
    </xf>
    <xf numFmtId="1" fontId="4" fillId="5" borderId="61" xfId="0" applyNumberFormat="1" applyFont="1" applyFill="1" applyBorder="1" applyProtection="1">
      <protection locked="0"/>
    </xf>
    <xf numFmtId="1" fontId="4" fillId="5" borderId="57" xfId="0" applyNumberFormat="1" applyFont="1" applyFill="1" applyBorder="1" applyProtection="1">
      <protection locked="0"/>
    </xf>
    <xf numFmtId="1" fontId="4" fillId="5" borderId="62" xfId="0" applyNumberFormat="1" applyFont="1" applyFill="1" applyBorder="1" applyProtection="1">
      <protection locked="0"/>
    </xf>
    <xf numFmtId="1" fontId="4" fillId="5" borderId="63" xfId="0" applyNumberFormat="1" applyFont="1" applyFill="1" applyBorder="1" applyProtection="1">
      <protection locked="0"/>
    </xf>
    <xf numFmtId="1" fontId="7" fillId="0" borderId="8" xfId="0" applyNumberFormat="1" applyFont="1" applyBorder="1"/>
    <xf numFmtId="1" fontId="7" fillId="0" borderId="66" xfId="0" applyNumberFormat="1" applyFont="1" applyBorder="1"/>
    <xf numFmtId="1" fontId="4" fillId="0" borderId="8" xfId="0" applyNumberFormat="1" applyFont="1" applyBorder="1"/>
    <xf numFmtId="1" fontId="4" fillId="0" borderId="5" xfId="0" applyNumberFormat="1" applyFont="1" applyBorder="1"/>
    <xf numFmtId="1" fontId="4" fillId="0" borderId="15" xfId="0" applyNumberFormat="1" applyFont="1" applyBorder="1" applyAlignment="1">
      <alignment horizontal="center" vertical="center" wrapText="1"/>
    </xf>
    <xf numFmtId="1" fontId="4" fillId="0" borderId="6" xfId="0" applyNumberFormat="1" applyFont="1" applyBorder="1" applyAlignment="1">
      <alignment horizontal="center" vertical="center" wrapText="1"/>
    </xf>
    <xf numFmtId="1" fontId="4" fillId="0" borderId="67" xfId="0" applyNumberFormat="1" applyFont="1" applyBorder="1" applyAlignment="1">
      <alignment horizontal="center" vertical="center" wrapText="1"/>
    </xf>
    <xf numFmtId="1" fontId="4" fillId="0" borderId="68" xfId="0" applyNumberFormat="1" applyFont="1" applyBorder="1"/>
    <xf numFmtId="1" fontId="4" fillId="0" borderId="32" xfId="0" applyNumberFormat="1" applyFont="1" applyBorder="1" applyAlignment="1">
      <alignment horizontal="right"/>
    </xf>
    <xf numFmtId="1" fontId="4" fillId="5" borderId="30" xfId="0" applyNumberFormat="1" applyFont="1" applyFill="1" applyBorder="1" applyProtection="1">
      <protection locked="0"/>
    </xf>
    <xf numFmtId="1" fontId="4" fillId="5" borderId="69" xfId="0" applyNumberFormat="1" applyFont="1" applyFill="1" applyBorder="1" applyProtection="1">
      <protection locked="0"/>
    </xf>
    <xf numFmtId="1" fontId="4" fillId="5" borderId="70" xfId="0" applyNumberFormat="1" applyFont="1" applyFill="1" applyBorder="1" applyProtection="1">
      <protection locked="0"/>
    </xf>
    <xf numFmtId="1" fontId="4" fillId="0" borderId="48" xfId="0" applyNumberFormat="1" applyFont="1" applyBorder="1"/>
    <xf numFmtId="1" fontId="4" fillId="9" borderId="38" xfId="0" applyNumberFormat="1" applyFont="1" applyFill="1" applyBorder="1" applyAlignment="1">
      <alignment horizontal="right"/>
    </xf>
    <xf numFmtId="1" fontId="4" fillId="9" borderId="37" xfId="0" applyNumberFormat="1" applyFont="1" applyFill="1" applyBorder="1"/>
    <xf numFmtId="1" fontId="4" fillId="9" borderId="38" xfId="0" applyNumberFormat="1" applyFont="1" applyFill="1" applyBorder="1"/>
    <xf numFmtId="1" fontId="4" fillId="9" borderId="71" xfId="0" applyNumberFormat="1" applyFont="1" applyFill="1" applyBorder="1"/>
    <xf numFmtId="1" fontId="4" fillId="5" borderId="28" xfId="0" applyNumberFormat="1" applyFont="1" applyFill="1" applyBorder="1" applyAlignment="1" applyProtection="1">
      <alignment wrapText="1"/>
      <protection locked="0"/>
    </xf>
    <xf numFmtId="1" fontId="4" fillId="5" borderId="72" xfId="0" applyNumberFormat="1" applyFont="1" applyFill="1" applyBorder="1" applyAlignment="1" applyProtection="1">
      <alignment wrapText="1"/>
      <protection locked="0"/>
    </xf>
    <xf numFmtId="1" fontId="4" fillId="5" borderId="45" xfId="0" applyNumberFormat="1" applyFont="1" applyFill="1" applyBorder="1" applyAlignment="1" applyProtection="1">
      <alignment wrapText="1"/>
      <protection locked="0"/>
    </xf>
    <xf numFmtId="1" fontId="4" fillId="0" borderId="44" xfId="0" applyNumberFormat="1" applyFont="1" applyBorder="1"/>
    <xf numFmtId="1" fontId="4" fillId="5" borderId="38" xfId="0" applyNumberFormat="1" applyFont="1" applyFill="1" applyBorder="1" applyProtection="1">
      <protection locked="0"/>
    </xf>
    <xf numFmtId="1" fontId="4" fillId="5" borderId="71" xfId="0" applyNumberFormat="1" applyFont="1" applyFill="1" applyBorder="1" applyProtection="1">
      <protection locked="0"/>
    </xf>
    <xf numFmtId="1" fontId="4" fillId="8" borderId="50" xfId="0" applyNumberFormat="1" applyFont="1" applyFill="1" applyBorder="1"/>
    <xf numFmtId="1" fontId="4" fillId="8" borderId="73" xfId="0" applyNumberFormat="1" applyFont="1" applyFill="1" applyBorder="1"/>
    <xf numFmtId="1" fontId="4" fillId="9" borderId="39" xfId="0" applyNumberFormat="1" applyFont="1" applyFill="1" applyBorder="1"/>
    <xf numFmtId="1" fontId="4" fillId="9" borderId="40" xfId="0" applyNumberFormat="1" applyFont="1" applyFill="1" applyBorder="1"/>
    <xf numFmtId="1" fontId="4" fillId="0" borderId="74" xfId="0" applyNumberFormat="1" applyFont="1" applyBorder="1" applyAlignment="1">
      <alignment horizontal="right"/>
    </xf>
    <xf numFmtId="1" fontId="4" fillId="5" borderId="47" xfId="0" applyNumberFormat="1" applyFont="1" applyFill="1" applyBorder="1" applyAlignment="1" applyProtection="1">
      <alignment wrapText="1"/>
      <protection locked="0"/>
    </xf>
    <xf numFmtId="1" fontId="4" fillId="5" borderId="50" xfId="0" applyNumberFormat="1" applyFont="1" applyFill="1" applyBorder="1" applyProtection="1">
      <protection locked="0"/>
    </xf>
    <xf numFmtId="1" fontId="4" fillId="9" borderId="26" xfId="0" applyNumberFormat="1" applyFont="1" applyFill="1" applyBorder="1"/>
    <xf numFmtId="1" fontId="4" fillId="0" borderId="15" xfId="0" applyNumberFormat="1" applyFont="1" applyBorder="1" applyAlignment="1">
      <alignment horizontal="left"/>
    </xf>
    <xf numFmtId="1" fontId="4" fillId="0" borderId="57" xfId="0" applyNumberFormat="1" applyFont="1" applyBorder="1" applyAlignment="1">
      <alignment horizontal="right"/>
    </xf>
    <xf numFmtId="1" fontId="4" fillId="0" borderId="58" xfId="0" applyNumberFormat="1" applyFont="1" applyBorder="1" applyAlignment="1">
      <alignment horizontal="right"/>
    </xf>
    <xf numFmtId="1" fontId="4" fillId="5" borderId="15" xfId="0" applyNumberFormat="1" applyFont="1" applyFill="1" applyBorder="1" applyProtection="1">
      <protection locked="0"/>
    </xf>
    <xf numFmtId="1" fontId="4" fillId="5" borderId="76" xfId="0" applyNumberFormat="1" applyFont="1" applyFill="1" applyBorder="1" applyProtection="1">
      <protection locked="0"/>
    </xf>
    <xf numFmtId="1" fontId="4" fillId="5" borderId="23" xfId="0" applyNumberFormat="1" applyFont="1" applyFill="1" applyBorder="1" applyAlignment="1" applyProtection="1">
      <alignment wrapText="1"/>
      <protection locked="0"/>
    </xf>
    <xf numFmtId="1" fontId="4" fillId="5" borderId="24" xfId="0" applyNumberFormat="1" applyFont="1" applyFill="1" applyBorder="1" applyAlignment="1" applyProtection="1">
      <alignment wrapText="1"/>
      <protection locked="0"/>
    </xf>
    <xf numFmtId="1" fontId="4" fillId="5" borderId="15" xfId="0" applyNumberFormat="1" applyFont="1" applyFill="1" applyBorder="1" applyAlignment="1" applyProtection="1">
      <alignment wrapText="1"/>
      <protection locked="0"/>
    </xf>
    <xf numFmtId="0" fontId="4" fillId="10" borderId="45" xfId="0" applyFont="1" applyFill="1" applyBorder="1" applyProtection="1">
      <protection locked="0"/>
    </xf>
    <xf numFmtId="0" fontId="4" fillId="10" borderId="26" xfId="0" applyFont="1" applyFill="1" applyBorder="1" applyProtection="1">
      <protection locked="0"/>
    </xf>
    <xf numFmtId="0" fontId="4" fillId="10" borderId="25" xfId="0" applyFont="1" applyFill="1" applyBorder="1" applyProtection="1">
      <protection locked="0"/>
    </xf>
    <xf numFmtId="0" fontId="0" fillId="6" borderId="0" xfId="0" applyFill="1"/>
    <xf numFmtId="0" fontId="4" fillId="0" borderId="57" xfId="0" applyFont="1" applyBorder="1"/>
    <xf numFmtId="0" fontId="4" fillId="10" borderId="83" xfId="0" applyFont="1" applyFill="1" applyBorder="1" applyProtection="1">
      <protection locked="0"/>
    </xf>
    <xf numFmtId="1" fontId="6" fillId="0" borderId="14" xfId="0" applyNumberFormat="1" applyFont="1" applyBorder="1"/>
    <xf numFmtId="1" fontId="4" fillId="5" borderId="86" xfId="0" applyNumberFormat="1" applyFont="1" applyFill="1" applyBorder="1" applyProtection="1">
      <protection locked="0"/>
    </xf>
    <xf numFmtId="1" fontId="4" fillId="5" borderId="87" xfId="0" applyNumberFormat="1" applyFont="1" applyFill="1" applyBorder="1" applyProtection="1">
      <protection locked="0"/>
    </xf>
    <xf numFmtId="1" fontId="4" fillId="5" borderId="28" xfId="0" applyNumberFormat="1" applyFont="1" applyFill="1" applyBorder="1" applyProtection="1">
      <protection locked="0"/>
    </xf>
    <xf numFmtId="1" fontId="4" fillId="5" borderId="45" xfId="0" applyNumberFormat="1" applyFont="1" applyFill="1" applyBorder="1" applyProtection="1">
      <protection locked="0"/>
    </xf>
    <xf numFmtId="1" fontId="4" fillId="0" borderId="60" xfId="0" applyNumberFormat="1" applyFont="1" applyBorder="1" applyAlignment="1">
      <alignment horizontal="right"/>
    </xf>
    <xf numFmtId="1" fontId="4" fillId="5" borderId="56" xfId="0" applyNumberFormat="1" applyFont="1" applyFill="1" applyBorder="1" applyProtection="1">
      <protection locked="0"/>
    </xf>
    <xf numFmtId="1" fontId="4" fillId="5" borderId="88" xfId="0" applyNumberFormat="1" applyFont="1" applyFill="1" applyBorder="1" applyProtection="1">
      <protection locked="0"/>
    </xf>
    <xf numFmtId="1" fontId="4" fillId="5" borderId="89" xfId="0" applyNumberFormat="1" applyFont="1" applyFill="1" applyBorder="1" applyProtection="1">
      <protection locked="0"/>
    </xf>
    <xf numFmtId="1" fontId="4" fillId="5" borderId="64" xfId="0" applyNumberFormat="1" applyFont="1" applyFill="1" applyBorder="1" applyProtection="1">
      <protection locked="0"/>
    </xf>
    <xf numFmtId="1" fontId="4" fillId="0" borderId="95" xfId="0" applyNumberFormat="1" applyFont="1" applyBorder="1" applyAlignment="1">
      <alignment horizontal="center" vertical="center" wrapText="1"/>
    </xf>
    <xf numFmtId="0" fontId="4" fillId="0" borderId="0" xfId="0" applyFont="1"/>
    <xf numFmtId="1" fontId="4" fillId="0" borderId="106" xfId="0" applyNumberFormat="1" applyFont="1" applyBorder="1" applyAlignment="1">
      <alignment horizontal="center" vertical="center" wrapText="1"/>
    </xf>
    <xf numFmtId="1" fontId="4" fillId="5" borderId="57" xfId="0" applyNumberFormat="1" applyFont="1" applyFill="1" applyBorder="1" applyAlignment="1" applyProtection="1">
      <alignment horizontal="right"/>
      <protection locked="0"/>
    </xf>
    <xf numFmtId="1" fontId="4" fillId="5" borderId="110" xfId="0" applyNumberFormat="1" applyFont="1" applyFill="1" applyBorder="1" applyAlignment="1" applyProtection="1">
      <alignment horizontal="right"/>
      <protection locked="0"/>
    </xf>
    <xf numFmtId="1" fontId="4" fillId="5" borderId="80" xfId="0" applyNumberFormat="1" applyFont="1" applyFill="1" applyBorder="1" applyAlignment="1" applyProtection="1">
      <alignment horizontal="right"/>
      <protection locked="0"/>
    </xf>
    <xf numFmtId="1" fontId="4" fillId="5" borderId="111" xfId="0" applyNumberFormat="1" applyFont="1" applyFill="1" applyBorder="1" applyAlignment="1" applyProtection="1">
      <alignment horizontal="right"/>
      <protection locked="0"/>
    </xf>
    <xf numFmtId="1" fontId="4" fillId="5" borderId="24" xfId="0" applyNumberFormat="1" applyFont="1" applyFill="1" applyBorder="1" applyAlignment="1" applyProtection="1">
      <alignment horizontal="right"/>
      <protection locked="0"/>
    </xf>
    <xf numFmtId="1" fontId="4" fillId="5" borderId="26" xfId="0" applyNumberFormat="1" applyFont="1" applyFill="1" applyBorder="1" applyAlignment="1" applyProtection="1">
      <alignment horizontal="right"/>
      <protection locked="0"/>
    </xf>
    <xf numFmtId="1" fontId="4" fillId="5" borderId="45" xfId="0" applyNumberFormat="1" applyFont="1" applyFill="1" applyBorder="1" applyAlignment="1" applyProtection="1">
      <alignment horizontal="right"/>
      <protection locked="0"/>
    </xf>
    <xf numFmtId="1" fontId="4" fillId="5" borderId="81" xfId="0" applyNumberFormat="1" applyFont="1" applyFill="1" applyBorder="1" applyAlignment="1" applyProtection="1">
      <alignment horizontal="right"/>
      <protection locked="0"/>
    </xf>
    <xf numFmtId="1" fontId="4" fillId="5" borderId="72" xfId="0" applyNumberFormat="1" applyFont="1" applyFill="1" applyBorder="1" applyAlignment="1" applyProtection="1">
      <alignment horizontal="right"/>
      <protection locked="0"/>
    </xf>
    <xf numFmtId="1" fontId="4" fillId="0" borderId="48" xfId="0" applyNumberFormat="1" applyFont="1" applyBorder="1" applyAlignment="1">
      <alignment horizontal="left" vertical="center" wrapText="1"/>
    </xf>
    <xf numFmtId="1" fontId="4" fillId="5" borderId="46" xfId="0" applyNumberFormat="1" applyFont="1" applyFill="1" applyBorder="1" applyAlignment="1" applyProtection="1">
      <alignment horizontal="right"/>
      <protection locked="0"/>
    </xf>
    <xf numFmtId="1" fontId="4" fillId="5" borderId="47" xfId="0" applyNumberFormat="1" applyFont="1" applyFill="1" applyBorder="1" applyAlignment="1" applyProtection="1">
      <alignment horizontal="right"/>
      <protection locked="0"/>
    </xf>
    <xf numFmtId="1" fontId="4" fillId="5" borderId="50" xfId="0" applyNumberFormat="1" applyFont="1" applyFill="1" applyBorder="1" applyAlignment="1" applyProtection="1">
      <alignment horizontal="right"/>
      <protection locked="0"/>
    </xf>
    <xf numFmtId="1" fontId="4" fillId="5" borderId="51" xfId="0" applyNumberFormat="1" applyFont="1" applyFill="1" applyBorder="1" applyAlignment="1" applyProtection="1">
      <alignment horizontal="right"/>
      <protection locked="0"/>
    </xf>
    <xf numFmtId="1" fontId="4" fillId="5" borderId="55" xfId="0" applyNumberFormat="1" applyFont="1" applyFill="1" applyBorder="1" applyAlignment="1" applyProtection="1">
      <alignment horizontal="right"/>
      <protection locked="0"/>
    </xf>
    <xf numFmtId="1" fontId="4" fillId="5" borderId="52" xfId="0" applyNumberFormat="1" applyFont="1" applyFill="1" applyBorder="1" applyAlignment="1" applyProtection="1">
      <alignment horizontal="right"/>
      <protection locked="0"/>
    </xf>
    <xf numFmtId="1" fontId="4" fillId="5" borderId="84" xfId="0" applyNumberFormat="1" applyFont="1" applyFill="1" applyBorder="1" applyProtection="1">
      <protection locked="0"/>
    </xf>
    <xf numFmtId="1" fontId="4" fillId="5" borderId="100" xfId="0" applyNumberFormat="1" applyFont="1" applyFill="1" applyBorder="1" applyProtection="1">
      <protection locked="0"/>
    </xf>
    <xf numFmtId="1" fontId="4" fillId="0" borderId="48" xfId="0" applyNumberFormat="1" applyFont="1" applyBorder="1" applyAlignment="1">
      <alignment horizontal="left" vertical="center"/>
    </xf>
    <xf numFmtId="1" fontId="4" fillId="5" borderId="48" xfId="0" applyNumberFormat="1" applyFont="1" applyFill="1" applyBorder="1" applyProtection="1">
      <protection locked="0"/>
    </xf>
    <xf numFmtId="1" fontId="4" fillId="9" borderId="48" xfId="0" applyNumberFormat="1" applyFont="1" applyFill="1" applyBorder="1" applyAlignment="1">
      <alignment horizontal="right"/>
    </xf>
    <xf numFmtId="1" fontId="4" fillId="0" borderId="20" xfId="0" applyNumberFormat="1" applyFont="1" applyBorder="1" applyAlignment="1">
      <alignment horizontal="left" vertical="center" wrapText="1"/>
    </xf>
    <xf numFmtId="1" fontId="4" fillId="9" borderId="56" xfId="0" applyNumberFormat="1" applyFont="1" applyFill="1" applyBorder="1" applyAlignment="1">
      <alignment horizontal="right"/>
    </xf>
    <xf numFmtId="1" fontId="4" fillId="0" borderId="48" xfId="0" applyNumberFormat="1" applyFont="1" applyBorder="1" applyAlignment="1">
      <alignment horizontal="right" vertical="center" wrapText="1"/>
    </xf>
    <xf numFmtId="1" fontId="4" fillId="0" borderId="56" xfId="0" applyNumberFormat="1" applyFont="1" applyBorder="1" applyAlignment="1">
      <alignment horizontal="right" vertical="center" wrapText="1"/>
    </xf>
    <xf numFmtId="1" fontId="4" fillId="9" borderId="98" xfId="4" applyNumberFormat="1" applyFont="1" applyFill="1" applyBorder="1" applyProtection="1"/>
    <xf numFmtId="1" fontId="4" fillId="4" borderId="0" xfId="0" applyNumberFormat="1" applyFont="1" applyFill="1"/>
    <xf numFmtId="1" fontId="4" fillId="0" borderId="96" xfId="0" applyNumberFormat="1" applyFont="1" applyBorder="1" applyAlignment="1">
      <alignment horizontal="center" vertical="center"/>
    </xf>
    <xf numFmtId="1" fontId="4" fillId="0" borderId="113" xfId="0" applyNumberFormat="1" applyFont="1" applyBorder="1" applyAlignment="1">
      <alignment horizontal="center" vertical="center" wrapText="1"/>
    </xf>
    <xf numFmtId="1" fontId="4" fillId="0" borderId="109" xfId="0" applyNumberFormat="1" applyFont="1" applyBorder="1" applyAlignment="1">
      <alignment horizontal="center" vertical="center"/>
    </xf>
    <xf numFmtId="1" fontId="4" fillId="0" borderId="56" xfId="0" applyNumberFormat="1" applyFont="1" applyBorder="1"/>
    <xf numFmtId="1" fontId="4" fillId="0" borderId="103" xfId="0" applyNumberFormat="1" applyFont="1" applyBorder="1" applyAlignment="1">
      <alignment horizontal="center" vertical="center" wrapText="1"/>
    </xf>
    <xf numFmtId="1" fontId="4" fillId="0" borderId="123" xfId="0" applyNumberFormat="1" applyFont="1" applyBorder="1" applyAlignment="1">
      <alignment horizontal="center" vertical="center" wrapText="1"/>
    </xf>
    <xf numFmtId="1" fontId="4" fillId="0" borderId="38" xfId="0" applyNumberFormat="1" applyFont="1" applyBorder="1"/>
    <xf numFmtId="1" fontId="4" fillId="5" borderId="81" xfId="0" applyNumberFormat="1" applyFont="1" applyFill="1" applyBorder="1" applyProtection="1">
      <protection locked="0"/>
    </xf>
    <xf numFmtId="1" fontId="4" fillId="5" borderId="25" xfId="0" applyNumberFormat="1" applyFont="1" applyFill="1" applyBorder="1" applyProtection="1">
      <protection locked="0"/>
    </xf>
    <xf numFmtId="1" fontId="4" fillId="5" borderId="112" xfId="0" applyNumberFormat="1" applyFont="1" applyFill="1" applyBorder="1" applyProtection="1">
      <protection locked="0"/>
    </xf>
    <xf numFmtId="1" fontId="4" fillId="0" borderId="83" xfId="0" applyNumberFormat="1" applyFont="1" applyBorder="1"/>
    <xf numFmtId="1" fontId="4" fillId="5" borderId="83" xfId="0" applyNumberFormat="1" applyFont="1" applyFill="1" applyBorder="1" applyProtection="1">
      <protection locked="0"/>
    </xf>
    <xf numFmtId="1" fontId="4" fillId="0" borderId="0" xfId="0" applyNumberFormat="1" applyFont="1" applyAlignment="1">
      <alignment horizontal="left" vertical="center" wrapText="1"/>
    </xf>
    <xf numFmtId="1" fontId="4" fillId="0" borderId="104" xfId="0" applyNumberFormat="1" applyFont="1" applyBorder="1" applyAlignment="1">
      <alignment horizontal="left" wrapText="1"/>
    </xf>
    <xf numFmtId="1" fontId="4" fillId="0" borderId="98" xfId="0" applyNumberFormat="1" applyFont="1" applyBorder="1"/>
    <xf numFmtId="1" fontId="4" fillId="3" borderId="125" xfId="5" applyNumberFormat="1" applyFont="1" applyBorder="1" applyProtection="1">
      <protection locked="0"/>
    </xf>
    <xf numFmtId="1" fontId="4" fillId="3" borderId="126" xfId="5" applyNumberFormat="1" applyFont="1" applyBorder="1" applyProtection="1">
      <protection locked="0"/>
    </xf>
    <xf numFmtId="1" fontId="4" fillId="3" borderId="127" xfId="5" applyNumberFormat="1" applyFont="1" applyBorder="1" applyProtection="1">
      <protection locked="0"/>
    </xf>
    <xf numFmtId="1" fontId="4" fillId="9" borderId="86" xfId="4" applyNumberFormat="1" applyFont="1" applyFill="1" applyBorder="1" applyProtection="1"/>
    <xf numFmtId="1" fontId="4" fillId="3" borderId="128" xfId="5" applyNumberFormat="1" applyFont="1" applyBorder="1" applyProtection="1">
      <protection locked="0"/>
    </xf>
    <xf numFmtId="1" fontId="4" fillId="3" borderId="129" xfId="5" applyNumberFormat="1" applyFont="1" applyBorder="1" applyProtection="1">
      <protection locked="0"/>
    </xf>
    <xf numFmtId="1" fontId="4" fillId="0" borderId="49" xfId="0" applyNumberFormat="1" applyFont="1" applyBorder="1" applyAlignment="1">
      <alignment horizontal="left" wrapText="1"/>
    </xf>
    <xf numFmtId="1" fontId="4" fillId="0" borderId="37" xfId="0" applyNumberFormat="1" applyFont="1" applyBorder="1"/>
    <xf numFmtId="1" fontId="4" fillId="3" borderId="130" xfId="5" applyNumberFormat="1" applyFont="1" applyBorder="1" applyProtection="1">
      <protection locked="0"/>
    </xf>
    <xf numFmtId="1" fontId="4" fillId="3" borderId="131" xfId="5" applyNumberFormat="1" applyFont="1" applyBorder="1" applyProtection="1">
      <protection locked="0"/>
    </xf>
    <xf numFmtId="1" fontId="4" fillId="3" borderId="132" xfId="5" applyNumberFormat="1" applyFont="1" applyBorder="1" applyProtection="1">
      <protection locked="0"/>
    </xf>
    <xf numFmtId="1" fontId="4" fillId="3" borderId="133" xfId="5" applyNumberFormat="1" applyFont="1" applyBorder="1" applyProtection="1">
      <protection locked="0"/>
    </xf>
    <xf numFmtId="1" fontId="4" fillId="3" borderId="134" xfId="5" applyNumberFormat="1" applyFont="1" applyBorder="1" applyProtection="1">
      <protection locked="0"/>
    </xf>
    <xf numFmtId="1" fontId="4" fillId="0" borderId="56" xfId="0" applyNumberFormat="1" applyFont="1" applyBorder="1" applyAlignment="1">
      <alignment horizontal="left" wrapText="1"/>
    </xf>
    <xf numFmtId="1" fontId="4" fillId="0" borderId="57" xfId="0" applyNumberFormat="1" applyFont="1" applyBorder="1"/>
    <xf numFmtId="1" fontId="4" fillId="3" borderId="135" xfId="5" applyNumberFormat="1" applyFont="1" applyBorder="1" applyProtection="1">
      <protection locked="0"/>
    </xf>
    <xf numFmtId="1" fontId="4" fillId="3" borderId="136" xfId="5" applyNumberFormat="1" applyFont="1" applyBorder="1" applyProtection="1">
      <protection locked="0"/>
    </xf>
    <xf numFmtId="1" fontId="4" fillId="3" borderId="137" xfId="5" applyNumberFormat="1" applyFont="1" applyBorder="1" applyProtection="1">
      <protection locked="0"/>
    </xf>
    <xf numFmtId="1" fontId="4" fillId="3" borderId="138" xfId="5" applyNumberFormat="1" applyFont="1" applyBorder="1" applyProtection="1">
      <protection locked="0"/>
    </xf>
    <xf numFmtId="1" fontId="4" fillId="3" borderId="139" xfId="5" applyNumberFormat="1" applyFont="1" applyBorder="1" applyProtection="1">
      <protection locked="0"/>
    </xf>
    <xf numFmtId="1" fontId="4" fillId="0" borderId="84" xfId="0" applyNumberFormat="1" applyFont="1" applyBorder="1" applyAlignment="1">
      <alignment horizontal="left" wrapText="1"/>
    </xf>
    <xf numFmtId="1" fontId="4" fillId="9" borderId="122" xfId="4" applyNumberFormat="1" applyFont="1" applyFill="1" applyBorder="1" applyProtection="1"/>
    <xf numFmtId="1" fontId="4" fillId="9" borderId="101" xfId="4" applyNumberFormat="1" applyFont="1" applyFill="1" applyBorder="1" applyProtection="1"/>
    <xf numFmtId="1" fontId="4" fillId="3" borderId="141" xfId="5" applyNumberFormat="1" applyFont="1" applyBorder="1" applyProtection="1">
      <protection locked="0"/>
    </xf>
    <xf numFmtId="1" fontId="4" fillId="3" borderId="142" xfId="5" applyNumberFormat="1" applyFont="1" applyBorder="1" applyProtection="1">
      <protection locked="0"/>
    </xf>
    <xf numFmtId="1" fontId="4" fillId="3" borderId="143" xfId="5" applyNumberFormat="1" applyFont="1" applyBorder="1" applyProtection="1">
      <protection locked="0"/>
    </xf>
    <xf numFmtId="1" fontId="4" fillId="0" borderId="26" xfId="0" applyNumberFormat="1" applyFont="1" applyBorder="1"/>
    <xf numFmtId="1" fontId="4" fillId="3" borderId="144" xfId="5" applyNumberFormat="1" applyFont="1" applyBorder="1" applyProtection="1">
      <protection locked="0"/>
    </xf>
    <xf numFmtId="1" fontId="4" fillId="3" borderId="145" xfId="5" applyNumberFormat="1" applyFont="1" applyBorder="1" applyProtection="1">
      <protection locked="0"/>
    </xf>
    <xf numFmtId="1" fontId="4" fillId="3" borderId="146" xfId="5" applyNumberFormat="1" applyFont="1" applyBorder="1" applyProtection="1">
      <protection locked="0"/>
    </xf>
    <xf numFmtId="1" fontId="4" fillId="3" borderId="147" xfId="5" applyNumberFormat="1" applyFont="1" applyBorder="1" applyProtection="1">
      <protection locked="0"/>
    </xf>
    <xf numFmtId="1" fontId="4" fillId="3" borderId="148" xfId="5" applyNumberFormat="1" applyFont="1" applyBorder="1" applyProtection="1">
      <protection locked="0"/>
    </xf>
    <xf numFmtId="1" fontId="4" fillId="3" borderId="149" xfId="5" applyNumberFormat="1" applyFont="1" applyBorder="1" applyProtection="1">
      <protection locked="0"/>
    </xf>
    <xf numFmtId="1" fontId="4" fillId="3" borderId="150" xfId="5" applyNumberFormat="1" applyFont="1" applyBorder="1" applyProtection="1">
      <protection locked="0"/>
    </xf>
    <xf numFmtId="1" fontId="4" fillId="0" borderId="62" xfId="0" applyNumberFormat="1" applyFont="1" applyBorder="1"/>
    <xf numFmtId="1" fontId="4" fillId="3" borderId="151" xfId="5" applyNumberFormat="1" applyFont="1" applyBorder="1" applyProtection="1">
      <protection locked="0"/>
    </xf>
    <xf numFmtId="1" fontId="4" fillId="0" borderId="152" xfId="0" applyNumberFormat="1" applyFont="1" applyBorder="1" applyAlignment="1">
      <alignment horizontal="center" vertical="center" wrapText="1"/>
    </xf>
    <xf numFmtId="1" fontId="4" fillId="0" borderId="99" xfId="0" applyNumberFormat="1" applyFont="1" applyBorder="1"/>
    <xf numFmtId="1" fontId="4" fillId="5" borderId="98" xfId="0" applyNumberFormat="1" applyFont="1" applyFill="1" applyBorder="1" applyProtection="1">
      <protection locked="0"/>
    </xf>
    <xf numFmtId="1" fontId="4" fillId="5" borderId="121" xfId="0" applyNumberFormat="1" applyFont="1" applyFill="1" applyBorder="1" applyProtection="1">
      <protection locked="0"/>
    </xf>
    <xf numFmtId="1" fontId="4" fillId="5" borderId="99" xfId="0" applyNumberFormat="1" applyFont="1" applyFill="1" applyBorder="1" applyProtection="1">
      <protection locked="0"/>
    </xf>
    <xf numFmtId="1" fontId="4" fillId="5" borderId="27" xfId="0" applyNumberFormat="1" applyFont="1" applyFill="1" applyBorder="1" applyProtection="1">
      <protection locked="0"/>
    </xf>
    <xf numFmtId="1" fontId="4" fillId="5" borderId="75" xfId="0" applyNumberFormat="1" applyFont="1" applyFill="1" applyBorder="1" applyProtection="1">
      <protection locked="0"/>
    </xf>
    <xf numFmtId="1" fontId="4" fillId="5" borderId="154" xfId="0" applyNumberFormat="1" applyFont="1" applyFill="1" applyBorder="1" applyProtection="1">
      <protection locked="0"/>
    </xf>
    <xf numFmtId="1" fontId="4" fillId="0" borderId="60" xfId="0" applyNumberFormat="1" applyFont="1" applyBorder="1"/>
    <xf numFmtId="1" fontId="4" fillId="5" borderId="82" xfId="0" applyNumberFormat="1" applyFont="1" applyFill="1" applyBorder="1" applyProtection="1">
      <protection locked="0"/>
    </xf>
    <xf numFmtId="1" fontId="0" fillId="0" borderId="0" xfId="0" applyNumberFormat="1"/>
    <xf numFmtId="1" fontId="4" fillId="0" borderId="152" xfId="0" applyNumberFormat="1" applyFont="1" applyBorder="1"/>
    <xf numFmtId="1" fontId="4" fillId="5" borderId="65" xfId="0" applyNumberFormat="1" applyFont="1" applyFill="1" applyBorder="1" applyProtection="1">
      <protection locked="0"/>
    </xf>
    <xf numFmtId="1" fontId="4" fillId="0" borderId="101" xfId="0" applyNumberFormat="1" applyFont="1" applyBorder="1"/>
    <xf numFmtId="1" fontId="4" fillId="5" borderId="101" xfId="0" applyNumberFormat="1" applyFont="1" applyFill="1" applyBorder="1" applyProtection="1">
      <protection locked="0"/>
    </xf>
    <xf numFmtId="0" fontId="4" fillId="0" borderId="98" xfId="0" applyFont="1" applyBorder="1"/>
    <xf numFmtId="1" fontId="4" fillId="5" borderId="141" xfId="0" applyNumberFormat="1" applyFont="1" applyFill="1" applyBorder="1" applyProtection="1">
      <protection locked="0"/>
    </xf>
    <xf numFmtId="1" fontId="4" fillId="0" borderId="59" xfId="0" applyNumberFormat="1" applyFont="1" applyBorder="1"/>
    <xf numFmtId="1" fontId="4" fillId="0" borderId="25" xfId="0" applyNumberFormat="1" applyFont="1" applyBorder="1"/>
    <xf numFmtId="1" fontId="6" fillId="0" borderId="14" xfId="0" applyNumberFormat="1" applyFont="1" applyBorder="1" applyAlignment="1">
      <alignment horizontal="left"/>
    </xf>
    <xf numFmtId="0" fontId="10" fillId="0" borderId="0" xfId="0" applyFont="1"/>
    <xf numFmtId="1" fontId="4" fillId="0" borderId="36" xfId="0" applyNumberFormat="1" applyFont="1" applyBorder="1" applyAlignment="1">
      <alignment vertical="center" wrapText="1"/>
    </xf>
    <xf numFmtId="1" fontId="4" fillId="4" borderId="29" xfId="0" applyNumberFormat="1" applyFont="1" applyFill="1" applyBorder="1" applyAlignment="1">
      <alignment horizontal="right"/>
    </xf>
    <xf numFmtId="1" fontId="4" fillId="0" borderId="62" xfId="0" applyNumberFormat="1" applyFont="1" applyBorder="1" applyAlignment="1">
      <alignment vertical="center" wrapText="1"/>
    </xf>
    <xf numFmtId="1" fontId="4" fillId="5" borderId="122" xfId="0" applyNumberFormat="1" applyFont="1" applyFill="1" applyBorder="1" applyProtection="1">
      <protection locked="0"/>
    </xf>
    <xf numFmtId="1" fontId="4" fillId="0" borderId="39" xfId="0" applyNumberFormat="1" applyFont="1" applyBorder="1" applyAlignment="1">
      <alignment vertical="center" wrapText="1"/>
    </xf>
    <xf numFmtId="1" fontId="4" fillId="5" borderId="43" xfId="0" applyNumberFormat="1" applyFont="1" applyFill="1" applyBorder="1" applyProtection="1">
      <protection locked="0"/>
    </xf>
    <xf numFmtId="1" fontId="4" fillId="5" borderId="72" xfId="0" applyNumberFormat="1" applyFont="1" applyFill="1" applyBorder="1" applyProtection="1">
      <protection locked="0"/>
    </xf>
    <xf numFmtId="1" fontId="4" fillId="5" borderId="24" xfId="0" applyNumberFormat="1" applyFont="1" applyFill="1" applyBorder="1" applyProtection="1">
      <protection locked="0"/>
    </xf>
    <xf numFmtId="1" fontId="4" fillId="5" borderId="111" xfId="0" applyNumberFormat="1" applyFont="1" applyFill="1" applyBorder="1" applyProtection="1">
      <protection locked="0"/>
    </xf>
    <xf numFmtId="1" fontId="4" fillId="5" borderId="110" xfId="0" applyNumberFormat="1" applyFont="1" applyFill="1" applyBorder="1" applyProtection="1">
      <protection locked="0"/>
    </xf>
    <xf numFmtId="1" fontId="4" fillId="5" borderId="95" xfId="0" applyNumberFormat="1" applyFont="1" applyFill="1" applyBorder="1" applyProtection="1">
      <protection locked="0"/>
    </xf>
    <xf numFmtId="1" fontId="4" fillId="0" borderId="29" xfId="0" applyNumberFormat="1" applyFont="1" applyBorder="1" applyAlignment="1">
      <alignment vertical="center" wrapText="1"/>
    </xf>
    <xf numFmtId="1" fontId="4" fillId="0" borderId="48" xfId="0" applyNumberFormat="1" applyFont="1" applyBorder="1" applyAlignment="1">
      <alignment vertical="center" wrapText="1"/>
    </xf>
    <xf numFmtId="1" fontId="4" fillId="5" borderId="80" xfId="0" applyNumberFormat="1" applyFont="1" applyFill="1" applyBorder="1" applyProtection="1">
      <protection locked="0"/>
    </xf>
    <xf numFmtId="1" fontId="0" fillId="14" borderId="0" xfId="0" applyNumberFormat="1" applyFill="1"/>
    <xf numFmtId="0" fontId="0" fillId="14" borderId="0" xfId="0" applyFill="1"/>
    <xf numFmtId="1" fontId="4" fillId="0" borderId="20" xfId="0" applyNumberFormat="1" applyFont="1" applyBorder="1" applyAlignment="1">
      <alignment horizontal="center" vertical="center"/>
    </xf>
    <xf numFmtId="1" fontId="4" fillId="0" borderId="14" xfId="0" applyNumberFormat="1" applyFont="1" applyBorder="1" applyAlignment="1">
      <alignment horizontal="center" vertical="center" wrapText="1"/>
    </xf>
    <xf numFmtId="1" fontId="4" fillId="0" borderId="18" xfId="0" applyNumberFormat="1" applyFont="1" applyBorder="1" applyAlignment="1">
      <alignment horizontal="center" vertical="center" wrapText="1"/>
    </xf>
    <xf numFmtId="1" fontId="4" fillId="0" borderId="20" xfId="0" applyNumberFormat="1" applyFont="1" applyBorder="1" applyAlignment="1">
      <alignment horizontal="center" vertical="center" wrapText="1"/>
    </xf>
    <xf numFmtId="1" fontId="4" fillId="0" borderId="91" xfId="0" applyNumberFormat="1" applyFont="1" applyBorder="1" applyAlignment="1">
      <alignment horizontal="center" vertical="center" wrapText="1"/>
    </xf>
    <xf numFmtId="1" fontId="4" fillId="0" borderId="94" xfId="0" applyNumberFormat="1" applyFont="1" applyBorder="1" applyAlignment="1">
      <alignment horizontal="center" vertical="center" wrapText="1"/>
    </xf>
    <xf numFmtId="1" fontId="4" fillId="0" borderId="12" xfId="0" applyNumberFormat="1" applyFont="1" applyBorder="1" applyAlignment="1">
      <alignment horizontal="left" vertical="center" wrapText="1"/>
    </xf>
    <xf numFmtId="1" fontId="4" fillId="0" borderId="74" xfId="0" applyNumberFormat="1" applyFont="1" applyBorder="1" applyAlignment="1">
      <alignment horizontal="center" vertical="center" wrapText="1"/>
    </xf>
    <xf numFmtId="1" fontId="4" fillId="0" borderId="104" xfId="0" applyNumberFormat="1" applyFont="1" applyBorder="1" applyAlignment="1">
      <alignment horizontal="center" vertical="center" wrapText="1"/>
    </xf>
    <xf numFmtId="0" fontId="4" fillId="15" borderId="0" xfId="0" applyFont="1" applyFill="1"/>
    <xf numFmtId="0" fontId="4" fillId="16" borderId="0" xfId="0" applyFont="1" applyFill="1"/>
    <xf numFmtId="0" fontId="4" fillId="17" borderId="0" xfId="0" applyFont="1" applyFill="1"/>
    <xf numFmtId="1" fontId="4" fillId="4" borderId="48" xfId="0" applyNumberFormat="1" applyFont="1" applyFill="1" applyBorder="1"/>
    <xf numFmtId="1" fontId="4" fillId="5" borderId="157" xfId="0" applyNumberFormat="1" applyFont="1" applyFill="1" applyBorder="1" applyProtection="1">
      <protection locked="0"/>
    </xf>
    <xf numFmtId="1" fontId="4" fillId="5" borderId="42" xfId="0" applyNumberFormat="1" applyFont="1" applyFill="1" applyBorder="1" applyProtection="1">
      <protection locked="0"/>
    </xf>
    <xf numFmtId="1" fontId="4" fillId="4" borderId="56" xfId="0" applyNumberFormat="1" applyFont="1" applyFill="1" applyBorder="1"/>
    <xf numFmtId="1" fontId="4" fillId="5" borderId="158" xfId="0" applyNumberFormat="1" applyFont="1" applyFill="1" applyBorder="1" applyProtection="1">
      <protection locked="0"/>
    </xf>
    <xf numFmtId="1" fontId="10" fillId="0" borderId="0" xfId="0" applyNumberFormat="1" applyFont="1"/>
    <xf numFmtId="0" fontId="11" fillId="0" borderId="0" xfId="0" applyFont="1"/>
    <xf numFmtId="0" fontId="0" fillId="16" borderId="0" xfId="0" applyFill="1"/>
    <xf numFmtId="1" fontId="4" fillId="9" borderId="65" xfId="0" applyNumberFormat="1" applyFont="1" applyFill="1" applyBorder="1"/>
    <xf numFmtId="1" fontId="4" fillId="9" borderId="43" xfId="0" applyNumberFormat="1" applyFont="1" applyFill="1" applyBorder="1"/>
    <xf numFmtId="1" fontId="4" fillId="9" borderId="41" xfId="0" applyNumberFormat="1" applyFont="1" applyFill="1" applyBorder="1"/>
    <xf numFmtId="1" fontId="4" fillId="0" borderId="12" xfId="0" applyNumberFormat="1" applyFont="1" applyBorder="1"/>
    <xf numFmtId="1" fontId="4" fillId="5" borderId="74" xfId="0" applyNumberFormat="1" applyFont="1" applyFill="1" applyBorder="1" applyProtection="1">
      <protection locked="0"/>
    </xf>
    <xf numFmtId="1" fontId="4" fillId="5" borderId="18" xfId="0" applyNumberFormat="1" applyFont="1" applyFill="1" applyBorder="1" applyProtection="1">
      <protection locked="0"/>
    </xf>
    <xf numFmtId="1" fontId="4" fillId="5" borderId="17" xfId="0" applyNumberFormat="1" applyFont="1" applyFill="1" applyBorder="1" applyProtection="1">
      <protection locked="0"/>
    </xf>
    <xf numFmtId="1" fontId="4" fillId="5" borderId="19" xfId="0" applyNumberFormat="1" applyFont="1" applyFill="1" applyBorder="1" applyProtection="1">
      <protection locked="0"/>
    </xf>
    <xf numFmtId="1" fontId="4" fillId="0" borderId="56" xfId="0" applyNumberFormat="1" applyFont="1" applyBorder="1" applyAlignment="1">
      <alignment horizontal="left" vertical="center" wrapText="1"/>
    </xf>
    <xf numFmtId="1" fontId="4" fillId="0" borderId="20" xfId="0" applyNumberFormat="1" applyFont="1" applyBorder="1"/>
    <xf numFmtId="1" fontId="4" fillId="9" borderId="24" xfId="0" applyNumberFormat="1" applyFont="1" applyFill="1" applyBorder="1"/>
    <xf numFmtId="1" fontId="4" fillId="9" borderId="111" xfId="0" applyNumberFormat="1" applyFont="1" applyFill="1" applyBorder="1"/>
    <xf numFmtId="1" fontId="4" fillId="5" borderId="23" xfId="0" applyNumberFormat="1" applyFont="1" applyFill="1" applyBorder="1" applyProtection="1">
      <protection locked="0"/>
    </xf>
    <xf numFmtId="1" fontId="4" fillId="9" borderId="72" xfId="0" applyNumberFormat="1" applyFont="1" applyFill="1" applyBorder="1"/>
    <xf numFmtId="1" fontId="4" fillId="9" borderId="112" xfId="0" applyNumberFormat="1" applyFont="1" applyFill="1" applyBorder="1"/>
    <xf numFmtId="1" fontId="6" fillId="0" borderId="164" xfId="0" applyNumberFormat="1" applyFont="1" applyBorder="1"/>
    <xf numFmtId="1" fontId="10" fillId="4" borderId="0" xfId="0" applyNumberFormat="1" applyFont="1" applyFill="1"/>
    <xf numFmtId="0" fontId="6" fillId="18" borderId="165" xfId="0" applyFont="1" applyFill="1" applyBorder="1"/>
    <xf numFmtId="0" fontId="12" fillId="0" borderId="0" xfId="0" applyFont="1"/>
    <xf numFmtId="0" fontId="4" fillId="0" borderId="152" xfId="0" applyFont="1" applyBorder="1" applyAlignment="1">
      <alignment wrapText="1"/>
    </xf>
    <xf numFmtId="0" fontId="4" fillId="0" borderId="110" xfId="0" applyFont="1" applyBorder="1" applyAlignment="1">
      <alignment horizontal="center" wrapText="1"/>
    </xf>
    <xf numFmtId="0" fontId="4" fillId="0" borderId="95" xfId="0" applyFont="1" applyBorder="1" applyAlignment="1">
      <alignment horizontal="center" wrapText="1"/>
    </xf>
    <xf numFmtId="0" fontId="4" fillId="0" borderId="94" xfId="0" applyFont="1" applyBorder="1" applyAlignment="1">
      <alignment horizontal="center" wrapText="1"/>
    </xf>
    <xf numFmtId="0" fontId="4" fillId="0" borderId="188" xfId="0" applyFont="1" applyBorder="1" applyAlignment="1">
      <alignment horizontal="center" wrapText="1"/>
    </xf>
    <xf numFmtId="0" fontId="4" fillId="0" borderId="153" xfId="0" applyFont="1" applyBorder="1" applyAlignment="1">
      <alignment horizontal="center" wrapText="1"/>
    </xf>
    <xf numFmtId="0" fontId="4" fillId="0" borderId="189" xfId="0" applyFont="1" applyBorder="1" applyAlignment="1">
      <alignment horizontal="center" wrapText="1"/>
    </xf>
    <xf numFmtId="0" fontId="4" fillId="0" borderId="159" xfId="0" applyFont="1" applyBorder="1" applyAlignment="1">
      <alignment horizontal="center" wrapText="1"/>
    </xf>
    <xf numFmtId="0" fontId="4" fillId="0" borderId="190" xfId="0" applyFont="1" applyBorder="1" applyAlignment="1">
      <alignment horizontal="center" wrapText="1"/>
    </xf>
    <xf numFmtId="0" fontId="4" fillId="0" borderId="99" xfId="0" applyFont="1" applyBorder="1"/>
    <xf numFmtId="0" fontId="4" fillId="0" borderId="100" xfId="0" applyFont="1" applyBorder="1"/>
    <xf numFmtId="0" fontId="4" fillId="10" borderId="98" xfId="0" applyFont="1" applyFill="1" applyBorder="1" applyProtection="1">
      <protection locked="0"/>
    </xf>
    <xf numFmtId="0" fontId="4" fillId="10" borderId="196" xfId="0" applyFont="1" applyFill="1" applyBorder="1" applyProtection="1">
      <protection locked="0"/>
    </xf>
    <xf numFmtId="0" fontId="4" fillId="10" borderId="197" xfId="0" applyFont="1" applyFill="1" applyBorder="1" applyProtection="1">
      <protection locked="0"/>
    </xf>
    <xf numFmtId="0" fontId="4" fillId="10" borderId="99" xfId="0" applyFont="1" applyFill="1" applyBorder="1" applyProtection="1">
      <protection locked="0"/>
    </xf>
    <xf numFmtId="0" fontId="4" fillId="10" borderId="198" xfId="0" applyFont="1" applyFill="1" applyBorder="1" applyProtection="1">
      <protection locked="0"/>
    </xf>
    <xf numFmtId="0" fontId="4" fillId="10" borderId="199" xfId="0" applyFont="1" applyFill="1" applyBorder="1" applyProtection="1">
      <protection locked="0"/>
    </xf>
    <xf numFmtId="0" fontId="4" fillId="10" borderId="200" xfId="0" applyFont="1" applyFill="1" applyBorder="1" applyProtection="1">
      <protection locked="0"/>
    </xf>
    <xf numFmtId="0" fontId="4" fillId="10" borderId="201" xfId="0" applyFont="1" applyFill="1" applyBorder="1" applyProtection="1">
      <protection locked="0"/>
    </xf>
    <xf numFmtId="0" fontId="4" fillId="10" borderId="202" xfId="0" applyFont="1" applyFill="1" applyBorder="1" applyProtection="1">
      <protection locked="0"/>
    </xf>
    <xf numFmtId="0" fontId="4" fillId="10" borderId="203" xfId="0" applyFont="1" applyFill="1" applyBorder="1" applyProtection="1">
      <protection locked="0"/>
    </xf>
    <xf numFmtId="0" fontId="11" fillId="6" borderId="0" xfId="0" applyFont="1" applyFill="1"/>
    <xf numFmtId="0" fontId="4" fillId="0" borderId="37" xfId="0" applyFont="1" applyBorder="1"/>
    <xf numFmtId="0" fontId="4" fillId="0" borderId="25" xfId="0" applyFont="1" applyBorder="1"/>
    <xf numFmtId="0" fontId="4" fillId="0" borderId="45" xfId="0" applyFont="1" applyBorder="1"/>
    <xf numFmtId="0" fontId="4" fillId="10" borderId="204" xfId="0" applyFont="1" applyFill="1" applyBorder="1" applyProtection="1">
      <protection locked="0"/>
    </xf>
    <xf numFmtId="0" fontId="4" fillId="10" borderId="205" xfId="0" applyFont="1" applyFill="1" applyBorder="1" applyProtection="1">
      <protection locked="0"/>
    </xf>
    <xf numFmtId="0" fontId="4" fillId="10" borderId="39" xfId="0" applyFont="1" applyFill="1" applyBorder="1" applyProtection="1">
      <protection locked="0"/>
    </xf>
    <xf numFmtId="0" fontId="4" fillId="10" borderId="206" xfId="0" applyFont="1" applyFill="1" applyBorder="1" applyProtection="1">
      <protection locked="0"/>
    </xf>
    <xf numFmtId="0" fontId="4" fillId="0" borderId="26" xfId="0" applyFont="1" applyBorder="1"/>
    <xf numFmtId="0" fontId="4" fillId="0" borderId="110" xfId="0" applyFont="1" applyBorder="1"/>
    <xf numFmtId="0" fontId="4" fillId="0" borderId="61" xfId="0" applyFont="1" applyBorder="1"/>
    <xf numFmtId="0" fontId="4" fillId="10" borderId="57" xfId="0" applyFont="1" applyFill="1" applyBorder="1" applyProtection="1">
      <protection locked="0"/>
    </xf>
    <xf numFmtId="0" fontId="4" fillId="10" borderId="188" xfId="0" applyFont="1" applyFill="1" applyBorder="1" applyProtection="1">
      <protection locked="0"/>
    </xf>
    <xf numFmtId="0" fontId="4" fillId="10" borderId="207" xfId="0" applyFont="1" applyFill="1" applyBorder="1" applyProtection="1">
      <protection locked="0"/>
    </xf>
    <xf numFmtId="0" fontId="4" fillId="10" borderId="95" xfId="0" applyFont="1" applyFill="1" applyBorder="1" applyProtection="1">
      <protection locked="0"/>
    </xf>
    <xf numFmtId="0" fontId="4" fillId="10" borderId="156" xfId="0" applyFont="1" applyFill="1" applyBorder="1" applyProtection="1">
      <protection locked="0"/>
    </xf>
    <xf numFmtId="0" fontId="4" fillId="10" borderId="208" xfId="0" applyFont="1" applyFill="1" applyBorder="1" applyProtection="1">
      <protection locked="0"/>
    </xf>
    <xf numFmtId="0" fontId="4" fillId="10" borderId="209" xfId="0" applyFont="1" applyFill="1" applyBorder="1" applyProtection="1">
      <protection locked="0"/>
    </xf>
    <xf numFmtId="0" fontId="4" fillId="10" borderId="110" xfId="0" applyFont="1" applyFill="1" applyBorder="1" applyProtection="1">
      <protection locked="0"/>
    </xf>
    <xf numFmtId="0" fontId="4" fillId="10" borderId="210" xfId="0" applyFont="1" applyFill="1" applyBorder="1" applyProtection="1">
      <protection locked="0"/>
    </xf>
    <xf numFmtId="0" fontId="4" fillId="10" borderId="211" xfId="0" applyFont="1" applyFill="1" applyBorder="1" applyProtection="1">
      <protection locked="0"/>
    </xf>
    <xf numFmtId="0" fontId="4" fillId="10" borderId="190" xfId="0" applyFont="1" applyFill="1" applyBorder="1" applyProtection="1">
      <protection locked="0"/>
    </xf>
    <xf numFmtId="0" fontId="4" fillId="10" borderId="212" xfId="0" applyFont="1" applyFill="1" applyBorder="1" applyProtection="1">
      <protection locked="0"/>
    </xf>
    <xf numFmtId="1" fontId="4" fillId="0" borderId="155" xfId="0" applyNumberFormat="1" applyFont="1" applyBorder="1" applyAlignment="1">
      <alignment horizontal="center" vertical="center" wrapText="1"/>
    </xf>
    <xf numFmtId="1" fontId="4" fillId="0" borderId="159" xfId="0" applyNumberFormat="1" applyFont="1" applyBorder="1" applyAlignment="1">
      <alignment horizontal="center" vertical="center" wrapText="1"/>
    </xf>
    <xf numFmtId="1" fontId="4" fillId="0" borderId="217" xfId="0" applyNumberFormat="1" applyFont="1" applyBorder="1" applyAlignment="1">
      <alignment horizontal="center" vertical="center" wrapText="1"/>
    </xf>
    <xf numFmtId="1" fontId="4" fillId="5" borderId="218" xfId="0" applyNumberFormat="1" applyFont="1" applyFill="1" applyBorder="1" applyProtection="1">
      <protection locked="0"/>
    </xf>
    <xf numFmtId="1" fontId="4" fillId="0" borderId="40" xfId="0" applyNumberFormat="1" applyFont="1" applyBorder="1"/>
    <xf numFmtId="1" fontId="4" fillId="5" borderId="219" xfId="0" applyNumberFormat="1" applyFont="1" applyFill="1" applyBorder="1" applyProtection="1">
      <protection locked="0"/>
    </xf>
    <xf numFmtId="1" fontId="4" fillId="5" borderId="220" xfId="0" applyNumberFormat="1" applyFont="1" applyFill="1" applyBorder="1" applyProtection="1">
      <protection locked="0"/>
    </xf>
    <xf numFmtId="1" fontId="4" fillId="8" borderId="57" xfId="0" applyNumberFormat="1" applyFont="1" applyFill="1" applyBorder="1"/>
    <xf numFmtId="1" fontId="4" fillId="8" borderId="95" xfId="0" applyNumberFormat="1" applyFont="1" applyFill="1" applyBorder="1"/>
    <xf numFmtId="1" fontId="10" fillId="0" borderId="0" xfId="0" applyNumberFormat="1" applyFont="1" applyAlignment="1">
      <alignment wrapText="1"/>
    </xf>
    <xf numFmtId="1" fontId="4" fillId="0" borderId="94" xfId="0" applyNumberFormat="1" applyFont="1" applyBorder="1" applyAlignment="1">
      <alignment horizontal="center" vertical="center"/>
    </xf>
    <xf numFmtId="1" fontId="4" fillId="4" borderId="152" xfId="5" applyNumberFormat="1" applyFont="1" applyFill="1" applyBorder="1"/>
    <xf numFmtId="1" fontId="4" fillId="4" borderId="155" xfId="5" applyNumberFormat="1" applyFont="1" applyFill="1" applyBorder="1"/>
    <xf numFmtId="1" fontId="4" fillId="4" borderId="221" xfId="5" applyNumberFormat="1" applyFont="1" applyFill="1" applyBorder="1"/>
    <xf numFmtId="1" fontId="4" fillId="0" borderId="97" xfId="0" applyNumberFormat="1" applyFont="1" applyBorder="1"/>
    <xf numFmtId="1" fontId="4" fillId="0" borderId="123" xfId="0" applyNumberFormat="1" applyFont="1" applyBorder="1"/>
    <xf numFmtId="1" fontId="4" fillId="4" borderId="98" xfId="5" applyNumberFormat="1" applyFont="1" applyFill="1" applyBorder="1"/>
    <xf numFmtId="1" fontId="4" fillId="4" borderId="122" xfId="5" applyNumberFormat="1" applyFont="1" applyFill="1" applyBorder="1"/>
    <xf numFmtId="1" fontId="4" fillId="4" borderId="222" xfId="5" applyNumberFormat="1" applyFont="1" applyFill="1" applyBorder="1"/>
    <xf numFmtId="1" fontId="4" fillId="5" borderId="223" xfId="0" applyNumberFormat="1" applyFont="1" applyFill="1" applyBorder="1" applyProtection="1">
      <protection locked="0"/>
    </xf>
    <xf numFmtId="1" fontId="4" fillId="4" borderId="37" xfId="5" applyNumberFormat="1" applyFont="1" applyFill="1" applyBorder="1"/>
    <xf numFmtId="1" fontId="4" fillId="4" borderId="43" xfId="5" applyNumberFormat="1" applyFont="1" applyFill="1" applyBorder="1"/>
    <xf numFmtId="1" fontId="4" fillId="4" borderId="224" xfId="5" applyNumberFormat="1" applyFont="1" applyFill="1" applyBorder="1"/>
    <xf numFmtId="1" fontId="4" fillId="4" borderId="60" xfId="5" applyNumberFormat="1" applyFont="1" applyFill="1" applyBorder="1"/>
    <xf numFmtId="1" fontId="4" fillId="4" borderId="65" xfId="5" applyNumberFormat="1" applyFont="1" applyFill="1" applyBorder="1"/>
    <xf numFmtId="1" fontId="4" fillId="4" borderId="225" xfId="5" applyNumberFormat="1" applyFont="1" applyFill="1" applyBorder="1"/>
    <xf numFmtId="1" fontId="4" fillId="5" borderId="54" xfId="0" applyNumberFormat="1" applyFont="1" applyFill="1" applyBorder="1" applyProtection="1">
      <protection locked="0"/>
    </xf>
    <xf numFmtId="1" fontId="4" fillId="0" borderId="226" xfId="0" applyNumberFormat="1" applyFont="1" applyBorder="1" applyAlignment="1">
      <alignment horizontal="center" vertical="center" wrapText="1"/>
    </xf>
    <xf numFmtId="1" fontId="4" fillId="5" borderId="52" xfId="0" applyNumberFormat="1" applyFont="1" applyFill="1" applyBorder="1" applyProtection="1">
      <protection locked="0"/>
    </xf>
    <xf numFmtId="1" fontId="4" fillId="0" borderId="24" xfId="0" applyNumberFormat="1" applyFont="1" applyBorder="1"/>
    <xf numFmtId="1" fontId="4" fillId="5" borderId="118" xfId="0" applyNumberFormat="1" applyFont="1" applyFill="1" applyBorder="1" applyProtection="1">
      <protection locked="0"/>
    </xf>
    <xf numFmtId="1" fontId="4" fillId="0" borderId="49" xfId="0" applyNumberFormat="1" applyFont="1" applyBorder="1"/>
    <xf numFmtId="1" fontId="4" fillId="0" borderId="229" xfId="0" applyNumberFormat="1" applyFont="1" applyBorder="1"/>
    <xf numFmtId="1" fontId="4" fillId="5" borderId="230" xfId="0" applyNumberFormat="1" applyFont="1" applyFill="1" applyBorder="1" applyProtection="1">
      <protection locked="0"/>
    </xf>
    <xf numFmtId="1" fontId="4" fillId="5" borderId="232" xfId="0" applyNumberFormat="1" applyFont="1" applyFill="1" applyBorder="1" applyProtection="1">
      <protection locked="0"/>
    </xf>
    <xf numFmtId="1" fontId="4" fillId="5" borderId="231" xfId="0" applyNumberFormat="1" applyFont="1" applyFill="1" applyBorder="1" applyProtection="1">
      <protection locked="0"/>
    </xf>
    <xf numFmtId="1" fontId="4" fillId="5" borderId="233" xfId="0" applyNumberFormat="1" applyFont="1" applyFill="1" applyBorder="1" applyProtection="1">
      <protection locked="0"/>
    </xf>
    <xf numFmtId="1" fontId="4" fillId="0" borderId="39" xfId="0" applyNumberFormat="1" applyFont="1" applyBorder="1" applyAlignment="1">
      <alignment horizontal="right"/>
    </xf>
    <xf numFmtId="1" fontId="4" fillId="0" borderId="47" xfId="0" applyNumberFormat="1" applyFont="1" applyBorder="1" applyAlignment="1">
      <alignment horizontal="right"/>
    </xf>
    <xf numFmtId="1" fontId="4" fillId="0" borderId="14" xfId="0" applyNumberFormat="1" applyFont="1" applyBorder="1" applyAlignment="1">
      <alignment horizontal="right"/>
    </xf>
    <xf numFmtId="1" fontId="4" fillId="0" borderId="230" xfId="0" applyNumberFormat="1" applyFont="1" applyBorder="1"/>
    <xf numFmtId="1" fontId="4" fillId="5" borderId="234" xfId="0" applyNumberFormat="1" applyFont="1" applyFill="1" applyBorder="1" applyProtection="1">
      <protection locked="0"/>
    </xf>
    <xf numFmtId="1" fontId="4" fillId="8" borderId="60" xfId="0" applyNumberFormat="1" applyFont="1" applyFill="1" applyBorder="1"/>
    <xf numFmtId="1" fontId="4" fillId="8" borderId="61" xfId="0" applyNumberFormat="1" applyFont="1" applyFill="1" applyBorder="1"/>
    <xf numFmtId="1" fontId="4" fillId="5" borderId="0" xfId="0" applyNumberFormat="1" applyFont="1" applyFill="1" applyProtection="1">
      <protection locked="0"/>
    </xf>
    <xf numFmtId="1" fontId="4" fillId="0" borderId="61" xfId="0" applyNumberFormat="1" applyFont="1" applyBorder="1" applyAlignment="1">
      <alignment horizontal="right"/>
    </xf>
    <xf numFmtId="1" fontId="4" fillId="5" borderId="235" xfId="0" applyNumberFormat="1" applyFont="1" applyFill="1" applyBorder="1" applyProtection="1">
      <protection locked="0"/>
    </xf>
    <xf numFmtId="1" fontId="4" fillId="5" borderId="14" xfId="0" applyNumberFormat="1" applyFont="1" applyFill="1" applyBorder="1" applyProtection="1">
      <protection locked="0"/>
    </xf>
    <xf numFmtId="1" fontId="4" fillId="5" borderId="79" xfId="0" applyNumberFormat="1" applyFont="1" applyFill="1" applyBorder="1" applyProtection="1">
      <protection locked="0"/>
    </xf>
    <xf numFmtId="1" fontId="4" fillId="8" borderId="18" xfId="0" applyNumberFormat="1" applyFont="1" applyFill="1" applyBorder="1"/>
    <xf numFmtId="1" fontId="4" fillId="8" borderId="19" xfId="0" applyNumberFormat="1" applyFont="1" applyFill="1" applyBorder="1"/>
    <xf numFmtId="1" fontId="4" fillId="5" borderId="236" xfId="0" applyNumberFormat="1" applyFont="1" applyFill="1" applyBorder="1" applyProtection="1">
      <protection locked="0"/>
    </xf>
    <xf numFmtId="1" fontId="4" fillId="8" borderId="23" xfId="0" applyNumberFormat="1" applyFont="1" applyFill="1" applyBorder="1"/>
    <xf numFmtId="1" fontId="4" fillId="22" borderId="64" xfId="0" applyNumberFormat="1" applyFont="1" applyFill="1" applyBorder="1" applyProtection="1">
      <protection locked="0"/>
    </xf>
    <xf numFmtId="1" fontId="4" fillId="8" borderId="43" xfId="0" applyNumberFormat="1" applyFont="1" applyFill="1" applyBorder="1"/>
    <xf numFmtId="1" fontId="4" fillId="5" borderId="78" xfId="0" applyNumberFormat="1" applyFont="1" applyFill="1" applyBorder="1" applyProtection="1">
      <protection locked="0"/>
    </xf>
    <xf numFmtId="1" fontId="4" fillId="8" borderId="238" xfId="0" applyNumberFormat="1" applyFont="1" applyFill="1" applyBorder="1"/>
    <xf numFmtId="1" fontId="4" fillId="8" borderId="78" xfId="0" applyNumberFormat="1" applyFont="1" applyFill="1" applyBorder="1"/>
    <xf numFmtId="1" fontId="4" fillId="8" borderId="74" xfId="0" applyNumberFormat="1" applyFont="1" applyFill="1" applyBorder="1"/>
    <xf numFmtId="1" fontId="4" fillId="5" borderId="240" xfId="0" applyNumberFormat="1" applyFont="1" applyFill="1" applyBorder="1" applyProtection="1">
      <protection locked="0"/>
    </xf>
    <xf numFmtId="1" fontId="4" fillId="0" borderId="248" xfId="0" applyNumberFormat="1" applyFont="1" applyBorder="1" applyAlignment="1">
      <alignment horizontal="center" vertical="center" wrapText="1"/>
    </xf>
    <xf numFmtId="1" fontId="4" fillId="0" borderId="246" xfId="0" applyNumberFormat="1" applyFont="1" applyBorder="1" applyAlignment="1">
      <alignment horizontal="center" vertical="center" wrapText="1"/>
    </xf>
    <xf numFmtId="1" fontId="4" fillId="0" borderId="249" xfId="0" applyNumberFormat="1" applyFont="1" applyBorder="1" applyAlignment="1">
      <alignment horizontal="center" vertical="center" wrapText="1"/>
    </xf>
    <xf numFmtId="1" fontId="4" fillId="0" borderId="250" xfId="0" applyNumberFormat="1" applyFont="1" applyBorder="1" applyAlignment="1">
      <alignment horizontal="center" vertical="center" wrapText="1"/>
    </xf>
    <xf numFmtId="1" fontId="4" fillId="0" borderId="251" xfId="0" applyNumberFormat="1" applyFont="1" applyBorder="1" applyAlignment="1">
      <alignment horizontal="center" vertical="center" wrapText="1"/>
    </xf>
    <xf numFmtId="1" fontId="4" fillId="9" borderId="231" xfId="0" applyNumberFormat="1" applyFont="1" applyFill="1" applyBorder="1"/>
    <xf numFmtId="1" fontId="4" fillId="5" borderId="253" xfId="0" applyNumberFormat="1" applyFont="1" applyFill="1" applyBorder="1" applyProtection="1">
      <protection locked="0"/>
    </xf>
    <xf numFmtId="1" fontId="4" fillId="0" borderId="248" xfId="0" applyNumberFormat="1" applyFont="1" applyBorder="1"/>
    <xf numFmtId="1" fontId="4" fillId="0" borderId="255" xfId="0" applyNumberFormat="1" applyFont="1" applyBorder="1"/>
    <xf numFmtId="1" fontId="4" fillId="0" borderId="247" xfId="0" applyNumberFormat="1" applyFont="1" applyBorder="1"/>
    <xf numFmtId="1" fontId="4" fillId="5" borderId="248" xfId="0" applyNumberFormat="1" applyFont="1" applyFill="1" applyBorder="1" applyProtection="1">
      <protection locked="0"/>
    </xf>
    <xf numFmtId="1" fontId="4" fillId="5" borderId="256" xfId="0" applyNumberFormat="1" applyFont="1" applyFill="1" applyBorder="1" applyProtection="1">
      <protection locked="0"/>
    </xf>
    <xf numFmtId="1" fontId="4" fillId="5" borderId="247" xfId="0" applyNumberFormat="1" applyFont="1" applyFill="1" applyBorder="1" applyProtection="1">
      <protection locked="0"/>
    </xf>
    <xf numFmtId="1" fontId="4" fillId="5" borderId="255" xfId="0" applyNumberFormat="1" applyFont="1" applyFill="1" applyBorder="1" applyProtection="1">
      <protection locked="0"/>
    </xf>
    <xf numFmtId="1" fontId="4" fillId="8" borderId="88" xfId="0" applyNumberFormat="1" applyFont="1" applyFill="1" applyBorder="1"/>
    <xf numFmtId="0" fontId="0" fillId="23" borderId="0" xfId="0" applyFill="1"/>
    <xf numFmtId="1" fontId="4" fillId="0" borderId="36" xfId="0" applyNumberFormat="1" applyFont="1" applyBorder="1" applyAlignment="1">
      <alignment wrapText="1"/>
    </xf>
    <xf numFmtId="1" fontId="4" fillId="0" borderId="255" xfId="0" applyNumberFormat="1" applyFont="1" applyBorder="1" applyAlignment="1">
      <alignment horizontal="center" vertical="center" wrapText="1"/>
    </xf>
    <xf numFmtId="1" fontId="4" fillId="0" borderId="256" xfId="0" applyNumberFormat="1" applyFont="1" applyBorder="1" applyAlignment="1">
      <alignment horizontal="center" vertical="center" wrapText="1"/>
    </xf>
    <xf numFmtId="1" fontId="4" fillId="0" borderId="247" xfId="0" applyNumberFormat="1" applyFont="1" applyBorder="1" applyAlignment="1">
      <alignment horizontal="center" vertical="center" wrapText="1"/>
    </xf>
    <xf numFmtId="1" fontId="4" fillId="0" borderId="243" xfId="0" applyNumberFormat="1" applyFont="1" applyBorder="1" applyAlignment="1">
      <alignment horizontal="center" vertical="center" wrapText="1"/>
    </xf>
    <xf numFmtId="1" fontId="4" fillId="0" borderId="253" xfId="0" applyNumberFormat="1" applyFont="1" applyBorder="1" applyAlignment="1">
      <alignment horizontal="right"/>
    </xf>
    <xf numFmtId="1" fontId="4" fillId="5" borderId="102" xfId="0" applyNumberFormat="1" applyFont="1" applyFill="1" applyBorder="1" applyProtection="1">
      <protection locked="0"/>
    </xf>
    <xf numFmtId="1" fontId="4" fillId="0" borderId="244" xfId="0" applyNumberFormat="1" applyFont="1" applyBorder="1" applyAlignment="1">
      <alignment horizontal="center" vertical="center" wrapText="1"/>
    </xf>
    <xf numFmtId="1" fontId="4" fillId="0" borderId="37" xfId="0" applyNumberFormat="1" applyFont="1" applyBorder="1" applyAlignment="1">
      <alignment horizontal="right" wrapText="1"/>
    </xf>
    <xf numFmtId="1" fontId="4" fillId="0" borderId="38" xfId="0" applyNumberFormat="1" applyFont="1" applyBorder="1" applyAlignment="1">
      <alignment horizontal="right" wrapText="1"/>
    </xf>
    <xf numFmtId="1" fontId="4" fillId="5" borderId="263" xfId="0" applyNumberFormat="1" applyFont="1" applyFill="1" applyBorder="1" applyProtection="1">
      <protection locked="0"/>
    </xf>
    <xf numFmtId="1" fontId="4" fillId="5" borderId="116" xfId="0" applyNumberFormat="1" applyFont="1" applyFill="1" applyBorder="1" applyProtection="1">
      <protection locked="0"/>
    </xf>
    <xf numFmtId="1" fontId="4" fillId="5" borderId="251" xfId="0" applyNumberFormat="1" applyFont="1" applyFill="1" applyBorder="1" applyProtection="1">
      <protection locked="0"/>
    </xf>
    <xf numFmtId="1" fontId="4" fillId="5" borderId="254" xfId="0" applyNumberFormat="1" applyFont="1" applyFill="1" applyBorder="1" applyProtection="1">
      <protection locked="0"/>
    </xf>
    <xf numFmtId="1" fontId="4" fillId="0" borderId="257" xfId="0" applyNumberFormat="1" applyFont="1" applyBorder="1"/>
    <xf numFmtId="1" fontId="4" fillId="0" borderId="256" xfId="0" applyNumberFormat="1" applyFont="1" applyBorder="1"/>
    <xf numFmtId="1" fontId="4" fillId="0" borderId="244" xfId="0" applyNumberFormat="1" applyFont="1" applyBorder="1"/>
    <xf numFmtId="1" fontId="4" fillId="0" borderId="249" xfId="0" applyNumberFormat="1" applyFont="1" applyBorder="1"/>
    <xf numFmtId="1" fontId="4" fillId="0" borderId="229" xfId="0" applyNumberFormat="1" applyFont="1" applyBorder="1" applyAlignment="1">
      <alignment vertical="center" wrapText="1"/>
    </xf>
    <xf numFmtId="1" fontId="4" fillId="0" borderId="251" xfId="0" applyNumberFormat="1" applyFont="1" applyBorder="1"/>
    <xf numFmtId="1" fontId="4" fillId="0" borderId="250" xfId="0" applyNumberFormat="1" applyFont="1" applyBorder="1"/>
    <xf numFmtId="1" fontId="4" fillId="0" borderId="226" xfId="0" applyNumberFormat="1" applyFont="1" applyBorder="1"/>
    <xf numFmtId="1" fontId="4" fillId="0" borderId="20" xfId="0" applyNumberFormat="1" applyFont="1" applyBorder="1" applyAlignment="1">
      <alignment vertical="center" wrapText="1"/>
    </xf>
    <xf numFmtId="1" fontId="0" fillId="24" borderId="0" xfId="0" applyNumberFormat="1" applyFill="1"/>
    <xf numFmtId="0" fontId="0" fillId="24" borderId="0" xfId="0" applyFill="1"/>
    <xf numFmtId="1" fontId="4" fillId="0" borderId="36" xfId="0" applyNumberFormat="1" applyFont="1" applyBorder="1" applyAlignment="1">
      <alignment horizontal="left" wrapText="1"/>
    </xf>
    <xf numFmtId="1" fontId="4" fillId="0" borderId="215" xfId="0" applyNumberFormat="1" applyFont="1" applyBorder="1"/>
    <xf numFmtId="1" fontId="4" fillId="0" borderId="36" xfId="0" applyNumberFormat="1" applyFont="1" applyBorder="1" applyAlignment="1">
      <alignment horizontal="left" vertical="center" wrapText="1"/>
    </xf>
    <xf numFmtId="1" fontId="4" fillId="0" borderId="238" xfId="0" applyNumberFormat="1" applyFont="1" applyBorder="1" applyAlignment="1">
      <alignment horizontal="center" vertical="center" wrapText="1"/>
    </xf>
    <xf numFmtId="1" fontId="4" fillId="0" borderId="226" xfId="0" applyNumberFormat="1" applyFont="1" applyBorder="1" applyAlignment="1">
      <alignment horizontal="left" vertical="center"/>
    </xf>
    <xf numFmtId="1" fontId="4" fillId="0" borderId="241" xfId="0" applyNumberFormat="1" applyFont="1" applyBorder="1" applyAlignment="1">
      <alignment horizontal="center" vertical="center" wrapText="1"/>
    </xf>
    <xf numFmtId="1" fontId="4" fillId="0" borderId="242" xfId="0" applyNumberFormat="1" applyFont="1" applyBorder="1" applyAlignment="1">
      <alignment horizontal="center" vertical="center"/>
    </xf>
    <xf numFmtId="1" fontId="4" fillId="0" borderId="245" xfId="0" applyNumberFormat="1" applyFont="1" applyBorder="1" applyAlignment="1">
      <alignment horizontal="center" vertical="center" wrapText="1"/>
    </xf>
    <xf numFmtId="1" fontId="4" fillId="0" borderId="242" xfId="0" applyNumberFormat="1" applyFont="1" applyBorder="1" applyAlignment="1">
      <alignment horizontal="center" vertical="center" wrapText="1"/>
    </xf>
    <xf numFmtId="1" fontId="4" fillId="0" borderId="257" xfId="0" applyNumberFormat="1" applyFont="1" applyBorder="1" applyAlignment="1">
      <alignment horizontal="center" vertical="center"/>
    </xf>
    <xf numFmtId="1" fontId="4" fillId="0" borderId="257" xfId="0" applyNumberFormat="1" applyFont="1" applyBorder="1" applyAlignment="1">
      <alignment horizontal="center" vertical="center" wrapText="1"/>
    </xf>
    <xf numFmtId="1" fontId="4" fillId="0" borderId="258" xfId="0" applyNumberFormat="1" applyFont="1" applyBorder="1" applyAlignment="1">
      <alignment horizontal="center" vertical="center" wrapText="1"/>
    </xf>
    <xf numFmtId="1" fontId="4" fillId="0" borderId="252" xfId="0" applyNumberFormat="1" applyFont="1" applyBorder="1" applyAlignment="1">
      <alignment horizontal="center" vertical="center" wrapText="1"/>
    </xf>
    <xf numFmtId="1" fontId="0" fillId="4" borderId="0" xfId="0" applyNumberFormat="1" applyFill="1"/>
    <xf numFmtId="1" fontId="0" fillId="4" borderId="0" xfId="0" applyNumberFormat="1" applyFill="1" applyProtection="1">
      <protection locked="0"/>
    </xf>
    <xf numFmtId="1" fontId="0" fillId="0" borderId="0" xfId="0" applyNumberFormat="1" applyProtection="1">
      <protection locked="0"/>
    </xf>
    <xf numFmtId="1" fontId="4" fillId="0" borderId="237" xfId="0" applyNumberFormat="1" applyFont="1" applyBorder="1"/>
    <xf numFmtId="1" fontId="4" fillId="0" borderId="230" xfId="0" applyNumberFormat="1" applyFont="1" applyBorder="1" applyAlignment="1">
      <alignment horizontal="right"/>
    </xf>
    <xf numFmtId="1" fontId="4" fillId="0" borderId="236" xfId="0" applyNumberFormat="1" applyFont="1" applyBorder="1" applyAlignment="1">
      <alignment horizontal="right"/>
    </xf>
    <xf numFmtId="1" fontId="4" fillId="0" borderId="254" xfId="0" applyNumberFormat="1" applyFont="1" applyBorder="1" applyAlignment="1">
      <alignment horizontal="right"/>
    </xf>
    <xf numFmtId="1" fontId="4" fillId="5" borderId="245" xfId="0" applyNumberFormat="1" applyFont="1" applyFill="1" applyBorder="1" applyAlignment="1" applyProtection="1">
      <alignment horizontal="right"/>
      <protection locked="0"/>
    </xf>
    <xf numFmtId="1" fontId="4" fillId="5" borderId="226" xfId="0" applyNumberFormat="1" applyFont="1" applyFill="1" applyBorder="1" applyAlignment="1" applyProtection="1">
      <alignment horizontal="right"/>
      <protection locked="0"/>
    </xf>
    <xf numFmtId="1" fontId="4" fillId="5" borderId="260" xfId="0" applyNumberFormat="1" applyFont="1" applyFill="1" applyBorder="1" applyAlignment="1" applyProtection="1">
      <alignment horizontal="right"/>
      <protection locked="0"/>
    </xf>
    <xf numFmtId="1" fontId="4" fillId="5" borderId="241" xfId="0" applyNumberFormat="1" applyFont="1" applyFill="1" applyBorder="1" applyAlignment="1" applyProtection="1">
      <alignment horizontal="right"/>
      <protection locked="0"/>
    </xf>
    <xf numFmtId="1" fontId="4" fillId="5" borderId="272" xfId="0" applyNumberFormat="1" applyFont="1" applyFill="1" applyBorder="1" applyAlignment="1" applyProtection="1">
      <alignment horizontal="right"/>
      <protection locked="0"/>
    </xf>
    <xf numFmtId="1" fontId="4" fillId="5" borderId="273" xfId="0" applyNumberFormat="1" applyFont="1" applyFill="1" applyBorder="1" applyAlignment="1" applyProtection="1">
      <alignment horizontal="right"/>
      <protection locked="0"/>
    </xf>
    <xf numFmtId="1" fontId="4" fillId="5" borderId="238" xfId="0" applyNumberFormat="1" applyFont="1" applyFill="1" applyBorder="1" applyAlignment="1" applyProtection="1">
      <alignment horizontal="right"/>
      <protection locked="0"/>
    </xf>
    <xf numFmtId="1" fontId="4" fillId="5" borderId="253" xfId="0" applyNumberFormat="1" applyFont="1" applyFill="1" applyBorder="1" applyAlignment="1" applyProtection="1">
      <alignment horizontal="right"/>
      <protection locked="0"/>
    </xf>
    <xf numFmtId="1" fontId="4" fillId="5" borderId="229" xfId="0" applyNumberFormat="1" applyFont="1" applyFill="1" applyBorder="1" applyAlignment="1" applyProtection="1">
      <alignment horizontal="right"/>
      <protection locked="0"/>
    </xf>
    <xf numFmtId="1" fontId="4" fillId="9" borderId="229" xfId="0" applyNumberFormat="1" applyFont="1" applyFill="1" applyBorder="1" applyAlignment="1">
      <alignment horizontal="right"/>
    </xf>
    <xf numFmtId="1" fontId="4" fillId="5" borderId="48" xfId="0" applyNumberFormat="1" applyFont="1" applyFill="1" applyBorder="1" applyAlignment="1" applyProtection="1">
      <alignment horizontal="right"/>
      <protection locked="0"/>
    </xf>
    <xf numFmtId="1" fontId="4" fillId="12" borderId="0" xfId="0" applyNumberFormat="1" applyFont="1" applyFill="1" applyAlignment="1">
      <alignment vertical="center"/>
    </xf>
    <xf numFmtId="1" fontId="0" fillId="15" borderId="0" xfId="0" applyNumberFormat="1" applyFill="1"/>
    <xf numFmtId="1" fontId="0" fillId="20" borderId="0" xfId="0" applyNumberFormat="1" applyFill="1"/>
    <xf numFmtId="0" fontId="0" fillId="20" borderId="0" xfId="0" applyFill="1"/>
    <xf numFmtId="1" fontId="4" fillId="0" borderId="71" xfId="0" applyNumberFormat="1" applyFont="1" applyBorder="1" applyAlignment="1">
      <alignment horizontal="right"/>
    </xf>
    <xf numFmtId="1" fontId="4" fillId="5" borderId="37" xfId="0" applyNumberFormat="1" applyFont="1" applyFill="1" applyBorder="1" applyAlignment="1" applyProtection="1">
      <alignment horizontal="right"/>
      <protection locked="0"/>
    </xf>
    <xf numFmtId="1" fontId="4" fillId="5" borderId="39" xfId="0" applyNumberFormat="1" applyFont="1" applyFill="1" applyBorder="1" applyAlignment="1" applyProtection="1">
      <alignment horizontal="right"/>
      <protection locked="0"/>
    </xf>
    <xf numFmtId="1" fontId="4" fillId="5" borderId="40" xfId="0" applyNumberFormat="1" applyFont="1" applyFill="1" applyBorder="1" applyAlignment="1" applyProtection="1">
      <alignment horizontal="right"/>
      <protection locked="0"/>
    </xf>
    <xf numFmtId="1" fontId="4" fillId="5" borderId="36" xfId="0" applyNumberFormat="1" applyFont="1" applyFill="1" applyBorder="1" applyAlignment="1" applyProtection="1">
      <alignment horizontal="right"/>
      <protection locked="0"/>
    </xf>
    <xf numFmtId="1" fontId="4" fillId="5" borderId="41" xfId="0" applyNumberFormat="1" applyFont="1" applyFill="1" applyBorder="1" applyAlignment="1" applyProtection="1">
      <alignment horizontal="right"/>
      <protection locked="0"/>
    </xf>
    <xf numFmtId="1" fontId="4" fillId="5" borderId="219" xfId="0" applyNumberFormat="1" applyFont="1" applyFill="1" applyBorder="1" applyAlignment="1" applyProtection="1">
      <alignment horizontal="right"/>
      <protection locked="0"/>
    </xf>
    <xf numFmtId="1" fontId="4" fillId="5" borderId="38" xfId="0" applyNumberFormat="1" applyFont="1" applyFill="1" applyBorder="1" applyAlignment="1" applyProtection="1">
      <alignment horizontal="right"/>
      <protection locked="0"/>
    </xf>
    <xf numFmtId="1" fontId="4" fillId="0" borderId="71" xfId="0" applyNumberFormat="1" applyFont="1" applyBorder="1" applyAlignment="1">
      <alignment horizontal="right" wrapText="1"/>
    </xf>
    <xf numFmtId="1" fontId="4" fillId="5" borderId="53" xfId="0" applyNumberFormat="1" applyFont="1" applyFill="1" applyBorder="1" applyAlignment="1" applyProtection="1">
      <alignment horizontal="right"/>
      <protection locked="0"/>
    </xf>
    <xf numFmtId="1" fontId="4" fillId="0" borderId="78" xfId="0" applyNumberFormat="1" applyFont="1" applyBorder="1" applyAlignment="1">
      <alignment horizontal="right"/>
    </xf>
    <xf numFmtId="1" fontId="4" fillId="0" borderId="73" xfId="0" applyNumberFormat="1" applyFont="1" applyBorder="1" applyAlignment="1">
      <alignment horizontal="right"/>
    </xf>
    <xf numFmtId="1" fontId="4" fillId="5" borderId="214" xfId="0" applyNumberFormat="1" applyFont="1" applyFill="1" applyBorder="1" applyAlignment="1" applyProtection="1">
      <alignment horizontal="right"/>
      <protection locked="0"/>
    </xf>
    <xf numFmtId="1" fontId="4" fillId="0" borderId="83" xfId="0" applyNumberFormat="1" applyFont="1" applyBorder="1" applyAlignment="1">
      <alignment horizontal="right"/>
    </xf>
    <xf numFmtId="1" fontId="4" fillId="0" borderId="88" xfId="0" applyNumberFormat="1" applyFont="1" applyBorder="1" applyAlignment="1">
      <alignment horizontal="right"/>
    </xf>
    <xf numFmtId="1" fontId="4" fillId="5" borderId="95" xfId="0" applyNumberFormat="1" applyFont="1" applyFill="1" applyBorder="1" applyAlignment="1" applyProtection="1">
      <alignment horizontal="right"/>
      <protection locked="0"/>
    </xf>
    <xf numFmtId="1" fontId="4" fillId="5" borderId="60" xfId="0" applyNumberFormat="1" applyFont="1" applyFill="1" applyBorder="1" applyAlignment="1" applyProtection="1">
      <alignment horizontal="right"/>
      <protection locked="0"/>
    </xf>
    <xf numFmtId="1" fontId="4" fillId="5" borderId="220" xfId="0" applyNumberFormat="1" applyFont="1" applyFill="1" applyBorder="1" applyAlignment="1" applyProtection="1">
      <alignment horizontal="right"/>
      <protection locked="0"/>
    </xf>
    <xf numFmtId="1" fontId="4" fillId="5" borderId="61" xfId="0" applyNumberFormat="1" applyFont="1" applyFill="1" applyBorder="1" applyAlignment="1" applyProtection="1">
      <alignment horizontal="right"/>
      <protection locked="0"/>
    </xf>
    <xf numFmtId="1" fontId="4" fillId="5" borderId="56" xfId="0" applyNumberFormat="1" applyFont="1" applyFill="1" applyBorder="1" applyAlignment="1" applyProtection="1">
      <alignment horizontal="right"/>
      <protection locked="0"/>
    </xf>
    <xf numFmtId="1" fontId="4" fillId="8" borderId="245" xfId="0" applyNumberFormat="1" applyFont="1" applyFill="1" applyBorder="1" applyAlignment="1">
      <alignment horizontal="right"/>
    </xf>
    <xf numFmtId="1" fontId="4" fillId="8" borderId="226" xfId="0" applyNumberFormat="1" applyFont="1" applyFill="1" applyBorder="1" applyAlignment="1">
      <alignment horizontal="right"/>
    </xf>
    <xf numFmtId="1" fontId="4" fillId="5" borderId="274" xfId="0" applyNumberFormat="1" applyFont="1" applyFill="1" applyBorder="1" applyAlignment="1" applyProtection="1">
      <alignment horizontal="right"/>
      <protection locked="0"/>
    </xf>
    <xf numFmtId="1" fontId="4" fillId="5" borderId="44" xfId="0" applyNumberFormat="1" applyFont="1" applyFill="1" applyBorder="1" applyAlignment="1" applyProtection="1">
      <alignment horizontal="right"/>
      <protection locked="0"/>
    </xf>
    <xf numFmtId="1" fontId="4" fillId="8" borderId="46" xfId="0" applyNumberFormat="1" applyFont="1" applyFill="1" applyBorder="1" applyAlignment="1">
      <alignment horizontal="right"/>
    </xf>
    <xf numFmtId="1" fontId="4" fillId="8" borderId="47" xfId="0" applyNumberFormat="1" applyFont="1" applyFill="1" applyBorder="1" applyAlignment="1">
      <alignment horizontal="right"/>
    </xf>
    <xf numFmtId="1" fontId="4" fillId="8" borderId="40" xfId="0" applyNumberFormat="1" applyFont="1" applyFill="1" applyBorder="1" applyAlignment="1">
      <alignment horizontal="right"/>
    </xf>
    <xf numFmtId="1" fontId="4" fillId="8" borderId="81" xfId="0" applyNumberFormat="1" applyFont="1" applyFill="1" applyBorder="1" applyAlignment="1">
      <alignment horizontal="right"/>
    </xf>
    <xf numFmtId="1" fontId="4" fillId="8" borderId="60" xfId="0" applyNumberFormat="1" applyFont="1" applyFill="1" applyBorder="1" applyAlignment="1">
      <alignment horizontal="right"/>
    </xf>
    <xf numFmtId="1" fontId="4" fillId="8" borderId="95" xfId="0" applyNumberFormat="1" applyFont="1" applyFill="1" applyBorder="1" applyAlignment="1">
      <alignment horizontal="right"/>
    </xf>
    <xf numFmtId="1" fontId="4" fillId="5" borderId="215" xfId="0" applyNumberFormat="1" applyFont="1" applyFill="1" applyBorder="1" applyAlignment="1" applyProtection="1">
      <alignment horizontal="right"/>
      <protection locked="0"/>
    </xf>
    <xf numFmtId="1" fontId="4" fillId="9" borderId="44" xfId="0" applyNumberFormat="1" applyFont="1" applyFill="1" applyBorder="1" applyAlignment="1">
      <alignment horizontal="right"/>
    </xf>
    <xf numFmtId="1" fontId="4" fillId="5" borderId="157" xfId="0" applyNumberFormat="1" applyFont="1" applyFill="1" applyBorder="1" applyAlignment="1" applyProtection="1">
      <alignment horizontal="right"/>
      <protection locked="0"/>
    </xf>
    <xf numFmtId="1" fontId="4" fillId="5" borderId="252" xfId="0" applyNumberFormat="1" applyFont="1" applyFill="1" applyBorder="1" applyAlignment="1" applyProtection="1">
      <alignment horizontal="right"/>
      <protection locked="0"/>
    </xf>
    <xf numFmtId="1" fontId="0" fillId="25" borderId="0" xfId="0" applyNumberFormat="1" applyFill="1"/>
    <xf numFmtId="1" fontId="0" fillId="16" borderId="0" xfId="0" applyNumberFormat="1" applyFill="1"/>
    <xf numFmtId="1" fontId="4" fillId="5" borderId="49" xfId="0" applyNumberFormat="1" applyFont="1" applyFill="1" applyBorder="1" applyAlignment="1" applyProtection="1">
      <alignment horizontal="right"/>
      <protection locked="0"/>
    </xf>
    <xf numFmtId="1" fontId="4" fillId="8" borderId="61" xfId="0" applyNumberFormat="1" applyFont="1" applyFill="1" applyBorder="1" applyAlignment="1">
      <alignment horizontal="right"/>
    </xf>
    <xf numFmtId="1" fontId="4" fillId="5" borderId="59" xfId="0" applyNumberFormat="1" applyFont="1" applyFill="1" applyBorder="1" applyAlignment="1" applyProtection="1">
      <alignment horizontal="right"/>
      <protection locked="0"/>
    </xf>
    <xf numFmtId="1" fontId="4" fillId="5" borderId="62" xfId="0" applyNumberFormat="1" applyFont="1" applyFill="1" applyBorder="1" applyAlignment="1" applyProtection="1">
      <alignment horizontal="right"/>
      <protection locked="0"/>
    </xf>
    <xf numFmtId="1" fontId="4" fillId="5" borderId="63" xfId="0" applyNumberFormat="1" applyFont="1" applyFill="1" applyBorder="1" applyAlignment="1" applyProtection="1">
      <alignment horizontal="right"/>
      <protection locked="0"/>
    </xf>
    <xf numFmtId="1" fontId="4" fillId="5" borderId="83" xfId="0" applyNumberFormat="1" applyFont="1" applyFill="1" applyBorder="1" applyAlignment="1" applyProtection="1">
      <alignment horizontal="right"/>
      <protection locked="0"/>
    </xf>
    <xf numFmtId="1" fontId="4" fillId="9" borderId="37" xfId="0" applyNumberFormat="1" applyFont="1" applyFill="1" applyBorder="1" applyAlignment="1">
      <alignment horizontal="right"/>
    </xf>
    <xf numFmtId="1" fontId="4" fillId="9" borderId="40" xfId="0" applyNumberFormat="1" applyFont="1" applyFill="1" applyBorder="1" applyAlignment="1">
      <alignment horizontal="right"/>
    </xf>
    <xf numFmtId="1" fontId="4" fillId="8" borderId="230" xfId="0" applyNumberFormat="1" applyFont="1" applyFill="1" applyBorder="1" applyAlignment="1">
      <alignment horizontal="right"/>
    </xf>
    <xf numFmtId="1" fontId="4" fillId="8" borderId="235" xfId="0" applyNumberFormat="1" applyFont="1" applyFill="1" applyBorder="1" applyAlignment="1">
      <alignment horizontal="right"/>
    </xf>
    <xf numFmtId="1" fontId="4" fillId="8" borderId="237" xfId="0" applyNumberFormat="1" applyFont="1" applyFill="1" applyBorder="1" applyAlignment="1">
      <alignment horizontal="right"/>
    </xf>
    <xf numFmtId="1" fontId="4" fillId="8" borderId="234" xfId="0" applyNumberFormat="1" applyFont="1" applyFill="1" applyBorder="1" applyAlignment="1">
      <alignment horizontal="right"/>
    </xf>
    <xf numFmtId="1" fontId="4" fillId="5" borderId="236" xfId="0" applyNumberFormat="1" applyFont="1" applyFill="1" applyBorder="1" applyAlignment="1" applyProtection="1">
      <alignment horizontal="right"/>
      <protection locked="0"/>
    </xf>
    <xf numFmtId="1" fontId="4" fillId="8" borderId="37" xfId="0" applyNumberFormat="1" applyFont="1" applyFill="1" applyBorder="1" applyAlignment="1">
      <alignment horizontal="right"/>
    </xf>
    <xf numFmtId="1" fontId="4" fillId="8" borderId="36" xfId="0" applyNumberFormat="1" applyFont="1" applyFill="1" applyBorder="1" applyAlignment="1">
      <alignment horizontal="right"/>
    </xf>
    <xf numFmtId="1" fontId="4" fillId="8" borderId="41" xfId="0" applyNumberFormat="1" applyFont="1" applyFill="1" applyBorder="1" applyAlignment="1">
      <alignment horizontal="right"/>
    </xf>
    <xf numFmtId="1" fontId="4" fillId="8" borderId="51" xfId="0" applyNumberFormat="1" applyFont="1" applyFill="1" applyBorder="1" applyAlignment="1">
      <alignment horizontal="right"/>
    </xf>
    <xf numFmtId="1" fontId="4" fillId="8" borderId="53" xfId="0" applyNumberFormat="1" applyFont="1" applyFill="1" applyBorder="1" applyAlignment="1">
      <alignment horizontal="right"/>
    </xf>
    <xf numFmtId="1" fontId="4" fillId="8" borderId="55" xfId="0" applyNumberFormat="1" applyFont="1" applyFill="1" applyBorder="1" applyAlignment="1">
      <alignment horizontal="right"/>
    </xf>
    <xf numFmtId="1" fontId="4" fillId="8" borderId="59" xfId="0" applyNumberFormat="1" applyFont="1" applyFill="1" applyBorder="1" applyAlignment="1">
      <alignment horizontal="right"/>
    </xf>
    <xf numFmtId="1" fontId="4" fillId="8" borderId="62" xfId="0" applyNumberFormat="1" applyFont="1" applyFill="1" applyBorder="1" applyAlignment="1">
      <alignment horizontal="right"/>
    </xf>
    <xf numFmtId="1" fontId="4" fillId="8" borderId="63" xfId="0" applyNumberFormat="1" applyFont="1" applyFill="1" applyBorder="1" applyAlignment="1">
      <alignment horizontal="right"/>
    </xf>
    <xf numFmtId="1" fontId="4" fillId="5" borderId="78" xfId="0" applyNumberFormat="1" applyFont="1" applyFill="1" applyBorder="1" applyAlignment="1" applyProtection="1">
      <alignment horizontal="right"/>
      <protection locked="0"/>
    </xf>
    <xf numFmtId="1" fontId="4" fillId="5" borderId="19" xfId="0" applyNumberFormat="1" applyFont="1" applyFill="1" applyBorder="1" applyAlignment="1" applyProtection="1">
      <alignment horizontal="right"/>
      <protection locked="0"/>
    </xf>
    <xf numFmtId="1" fontId="4" fillId="5" borderId="12" xfId="0" applyNumberFormat="1" applyFont="1" applyFill="1" applyBorder="1" applyAlignment="1" applyProtection="1">
      <alignment horizontal="right"/>
      <protection locked="0"/>
    </xf>
    <xf numFmtId="1" fontId="4" fillId="8" borderId="238" xfId="0" applyNumberFormat="1" applyFont="1" applyFill="1" applyBorder="1" applyAlignment="1">
      <alignment horizontal="right"/>
    </xf>
    <xf numFmtId="1" fontId="4" fillId="9" borderId="46" xfId="0" applyNumberFormat="1" applyFont="1" applyFill="1" applyBorder="1" applyAlignment="1">
      <alignment horizontal="right"/>
    </xf>
    <xf numFmtId="1" fontId="4" fillId="9" borderId="51" xfId="0" applyNumberFormat="1" applyFont="1" applyFill="1" applyBorder="1" applyAlignment="1">
      <alignment horizontal="right"/>
    </xf>
    <xf numFmtId="1" fontId="0" fillId="21" borderId="0" xfId="0" applyNumberFormat="1" applyFill="1"/>
    <xf numFmtId="1" fontId="4" fillId="0" borderId="53" xfId="0" applyNumberFormat="1" applyFont="1" applyBorder="1"/>
    <xf numFmtId="1" fontId="4" fillId="8" borderId="38" xfId="0" applyNumberFormat="1" applyFont="1" applyFill="1" applyBorder="1" applyAlignment="1">
      <alignment horizontal="right"/>
    </xf>
    <xf numFmtId="1" fontId="4" fillId="8" borderId="39" xfId="0" applyNumberFormat="1" applyFont="1" applyFill="1" applyBorder="1" applyAlignment="1">
      <alignment horizontal="right"/>
    </xf>
    <xf numFmtId="1" fontId="4" fillId="8" borderId="83" xfId="0" applyNumberFormat="1" applyFont="1" applyFill="1" applyBorder="1" applyAlignment="1">
      <alignment horizontal="right"/>
    </xf>
    <xf numFmtId="1" fontId="4" fillId="9" borderId="60" xfId="0" applyNumberFormat="1" applyFont="1" applyFill="1" applyBorder="1" applyAlignment="1">
      <alignment horizontal="right"/>
    </xf>
    <xf numFmtId="1" fontId="4" fillId="9" borderId="59" xfId="0" applyNumberFormat="1" applyFont="1" applyFill="1" applyBorder="1" applyAlignment="1">
      <alignment horizontal="right"/>
    </xf>
    <xf numFmtId="1" fontId="4" fillId="0" borderId="86" xfId="0" applyNumberFormat="1" applyFont="1" applyBorder="1"/>
    <xf numFmtId="1" fontId="4" fillId="0" borderId="71" xfId="0" applyNumberFormat="1" applyFont="1" applyBorder="1"/>
    <xf numFmtId="1" fontId="4" fillId="0" borderId="73" xfId="0" applyNumberFormat="1" applyFont="1" applyBorder="1"/>
    <xf numFmtId="1" fontId="4" fillId="0" borderId="88" xfId="0" applyNumberFormat="1" applyFont="1" applyBorder="1"/>
    <xf numFmtId="1" fontId="4" fillId="0" borderId="237" xfId="0" applyNumberFormat="1" applyFont="1" applyBorder="1" applyAlignment="1">
      <alignment vertical="top" wrapText="1"/>
    </xf>
    <xf numFmtId="1" fontId="4" fillId="9" borderId="230" xfId="0" applyNumberFormat="1" applyFont="1" applyFill="1" applyBorder="1" applyAlignment="1">
      <alignment horizontal="right"/>
    </xf>
    <xf numFmtId="1" fontId="4" fillId="9" borderId="254" xfId="0" applyNumberFormat="1" applyFont="1" applyFill="1" applyBorder="1" applyAlignment="1">
      <alignment horizontal="right"/>
    </xf>
    <xf numFmtId="1" fontId="4" fillId="9" borderId="253" xfId="0" applyNumberFormat="1" applyFont="1" applyFill="1" applyBorder="1" applyAlignment="1">
      <alignment horizontal="right"/>
    </xf>
    <xf numFmtId="1" fontId="4" fillId="5" borderId="230" xfId="0" applyNumberFormat="1" applyFont="1" applyFill="1" applyBorder="1" applyAlignment="1" applyProtection="1">
      <alignment horizontal="right"/>
      <protection locked="0"/>
    </xf>
    <xf numFmtId="1" fontId="4" fillId="5" borderId="235" xfId="0" applyNumberFormat="1" applyFont="1" applyFill="1" applyBorder="1" applyAlignment="1" applyProtection="1">
      <alignment horizontal="right"/>
      <protection locked="0"/>
    </xf>
    <xf numFmtId="1" fontId="4" fillId="5" borderId="275" xfId="0" applyNumberFormat="1" applyFont="1" applyFill="1" applyBorder="1" applyAlignment="1" applyProtection="1">
      <alignment horizontal="right"/>
      <protection locked="0"/>
    </xf>
    <xf numFmtId="1" fontId="4" fillId="5" borderId="237" xfId="0" applyNumberFormat="1" applyFont="1" applyFill="1" applyBorder="1" applyAlignment="1" applyProtection="1">
      <alignment horizontal="right"/>
      <protection locked="0"/>
    </xf>
    <xf numFmtId="1" fontId="4" fillId="5" borderId="254" xfId="0" applyNumberFormat="1" applyFont="1" applyFill="1" applyBorder="1" applyAlignment="1" applyProtection="1">
      <alignment horizontal="right"/>
      <protection locked="0"/>
    </xf>
    <xf numFmtId="1" fontId="4" fillId="9" borderId="234" xfId="0" applyNumberFormat="1" applyFont="1" applyFill="1" applyBorder="1" applyAlignment="1">
      <alignment horizontal="right"/>
    </xf>
    <xf numFmtId="1" fontId="4" fillId="5" borderId="231" xfId="0" applyNumberFormat="1" applyFont="1" applyFill="1" applyBorder="1" applyAlignment="1" applyProtection="1">
      <alignment horizontal="right"/>
      <protection locked="0"/>
    </xf>
    <xf numFmtId="1" fontId="4" fillId="5" borderId="71" xfId="0" applyNumberFormat="1" applyFont="1" applyFill="1" applyBorder="1" applyAlignment="1" applyProtection="1">
      <alignment horizontal="right"/>
      <protection locked="0"/>
    </xf>
    <xf numFmtId="1" fontId="4" fillId="5" borderId="75" xfId="0" applyNumberFormat="1" applyFont="1" applyFill="1" applyBorder="1" applyAlignment="1" applyProtection="1">
      <alignment horizontal="right"/>
      <protection locked="0"/>
    </xf>
    <xf numFmtId="1" fontId="4" fillId="5" borderId="43" xfId="0" applyNumberFormat="1" applyFont="1" applyFill="1" applyBorder="1" applyAlignment="1" applyProtection="1">
      <alignment horizontal="right"/>
      <protection locked="0"/>
    </xf>
    <xf numFmtId="1" fontId="4" fillId="8" borderId="73" xfId="0" applyNumberFormat="1" applyFont="1" applyFill="1" applyBorder="1" applyAlignment="1">
      <alignment horizontal="right"/>
    </xf>
    <xf numFmtId="1" fontId="4" fillId="5" borderId="276" xfId="0" applyNumberFormat="1" applyFont="1" applyFill="1" applyBorder="1" applyAlignment="1" applyProtection="1">
      <alignment horizontal="right"/>
      <protection locked="0"/>
    </xf>
    <xf numFmtId="1" fontId="4" fillId="8" borderId="276" xfId="0" applyNumberFormat="1" applyFont="1" applyFill="1" applyBorder="1" applyAlignment="1">
      <alignment horizontal="right"/>
    </xf>
    <xf numFmtId="1" fontId="4" fillId="5" borderId="88" xfId="0" applyNumberFormat="1" applyFont="1" applyFill="1" applyBorder="1" applyAlignment="1" applyProtection="1">
      <alignment horizontal="right"/>
      <protection locked="0"/>
    </xf>
    <xf numFmtId="1" fontId="4" fillId="5" borderId="158" xfId="0" applyNumberFormat="1" applyFont="1" applyFill="1" applyBorder="1" applyAlignment="1" applyProtection="1">
      <alignment horizontal="right"/>
      <protection locked="0"/>
    </xf>
    <xf numFmtId="1" fontId="4" fillId="9" borderId="39" xfId="0" applyNumberFormat="1" applyFont="1" applyFill="1" applyBorder="1" applyAlignment="1">
      <alignment horizontal="right"/>
    </xf>
    <xf numFmtId="1" fontId="4" fillId="9" borderId="75" xfId="0" applyNumberFormat="1" applyFont="1" applyFill="1" applyBorder="1" applyAlignment="1">
      <alignment horizontal="right"/>
    </xf>
    <xf numFmtId="1" fontId="4" fillId="5" borderId="86" xfId="0" applyNumberFormat="1" applyFont="1" applyFill="1" applyBorder="1" applyAlignment="1" applyProtection="1">
      <alignment horizontal="right"/>
      <protection locked="0"/>
    </xf>
    <xf numFmtId="1" fontId="4" fillId="9" borderId="47" xfId="0" applyNumberFormat="1" applyFont="1" applyFill="1" applyBorder="1" applyAlignment="1">
      <alignment horizontal="right"/>
    </xf>
    <xf numFmtId="1" fontId="4" fillId="9" borderId="53" xfId="0" applyNumberFormat="1" applyFont="1" applyFill="1" applyBorder="1" applyAlignment="1">
      <alignment horizontal="right"/>
    </xf>
    <xf numFmtId="1" fontId="4" fillId="9" borderId="73" xfId="0" applyNumberFormat="1" applyFont="1" applyFill="1" applyBorder="1" applyAlignment="1">
      <alignment horizontal="right"/>
    </xf>
    <xf numFmtId="1" fontId="4" fillId="9" borderId="276" xfId="0" applyNumberFormat="1" applyFont="1" applyFill="1" applyBorder="1" applyAlignment="1">
      <alignment horizontal="right"/>
    </xf>
    <xf numFmtId="1" fontId="4" fillId="9" borderId="50" xfId="0" applyNumberFormat="1" applyFont="1" applyFill="1" applyBorder="1" applyAlignment="1">
      <alignment horizontal="right"/>
    </xf>
    <xf numFmtId="1" fontId="4" fillId="9" borderId="55" xfId="0" applyNumberFormat="1" applyFont="1" applyFill="1" applyBorder="1" applyAlignment="1">
      <alignment horizontal="right"/>
    </xf>
    <xf numFmtId="1" fontId="4" fillId="5" borderId="65" xfId="0" applyNumberFormat="1" applyFont="1" applyFill="1" applyBorder="1" applyAlignment="1" applyProtection="1">
      <alignment horizontal="right"/>
      <protection locked="0"/>
    </xf>
    <xf numFmtId="1" fontId="4" fillId="0" borderId="237" xfId="0" applyNumberFormat="1" applyFont="1" applyBorder="1" applyAlignment="1">
      <alignment horizontal="left" vertical="center" wrapText="1"/>
    </xf>
    <xf numFmtId="1" fontId="4" fillId="12" borderId="0" xfId="0" applyNumberFormat="1" applyFont="1" applyFill="1" applyAlignment="1">
      <alignment vertical="top" wrapText="1"/>
    </xf>
    <xf numFmtId="1" fontId="0" fillId="12" borderId="0" xfId="0" applyNumberFormat="1" applyFill="1"/>
    <xf numFmtId="1" fontId="0" fillId="25" borderId="0" xfId="0" applyNumberFormat="1" applyFill="1" applyProtection="1">
      <protection locked="0"/>
    </xf>
    <xf numFmtId="1" fontId="0" fillId="16" borderId="0" xfId="0" applyNumberFormat="1" applyFill="1" applyProtection="1">
      <protection locked="0"/>
    </xf>
    <xf numFmtId="1" fontId="4" fillId="8" borderId="48" xfId="0" applyNumberFormat="1" applyFont="1" applyFill="1" applyBorder="1" applyAlignment="1">
      <alignment horizontal="right"/>
    </xf>
    <xf numFmtId="1" fontId="4" fillId="5" borderId="20" xfId="0" applyNumberFormat="1" applyFont="1" applyFill="1" applyBorder="1" applyAlignment="1" applyProtection="1">
      <alignment horizontal="right"/>
      <protection locked="0"/>
    </xf>
    <xf numFmtId="1" fontId="4" fillId="5" borderId="228" xfId="0" applyNumberFormat="1" applyFont="1" applyFill="1" applyBorder="1" applyAlignment="1" applyProtection="1">
      <alignment horizontal="right"/>
      <protection locked="0"/>
    </xf>
    <xf numFmtId="1" fontId="4" fillId="5" borderId="278" xfId="0" applyNumberFormat="1" applyFont="1" applyFill="1" applyBorder="1" applyAlignment="1" applyProtection="1">
      <alignment horizontal="right"/>
      <protection locked="0"/>
    </xf>
    <xf numFmtId="1" fontId="4" fillId="0" borderId="216" xfId="0" applyNumberFormat="1" applyFont="1" applyBorder="1" applyAlignment="1">
      <alignment horizontal="center" vertical="center" wrapText="1"/>
    </xf>
    <xf numFmtId="1" fontId="4" fillId="0" borderId="229" xfId="0" applyNumberFormat="1" applyFont="1" applyBorder="1" applyAlignment="1">
      <alignment horizontal="left" vertical="center" wrapText="1"/>
    </xf>
    <xf numFmtId="1" fontId="0" fillId="17" borderId="0" xfId="0" applyNumberFormat="1" applyFill="1"/>
    <xf numFmtId="1" fontId="4" fillId="0" borderId="49" xfId="0" applyNumberFormat="1" applyFont="1" applyBorder="1" applyAlignment="1">
      <alignment horizontal="right"/>
    </xf>
    <xf numFmtId="1" fontId="4" fillId="5" borderId="116" xfId="0" applyNumberFormat="1" applyFont="1" applyFill="1" applyBorder="1" applyAlignment="1" applyProtection="1">
      <alignment horizontal="right"/>
      <protection locked="0"/>
    </xf>
    <xf numFmtId="1" fontId="4" fillId="0" borderId="48" xfId="0" applyNumberFormat="1" applyFont="1" applyBorder="1" applyAlignment="1">
      <alignment horizontal="right"/>
    </xf>
    <xf numFmtId="1" fontId="4" fillId="5" borderId="74" xfId="0" applyNumberFormat="1" applyFont="1" applyFill="1" applyBorder="1" applyAlignment="1" applyProtection="1">
      <alignment horizontal="right"/>
      <protection locked="0"/>
    </xf>
    <xf numFmtId="1" fontId="4" fillId="5" borderId="18" xfId="0" applyNumberFormat="1" applyFont="1" applyFill="1" applyBorder="1" applyAlignment="1" applyProtection="1">
      <alignment horizontal="right"/>
      <protection locked="0"/>
    </xf>
    <xf numFmtId="1" fontId="4" fillId="0" borderId="12" xfId="0" applyNumberFormat="1" applyFont="1" applyBorder="1" applyAlignment="1">
      <alignment horizontal="right"/>
    </xf>
    <xf numFmtId="1" fontId="4" fillId="5" borderId="102" xfId="0" applyNumberFormat="1" applyFont="1" applyFill="1" applyBorder="1" applyAlignment="1" applyProtection="1">
      <alignment horizontal="right"/>
      <protection locked="0"/>
    </xf>
    <xf numFmtId="1" fontId="4" fillId="5" borderId="117" xfId="0" applyNumberFormat="1" applyFont="1" applyFill="1" applyBorder="1" applyAlignment="1" applyProtection="1">
      <alignment horizontal="right"/>
      <protection locked="0"/>
    </xf>
    <xf numFmtId="1" fontId="4" fillId="5" borderId="263" xfId="0" applyNumberFormat="1" applyFont="1" applyFill="1" applyBorder="1" applyAlignment="1" applyProtection="1">
      <alignment horizontal="right"/>
      <protection locked="0"/>
    </xf>
    <xf numFmtId="1" fontId="4" fillId="5" borderId="216" xfId="0" applyNumberFormat="1" applyFont="1" applyFill="1" applyBorder="1" applyAlignment="1" applyProtection="1">
      <alignment horizontal="right"/>
      <protection locked="0"/>
    </xf>
    <xf numFmtId="1" fontId="4" fillId="5" borderId="79" xfId="0" applyNumberFormat="1" applyFont="1" applyFill="1" applyBorder="1" applyAlignment="1" applyProtection="1">
      <alignment horizontal="right"/>
      <protection locked="0"/>
    </xf>
    <xf numFmtId="1" fontId="4" fillId="5" borderId="262" xfId="0" applyNumberFormat="1" applyFont="1" applyFill="1" applyBorder="1" applyAlignment="1" applyProtection="1">
      <alignment horizontal="right"/>
      <protection locked="0"/>
    </xf>
    <xf numFmtId="1" fontId="4" fillId="0" borderId="229" xfId="0" applyNumberFormat="1" applyFont="1" applyBorder="1" applyAlignment="1">
      <alignment horizontal="right"/>
    </xf>
    <xf numFmtId="1" fontId="4" fillId="5" borderId="264" xfId="0" applyNumberFormat="1" applyFont="1" applyFill="1" applyBorder="1" applyAlignment="1" applyProtection="1">
      <alignment horizontal="right"/>
      <protection locked="0"/>
    </xf>
    <xf numFmtId="1" fontId="4" fillId="5" borderId="89" xfId="0" applyNumberFormat="1" applyFont="1" applyFill="1" applyBorder="1" applyAlignment="1" applyProtection="1">
      <alignment horizontal="right"/>
      <protection locked="0"/>
    </xf>
    <xf numFmtId="1" fontId="4" fillId="0" borderId="56" xfId="0" applyNumberFormat="1" applyFont="1" applyBorder="1" applyAlignment="1">
      <alignment horizontal="right"/>
    </xf>
    <xf numFmtId="1" fontId="4" fillId="26" borderId="72" xfId="0" applyNumberFormat="1" applyFont="1" applyFill="1" applyBorder="1" applyAlignment="1" applyProtection="1">
      <alignment horizontal="right"/>
      <protection locked="0"/>
    </xf>
    <xf numFmtId="1" fontId="4" fillId="26" borderId="231" xfId="0" applyNumberFormat="1" applyFont="1" applyFill="1" applyBorder="1" applyAlignment="1" applyProtection="1">
      <alignment horizontal="right"/>
      <protection locked="0"/>
    </xf>
    <xf numFmtId="1" fontId="4" fillId="26" borderId="235" xfId="0" applyNumberFormat="1" applyFont="1" applyFill="1" applyBorder="1" applyAlignment="1" applyProtection="1">
      <alignment horizontal="right"/>
      <protection locked="0"/>
    </xf>
    <xf numFmtId="1" fontId="4" fillId="0" borderId="49" xfId="0" applyNumberFormat="1" applyFont="1" applyBorder="1" applyAlignment="1">
      <alignment horizontal="left" vertical="center" wrapText="1"/>
    </xf>
    <xf numFmtId="1" fontId="6" fillId="4" borderId="0" xfId="0" applyNumberFormat="1" applyFont="1" applyFill="1" applyAlignment="1">
      <alignment horizontal="left"/>
    </xf>
    <xf numFmtId="1" fontId="11" fillId="4" borderId="0" xfId="0" applyNumberFormat="1" applyFont="1" applyFill="1"/>
    <xf numFmtId="1" fontId="4" fillId="26" borderId="231" xfId="0" applyNumberFormat="1" applyFont="1" applyFill="1" applyBorder="1" applyProtection="1">
      <protection locked="0"/>
    </xf>
    <xf numFmtId="1" fontId="4" fillId="26" borderId="253" xfId="0" applyNumberFormat="1" applyFont="1" applyFill="1" applyBorder="1" applyProtection="1">
      <protection locked="0"/>
    </xf>
    <xf numFmtId="1" fontId="4" fillId="0" borderId="56" xfId="0" applyNumberFormat="1" applyFont="1" applyBorder="1" applyAlignment="1">
      <alignment horizontal="left" vertical="center"/>
    </xf>
    <xf numFmtId="1" fontId="4" fillId="0" borderId="252" xfId="0" applyNumberFormat="1" applyFont="1" applyBorder="1" applyAlignment="1">
      <alignment vertical="center" wrapText="1"/>
    </xf>
    <xf numFmtId="1" fontId="4" fillId="0" borderId="228" xfId="0" applyNumberFormat="1" applyFont="1" applyBorder="1" applyAlignment="1">
      <alignment horizontal="right"/>
    </xf>
    <xf numFmtId="1" fontId="4" fillId="0" borderId="49" xfId="0" applyNumberFormat="1" applyFont="1" applyBorder="1" applyAlignment="1">
      <alignment vertical="center" wrapText="1"/>
    </xf>
    <xf numFmtId="1" fontId="4" fillId="0" borderId="51" xfId="0" applyNumberFormat="1" applyFont="1" applyBorder="1" applyAlignment="1">
      <alignment horizontal="right"/>
    </xf>
    <xf numFmtId="1" fontId="4" fillId="0" borderId="40" xfId="0" applyNumberFormat="1" applyFont="1" applyBorder="1" applyAlignment="1">
      <alignment horizontal="right"/>
    </xf>
    <xf numFmtId="1" fontId="4" fillId="0" borderId="80" xfId="0" applyNumberFormat="1" applyFont="1" applyBorder="1" applyAlignment="1">
      <alignment horizontal="right"/>
    </xf>
    <xf numFmtId="1" fontId="4" fillId="0" borderId="62" xfId="0" applyNumberFormat="1" applyFont="1" applyBorder="1" applyAlignment="1">
      <alignment horizontal="right"/>
    </xf>
    <xf numFmtId="1" fontId="4" fillId="0" borderId="249" xfId="0" applyNumberFormat="1" applyFont="1" applyBorder="1" applyAlignment="1">
      <alignment horizontal="right"/>
    </xf>
    <xf numFmtId="1" fontId="4" fillId="0" borderId="248" xfId="0" applyNumberFormat="1" applyFont="1" applyBorder="1" applyAlignment="1">
      <alignment horizontal="right"/>
    </xf>
    <xf numFmtId="1" fontId="4" fillId="0" borderId="237" xfId="0" applyNumberFormat="1" applyFont="1" applyBorder="1" applyAlignment="1">
      <alignment vertical="center" wrapText="1"/>
    </xf>
    <xf numFmtId="1" fontId="4" fillId="4" borderId="229" xfId="0" applyNumberFormat="1" applyFont="1" applyFill="1" applyBorder="1" applyAlignment="1">
      <alignment horizontal="right"/>
    </xf>
    <xf numFmtId="1" fontId="13" fillId="27" borderId="0" xfId="0" applyNumberFormat="1" applyFont="1" applyFill="1"/>
    <xf numFmtId="1" fontId="4" fillId="0" borderId="0" xfId="0" applyNumberFormat="1" applyFont="1" applyAlignment="1">
      <alignment vertical="center"/>
    </xf>
    <xf numFmtId="1" fontId="4" fillId="0" borderId="279" xfId="0" applyNumberFormat="1" applyFont="1" applyBorder="1" applyAlignment="1">
      <alignment horizontal="center" vertical="center" wrapText="1"/>
    </xf>
    <xf numFmtId="1" fontId="4" fillId="0" borderId="280" xfId="0" applyNumberFormat="1" applyFont="1" applyBorder="1" applyAlignment="1">
      <alignment horizontal="center" vertical="center" wrapText="1"/>
    </xf>
    <xf numFmtId="1" fontId="4" fillId="5" borderId="43" xfId="0" applyNumberFormat="1" applyFont="1" applyFill="1" applyBorder="1" applyAlignment="1" applyProtection="1">
      <alignment horizontal="right" vertical="center"/>
      <protection locked="0"/>
    </xf>
    <xf numFmtId="1" fontId="4" fillId="5" borderId="281" xfId="0" applyNumberFormat="1" applyFont="1" applyFill="1" applyBorder="1" applyAlignment="1" applyProtection="1">
      <alignment horizontal="right"/>
      <protection locked="0"/>
    </xf>
    <xf numFmtId="1" fontId="4" fillId="8" borderId="232" xfId="0" applyNumberFormat="1" applyFont="1" applyFill="1" applyBorder="1" applyAlignment="1">
      <alignment horizontal="right"/>
    </xf>
    <xf numFmtId="1" fontId="4" fillId="9" borderId="231" xfId="0" applyNumberFormat="1" applyFont="1" applyFill="1" applyBorder="1" applyAlignment="1">
      <alignment horizontal="right"/>
    </xf>
    <xf numFmtId="0" fontId="4" fillId="7" borderId="0" xfId="0" applyFont="1" applyFill="1"/>
    <xf numFmtId="1" fontId="4" fillId="8" borderId="42" xfId="0" applyNumberFormat="1" applyFont="1" applyFill="1" applyBorder="1" applyAlignment="1">
      <alignment horizontal="right"/>
    </xf>
    <xf numFmtId="1" fontId="4" fillId="9" borderId="43" xfId="0" applyNumberFormat="1" applyFont="1" applyFill="1" applyBorder="1" applyAlignment="1">
      <alignment horizontal="right"/>
    </xf>
    <xf numFmtId="1" fontId="4" fillId="5" borderId="42" xfId="0" applyNumberFormat="1" applyFont="1" applyFill="1" applyBorder="1" applyAlignment="1" applyProtection="1">
      <alignment horizontal="right"/>
      <protection locked="0"/>
    </xf>
    <xf numFmtId="1" fontId="4" fillId="8" borderId="43" xfId="0" applyNumberFormat="1" applyFont="1" applyFill="1" applyBorder="1" applyAlignment="1">
      <alignment horizontal="right"/>
    </xf>
    <xf numFmtId="1" fontId="4" fillId="0" borderId="44" xfId="0" applyNumberFormat="1" applyFont="1" applyBorder="1" applyAlignment="1">
      <alignment horizontal="right" vertical="center" wrapText="1"/>
    </xf>
    <xf numFmtId="1" fontId="4" fillId="5" borderId="282" xfId="0" applyNumberFormat="1" applyFont="1" applyFill="1" applyBorder="1" applyAlignment="1" applyProtection="1">
      <alignment horizontal="right"/>
      <protection locked="0"/>
    </xf>
    <xf numFmtId="1" fontId="4" fillId="5" borderId="64" xfId="0" applyNumberFormat="1" applyFont="1" applyFill="1" applyBorder="1" applyAlignment="1" applyProtection="1">
      <alignment horizontal="right"/>
      <protection locked="0"/>
    </xf>
    <xf numFmtId="1" fontId="4" fillId="8" borderId="65" xfId="0" applyNumberFormat="1" applyFont="1" applyFill="1" applyBorder="1" applyAlignment="1">
      <alignment horizontal="right"/>
    </xf>
    <xf numFmtId="1" fontId="4" fillId="0" borderId="253" xfId="0" applyNumberFormat="1" applyFont="1" applyBorder="1" applyAlignment="1">
      <alignment vertical="center" wrapText="1"/>
    </xf>
    <xf numFmtId="1" fontId="4" fillId="5" borderId="229" xfId="0" applyNumberFormat="1" applyFont="1" applyFill="1" applyBorder="1" applyAlignment="1" applyProtection="1">
      <alignment horizontal="right" vertical="center"/>
      <protection locked="0"/>
    </xf>
    <xf numFmtId="1" fontId="4" fillId="5" borderId="236" xfId="0" applyNumberFormat="1" applyFont="1" applyFill="1" applyBorder="1" applyAlignment="1" applyProtection="1">
      <alignment horizontal="right" vertical="center"/>
      <protection locked="0"/>
    </xf>
    <xf numFmtId="1" fontId="4" fillId="5" borderId="231" xfId="0" applyNumberFormat="1" applyFont="1" applyFill="1" applyBorder="1" applyAlignment="1" applyProtection="1">
      <alignment horizontal="right" vertical="center"/>
      <protection locked="0"/>
    </xf>
    <xf numFmtId="1" fontId="4" fillId="5" borderId="235" xfId="0" applyNumberFormat="1" applyFont="1" applyFill="1" applyBorder="1" applyAlignment="1" applyProtection="1">
      <alignment horizontal="right" vertical="center"/>
      <protection locked="0"/>
    </xf>
    <xf numFmtId="1" fontId="4" fillId="5" borderId="232" xfId="0" applyNumberFormat="1" applyFont="1" applyFill="1" applyBorder="1" applyAlignment="1" applyProtection="1">
      <alignment horizontal="right" vertical="center"/>
      <protection locked="0"/>
    </xf>
    <xf numFmtId="1" fontId="4" fillId="5" borderId="253" xfId="0" applyNumberFormat="1" applyFont="1" applyFill="1" applyBorder="1" applyAlignment="1" applyProtection="1">
      <alignment horizontal="right" vertical="center"/>
      <protection locked="0"/>
    </xf>
    <xf numFmtId="1" fontId="4" fillId="5" borderId="48" xfId="0" applyNumberFormat="1" applyFont="1" applyFill="1" applyBorder="1" applyAlignment="1" applyProtection="1">
      <alignment horizontal="right" vertical="center"/>
      <protection locked="0"/>
    </xf>
    <xf numFmtId="1" fontId="4" fillId="5" borderId="38" xfId="0" applyNumberFormat="1" applyFont="1" applyFill="1" applyBorder="1" applyAlignment="1" applyProtection="1">
      <alignment horizontal="right" vertical="center"/>
      <protection locked="0"/>
    </xf>
    <xf numFmtId="1" fontId="4" fillId="5" borderId="40" xfId="0" applyNumberFormat="1" applyFont="1" applyFill="1" applyBorder="1" applyAlignment="1" applyProtection="1">
      <alignment horizontal="right" vertical="center"/>
      <protection locked="0"/>
    </xf>
    <xf numFmtId="1" fontId="4" fillId="5" borderId="52" xfId="0" applyNumberFormat="1" applyFont="1" applyFill="1" applyBorder="1" applyAlignment="1" applyProtection="1">
      <alignment horizontal="right" vertical="center"/>
      <protection locked="0"/>
    </xf>
    <xf numFmtId="1" fontId="4" fillId="5" borderId="54" xfId="0" applyNumberFormat="1" applyFont="1" applyFill="1" applyBorder="1" applyAlignment="1" applyProtection="1">
      <alignment horizontal="right" vertical="center"/>
      <protection locked="0"/>
    </xf>
    <xf numFmtId="1" fontId="4" fillId="5" borderId="39" xfId="0" applyNumberFormat="1" applyFont="1" applyFill="1" applyBorder="1" applyAlignment="1" applyProtection="1">
      <alignment horizontal="right" vertical="center"/>
      <protection locked="0"/>
    </xf>
    <xf numFmtId="1" fontId="4" fillId="0" borderId="45" xfId="0" applyNumberFormat="1" applyFont="1" applyBorder="1" applyAlignment="1">
      <alignment vertical="center" wrapText="1"/>
    </xf>
    <xf numFmtId="1" fontId="4" fillId="5" borderId="20" xfId="0" applyNumberFormat="1" applyFont="1" applyFill="1" applyBorder="1" applyAlignment="1" applyProtection="1">
      <alignment horizontal="right" vertical="center"/>
      <protection locked="0"/>
    </xf>
    <xf numFmtId="1" fontId="4" fillId="5" borderId="83" xfId="0" applyNumberFormat="1" applyFont="1" applyFill="1" applyBorder="1" applyAlignment="1" applyProtection="1">
      <alignment horizontal="right" vertical="center"/>
      <protection locked="0"/>
    </xf>
    <xf numFmtId="1" fontId="4" fillId="5" borderId="24" xfId="0" applyNumberFormat="1" applyFont="1" applyFill="1" applyBorder="1" applyAlignment="1" applyProtection="1">
      <alignment horizontal="right" vertical="center"/>
      <protection locked="0"/>
    </xf>
    <xf numFmtId="1" fontId="4" fillId="5" borderId="80" xfId="0" applyNumberFormat="1" applyFont="1" applyFill="1" applyBorder="1" applyAlignment="1" applyProtection="1">
      <alignment horizontal="right" vertical="center"/>
      <protection locked="0"/>
    </xf>
    <xf numFmtId="1" fontId="4" fillId="5" borderId="65" xfId="0" applyNumberFormat="1" applyFont="1" applyFill="1" applyBorder="1" applyAlignment="1" applyProtection="1">
      <alignment horizontal="right" vertical="center"/>
      <protection locked="0"/>
    </xf>
    <xf numFmtId="1" fontId="4" fillId="5" borderId="64" xfId="0" applyNumberFormat="1" applyFont="1" applyFill="1" applyBorder="1" applyAlignment="1" applyProtection="1">
      <alignment horizontal="right" vertical="center"/>
      <protection locked="0"/>
    </xf>
    <xf numFmtId="1" fontId="4" fillId="5" borderId="95" xfId="0" applyNumberFormat="1" applyFont="1" applyFill="1" applyBorder="1" applyAlignment="1" applyProtection="1">
      <alignment horizontal="right" vertical="center"/>
      <protection locked="0"/>
    </xf>
    <xf numFmtId="1" fontId="4" fillId="0" borderId="242" xfId="0" applyNumberFormat="1" applyFont="1" applyBorder="1" applyAlignment="1">
      <alignment horizontal="right"/>
    </xf>
    <xf numFmtId="1" fontId="4" fillId="0" borderId="279" xfId="0" applyNumberFormat="1" applyFont="1" applyBorder="1" applyAlignment="1">
      <alignment horizontal="right"/>
    </xf>
    <xf numFmtId="1" fontId="4" fillId="0" borderId="250" xfId="0" applyNumberFormat="1" applyFont="1" applyBorder="1" applyAlignment="1">
      <alignment horizontal="right"/>
    </xf>
    <xf numFmtId="1" fontId="4" fillId="0" borderId="251" xfId="0" applyNumberFormat="1" applyFont="1" applyBorder="1" applyAlignment="1">
      <alignment horizontal="right"/>
    </xf>
    <xf numFmtId="1" fontId="4" fillId="0" borderId="255" xfId="0" applyNumberFormat="1" applyFont="1" applyBorder="1" applyAlignment="1">
      <alignment horizontal="right"/>
    </xf>
    <xf numFmtId="1" fontId="4" fillId="0" borderId="247" xfId="0" applyNumberFormat="1" applyFont="1" applyBorder="1" applyAlignment="1">
      <alignment horizontal="right"/>
    </xf>
    <xf numFmtId="1" fontId="4" fillId="0" borderId="241" xfId="0" applyNumberFormat="1" applyFont="1" applyBorder="1"/>
    <xf numFmtId="1" fontId="4" fillId="5" borderId="74" xfId="0" applyNumberFormat="1" applyFont="1" applyFill="1" applyBorder="1" applyAlignment="1" applyProtection="1">
      <alignment horizontal="right" vertical="center"/>
      <protection locked="0"/>
    </xf>
    <xf numFmtId="1" fontId="4" fillId="5" borderId="72" xfId="0" applyNumberFormat="1" applyFont="1" applyFill="1" applyBorder="1" applyAlignment="1" applyProtection="1">
      <alignment horizontal="right" vertical="center"/>
      <protection locked="0"/>
    </xf>
    <xf numFmtId="1" fontId="4" fillId="5" borderId="79" xfId="0" applyNumberFormat="1" applyFont="1" applyFill="1" applyBorder="1" applyAlignment="1" applyProtection="1">
      <alignment horizontal="right" vertical="center"/>
      <protection locked="0"/>
    </xf>
    <xf numFmtId="1" fontId="4" fillId="5" borderId="78" xfId="0" applyNumberFormat="1" applyFont="1" applyFill="1" applyBorder="1" applyAlignment="1" applyProtection="1">
      <alignment horizontal="right" vertical="center"/>
      <protection locked="0"/>
    </xf>
    <xf numFmtId="1" fontId="4" fillId="5" borderId="18" xfId="0" applyNumberFormat="1" applyFont="1" applyFill="1" applyBorder="1" applyAlignment="1" applyProtection="1">
      <alignment horizontal="right" vertical="center"/>
      <protection locked="0"/>
    </xf>
    <xf numFmtId="1" fontId="4" fillId="5" borderId="28" xfId="0" applyNumberFormat="1" applyFont="1" applyFill="1" applyBorder="1" applyAlignment="1" applyProtection="1">
      <alignment horizontal="right" vertical="center"/>
      <protection locked="0"/>
    </xf>
    <xf numFmtId="1" fontId="4" fillId="8" borderId="45" xfId="0" applyNumberFormat="1" applyFont="1" applyFill="1" applyBorder="1"/>
    <xf numFmtId="1" fontId="4" fillId="0" borderId="49" xfId="0" quotePrefix="1" applyNumberFormat="1" applyFont="1" applyBorder="1"/>
    <xf numFmtId="1" fontId="4" fillId="5" borderId="49" xfId="0" applyNumberFormat="1" applyFont="1" applyFill="1" applyBorder="1" applyAlignment="1" applyProtection="1">
      <alignment horizontal="right" vertical="center"/>
      <protection locked="0"/>
    </xf>
    <xf numFmtId="1" fontId="4" fillId="5" borderId="37" xfId="0" applyNumberFormat="1" applyFont="1" applyFill="1" applyBorder="1" applyAlignment="1" applyProtection="1">
      <alignment horizontal="right" vertical="center"/>
      <protection locked="0"/>
    </xf>
    <xf numFmtId="1" fontId="4" fillId="5" borderId="50" xfId="0" applyNumberFormat="1" applyFont="1" applyFill="1" applyBorder="1" applyAlignment="1" applyProtection="1">
      <alignment horizontal="right" vertical="center"/>
      <protection locked="0"/>
    </xf>
    <xf numFmtId="1" fontId="4" fillId="5" borderId="41" xfId="0" applyNumberFormat="1" applyFont="1" applyFill="1" applyBorder="1" applyAlignment="1" applyProtection="1">
      <alignment horizontal="right" vertical="center"/>
      <protection locked="0"/>
    </xf>
    <xf numFmtId="1" fontId="4" fillId="5" borderId="42" xfId="0" applyNumberFormat="1" applyFont="1" applyFill="1" applyBorder="1" applyAlignment="1" applyProtection="1">
      <alignment horizontal="right" vertical="center"/>
      <protection locked="0"/>
    </xf>
    <xf numFmtId="1" fontId="4" fillId="0" borderId="48" xfId="0" quotePrefix="1" applyNumberFormat="1" applyFont="1" applyBorder="1"/>
    <xf numFmtId="1" fontId="4" fillId="5" borderId="81" xfId="0" applyNumberFormat="1" applyFont="1" applyFill="1" applyBorder="1" applyAlignment="1" applyProtection="1">
      <alignment horizontal="right" vertical="center"/>
      <protection locked="0"/>
    </xf>
    <xf numFmtId="1" fontId="4" fillId="5" borderId="112" xfId="0" applyNumberFormat="1" applyFont="1" applyFill="1" applyBorder="1" applyAlignment="1" applyProtection="1">
      <alignment horizontal="right" vertical="center"/>
      <protection locked="0"/>
    </xf>
    <xf numFmtId="1" fontId="4" fillId="5" borderId="17" xfId="0" applyNumberFormat="1" applyFont="1" applyFill="1" applyBorder="1" applyAlignment="1" applyProtection="1">
      <alignment horizontal="right" vertical="center"/>
      <protection locked="0"/>
    </xf>
    <xf numFmtId="1" fontId="4" fillId="5" borderId="56" xfId="0" applyNumberFormat="1" applyFont="1" applyFill="1" applyBorder="1" applyAlignment="1" applyProtection="1">
      <alignment horizontal="right" vertical="center"/>
      <protection locked="0"/>
    </xf>
    <xf numFmtId="1" fontId="4" fillId="5" borderId="60" xfId="0" applyNumberFormat="1" applyFont="1" applyFill="1" applyBorder="1" applyAlignment="1" applyProtection="1">
      <alignment horizontal="right" vertical="center"/>
      <protection locked="0"/>
    </xf>
    <xf numFmtId="1" fontId="4" fillId="5" borderId="110" xfId="0" applyNumberFormat="1" applyFont="1" applyFill="1" applyBorder="1" applyAlignment="1" applyProtection="1">
      <alignment horizontal="right" vertical="center"/>
      <protection locked="0"/>
    </xf>
    <xf numFmtId="1" fontId="4" fillId="5" borderId="102" xfId="0" applyNumberFormat="1" applyFont="1" applyFill="1" applyBorder="1" applyAlignment="1" applyProtection="1">
      <alignment horizontal="right" vertical="center"/>
      <protection locked="0"/>
    </xf>
    <xf numFmtId="1" fontId="4" fillId="5" borderId="23" xfId="0" applyNumberFormat="1" applyFont="1" applyFill="1" applyBorder="1" applyAlignment="1" applyProtection="1">
      <alignment horizontal="right" vertical="center"/>
      <protection locked="0"/>
    </xf>
    <xf numFmtId="1" fontId="4" fillId="0" borderId="20" xfId="0" applyNumberFormat="1" applyFont="1" applyBorder="1" applyAlignment="1">
      <alignment horizontal="right" vertical="center"/>
    </xf>
    <xf numFmtId="1" fontId="4" fillId="0" borderId="215" xfId="0" applyNumberFormat="1" applyFont="1" applyBorder="1" applyAlignment="1">
      <alignment horizontal="right" vertical="center"/>
    </xf>
    <xf numFmtId="1" fontId="4" fillId="0" borderId="279" xfId="0" applyNumberFormat="1" applyFont="1" applyBorder="1" applyAlignment="1">
      <alignment horizontal="right" vertical="center"/>
    </xf>
    <xf numFmtId="1" fontId="4" fillId="0" borderId="249" xfId="0" applyNumberFormat="1" applyFont="1" applyBorder="1" applyAlignment="1">
      <alignment horizontal="right" vertical="center"/>
    </xf>
    <xf numFmtId="1" fontId="4" fillId="0" borderId="250" xfId="0" applyNumberFormat="1" applyFont="1" applyBorder="1" applyAlignment="1">
      <alignment horizontal="right" vertical="center"/>
    </xf>
    <xf numFmtId="1" fontId="4" fillId="0" borderId="251" xfId="0" applyNumberFormat="1" applyFont="1" applyBorder="1" applyAlignment="1">
      <alignment horizontal="right" vertical="center"/>
    </xf>
    <xf numFmtId="1" fontId="4" fillId="0" borderId="24" xfId="0" applyNumberFormat="1" applyFont="1" applyBorder="1" applyAlignment="1">
      <alignment horizontal="right" vertical="center"/>
    </xf>
    <xf numFmtId="1" fontId="4" fillId="0" borderId="95" xfId="0" applyNumberFormat="1" applyFont="1" applyBorder="1" applyAlignment="1">
      <alignment horizontal="right" vertical="center"/>
    </xf>
    <xf numFmtId="1" fontId="4" fillId="0" borderId="283" xfId="0" applyNumberFormat="1" applyFont="1" applyBorder="1" applyAlignment="1">
      <alignment horizontal="center" vertical="center" wrapText="1"/>
    </xf>
    <xf numFmtId="1" fontId="4" fillId="4" borderId="237" xfId="0" applyNumberFormat="1" applyFont="1" applyFill="1" applyBorder="1" applyAlignment="1">
      <alignment horizontal="right"/>
    </xf>
    <xf numFmtId="1" fontId="4" fillId="8" borderId="254" xfId="0" applyNumberFormat="1" applyFont="1" applyFill="1" applyBorder="1"/>
    <xf numFmtId="1" fontId="4" fillId="4" borderId="36" xfId="0" applyNumberFormat="1" applyFont="1" applyFill="1" applyBorder="1" applyAlignment="1">
      <alignment horizontal="right"/>
    </xf>
    <xf numFmtId="1" fontId="4" fillId="8" borderId="71" xfId="0" applyNumberFormat="1" applyFont="1" applyFill="1" applyBorder="1"/>
    <xf numFmtId="1" fontId="4" fillId="0" borderId="229" xfId="0" applyNumberFormat="1" applyFont="1" applyBorder="1" applyAlignment="1">
      <alignment horizontal="right" vertical="center" wrapText="1"/>
    </xf>
    <xf numFmtId="1" fontId="4" fillId="5" borderId="274" xfId="0" applyNumberFormat="1" applyFont="1" applyFill="1" applyBorder="1" applyProtection="1">
      <protection locked="0"/>
    </xf>
    <xf numFmtId="1" fontId="4" fillId="5" borderId="273" xfId="0" applyNumberFormat="1" applyFont="1" applyFill="1" applyBorder="1" applyProtection="1">
      <protection locked="0"/>
    </xf>
    <xf numFmtId="1" fontId="4" fillId="0" borderId="258" xfId="0" applyNumberFormat="1" applyFont="1" applyBorder="1" applyAlignment="1">
      <alignment horizontal="right"/>
    </xf>
    <xf numFmtId="0" fontId="2" fillId="0" borderId="0" xfId="0" applyFont="1"/>
    <xf numFmtId="1" fontId="4" fillId="22" borderId="253" xfId="0" applyNumberFormat="1" applyFont="1" applyFill="1" applyBorder="1" applyAlignment="1" applyProtection="1">
      <alignment horizontal="right" vertical="center" wrapText="1"/>
      <protection locked="0"/>
    </xf>
    <xf numFmtId="1" fontId="4" fillId="4" borderId="229" xfId="0" applyNumberFormat="1" applyFont="1" applyFill="1" applyBorder="1"/>
    <xf numFmtId="1" fontId="4" fillId="22" borderId="95" xfId="0" applyNumberFormat="1" applyFont="1" applyFill="1" applyBorder="1" applyAlignment="1" applyProtection="1">
      <alignment horizontal="right" vertical="center" wrapText="1"/>
      <protection locked="0"/>
    </xf>
    <xf numFmtId="1" fontId="4" fillId="4" borderId="20" xfId="0" applyNumberFormat="1" applyFont="1" applyFill="1" applyBorder="1"/>
    <xf numFmtId="1" fontId="4" fillId="5" borderId="61" xfId="0" applyNumberFormat="1" applyFont="1" applyFill="1" applyBorder="1" applyAlignment="1" applyProtection="1">
      <alignment horizontal="right" vertical="center"/>
      <protection locked="0"/>
    </xf>
    <xf numFmtId="1" fontId="4" fillId="5" borderId="45" xfId="0" applyNumberFormat="1" applyFont="1" applyFill="1" applyBorder="1" applyAlignment="1" applyProtection="1">
      <alignment horizontal="right" vertical="center"/>
      <protection locked="0"/>
    </xf>
    <xf numFmtId="1" fontId="4" fillId="22" borderId="56" xfId="0" applyNumberFormat="1" applyFont="1" applyFill="1" applyBorder="1" applyAlignment="1" applyProtection="1">
      <alignment horizontal="right" vertical="center" wrapText="1"/>
      <protection locked="0"/>
    </xf>
    <xf numFmtId="1" fontId="4" fillId="0" borderId="44" xfId="0" applyNumberFormat="1" applyFont="1" applyBorder="1" applyAlignment="1">
      <alignment horizontal="left" vertical="center" wrapText="1"/>
    </xf>
    <xf numFmtId="1" fontId="4" fillId="22" borderId="44" xfId="0" applyNumberFormat="1" applyFont="1" applyFill="1" applyBorder="1" applyAlignment="1" applyProtection="1">
      <alignment horizontal="right" vertical="center" wrapText="1"/>
      <protection locked="0"/>
    </xf>
    <xf numFmtId="1" fontId="4" fillId="4" borderId="44" xfId="0" applyNumberFormat="1" applyFont="1" applyFill="1" applyBorder="1"/>
    <xf numFmtId="1" fontId="4" fillId="22" borderId="20" xfId="0" applyNumberFormat="1" applyFont="1" applyFill="1" applyBorder="1" applyAlignment="1" applyProtection="1">
      <alignment horizontal="right" vertical="center" wrapText="1"/>
      <protection locked="0"/>
    </xf>
    <xf numFmtId="1" fontId="4" fillId="4" borderId="62" xfId="0" applyNumberFormat="1" applyFont="1" applyFill="1" applyBorder="1" applyAlignment="1">
      <alignment horizontal="right"/>
    </xf>
    <xf numFmtId="1" fontId="4" fillId="0" borderId="56" xfId="0" applyNumberFormat="1" applyFont="1" applyBorder="1" applyAlignment="1" applyProtection="1">
      <alignment vertical="center" wrapText="1"/>
      <protection hidden="1"/>
    </xf>
    <xf numFmtId="1" fontId="4" fillId="0" borderId="20" xfId="0" applyNumberFormat="1" applyFont="1" applyBorder="1" applyAlignment="1">
      <alignment horizontal="right"/>
    </xf>
    <xf numFmtId="1" fontId="4" fillId="0" borderId="252" xfId="0" applyNumberFormat="1" applyFont="1" applyBorder="1" applyAlignment="1" applyProtection="1">
      <alignment horizontal="center" vertical="center" wrapText="1"/>
      <protection hidden="1"/>
    </xf>
    <xf numFmtId="1" fontId="4" fillId="0" borderId="243" xfId="0" applyNumberFormat="1" applyFont="1" applyBorder="1" applyAlignment="1">
      <alignment wrapText="1"/>
    </xf>
    <xf numFmtId="1" fontId="4" fillId="5" borderId="257" xfId="0" applyNumberFormat="1" applyFont="1" applyFill="1" applyBorder="1" applyAlignment="1" applyProtection="1">
      <alignment horizontal="right"/>
      <protection locked="0"/>
    </xf>
    <xf numFmtId="1" fontId="4" fillId="0" borderId="255" xfId="0" applyNumberFormat="1" applyFont="1" applyBorder="1" applyAlignment="1">
      <alignment horizontal="center" vertical="center"/>
    </xf>
    <xf numFmtId="41" fontId="4" fillId="0" borderId="248" xfId="8" applyNumberFormat="1" applyFont="1" applyBorder="1" applyAlignment="1" applyProtection="1">
      <alignment horizontal="center" vertical="center" wrapText="1"/>
    </xf>
    <xf numFmtId="41" fontId="4" fillId="0" borderId="247" xfId="8" applyNumberFormat="1" applyFont="1" applyBorder="1" applyAlignment="1" applyProtection="1">
      <alignment horizontal="center" vertical="center"/>
    </xf>
    <xf numFmtId="1" fontId="4" fillId="0" borderId="36" xfId="0" quotePrefix="1" applyNumberFormat="1" applyFont="1" applyBorder="1" applyAlignment="1">
      <alignment horizontal="left" wrapText="1"/>
    </xf>
    <xf numFmtId="164" fontId="4" fillId="12" borderId="44" xfId="8" applyNumberFormat="1" applyFont="1" applyFill="1" applyBorder="1" applyAlignment="1" applyProtection="1">
      <alignment horizontal="right"/>
    </xf>
    <xf numFmtId="1" fontId="4" fillId="0" borderId="36" xfId="0" quotePrefix="1" applyNumberFormat="1" applyFont="1" applyBorder="1" applyAlignment="1">
      <alignment horizontal="left"/>
    </xf>
    <xf numFmtId="41" fontId="4" fillId="0" borderId="242" xfId="8" applyNumberFormat="1" applyFont="1" applyBorder="1" applyAlignment="1" applyProtection="1">
      <alignment horizontal="center" vertical="center" wrapText="1"/>
    </xf>
    <xf numFmtId="164" fontId="4" fillId="0" borderId="257" xfId="10" applyNumberFormat="1" applyFont="1" applyFill="1" applyBorder="1" applyAlignment="1" applyProtection="1">
      <alignment horizontal="right"/>
    </xf>
    <xf numFmtId="164" fontId="4" fillId="0" borderId="248" xfId="10" applyNumberFormat="1" applyFont="1" applyFill="1" applyBorder="1" applyAlignment="1" applyProtection="1">
      <alignment horizontal="right"/>
    </xf>
    <xf numFmtId="164" fontId="4" fillId="0" borderId="255" xfId="10" applyNumberFormat="1" applyFont="1" applyFill="1" applyBorder="1" applyAlignment="1" applyProtection="1">
      <alignment horizontal="right"/>
    </xf>
    <xf numFmtId="164" fontId="4" fillId="0" borderId="256" xfId="10" applyNumberFormat="1" applyFont="1" applyFill="1" applyBorder="1" applyAlignment="1" applyProtection="1">
      <alignment horizontal="right"/>
    </xf>
    <xf numFmtId="164" fontId="4" fillId="0" borderId="247" xfId="10" applyNumberFormat="1" applyFont="1" applyFill="1" applyBorder="1" applyAlignment="1" applyProtection="1">
      <alignment horizontal="right"/>
    </xf>
    <xf numFmtId="1" fontId="4" fillId="0" borderId="214" xfId="0" applyNumberFormat="1" applyFont="1" applyBorder="1" applyAlignment="1">
      <alignment vertical="center"/>
    </xf>
    <xf numFmtId="1" fontId="4" fillId="0" borderId="245" xfId="0" applyNumberFormat="1" applyFont="1" applyBorder="1" applyAlignment="1">
      <alignment horizontal="right"/>
    </xf>
    <xf numFmtId="1" fontId="4" fillId="0" borderId="235" xfId="0" applyNumberFormat="1" applyFont="1" applyBorder="1" applyAlignment="1">
      <alignment horizontal="right"/>
    </xf>
    <xf numFmtId="1" fontId="4" fillId="5" borderId="216" xfId="0" applyNumberFormat="1" applyFont="1" applyFill="1" applyBorder="1" applyProtection="1">
      <protection locked="0"/>
    </xf>
    <xf numFmtId="1" fontId="4" fillId="0" borderId="257" xfId="0" applyNumberFormat="1" applyFont="1" applyBorder="1" applyAlignment="1">
      <alignment horizontal="center"/>
    </xf>
    <xf numFmtId="1" fontId="4" fillId="0" borderId="243" xfId="0" applyNumberFormat="1" applyFont="1" applyBorder="1" applyAlignment="1">
      <alignment horizontal="right"/>
    </xf>
    <xf numFmtId="1" fontId="4" fillId="0" borderId="256" xfId="0" applyNumberFormat="1" applyFont="1" applyBorder="1" applyAlignment="1">
      <alignment horizontal="right"/>
    </xf>
    <xf numFmtId="0" fontId="4" fillId="0" borderId="214" xfId="0" applyFont="1" applyBorder="1"/>
    <xf numFmtId="1" fontId="0" fillId="28" borderId="0" xfId="0" applyNumberFormat="1" applyFill="1"/>
    <xf numFmtId="0" fontId="0" fillId="28" borderId="0" xfId="0" applyFill="1"/>
    <xf numFmtId="1" fontId="6" fillId="4" borderId="14" xfId="0" applyNumberFormat="1" applyFont="1" applyFill="1" applyBorder="1"/>
    <xf numFmtId="1" fontId="6" fillId="4" borderId="0" xfId="0" applyNumberFormat="1" applyFont="1" applyFill="1" applyAlignment="1">
      <alignment wrapText="1"/>
    </xf>
    <xf numFmtId="1" fontId="6" fillId="4" borderId="0" xfId="0" applyNumberFormat="1" applyFont="1" applyFill="1"/>
    <xf numFmtId="1" fontId="4" fillId="0" borderId="252" xfId="0" applyNumberFormat="1" applyFont="1" applyBorder="1"/>
    <xf numFmtId="1" fontId="4" fillId="5" borderId="245" xfId="0" applyNumberFormat="1" applyFont="1" applyFill="1" applyBorder="1" applyProtection="1">
      <protection locked="0"/>
    </xf>
    <xf numFmtId="1" fontId="4" fillId="5" borderId="246" xfId="0" applyNumberFormat="1" applyFont="1" applyFill="1" applyBorder="1" applyProtection="1">
      <protection locked="0"/>
    </xf>
    <xf numFmtId="1" fontId="4" fillId="8" borderId="260" xfId="0" applyNumberFormat="1" applyFont="1" applyFill="1" applyBorder="1"/>
    <xf numFmtId="1" fontId="4" fillId="8" borderId="246" xfId="0" applyNumberFormat="1" applyFont="1" applyFill="1" applyBorder="1"/>
    <xf numFmtId="1" fontId="4" fillId="8" borderId="278" xfId="0" applyNumberFormat="1" applyFont="1" applyFill="1" applyBorder="1"/>
    <xf numFmtId="1" fontId="4" fillId="22" borderId="277" xfId="0" applyNumberFormat="1" applyFont="1" applyFill="1" applyBorder="1" applyProtection="1">
      <protection locked="0"/>
    </xf>
    <xf numFmtId="1" fontId="4" fillId="8" borderId="272" xfId="0" applyNumberFormat="1" applyFont="1" applyFill="1" applyBorder="1"/>
    <xf numFmtId="1" fontId="4" fillId="8" borderId="259" xfId="0" applyNumberFormat="1" applyFont="1" applyFill="1" applyBorder="1"/>
    <xf numFmtId="0" fontId="0" fillId="0" borderId="0" xfId="0" applyAlignment="1">
      <alignment vertical="center"/>
    </xf>
    <xf numFmtId="1" fontId="4" fillId="22" borderId="236" xfId="0" applyNumberFormat="1" applyFont="1" applyFill="1" applyBorder="1" applyProtection="1">
      <protection locked="0"/>
    </xf>
    <xf numFmtId="1" fontId="4" fillId="9" borderId="234" xfId="0" applyNumberFormat="1" applyFont="1" applyFill="1" applyBorder="1"/>
    <xf numFmtId="1" fontId="4" fillId="0" borderId="39" xfId="0" applyNumberFormat="1" applyFont="1" applyBorder="1" applyAlignment="1">
      <alignment horizontal="left" vertical="center"/>
    </xf>
    <xf numFmtId="1" fontId="4" fillId="22" borderId="25" xfId="0" applyNumberFormat="1" applyFont="1" applyFill="1" applyBorder="1" applyProtection="1">
      <protection locked="0"/>
    </xf>
    <xf numFmtId="1" fontId="4" fillId="22" borderId="38" xfId="0" applyNumberFormat="1" applyFont="1" applyFill="1" applyBorder="1" applyProtection="1">
      <protection locked="0"/>
    </xf>
    <xf numFmtId="1" fontId="4" fillId="0" borderId="20" xfId="0" applyNumberFormat="1" applyFont="1" applyBorder="1" applyAlignment="1">
      <alignment horizontal="left" vertical="center"/>
    </xf>
    <xf numFmtId="1" fontId="4" fillId="22" borderId="110" xfId="0" applyNumberFormat="1" applyFont="1" applyFill="1" applyBorder="1" applyProtection="1">
      <protection locked="0"/>
    </xf>
    <xf numFmtId="1" fontId="4" fillId="22" borderId="28" xfId="0" applyNumberFormat="1" applyFont="1" applyFill="1" applyBorder="1" applyProtection="1">
      <protection locked="0"/>
    </xf>
    <xf numFmtId="1" fontId="4" fillId="22" borderId="42" xfId="0" applyNumberFormat="1" applyFont="1" applyFill="1" applyBorder="1" applyProtection="1">
      <protection locked="0"/>
    </xf>
    <xf numFmtId="1" fontId="4" fillId="0" borderId="229" xfId="0" applyNumberFormat="1" applyFont="1" applyBorder="1" applyAlignment="1">
      <alignment vertical="center"/>
    </xf>
    <xf numFmtId="1" fontId="4" fillId="5" borderId="275" xfId="0" applyNumberFormat="1" applyFont="1" applyFill="1" applyBorder="1" applyProtection="1">
      <protection locked="0"/>
    </xf>
    <xf numFmtId="1" fontId="4" fillId="8" borderId="25" xfId="0" applyNumberFormat="1" applyFont="1" applyFill="1" applyBorder="1"/>
    <xf numFmtId="1" fontId="4" fillId="8" borderId="72" xfId="0" applyNumberFormat="1" applyFont="1" applyFill="1" applyBorder="1"/>
    <xf numFmtId="1" fontId="4" fillId="8" borderId="216" xfId="0" applyNumberFormat="1" applyFont="1" applyFill="1" applyBorder="1"/>
    <xf numFmtId="1" fontId="4" fillId="8" borderId="276" xfId="0" applyNumberFormat="1" applyFont="1" applyFill="1" applyBorder="1"/>
    <xf numFmtId="1" fontId="4" fillId="9" borderId="51" xfId="0" applyNumberFormat="1" applyFont="1" applyFill="1" applyBorder="1"/>
    <xf numFmtId="1" fontId="4" fillId="8" borderId="230" xfId="0" applyNumberFormat="1" applyFont="1" applyFill="1" applyBorder="1"/>
    <xf numFmtId="1" fontId="4" fillId="8" borderId="231" xfId="0" applyNumberFormat="1" applyFont="1" applyFill="1" applyBorder="1"/>
    <xf numFmtId="1" fontId="4" fillId="8" borderId="253" xfId="0" applyNumberFormat="1" applyFont="1" applyFill="1" applyBorder="1"/>
    <xf numFmtId="1" fontId="4" fillId="8" borderId="275" xfId="0" applyNumberFormat="1" applyFont="1" applyFill="1" applyBorder="1"/>
    <xf numFmtId="1" fontId="4" fillId="5" borderId="272" xfId="0" applyNumberFormat="1" applyFont="1" applyFill="1" applyBorder="1" applyProtection="1">
      <protection locked="0"/>
    </xf>
    <xf numFmtId="1" fontId="4" fillId="9" borderId="235" xfId="0" applyNumberFormat="1" applyFont="1" applyFill="1" applyBorder="1"/>
    <xf numFmtId="1" fontId="4" fillId="8" borderId="65" xfId="0" applyNumberFormat="1" applyFont="1" applyFill="1" applyBorder="1"/>
    <xf numFmtId="1" fontId="4" fillId="8" borderId="158" xfId="0" applyNumberFormat="1" applyFont="1" applyFill="1" applyBorder="1"/>
    <xf numFmtId="1" fontId="4" fillId="9" borderId="59" xfId="0" applyNumberFormat="1" applyFont="1" applyFill="1" applyBorder="1"/>
    <xf numFmtId="1" fontId="4" fillId="8" borderId="24" xfId="0" applyNumberFormat="1" applyFont="1" applyFill="1" applyBorder="1"/>
    <xf numFmtId="1" fontId="4" fillId="8" borderId="79" xfId="0" applyNumberFormat="1" applyFont="1" applyFill="1" applyBorder="1"/>
    <xf numFmtId="1" fontId="4" fillId="22" borderId="17" xfId="0" applyNumberFormat="1" applyFont="1" applyFill="1" applyBorder="1" applyProtection="1">
      <protection locked="0"/>
    </xf>
    <xf numFmtId="1" fontId="4" fillId="8" borderId="162" xfId="0" applyNumberFormat="1" applyFont="1" applyFill="1" applyBorder="1"/>
    <xf numFmtId="1" fontId="4" fillId="0" borderId="47" xfId="0" applyNumberFormat="1" applyFont="1" applyBorder="1" applyAlignment="1">
      <alignment horizontal="left" vertical="center"/>
    </xf>
    <xf numFmtId="1" fontId="4" fillId="8" borderId="38" xfId="0" applyNumberFormat="1" applyFont="1" applyFill="1" applyBorder="1"/>
    <xf numFmtId="1" fontId="4" fillId="22" borderId="54" xfId="0" applyNumberFormat="1" applyFont="1" applyFill="1" applyBorder="1" applyProtection="1">
      <protection locked="0"/>
    </xf>
    <xf numFmtId="1" fontId="4" fillId="8" borderId="55" xfId="0" applyNumberFormat="1" applyFont="1" applyFill="1" applyBorder="1"/>
    <xf numFmtId="1" fontId="4" fillId="0" borderId="61" xfId="0" applyNumberFormat="1" applyFont="1" applyBorder="1" applyAlignment="1">
      <alignment vertical="center" wrapText="1"/>
    </xf>
    <xf numFmtId="1" fontId="4" fillId="8" borderId="83" xfId="0" applyNumberFormat="1" applyFont="1" applyFill="1" applyBorder="1"/>
    <xf numFmtId="1" fontId="4" fillId="8" borderId="59" xfId="0" applyNumberFormat="1" applyFont="1" applyFill="1" applyBorder="1"/>
    <xf numFmtId="1" fontId="4" fillId="8" borderId="63" xfId="0" applyNumberFormat="1" applyFont="1" applyFill="1" applyBorder="1"/>
    <xf numFmtId="1" fontId="4" fillId="8" borderId="236" xfId="0" applyNumberFormat="1" applyFont="1" applyFill="1" applyBorder="1"/>
    <xf numFmtId="1" fontId="4" fillId="22" borderId="259" xfId="0" applyNumberFormat="1" applyFont="1" applyFill="1" applyBorder="1" applyProtection="1">
      <protection locked="0"/>
    </xf>
    <xf numFmtId="1" fontId="4" fillId="8" borderId="157" xfId="0" applyNumberFormat="1" applyFont="1" applyFill="1" applyBorder="1"/>
    <xf numFmtId="1" fontId="4" fillId="5" borderId="279" xfId="0" applyNumberFormat="1" applyFont="1" applyFill="1" applyBorder="1" applyProtection="1">
      <protection locked="0"/>
    </xf>
    <xf numFmtId="1" fontId="4" fillId="5" borderId="250" xfId="0" applyNumberFormat="1" applyFont="1" applyFill="1" applyBorder="1" applyProtection="1">
      <protection locked="0"/>
    </xf>
    <xf numFmtId="1" fontId="4" fillId="5" borderId="249" xfId="0" applyNumberFormat="1" applyFont="1" applyFill="1" applyBorder="1" applyProtection="1">
      <protection locked="0"/>
    </xf>
    <xf numFmtId="1" fontId="4" fillId="0" borderId="44" xfId="0" applyNumberFormat="1" applyFont="1" applyBorder="1" applyAlignment="1">
      <alignment horizontal="left" vertical="center"/>
    </xf>
    <xf numFmtId="1" fontId="4" fillId="5" borderId="276" xfId="0" applyNumberFormat="1" applyFont="1" applyFill="1" applyBorder="1" applyProtection="1">
      <protection locked="0"/>
    </xf>
    <xf numFmtId="1" fontId="4" fillId="0" borderId="254" xfId="0" applyNumberFormat="1" applyFont="1" applyBorder="1" applyAlignment="1">
      <alignment horizontal="left" wrapText="1"/>
    </xf>
    <xf numFmtId="1" fontId="4" fillId="22" borderId="232" xfId="0" applyNumberFormat="1" applyFont="1" applyFill="1" applyBorder="1" applyProtection="1">
      <protection locked="0"/>
    </xf>
    <xf numFmtId="1" fontId="4" fillId="8" borderId="234" xfId="0" applyNumberFormat="1" applyFont="1" applyFill="1" applyBorder="1"/>
    <xf numFmtId="1" fontId="4" fillId="4" borderId="71" xfId="0" applyNumberFormat="1" applyFont="1" applyFill="1" applyBorder="1" applyAlignment="1">
      <alignment horizontal="left" wrapText="1"/>
    </xf>
    <xf numFmtId="1" fontId="4" fillId="0" borderId="48" xfId="0" applyNumberFormat="1" applyFont="1" applyBorder="1" applyAlignment="1">
      <alignment horizontal="left" wrapText="1"/>
    </xf>
    <xf numFmtId="1" fontId="4" fillId="0" borderId="0" xfId="0" applyNumberFormat="1" applyFont="1" applyAlignment="1">
      <alignment horizontal="left" wrapText="1"/>
    </xf>
    <xf numFmtId="1" fontId="4" fillId="22" borderId="23" xfId="0" applyNumberFormat="1" applyFont="1" applyFill="1" applyBorder="1" applyProtection="1">
      <protection locked="0"/>
    </xf>
    <xf numFmtId="1" fontId="4" fillId="4" borderId="229" xfId="0" applyNumberFormat="1" applyFont="1" applyFill="1" applyBorder="1" applyAlignment="1">
      <alignment horizontal="left" vertical="top" wrapText="1"/>
    </xf>
    <xf numFmtId="1" fontId="4" fillId="8" borderId="235" xfId="0" applyNumberFormat="1" applyFont="1" applyFill="1" applyBorder="1"/>
    <xf numFmtId="1" fontId="4" fillId="4" borderId="48" xfId="0" applyNumberFormat="1" applyFont="1" applyFill="1" applyBorder="1" applyAlignment="1">
      <alignment horizontal="left" wrapText="1"/>
    </xf>
    <xf numFmtId="1" fontId="4" fillId="4" borderId="48" xfId="0" applyNumberFormat="1" applyFont="1" applyFill="1" applyBorder="1" applyAlignment="1">
      <alignment horizontal="left" vertical="top" wrapText="1"/>
    </xf>
    <xf numFmtId="1" fontId="4" fillId="4" borderId="49" xfId="0" applyNumberFormat="1" applyFont="1" applyFill="1" applyBorder="1" applyAlignment="1">
      <alignment horizontal="left" vertical="top" wrapText="1"/>
    </xf>
    <xf numFmtId="1" fontId="4" fillId="8" borderId="232" xfId="0" applyNumberFormat="1" applyFont="1" applyFill="1" applyBorder="1"/>
    <xf numFmtId="1" fontId="4" fillId="0" borderId="279" xfId="0" applyNumberFormat="1" applyFont="1" applyBorder="1"/>
    <xf numFmtId="1" fontId="10" fillId="4" borderId="14" xfId="0" applyNumberFormat="1" applyFont="1" applyFill="1" applyBorder="1"/>
    <xf numFmtId="1" fontId="4" fillId="5" borderId="278" xfId="0" applyNumberFormat="1" applyFont="1" applyFill="1" applyBorder="1" applyProtection="1">
      <protection locked="0"/>
    </xf>
    <xf numFmtId="1" fontId="4" fillId="5" borderId="269" xfId="0" applyNumberFormat="1" applyFont="1" applyFill="1" applyBorder="1" applyProtection="1">
      <protection locked="0"/>
    </xf>
    <xf numFmtId="1" fontId="4" fillId="5" borderId="271" xfId="0" applyNumberFormat="1" applyFont="1" applyFill="1" applyBorder="1" applyProtection="1">
      <protection locked="0"/>
    </xf>
    <xf numFmtId="1" fontId="4" fillId="5" borderId="284" xfId="0" applyNumberFormat="1" applyFont="1" applyFill="1" applyBorder="1" applyProtection="1">
      <protection locked="0"/>
    </xf>
    <xf numFmtId="1" fontId="4" fillId="4" borderId="229" xfId="0" applyNumberFormat="1" applyFont="1" applyFill="1" applyBorder="1" applyAlignment="1">
      <alignment vertical="center" wrapText="1"/>
    </xf>
    <xf numFmtId="1" fontId="4" fillId="4" borderId="56" xfId="0" applyNumberFormat="1" applyFont="1" applyFill="1" applyBorder="1" applyAlignment="1">
      <alignment horizontal="left" vertical="center" wrapText="1"/>
    </xf>
    <xf numFmtId="1" fontId="4" fillId="5" borderId="270" xfId="0" applyNumberFormat="1" applyFont="1" applyFill="1" applyBorder="1" applyProtection="1">
      <protection locked="0"/>
    </xf>
    <xf numFmtId="1" fontId="4" fillId="5" borderId="283" xfId="0" applyNumberFormat="1" applyFont="1" applyFill="1" applyBorder="1" applyProtection="1">
      <protection locked="0"/>
    </xf>
    <xf numFmtId="1" fontId="10" fillId="4" borderId="0" xfId="0" applyNumberFormat="1" applyFont="1" applyFill="1" applyAlignment="1">
      <alignment wrapText="1"/>
    </xf>
    <xf numFmtId="1" fontId="10" fillId="5" borderId="44" xfId="0" applyNumberFormat="1" applyFont="1" applyFill="1" applyBorder="1" applyProtection="1">
      <protection locked="0"/>
    </xf>
    <xf numFmtId="1" fontId="10" fillId="5" borderId="56" xfId="0" applyNumberFormat="1" applyFont="1" applyFill="1" applyBorder="1" applyProtection="1">
      <protection locked="0"/>
    </xf>
    <xf numFmtId="1" fontId="6" fillId="4" borderId="243" xfId="0" applyNumberFormat="1" applyFont="1" applyFill="1" applyBorder="1"/>
    <xf numFmtId="1" fontId="7" fillId="4" borderId="243" xfId="0" applyNumberFormat="1" applyFont="1" applyFill="1" applyBorder="1"/>
    <xf numFmtId="1" fontId="15" fillId="4" borderId="243" xfId="0" applyNumberFormat="1" applyFont="1" applyFill="1" applyBorder="1"/>
    <xf numFmtId="1" fontId="13" fillId="0" borderId="0" xfId="0" applyNumberFormat="1" applyFont="1" applyAlignment="1">
      <alignment wrapText="1"/>
    </xf>
    <xf numFmtId="1" fontId="4" fillId="4" borderId="248" xfId="0" applyNumberFormat="1" applyFont="1" applyFill="1" applyBorder="1" applyAlignment="1">
      <alignment horizontal="center" vertical="center" wrapText="1"/>
    </xf>
    <xf numFmtId="1" fontId="4" fillId="4" borderId="286" xfId="0" applyNumberFormat="1" applyFont="1" applyFill="1" applyBorder="1" applyAlignment="1">
      <alignment horizontal="center" vertical="center" wrapText="1"/>
    </xf>
    <xf numFmtId="1" fontId="4" fillId="4" borderId="244" xfId="0" applyNumberFormat="1" applyFont="1" applyFill="1" applyBorder="1" applyAlignment="1">
      <alignment horizontal="center" vertical="center" wrapText="1"/>
    </xf>
    <xf numFmtId="1" fontId="4" fillId="12" borderId="229" xfId="0" applyNumberFormat="1" applyFont="1" applyFill="1" applyBorder="1" applyAlignment="1">
      <alignment vertical="center"/>
    </xf>
    <xf numFmtId="1" fontId="4" fillId="5" borderId="230" xfId="0" applyNumberFormat="1" applyFont="1" applyFill="1" applyBorder="1" applyAlignment="1" applyProtection="1">
      <alignment vertical="center"/>
      <protection locked="0"/>
    </xf>
    <xf numFmtId="1" fontId="4" fillId="5" borderId="231" xfId="0" applyNumberFormat="1" applyFont="1" applyFill="1" applyBorder="1" applyAlignment="1" applyProtection="1">
      <alignment vertical="center"/>
      <protection locked="0"/>
    </xf>
    <xf numFmtId="1" fontId="4" fillId="5" borderId="233" xfId="0" applyNumberFormat="1" applyFont="1" applyFill="1" applyBorder="1" applyAlignment="1" applyProtection="1">
      <alignment vertical="center"/>
      <protection locked="0"/>
    </xf>
    <xf numFmtId="1" fontId="4" fillId="5" borderId="196" xfId="0" applyNumberFormat="1" applyFont="1" applyFill="1" applyBorder="1" applyAlignment="1" applyProtection="1">
      <alignment vertical="center"/>
      <protection locked="0"/>
    </xf>
    <xf numFmtId="1" fontId="4" fillId="12" borderId="214" xfId="0" applyNumberFormat="1" applyFont="1" applyFill="1" applyBorder="1" applyAlignment="1">
      <alignment vertical="center"/>
    </xf>
    <xf numFmtId="1" fontId="4" fillId="12" borderId="48" xfId="0" applyNumberFormat="1" applyFont="1" applyFill="1" applyBorder="1" applyAlignment="1">
      <alignment vertical="center"/>
    </xf>
    <xf numFmtId="1" fontId="4" fillId="5" borderId="37" xfId="0" applyNumberFormat="1" applyFont="1" applyFill="1" applyBorder="1" applyAlignment="1" applyProtection="1">
      <alignment vertical="center"/>
      <protection locked="0"/>
    </xf>
    <xf numFmtId="1" fontId="4" fillId="5" borderId="43" xfId="0" applyNumberFormat="1" applyFont="1" applyFill="1" applyBorder="1" applyAlignment="1" applyProtection="1">
      <alignment vertical="center"/>
      <protection locked="0"/>
    </xf>
    <xf numFmtId="1" fontId="4" fillId="5" borderId="75" xfId="0" applyNumberFormat="1" applyFont="1" applyFill="1" applyBorder="1" applyAlignment="1" applyProtection="1">
      <alignment vertical="center"/>
      <protection locked="0"/>
    </xf>
    <xf numFmtId="1" fontId="4" fillId="5" borderId="204" xfId="0" applyNumberFormat="1" applyFont="1" applyFill="1" applyBorder="1" applyAlignment="1" applyProtection="1">
      <alignment vertical="center"/>
      <protection locked="0"/>
    </xf>
    <xf numFmtId="1" fontId="4" fillId="12" borderId="20" xfId="0" applyNumberFormat="1" applyFont="1" applyFill="1" applyBorder="1" applyAlignment="1">
      <alignment vertical="center"/>
    </xf>
    <xf numFmtId="1" fontId="4" fillId="5" borderId="60" xfId="0" applyNumberFormat="1" applyFont="1" applyFill="1" applyBorder="1" applyAlignment="1" applyProtection="1">
      <alignment vertical="center"/>
      <protection locked="0"/>
    </xf>
    <xf numFmtId="1" fontId="4" fillId="5" borderId="65" xfId="0" applyNumberFormat="1" applyFont="1" applyFill="1" applyBorder="1" applyAlignment="1" applyProtection="1">
      <alignment vertical="center"/>
      <protection locked="0"/>
    </xf>
    <xf numFmtId="1" fontId="4" fillId="5" borderId="82" xfId="0" applyNumberFormat="1" applyFont="1" applyFill="1" applyBorder="1" applyAlignment="1" applyProtection="1">
      <alignment vertical="center"/>
      <protection locked="0"/>
    </xf>
    <xf numFmtId="1" fontId="4" fillId="5" borderId="156" xfId="0" applyNumberFormat="1" applyFont="1" applyFill="1" applyBorder="1" applyAlignment="1" applyProtection="1">
      <alignment vertical="center"/>
      <protection locked="0"/>
    </xf>
    <xf numFmtId="1" fontId="4" fillId="0" borderId="242" xfId="0" applyNumberFormat="1" applyFont="1" applyBorder="1" applyAlignment="1">
      <alignment vertical="center"/>
    </xf>
    <xf numFmtId="1" fontId="4" fillId="0" borderId="243" xfId="0" applyNumberFormat="1" applyFont="1" applyBorder="1" applyAlignment="1">
      <alignment vertical="center"/>
    </xf>
    <xf numFmtId="1" fontId="4" fillId="0" borderId="244" xfId="0" applyNumberFormat="1" applyFont="1" applyBorder="1" applyAlignment="1">
      <alignment vertical="center"/>
    </xf>
    <xf numFmtId="1" fontId="4" fillId="0" borderId="247" xfId="0" applyNumberFormat="1" applyFont="1" applyBorder="1" applyAlignment="1">
      <alignment vertical="center"/>
    </xf>
    <xf numFmtId="1" fontId="4" fillId="12" borderId="44" xfId="0" applyNumberFormat="1" applyFont="1" applyFill="1" applyBorder="1" applyAlignment="1">
      <alignment vertical="center"/>
    </xf>
    <xf numFmtId="1" fontId="4" fillId="5" borderId="27" xfId="0" applyNumberFormat="1" applyFont="1" applyFill="1" applyBorder="1" applyAlignment="1" applyProtection="1">
      <alignment vertical="center"/>
      <protection locked="0"/>
    </xf>
    <xf numFmtId="1" fontId="4" fillId="12" borderId="56" xfId="0" applyNumberFormat="1" applyFont="1" applyFill="1" applyBorder="1" applyAlignment="1">
      <alignment vertical="center"/>
    </xf>
    <xf numFmtId="1" fontId="4" fillId="5" borderId="287" xfId="0" applyNumberFormat="1" applyFont="1" applyFill="1" applyBorder="1" applyAlignment="1" applyProtection="1">
      <alignment vertical="center"/>
      <protection locked="0"/>
    </xf>
    <xf numFmtId="1" fontId="4" fillId="0" borderId="250" xfId="0" applyNumberFormat="1" applyFont="1" applyBorder="1" applyAlignment="1">
      <alignment horizontal="center" vertical="center"/>
    </xf>
    <xf numFmtId="1" fontId="4" fillId="5" borderId="229" xfId="0" applyNumberFormat="1" applyFont="1" applyFill="1" applyBorder="1" applyAlignment="1" applyProtection="1">
      <alignment vertical="center"/>
      <protection locked="0"/>
    </xf>
    <xf numFmtId="1" fontId="4" fillId="12" borderId="253" xfId="0" applyNumberFormat="1" applyFont="1" applyFill="1" applyBorder="1" applyAlignment="1">
      <alignment vertical="center"/>
    </xf>
    <xf numFmtId="1" fontId="4" fillId="5" borderId="253" xfId="0" applyNumberFormat="1" applyFont="1" applyFill="1" applyBorder="1" applyAlignment="1" applyProtection="1">
      <alignment vertical="center"/>
      <protection locked="0"/>
    </xf>
    <xf numFmtId="1" fontId="4" fillId="5" borderId="236" xfId="0" applyNumberFormat="1" applyFont="1" applyFill="1" applyBorder="1" applyAlignment="1" applyProtection="1">
      <alignment vertical="center"/>
      <protection locked="0"/>
    </xf>
    <xf numFmtId="1" fontId="4" fillId="5" borderId="234" xfId="0" applyNumberFormat="1" applyFont="1" applyFill="1" applyBorder="1" applyAlignment="1" applyProtection="1">
      <alignment vertical="center"/>
      <protection locked="0"/>
    </xf>
    <xf numFmtId="1" fontId="4" fillId="5" borderId="232" xfId="0" applyNumberFormat="1" applyFont="1" applyFill="1" applyBorder="1" applyAlignment="1" applyProtection="1">
      <alignment vertical="center"/>
      <protection locked="0"/>
    </xf>
    <xf numFmtId="1" fontId="4" fillId="5" borderId="48" xfId="0" applyNumberFormat="1" applyFont="1" applyFill="1" applyBorder="1" applyAlignment="1" applyProtection="1">
      <alignment vertical="center"/>
      <protection locked="0"/>
    </xf>
    <xf numFmtId="1" fontId="4" fillId="12" borderId="39" xfId="0" applyNumberFormat="1" applyFont="1" applyFill="1" applyBorder="1" applyAlignment="1">
      <alignment vertical="center"/>
    </xf>
    <xf numFmtId="1" fontId="4" fillId="5" borderId="39" xfId="0" applyNumberFormat="1" applyFont="1" applyFill="1" applyBorder="1" applyAlignment="1" applyProtection="1">
      <alignment vertical="center"/>
      <protection locked="0"/>
    </xf>
    <xf numFmtId="1" fontId="4" fillId="5" borderId="38" xfId="0" applyNumberFormat="1" applyFont="1" applyFill="1" applyBorder="1" applyAlignment="1" applyProtection="1">
      <alignment vertical="center"/>
      <protection locked="0"/>
    </xf>
    <xf numFmtId="1" fontId="4" fillId="5" borderId="41" xfId="0" applyNumberFormat="1" applyFont="1" applyFill="1" applyBorder="1" applyAlignment="1" applyProtection="1">
      <alignment vertical="center"/>
      <protection locked="0"/>
    </xf>
    <xf numFmtId="1" fontId="4" fillId="5" borderId="42" xfId="0" applyNumberFormat="1" applyFont="1" applyFill="1" applyBorder="1" applyAlignment="1" applyProtection="1">
      <alignment vertical="center"/>
      <protection locked="0"/>
    </xf>
    <xf numFmtId="1" fontId="4" fillId="5" borderId="56" xfId="0" applyNumberFormat="1" applyFont="1" applyFill="1" applyBorder="1" applyAlignment="1" applyProtection="1">
      <alignment vertical="center"/>
      <protection locked="0"/>
    </xf>
    <xf numFmtId="1" fontId="4" fillId="12" borderId="61" xfId="0" applyNumberFormat="1" applyFont="1" applyFill="1" applyBorder="1" applyAlignment="1">
      <alignment vertical="center"/>
    </xf>
    <xf numFmtId="1" fontId="4" fillId="5" borderId="61" xfId="0" applyNumberFormat="1" applyFont="1" applyFill="1" applyBorder="1" applyAlignment="1" applyProtection="1">
      <alignment vertical="center"/>
      <protection locked="0"/>
    </xf>
    <xf numFmtId="1" fontId="4" fillId="5" borderId="83" xfId="0" applyNumberFormat="1" applyFont="1" applyFill="1" applyBorder="1" applyAlignment="1" applyProtection="1">
      <alignment vertical="center"/>
      <protection locked="0"/>
    </xf>
    <xf numFmtId="1" fontId="4" fillId="5" borderId="63" xfId="0" applyNumberFormat="1" applyFont="1" applyFill="1" applyBorder="1" applyAlignment="1" applyProtection="1">
      <alignment vertical="center"/>
      <protection locked="0"/>
    </xf>
    <xf numFmtId="1" fontId="4" fillId="5" borderId="64" xfId="0" applyNumberFormat="1" applyFont="1" applyFill="1" applyBorder="1" applyAlignment="1" applyProtection="1">
      <alignment vertical="center"/>
      <protection locked="0"/>
    </xf>
    <xf numFmtId="1" fontId="16" fillId="0" borderId="0" xfId="0" applyNumberFormat="1" applyFont="1" applyAlignment="1">
      <alignment wrapText="1"/>
    </xf>
    <xf numFmtId="1" fontId="4" fillId="0" borderId="48" xfId="0" applyNumberFormat="1" applyFont="1" applyBorder="1" applyAlignment="1">
      <alignment vertical="center"/>
    </xf>
    <xf numFmtId="1" fontId="7" fillId="4" borderId="228" xfId="0" applyNumberFormat="1" applyFont="1" applyFill="1" applyBorder="1"/>
    <xf numFmtId="1" fontId="4" fillId="0" borderId="257" xfId="0" applyNumberFormat="1" applyFont="1" applyBorder="1" applyAlignment="1">
      <alignment vertical="center"/>
    </xf>
    <xf numFmtId="1" fontId="4" fillId="5" borderId="258" xfId="0" applyNumberFormat="1" applyFont="1" applyFill="1" applyBorder="1" applyProtection="1">
      <protection locked="0"/>
    </xf>
    <xf numFmtId="1" fontId="4" fillId="5" borderId="257" xfId="0" applyNumberFormat="1" applyFont="1" applyFill="1" applyBorder="1" applyProtection="1">
      <protection locked="0"/>
    </xf>
    <xf numFmtId="1" fontId="0" fillId="4" borderId="214" xfId="0" applyNumberFormat="1" applyFill="1" applyBorder="1"/>
    <xf numFmtId="1" fontId="7" fillId="4" borderId="14" xfId="0" applyNumberFormat="1" applyFont="1" applyFill="1" applyBorder="1"/>
    <xf numFmtId="1" fontId="4" fillId="4" borderId="20" xfId="0" applyNumberFormat="1" applyFont="1" applyFill="1" applyBorder="1" applyAlignment="1">
      <alignment vertical="center"/>
    </xf>
    <xf numFmtId="1" fontId="7" fillId="4" borderId="0" xfId="0" applyNumberFormat="1" applyFont="1" applyFill="1"/>
    <xf numFmtId="0" fontId="2" fillId="9" borderId="117" xfId="1" applyFont="1" applyFill="1" applyBorder="1" applyProtection="1"/>
    <xf numFmtId="1" fontId="15" fillId="29" borderId="167" xfId="6" applyNumberFormat="1" applyFont="1" applyFill="1" applyBorder="1"/>
    <xf numFmtId="1" fontId="16" fillId="0" borderId="0" xfId="6" applyNumberFormat="1" applyFont="1" applyAlignment="1">
      <alignment wrapText="1"/>
    </xf>
    <xf numFmtId="1" fontId="17" fillId="29" borderId="0" xfId="6" applyNumberFormat="1" applyFont="1" applyFill="1"/>
    <xf numFmtId="1" fontId="10" fillId="0" borderId="0" xfId="6" applyNumberFormat="1" applyFont="1"/>
    <xf numFmtId="1" fontId="4" fillId="0" borderId="191" xfId="6" applyNumberFormat="1" applyFont="1" applyBorder="1" applyAlignment="1">
      <alignment horizontal="center" vertical="center" wrapText="1"/>
    </xf>
    <xf numFmtId="1" fontId="4" fillId="0" borderId="192" xfId="6" applyNumberFormat="1" applyFont="1" applyBorder="1" applyAlignment="1">
      <alignment horizontal="center" vertical="center" wrapText="1"/>
    </xf>
    <xf numFmtId="1" fontId="4" fillId="0" borderId="291" xfId="6" applyNumberFormat="1" applyFont="1" applyBorder="1" applyAlignment="1">
      <alignment horizontal="center" vertical="center" wrapText="1"/>
    </xf>
    <xf numFmtId="1" fontId="4" fillId="0" borderId="292" xfId="6" applyNumberFormat="1" applyFont="1" applyBorder="1" applyAlignment="1">
      <alignment horizontal="center" vertical="center" wrapText="1"/>
    </xf>
    <xf numFmtId="1" fontId="4" fillId="0" borderId="161" xfId="6" applyNumberFormat="1" applyFont="1" applyBorder="1" applyAlignment="1">
      <alignment horizontal="center" vertical="center" wrapText="1"/>
    </xf>
    <xf numFmtId="1" fontId="4" fillId="0" borderId="293" xfId="6" applyNumberFormat="1" applyFont="1" applyBorder="1" applyAlignment="1">
      <alignment vertical="center"/>
    </xf>
    <xf numFmtId="1" fontId="4" fillId="0" borderId="294" xfId="6" applyNumberFormat="1" applyFont="1" applyBorder="1"/>
    <xf numFmtId="1" fontId="4" fillId="30" borderId="295" xfId="6" applyNumberFormat="1" applyFont="1" applyFill="1" applyBorder="1" applyProtection="1">
      <protection locked="0"/>
    </xf>
    <xf numFmtId="1" fontId="4" fillId="13" borderId="296" xfId="6" applyNumberFormat="1" applyFont="1" applyFill="1" applyBorder="1"/>
    <xf numFmtId="1" fontId="4" fillId="13" borderId="297" xfId="6" applyNumberFormat="1" applyFont="1" applyFill="1" applyBorder="1"/>
    <xf numFmtId="1" fontId="4" fillId="30" borderId="298" xfId="6" applyNumberFormat="1" applyFont="1" applyFill="1" applyBorder="1" applyProtection="1">
      <protection locked="0"/>
    </xf>
    <xf numFmtId="1" fontId="4" fillId="30" borderId="299" xfId="6" applyNumberFormat="1" applyFont="1" applyFill="1" applyBorder="1" applyProtection="1">
      <protection locked="0"/>
    </xf>
    <xf numFmtId="1" fontId="4" fillId="0" borderId="301" xfId="6" applyNumberFormat="1" applyFont="1" applyBorder="1" applyAlignment="1">
      <alignment vertical="center"/>
    </xf>
    <xf numFmtId="1" fontId="4" fillId="13" borderId="302" xfId="6" applyNumberFormat="1" applyFont="1" applyFill="1" applyBorder="1"/>
    <xf numFmtId="1" fontId="4" fillId="30" borderId="303" xfId="6" applyNumberFormat="1" applyFont="1" applyFill="1" applyBorder="1" applyProtection="1">
      <protection locked="0"/>
    </xf>
    <xf numFmtId="1" fontId="4" fillId="13" borderId="303" xfId="6" applyNumberFormat="1" applyFont="1" applyFill="1" applyBorder="1"/>
    <xf numFmtId="1" fontId="4" fillId="13" borderId="304" xfId="6" applyNumberFormat="1" applyFont="1" applyFill="1" applyBorder="1"/>
    <xf numFmtId="1" fontId="4" fillId="30" borderId="305" xfId="6" applyNumberFormat="1" applyFont="1" applyFill="1" applyBorder="1" applyProtection="1">
      <protection locked="0"/>
    </xf>
    <xf numFmtId="1" fontId="4" fillId="30" borderId="306" xfId="6" applyNumberFormat="1" applyFont="1" applyFill="1" applyBorder="1" applyProtection="1">
      <protection locked="0"/>
    </xf>
    <xf numFmtId="1" fontId="4" fillId="0" borderId="294" xfId="6" applyNumberFormat="1" applyFont="1" applyBorder="1" applyAlignment="1">
      <alignment vertical="center" wrapText="1"/>
    </xf>
    <xf numFmtId="1" fontId="4" fillId="0" borderId="294" xfId="6" applyNumberFormat="1" applyFont="1" applyBorder="1" applyAlignment="1">
      <alignment vertical="center"/>
    </xf>
    <xf numFmtId="1" fontId="4" fillId="30" borderId="307" xfId="6" applyNumberFormat="1" applyFont="1" applyFill="1" applyBorder="1" applyProtection="1">
      <protection locked="0"/>
    </xf>
    <xf numFmtId="1" fontId="4" fillId="30" borderId="308" xfId="6" applyNumberFormat="1" applyFont="1" applyFill="1" applyBorder="1" applyProtection="1">
      <protection locked="0"/>
    </xf>
    <xf numFmtId="1" fontId="4" fillId="30" borderId="309" xfId="6" applyNumberFormat="1" applyFont="1" applyFill="1" applyBorder="1" applyProtection="1">
      <protection locked="0"/>
    </xf>
    <xf numFmtId="1" fontId="4" fillId="0" borderId="311" xfId="6" applyNumberFormat="1" applyFont="1" applyBorder="1" applyAlignment="1">
      <alignment vertical="center" wrapText="1"/>
    </xf>
    <xf numFmtId="1" fontId="4" fillId="0" borderId="312" xfId="6" applyNumberFormat="1" applyFont="1" applyBorder="1"/>
    <xf numFmtId="1" fontId="4" fillId="13" borderId="313" xfId="6" applyNumberFormat="1" applyFont="1" applyFill="1" applyBorder="1"/>
    <xf numFmtId="1" fontId="4" fillId="13" borderId="314" xfId="6" applyNumberFormat="1" applyFont="1" applyFill="1" applyBorder="1"/>
    <xf numFmtId="1" fontId="4" fillId="30" borderId="314" xfId="6" applyNumberFormat="1" applyFont="1" applyFill="1" applyBorder="1" applyProtection="1">
      <protection locked="0"/>
    </xf>
    <xf numFmtId="1" fontId="4" fillId="30" borderId="193" xfId="6" applyNumberFormat="1" applyFont="1" applyFill="1" applyBorder="1" applyProtection="1">
      <protection locked="0"/>
    </xf>
    <xf numFmtId="1" fontId="4" fillId="30" borderId="315" xfId="6" applyNumberFormat="1" applyFont="1" applyFill="1" applyBorder="1" applyProtection="1">
      <protection locked="0"/>
    </xf>
    <xf numFmtId="1" fontId="4" fillId="30" borderId="316" xfId="6" applyNumberFormat="1" applyFont="1" applyFill="1" applyBorder="1" applyProtection="1">
      <protection locked="0"/>
    </xf>
    <xf numFmtId="1" fontId="4" fillId="0" borderId="318" xfId="6" applyNumberFormat="1" applyFont="1" applyBorder="1" applyAlignment="1">
      <alignment vertical="center"/>
    </xf>
    <xf numFmtId="1" fontId="4" fillId="0" borderId="319" xfId="6" applyNumberFormat="1" applyFont="1" applyBorder="1"/>
    <xf numFmtId="1" fontId="4" fillId="30" borderId="320" xfId="6" applyNumberFormat="1" applyFont="1" applyFill="1" applyBorder="1" applyProtection="1">
      <protection locked="0"/>
    </xf>
    <xf numFmtId="1" fontId="4" fillId="13" borderId="321" xfId="6" applyNumberFormat="1" applyFont="1" applyFill="1" applyBorder="1"/>
    <xf numFmtId="1" fontId="4" fillId="13" borderId="322" xfId="6" applyNumberFormat="1" applyFont="1" applyFill="1" applyBorder="1"/>
    <xf numFmtId="1" fontId="4" fillId="30" borderId="323" xfId="6" applyNumberFormat="1" applyFont="1" applyFill="1" applyBorder="1" applyProtection="1">
      <protection locked="0"/>
    </xf>
    <xf numFmtId="1" fontId="4" fillId="0" borderId="324" xfId="6" applyNumberFormat="1" applyFont="1" applyBorder="1"/>
    <xf numFmtId="1" fontId="4" fillId="13" borderId="305" xfId="6" applyNumberFormat="1" applyFont="1" applyFill="1" applyBorder="1"/>
    <xf numFmtId="1" fontId="4" fillId="31" borderId="303" xfId="6" applyNumberFormat="1" applyFont="1" applyFill="1" applyBorder="1" applyProtection="1">
      <protection locked="0"/>
    </xf>
    <xf numFmtId="1" fontId="4" fillId="31" borderId="304" xfId="6" applyNumberFormat="1" applyFont="1" applyFill="1" applyBorder="1" applyProtection="1">
      <protection locked="0"/>
    </xf>
    <xf numFmtId="1" fontId="4" fillId="0" borderId="325" xfId="6" applyNumberFormat="1" applyFont="1" applyBorder="1" applyAlignment="1">
      <alignment vertical="center" wrapText="1"/>
    </xf>
    <xf numFmtId="1" fontId="4" fillId="0" borderId="326" xfId="6" applyNumberFormat="1" applyFont="1" applyBorder="1"/>
    <xf numFmtId="1" fontId="4" fillId="13" borderId="315" xfId="6" applyNumberFormat="1" applyFont="1" applyFill="1" applyBorder="1"/>
    <xf numFmtId="1" fontId="4" fillId="13" borderId="192" xfId="6" applyNumberFormat="1" applyFont="1" applyFill="1" applyBorder="1"/>
    <xf numFmtId="1" fontId="4" fillId="32" borderId="192" xfId="6" applyNumberFormat="1" applyFont="1" applyFill="1" applyBorder="1"/>
    <xf numFmtId="1" fontId="4" fillId="30" borderId="192" xfId="6" applyNumberFormat="1" applyFont="1" applyFill="1" applyBorder="1" applyProtection="1">
      <protection locked="0"/>
    </xf>
    <xf numFmtId="1" fontId="15" fillId="0" borderId="0" xfId="0" applyNumberFormat="1" applyFont="1"/>
    <xf numFmtId="1" fontId="5" fillId="4" borderId="0" xfId="0" applyNumberFormat="1" applyFont="1" applyFill="1"/>
    <xf numFmtId="1" fontId="4" fillId="0" borderId="283" xfId="0" applyNumberFormat="1" applyFont="1" applyBorder="1"/>
    <xf numFmtId="1" fontId="7" fillId="4" borderId="327" xfId="0" applyNumberFormat="1" applyFont="1" applyFill="1" applyBorder="1"/>
    <xf numFmtId="1" fontId="4" fillId="4" borderId="14" xfId="0" applyNumberFormat="1" applyFont="1" applyFill="1" applyBorder="1"/>
    <xf numFmtId="0" fontId="0" fillId="0" borderId="214" xfId="0" applyBorder="1"/>
    <xf numFmtId="1" fontId="4" fillId="0" borderId="329" xfId="0" applyNumberFormat="1" applyFont="1" applyBorder="1" applyAlignment="1">
      <alignment horizontal="center" vertical="center"/>
    </xf>
    <xf numFmtId="1" fontId="4" fillId="0" borderId="329" xfId="0" applyNumberFormat="1" applyFont="1" applyBorder="1" applyAlignment="1">
      <alignment horizontal="center" vertical="center" wrapText="1"/>
    </xf>
    <xf numFmtId="1" fontId="4" fillId="0" borderId="229" xfId="0" applyNumberFormat="1" applyFont="1" applyBorder="1" applyAlignment="1">
      <alignment horizontal="left"/>
    </xf>
    <xf numFmtId="1" fontId="4" fillId="4" borderId="331" xfId="5" applyNumberFormat="1" applyFont="1" applyFill="1" applyBorder="1" applyAlignment="1">
      <alignment horizontal="right"/>
    </xf>
    <xf numFmtId="1" fontId="4" fillId="4" borderId="38" xfId="5" applyNumberFormat="1" applyFont="1" applyFill="1" applyBorder="1" applyAlignment="1">
      <alignment horizontal="right"/>
    </xf>
    <xf numFmtId="1" fontId="4" fillId="4" borderId="39" xfId="5" applyNumberFormat="1" applyFont="1" applyFill="1" applyBorder="1" applyAlignment="1">
      <alignment horizontal="right"/>
    </xf>
    <xf numFmtId="1" fontId="4" fillId="4" borderId="333" xfId="5" applyNumberFormat="1" applyFont="1" applyFill="1" applyBorder="1" applyAlignment="1">
      <alignment horizontal="right"/>
    </xf>
    <xf numFmtId="1" fontId="4" fillId="4" borderId="50" xfId="5" applyNumberFormat="1" applyFont="1" applyFill="1" applyBorder="1" applyAlignment="1">
      <alignment horizontal="right"/>
    </xf>
    <xf numFmtId="1" fontId="4" fillId="4" borderId="47" xfId="5" applyNumberFormat="1" applyFont="1" applyFill="1" applyBorder="1" applyAlignment="1">
      <alignment horizontal="right"/>
    </xf>
    <xf numFmtId="1" fontId="4" fillId="4" borderId="37" xfId="5" applyNumberFormat="1" applyFont="1" applyFill="1" applyBorder="1" applyAlignment="1">
      <alignment horizontal="right"/>
    </xf>
    <xf numFmtId="1" fontId="4" fillId="0" borderId="56" xfId="0" applyNumberFormat="1" applyFont="1" applyBorder="1" applyAlignment="1">
      <alignment horizontal="left"/>
    </xf>
    <xf numFmtId="1" fontId="4" fillId="4" borderId="230" xfId="5" applyNumberFormat="1" applyFont="1" applyFill="1" applyBorder="1" applyAlignment="1">
      <alignment horizontal="right"/>
    </xf>
    <xf numFmtId="1" fontId="4" fillId="4" borderId="236" xfId="5" applyNumberFormat="1" applyFont="1" applyFill="1" applyBorder="1" applyAlignment="1">
      <alignment horizontal="right"/>
    </xf>
    <xf numFmtId="1" fontId="4" fillId="4" borderId="253" xfId="5" applyNumberFormat="1" applyFont="1" applyFill="1" applyBorder="1" applyAlignment="1">
      <alignment horizontal="right"/>
    </xf>
    <xf numFmtId="1" fontId="4" fillId="4" borderId="60" xfId="5" applyNumberFormat="1" applyFont="1" applyFill="1" applyBorder="1" applyAlignment="1">
      <alignment horizontal="right"/>
    </xf>
    <xf numFmtId="1" fontId="4" fillId="4" borderId="83" xfId="5" applyNumberFormat="1" applyFont="1" applyFill="1" applyBorder="1" applyAlignment="1">
      <alignment horizontal="right"/>
    </xf>
    <xf numFmtId="1" fontId="4" fillId="4" borderId="61" xfId="5" applyNumberFormat="1" applyFont="1" applyFill="1" applyBorder="1" applyAlignment="1">
      <alignment horizontal="right"/>
    </xf>
    <xf numFmtId="1" fontId="0" fillId="27" borderId="0" xfId="0" applyNumberFormat="1" applyFill="1"/>
    <xf numFmtId="1" fontId="2" fillId="0" borderId="48" xfId="0" applyNumberFormat="1" applyFont="1" applyBorder="1" applyAlignment="1">
      <alignment horizontal="left"/>
    </xf>
    <xf numFmtId="1" fontId="2" fillId="0" borderId="37" xfId="0" applyNumberFormat="1" applyFont="1" applyBorder="1" applyAlignment="1">
      <alignment horizontal="right"/>
    </xf>
    <xf numFmtId="1" fontId="2" fillId="0" borderId="38" xfId="0" applyNumberFormat="1" applyFont="1" applyBorder="1" applyAlignment="1">
      <alignment horizontal="right"/>
    </xf>
    <xf numFmtId="1" fontId="2" fillId="4" borderId="39" xfId="0" applyNumberFormat="1" applyFont="1" applyFill="1" applyBorder="1" applyAlignment="1">
      <alignment horizontal="right"/>
    </xf>
    <xf numFmtId="1" fontId="2" fillId="5" borderId="37" xfId="0" applyNumberFormat="1" applyFont="1" applyFill="1" applyBorder="1" applyProtection="1">
      <protection locked="0"/>
    </xf>
    <xf numFmtId="1" fontId="2" fillId="5" borderId="39" xfId="0" applyNumberFormat="1" applyFont="1" applyFill="1" applyBorder="1" applyProtection="1">
      <protection locked="0"/>
    </xf>
    <xf numFmtId="1" fontId="2" fillId="5" borderId="40" xfId="0" applyNumberFormat="1" applyFont="1" applyFill="1" applyBorder="1" applyProtection="1">
      <protection locked="0"/>
    </xf>
    <xf numFmtId="1" fontId="2" fillId="5" borderId="38" xfId="0" applyNumberFormat="1" applyFont="1" applyFill="1" applyBorder="1" applyProtection="1">
      <protection locked="0"/>
    </xf>
    <xf numFmtId="1" fontId="2" fillId="5" borderId="71" xfId="0" applyNumberFormat="1" applyFont="1" applyFill="1" applyBorder="1" applyProtection="1">
      <protection locked="0"/>
    </xf>
    <xf numFmtId="1" fontId="2" fillId="5" borderId="41" xfId="0" applyNumberFormat="1" applyFont="1" applyFill="1" applyBorder="1" applyProtection="1">
      <protection locked="0"/>
    </xf>
    <xf numFmtId="1" fontId="2" fillId="5" borderId="54" xfId="0" applyNumberFormat="1" applyFont="1" applyFill="1" applyBorder="1" applyAlignment="1" applyProtection="1">
      <alignment wrapText="1"/>
      <protection locked="0"/>
    </xf>
    <xf numFmtId="1" fontId="2" fillId="5" borderId="52" xfId="0" applyNumberFormat="1" applyFont="1" applyFill="1" applyBorder="1" applyAlignment="1" applyProtection="1">
      <alignment wrapText="1"/>
      <protection locked="0"/>
    </xf>
    <xf numFmtId="1" fontId="2" fillId="5" borderId="47" xfId="0" applyNumberFormat="1" applyFont="1" applyFill="1" applyBorder="1" applyAlignment="1" applyProtection="1">
      <alignment wrapText="1"/>
      <protection locked="0"/>
    </xf>
    <xf numFmtId="0" fontId="18" fillId="0" borderId="0" xfId="0" applyFont="1"/>
    <xf numFmtId="0" fontId="2" fillId="6" borderId="0" xfId="0" applyFont="1" applyFill="1"/>
    <xf numFmtId="0" fontId="18" fillId="7" borderId="0" xfId="0" applyFont="1" applyFill="1"/>
    <xf numFmtId="1" fontId="2" fillId="9" borderId="37" xfId="0" applyNumberFormat="1" applyFont="1" applyFill="1" applyBorder="1"/>
    <xf numFmtId="1" fontId="2" fillId="9" borderId="40" xfId="0" applyNumberFormat="1" applyFont="1" applyFill="1" applyBorder="1"/>
    <xf numFmtId="1" fontId="2" fillId="9" borderId="39" xfId="0" applyNumberFormat="1" applyFont="1" applyFill="1" applyBorder="1"/>
    <xf numFmtId="1" fontId="2" fillId="9" borderId="26" xfId="0" applyNumberFormat="1" applyFont="1" applyFill="1" applyBorder="1"/>
    <xf numFmtId="1" fontId="2" fillId="9" borderId="45" xfId="0" applyNumberFormat="1" applyFont="1" applyFill="1" applyBorder="1"/>
    <xf numFmtId="1" fontId="2" fillId="9" borderId="75" xfId="0" applyNumberFormat="1" applyFont="1" applyFill="1" applyBorder="1"/>
    <xf numFmtId="1" fontId="2" fillId="5" borderId="42" xfId="0" applyNumberFormat="1" applyFont="1" applyFill="1" applyBorder="1" applyAlignment="1" applyProtection="1">
      <alignment wrapText="1"/>
      <protection locked="0"/>
    </xf>
    <xf numFmtId="1" fontId="2" fillId="5" borderId="43" xfId="0" applyNumberFormat="1" applyFont="1" applyFill="1" applyBorder="1" applyAlignment="1" applyProtection="1">
      <alignment wrapText="1"/>
      <protection locked="0"/>
    </xf>
    <xf numFmtId="1" fontId="2" fillId="5" borderId="39" xfId="0" applyNumberFormat="1" applyFont="1" applyFill="1" applyBorder="1" applyAlignment="1" applyProtection="1">
      <alignment wrapText="1"/>
      <protection locked="0"/>
    </xf>
    <xf numFmtId="1" fontId="2" fillId="0" borderId="20" xfId="0" applyNumberFormat="1" applyFont="1" applyBorder="1" applyAlignment="1">
      <alignment horizontal="left" wrapText="1"/>
    </xf>
    <xf numFmtId="1" fontId="2" fillId="0" borderId="57" xfId="0" applyNumberFormat="1" applyFont="1" applyBorder="1"/>
    <xf numFmtId="1" fontId="2" fillId="3" borderId="57" xfId="5" applyNumberFormat="1" applyFont="1" applyBorder="1" applyProtection="1">
      <protection locked="0"/>
    </xf>
    <xf numFmtId="1" fontId="2" fillId="3" borderId="24" xfId="5" applyNumberFormat="1" applyFont="1" applyBorder="1" applyProtection="1">
      <protection locked="0"/>
    </xf>
    <xf numFmtId="1" fontId="2" fillId="3" borderId="80" xfId="5" applyNumberFormat="1" applyFont="1" applyBorder="1" applyProtection="1">
      <protection locked="0"/>
    </xf>
    <xf numFmtId="1" fontId="2" fillId="9" borderId="107" xfId="4" applyNumberFormat="1" applyFont="1" applyFill="1" applyBorder="1" applyProtection="1"/>
    <xf numFmtId="1" fontId="2" fillId="3" borderId="138" xfId="5" applyNumberFormat="1" applyFont="1" applyBorder="1" applyProtection="1">
      <protection locked="0"/>
    </xf>
    <xf numFmtId="1" fontId="2" fillId="3" borderId="139" xfId="5" applyNumberFormat="1" applyFont="1" applyBorder="1" applyProtection="1">
      <protection locked="0"/>
    </xf>
    <xf numFmtId="0" fontId="18" fillId="6" borderId="0" xfId="0" applyFont="1" applyFill="1"/>
    <xf numFmtId="1" fontId="2" fillId="0" borderId="36" xfId="0" applyNumberFormat="1" applyFont="1" applyBorder="1"/>
    <xf numFmtId="1" fontId="2" fillId="0" borderId="71" xfId="0" applyNumberFormat="1" applyFont="1" applyBorder="1" applyAlignment="1">
      <alignment horizontal="right"/>
    </xf>
    <xf numFmtId="1" fontId="2" fillId="5" borderId="37" xfId="0" applyNumberFormat="1" applyFont="1" applyFill="1" applyBorder="1" applyAlignment="1" applyProtection="1">
      <alignment horizontal="right"/>
      <protection locked="0"/>
    </xf>
    <xf numFmtId="1" fontId="2" fillId="5" borderId="39" xfId="0" applyNumberFormat="1" applyFont="1" applyFill="1" applyBorder="1" applyAlignment="1" applyProtection="1">
      <alignment horizontal="right"/>
      <protection locked="0"/>
    </xf>
    <xf numFmtId="1" fontId="2" fillId="5" borderId="40" xfId="0" applyNumberFormat="1" applyFont="1" applyFill="1" applyBorder="1" applyAlignment="1" applyProtection="1">
      <alignment horizontal="right"/>
      <protection locked="0"/>
    </xf>
    <xf numFmtId="1" fontId="2" fillId="5" borderId="36" xfId="0" applyNumberFormat="1" applyFont="1" applyFill="1" applyBorder="1" applyAlignment="1" applyProtection="1">
      <alignment horizontal="right"/>
      <protection locked="0"/>
    </xf>
    <xf numFmtId="1" fontId="2" fillId="5" borderId="41" xfId="0" applyNumberFormat="1" applyFont="1" applyFill="1" applyBorder="1" applyAlignment="1" applyProtection="1">
      <alignment horizontal="right"/>
      <protection locked="0"/>
    </xf>
    <xf numFmtId="1" fontId="2" fillId="5" borderId="219" xfId="0" applyNumberFormat="1" applyFont="1" applyFill="1" applyBorder="1" applyAlignment="1" applyProtection="1">
      <alignment horizontal="right"/>
      <protection locked="0"/>
    </xf>
    <xf numFmtId="1" fontId="2" fillId="5" borderId="38" xfId="0" applyNumberFormat="1" applyFont="1" applyFill="1" applyBorder="1" applyAlignment="1" applyProtection="1">
      <alignment horizontal="right"/>
      <protection locked="0"/>
    </xf>
    <xf numFmtId="1" fontId="2" fillId="5" borderId="48" xfId="0" applyNumberFormat="1" applyFont="1" applyFill="1" applyBorder="1" applyAlignment="1" applyProtection="1">
      <alignment horizontal="right"/>
      <protection locked="0"/>
    </xf>
    <xf numFmtId="1" fontId="2" fillId="9" borderId="48" xfId="0" applyNumberFormat="1" applyFont="1" applyFill="1" applyBorder="1" applyAlignment="1">
      <alignment horizontal="right"/>
    </xf>
    <xf numFmtId="1" fontId="2" fillId="12" borderId="0" xfId="0" applyNumberFormat="1" applyFont="1" applyFill="1" applyAlignment="1">
      <alignment vertical="center"/>
    </xf>
    <xf numFmtId="1" fontId="18" fillId="15" borderId="0" xfId="0" applyNumberFormat="1" applyFont="1" applyFill="1"/>
    <xf numFmtId="1" fontId="18" fillId="20" borderId="0" xfId="0" applyNumberFormat="1" applyFont="1" applyFill="1"/>
    <xf numFmtId="1" fontId="18" fillId="0" borderId="0" xfId="0" applyNumberFormat="1" applyFont="1"/>
    <xf numFmtId="0" fontId="18" fillId="16" borderId="0" xfId="0" applyFont="1" applyFill="1"/>
    <xf numFmtId="0" fontId="18" fillId="20" borderId="0" xfId="0" applyFont="1" applyFill="1"/>
    <xf numFmtId="1" fontId="2" fillId="0" borderId="36" xfId="0" applyNumberFormat="1" applyFont="1" applyBorder="1" applyAlignment="1">
      <alignment wrapText="1"/>
    </xf>
    <xf numFmtId="1" fontId="2" fillId="0" borderId="37" xfId="0" applyNumberFormat="1" applyFont="1" applyBorder="1" applyAlignment="1">
      <alignment horizontal="right" wrapText="1"/>
    </xf>
    <xf numFmtId="1" fontId="2" fillId="0" borderId="38" xfId="0" applyNumberFormat="1" applyFont="1" applyBorder="1" applyAlignment="1">
      <alignment horizontal="right" wrapText="1"/>
    </xf>
    <xf numFmtId="1" fontId="2" fillId="0" borderId="71" xfId="0" applyNumberFormat="1" applyFont="1" applyBorder="1" applyAlignment="1">
      <alignment horizontal="right" wrapText="1"/>
    </xf>
    <xf numFmtId="1" fontId="2" fillId="5" borderId="46" xfId="0" applyNumberFormat="1" applyFont="1" applyFill="1" applyBorder="1" applyAlignment="1" applyProtection="1">
      <alignment horizontal="right"/>
      <protection locked="0"/>
    </xf>
    <xf numFmtId="1" fontId="2" fillId="5" borderId="47" xfId="0" applyNumberFormat="1" applyFont="1" applyFill="1" applyBorder="1" applyAlignment="1" applyProtection="1">
      <alignment horizontal="right"/>
      <protection locked="0"/>
    </xf>
    <xf numFmtId="1" fontId="2" fillId="5" borderId="51" xfId="0" applyNumberFormat="1" applyFont="1" applyFill="1" applyBorder="1" applyAlignment="1" applyProtection="1">
      <alignment horizontal="right"/>
      <protection locked="0"/>
    </xf>
    <xf numFmtId="1" fontId="2" fillId="5" borderId="53" xfId="0" applyNumberFormat="1" applyFont="1" applyFill="1" applyBorder="1" applyAlignment="1" applyProtection="1">
      <alignment horizontal="right"/>
      <protection locked="0"/>
    </xf>
    <xf numFmtId="1" fontId="2" fillId="5" borderId="55" xfId="0" applyNumberFormat="1" applyFont="1" applyFill="1" applyBorder="1" applyAlignment="1" applyProtection="1">
      <alignment horizontal="right"/>
      <protection locked="0"/>
    </xf>
    <xf numFmtId="1" fontId="2" fillId="5" borderId="50" xfId="0" applyNumberFormat="1" applyFont="1" applyFill="1" applyBorder="1" applyAlignment="1" applyProtection="1">
      <alignment horizontal="right"/>
      <protection locked="0"/>
    </xf>
    <xf numFmtId="1" fontId="2" fillId="8" borderId="46" xfId="0" applyNumberFormat="1" applyFont="1" applyFill="1" applyBorder="1" applyAlignment="1">
      <alignment horizontal="right"/>
    </xf>
    <xf numFmtId="1" fontId="2" fillId="8" borderId="47" xfId="0" applyNumberFormat="1" applyFont="1" applyFill="1" applyBorder="1" applyAlignment="1">
      <alignment horizontal="right"/>
    </xf>
    <xf numFmtId="1" fontId="2" fillId="8" borderId="40" xfId="0" applyNumberFormat="1" applyFont="1" applyFill="1" applyBorder="1" applyAlignment="1">
      <alignment horizontal="right"/>
    </xf>
    <xf numFmtId="1" fontId="2" fillId="0" borderId="229" xfId="0" applyNumberFormat="1" applyFont="1" applyBorder="1" applyAlignment="1">
      <alignment horizontal="left" vertical="center" wrapText="1"/>
    </xf>
    <xf numFmtId="1" fontId="2" fillId="0" borderId="252" xfId="0" applyNumberFormat="1" applyFont="1" applyBorder="1" applyAlignment="1">
      <alignment horizontal="right"/>
    </xf>
    <xf numFmtId="1" fontId="2" fillId="5" borderId="245" xfId="0" applyNumberFormat="1" applyFont="1" applyFill="1" applyBorder="1" applyAlignment="1" applyProtection="1">
      <alignment horizontal="right"/>
      <protection locked="0"/>
    </xf>
    <xf numFmtId="1" fontId="2" fillId="5" borderId="246" xfId="0" applyNumberFormat="1" applyFont="1" applyFill="1" applyBorder="1" applyAlignment="1" applyProtection="1">
      <alignment horizontal="right"/>
      <protection locked="0"/>
    </xf>
    <xf numFmtId="1" fontId="2" fillId="5" borderId="278" xfId="0" applyNumberFormat="1" applyFont="1" applyFill="1" applyBorder="1" applyAlignment="1" applyProtection="1">
      <alignment horizontal="right"/>
      <protection locked="0"/>
    </xf>
    <xf numFmtId="1" fontId="2" fillId="5" borderId="260" xfId="0" applyNumberFormat="1" applyFont="1" applyFill="1" applyBorder="1" applyAlignment="1" applyProtection="1">
      <alignment horizontal="right"/>
      <protection locked="0"/>
    </xf>
    <xf numFmtId="1" fontId="2" fillId="5" borderId="226" xfId="0" applyNumberFormat="1" applyFont="1" applyFill="1" applyBorder="1" applyAlignment="1" applyProtection="1">
      <alignment horizontal="right"/>
      <protection locked="0"/>
    </xf>
    <xf numFmtId="1" fontId="2" fillId="5" borderId="252" xfId="0" applyNumberFormat="1" applyFont="1" applyFill="1" applyBorder="1" applyAlignment="1" applyProtection="1">
      <alignment horizontal="right"/>
      <protection locked="0"/>
    </xf>
    <xf numFmtId="1" fontId="2" fillId="5" borderId="261" xfId="0" applyNumberFormat="1" applyFont="1" applyFill="1" applyBorder="1" applyAlignment="1" applyProtection="1">
      <alignment horizontal="right"/>
      <protection locked="0"/>
    </xf>
    <xf numFmtId="1" fontId="2" fillId="5" borderId="238" xfId="0" applyNumberFormat="1" applyFont="1" applyFill="1" applyBorder="1" applyAlignment="1" applyProtection="1">
      <alignment horizontal="right"/>
      <protection locked="0"/>
    </xf>
    <xf numFmtId="1" fontId="18" fillId="17" borderId="0" xfId="0" applyNumberFormat="1" applyFont="1" applyFill="1"/>
    <xf numFmtId="1" fontId="2" fillId="0" borderId="48" xfId="0" applyNumberFormat="1" applyFont="1" applyBorder="1" applyAlignment="1">
      <alignment horizontal="left" vertical="center" wrapText="1"/>
    </xf>
    <xf numFmtId="1" fontId="2" fillId="0" borderId="48" xfId="0" applyNumberFormat="1" applyFont="1" applyBorder="1" applyAlignment="1">
      <alignment horizontal="right"/>
    </xf>
    <xf numFmtId="1" fontId="2" fillId="5" borderId="74" xfId="0" applyNumberFormat="1" applyFont="1" applyFill="1" applyBorder="1" applyAlignment="1" applyProtection="1">
      <alignment horizontal="right"/>
      <protection locked="0"/>
    </xf>
    <xf numFmtId="1" fontId="2" fillId="5" borderId="43" xfId="0" applyNumberFormat="1" applyFont="1" applyFill="1" applyBorder="1" applyAlignment="1" applyProtection="1">
      <alignment horizontal="right"/>
      <protection locked="0"/>
    </xf>
    <xf numFmtId="1" fontId="2" fillId="5" borderId="18" xfId="0" applyNumberFormat="1" applyFont="1" applyFill="1" applyBorder="1" applyAlignment="1" applyProtection="1">
      <alignment horizontal="right"/>
      <protection locked="0"/>
    </xf>
    <xf numFmtId="1" fontId="2" fillId="5" borderId="12" xfId="0" applyNumberFormat="1" applyFont="1" applyFill="1" applyBorder="1" applyAlignment="1" applyProtection="1">
      <alignment horizontal="right"/>
      <protection locked="0"/>
    </xf>
    <xf numFmtId="1" fontId="2" fillId="5" borderId="116" xfId="0" applyNumberFormat="1" applyFont="1" applyFill="1" applyBorder="1" applyAlignment="1" applyProtection="1">
      <alignment horizontal="right"/>
      <protection locked="0"/>
    </xf>
    <xf numFmtId="1" fontId="2" fillId="5" borderId="230" xfId="0" applyNumberFormat="1" applyFont="1" applyFill="1" applyBorder="1" applyAlignment="1" applyProtection="1">
      <alignment horizontal="right"/>
      <protection locked="0"/>
    </xf>
    <xf numFmtId="1" fontId="2" fillId="5" borderId="231" xfId="0" applyNumberFormat="1" applyFont="1" applyFill="1" applyBorder="1" applyAlignment="1" applyProtection="1">
      <alignment horizontal="right"/>
      <protection locked="0"/>
    </xf>
    <xf numFmtId="1" fontId="2" fillId="5" borderId="275" xfId="0" applyNumberFormat="1" applyFont="1" applyFill="1" applyBorder="1" applyAlignment="1" applyProtection="1">
      <alignment horizontal="right"/>
      <protection locked="0"/>
    </xf>
    <xf numFmtId="1" fontId="2" fillId="5" borderId="235" xfId="0" applyNumberFormat="1" applyFont="1" applyFill="1" applyBorder="1" applyAlignment="1" applyProtection="1">
      <alignment horizontal="right"/>
      <protection locked="0"/>
    </xf>
    <xf numFmtId="1" fontId="2" fillId="5" borderId="253" xfId="0" applyNumberFormat="1" applyFont="1" applyFill="1" applyBorder="1" applyAlignment="1" applyProtection="1">
      <alignment horizontal="right"/>
      <protection locked="0"/>
    </xf>
    <xf numFmtId="1" fontId="2" fillId="5" borderId="229" xfId="0" applyNumberFormat="1" applyFont="1" applyFill="1" applyBorder="1" applyAlignment="1" applyProtection="1">
      <alignment horizontal="right"/>
      <protection locked="0"/>
    </xf>
    <xf numFmtId="1" fontId="2" fillId="5" borderId="263" xfId="0" applyNumberFormat="1" applyFont="1" applyFill="1" applyBorder="1" applyAlignment="1" applyProtection="1">
      <alignment horizontal="right"/>
      <protection locked="0"/>
    </xf>
    <xf numFmtId="1" fontId="2" fillId="5" borderId="236" xfId="0" applyNumberFormat="1" applyFont="1" applyFill="1" applyBorder="1" applyAlignment="1" applyProtection="1">
      <alignment horizontal="right"/>
      <protection locked="0"/>
    </xf>
    <xf numFmtId="1" fontId="2" fillId="0" borderId="12" xfId="0" applyNumberFormat="1" applyFont="1" applyBorder="1" applyAlignment="1">
      <alignment horizontal="right"/>
    </xf>
    <xf numFmtId="1" fontId="2" fillId="5" borderId="157" xfId="0" applyNumberFormat="1" applyFont="1" applyFill="1" applyBorder="1" applyAlignment="1" applyProtection="1">
      <alignment horizontal="right"/>
      <protection locked="0"/>
    </xf>
    <xf numFmtId="1" fontId="2" fillId="0" borderId="37" xfId="0" applyNumberFormat="1" applyFont="1" applyBorder="1"/>
    <xf numFmtId="1" fontId="2" fillId="0" borderId="38" xfId="0" applyNumberFormat="1" applyFont="1" applyBorder="1"/>
    <xf numFmtId="1" fontId="2" fillId="0" borderId="71" xfId="0" applyNumberFormat="1" applyFont="1" applyBorder="1"/>
    <xf numFmtId="1" fontId="2" fillId="5" borderId="49" xfId="0" applyNumberFormat="1" applyFont="1" applyFill="1" applyBorder="1" applyAlignment="1" applyProtection="1">
      <alignment horizontal="right"/>
      <protection locked="0"/>
    </xf>
    <xf numFmtId="1" fontId="18" fillId="25" borderId="0" xfId="0" applyNumberFormat="1" applyFont="1" applyFill="1"/>
    <xf numFmtId="1" fontId="18" fillId="16" borderId="0" xfId="0" applyNumberFormat="1" applyFont="1" applyFill="1"/>
    <xf numFmtId="1" fontId="2" fillId="0" borderId="48" xfId="0" applyNumberFormat="1" applyFont="1" applyBorder="1" applyAlignment="1">
      <alignment horizontal="right" vertical="center" wrapText="1"/>
    </xf>
    <xf numFmtId="1" fontId="2" fillId="5" borderId="43" xfId="0" applyNumberFormat="1" applyFont="1" applyFill="1" applyBorder="1" applyAlignment="1" applyProtection="1">
      <alignment horizontal="right" vertical="center"/>
      <protection locked="0"/>
    </xf>
    <xf numFmtId="1" fontId="2" fillId="5" borderId="281" xfId="0" applyNumberFormat="1" applyFont="1" applyFill="1" applyBorder="1" applyAlignment="1" applyProtection="1">
      <alignment horizontal="right"/>
      <protection locked="0"/>
    </xf>
    <xf numFmtId="1" fontId="2" fillId="8" borderId="42" xfId="0" applyNumberFormat="1" applyFont="1" applyFill="1" applyBorder="1" applyAlignment="1">
      <alignment horizontal="right"/>
    </xf>
    <xf numFmtId="1" fontId="2" fillId="9" borderId="43" xfId="0" applyNumberFormat="1" applyFont="1" applyFill="1" applyBorder="1" applyAlignment="1">
      <alignment horizontal="right"/>
    </xf>
    <xf numFmtId="0" fontId="2" fillId="7" borderId="0" xfId="0" applyFont="1" applyFill="1"/>
    <xf numFmtId="0" fontId="2" fillId="15" borderId="0" xfId="0" applyFont="1" applyFill="1"/>
    <xf numFmtId="0" fontId="2" fillId="16" borderId="0" xfId="0" applyFont="1" applyFill="1"/>
    <xf numFmtId="1" fontId="2" fillId="4" borderId="237" xfId="0" applyNumberFormat="1" applyFont="1" applyFill="1" applyBorder="1" applyAlignment="1">
      <alignment horizontal="right"/>
    </xf>
    <xf numFmtId="1" fontId="2" fillId="5" borderId="237" xfId="0" applyNumberFormat="1" applyFont="1" applyFill="1" applyBorder="1" applyAlignment="1" applyProtection="1">
      <alignment horizontal="right"/>
      <protection locked="0"/>
    </xf>
    <xf numFmtId="1" fontId="2" fillId="5" borderId="273" xfId="0" applyNumberFormat="1" applyFont="1" applyFill="1" applyBorder="1" applyAlignment="1" applyProtection="1">
      <alignment horizontal="right"/>
      <protection locked="0"/>
    </xf>
    <xf numFmtId="1" fontId="2" fillId="4" borderId="36" xfId="0" applyNumberFormat="1" applyFont="1" applyFill="1" applyBorder="1" applyAlignment="1">
      <alignment horizontal="right"/>
    </xf>
    <xf numFmtId="1" fontId="3" fillId="0" borderId="0" xfId="0" applyNumberFormat="1" applyFont="1" applyAlignment="1">
      <alignment horizontal="center" vertical="center" wrapText="1"/>
    </xf>
    <xf numFmtId="1" fontId="4" fillId="0" borderId="3" xfId="0" applyNumberFormat="1" applyFont="1" applyBorder="1" applyAlignment="1">
      <alignment horizontal="center" vertical="center"/>
    </xf>
    <xf numFmtId="1" fontId="4" fillId="0" borderId="12" xfId="0" applyNumberFormat="1" applyFont="1" applyBorder="1" applyAlignment="1">
      <alignment horizontal="center" vertical="center"/>
    </xf>
    <xf numFmtId="1" fontId="4" fillId="0" borderId="20" xfId="0" applyNumberFormat="1" applyFont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 wrapText="1"/>
    </xf>
    <xf numFmtId="1" fontId="4" fillId="0" borderId="5" xfId="0" applyNumberFormat="1" applyFont="1" applyBorder="1" applyAlignment="1">
      <alignment horizontal="center" vertical="center" wrapText="1"/>
    </xf>
    <xf numFmtId="1" fontId="4" fillId="0" borderId="6" xfId="0" applyNumberFormat="1" applyFont="1" applyBorder="1" applyAlignment="1">
      <alignment horizontal="center" vertical="center" wrapText="1"/>
    </xf>
    <xf numFmtId="1" fontId="4" fillId="0" borderId="13" xfId="0" applyNumberFormat="1" applyFont="1" applyBorder="1" applyAlignment="1">
      <alignment horizontal="center" vertical="center" wrapText="1"/>
    </xf>
    <xf numFmtId="1" fontId="4" fillId="0" borderId="14" xfId="0" applyNumberFormat="1" applyFont="1" applyBorder="1" applyAlignment="1">
      <alignment horizontal="center" vertical="center" wrapText="1"/>
    </xf>
    <xf numFmtId="1" fontId="4" fillId="0" borderId="15" xfId="0" applyNumberFormat="1" applyFont="1" applyBorder="1" applyAlignment="1">
      <alignment horizontal="center" vertical="center" wrapText="1"/>
    </xf>
    <xf numFmtId="1" fontId="4" fillId="0" borderId="7" xfId="0" applyNumberFormat="1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/>
    </xf>
    <xf numFmtId="1" fontId="4" fillId="0" borderId="9" xfId="0" applyNumberFormat="1" applyFont="1" applyBorder="1" applyAlignment="1">
      <alignment horizontal="center" vertical="center"/>
    </xf>
    <xf numFmtId="1" fontId="4" fillId="0" borderId="10" xfId="0" applyNumberFormat="1" applyFont="1" applyBorder="1" applyAlignment="1">
      <alignment horizontal="center" vertical="center" wrapText="1"/>
    </xf>
    <xf numFmtId="1" fontId="4" fillId="0" borderId="17" xfId="0" applyNumberFormat="1" applyFont="1" applyBorder="1" applyAlignment="1">
      <alignment horizontal="center" vertical="center" wrapText="1"/>
    </xf>
    <xf numFmtId="1" fontId="4" fillId="0" borderId="23" xfId="0" applyNumberFormat="1" applyFont="1" applyBorder="1" applyAlignment="1">
      <alignment horizontal="center" vertical="center" wrapText="1"/>
    </xf>
    <xf numFmtId="1" fontId="4" fillId="0" borderId="11" xfId="0" applyNumberFormat="1" applyFont="1" applyBorder="1" applyAlignment="1">
      <alignment horizontal="center" vertical="center" wrapText="1"/>
    </xf>
    <xf numFmtId="1" fontId="4" fillId="0" borderId="18" xfId="0" applyNumberFormat="1" applyFont="1" applyBorder="1" applyAlignment="1">
      <alignment horizontal="center" vertical="center" wrapText="1"/>
    </xf>
    <xf numFmtId="1" fontId="4" fillId="0" borderId="24" xfId="0" applyNumberFormat="1" applyFont="1" applyBorder="1" applyAlignment="1">
      <alignment horizontal="center" vertical="center" wrapText="1"/>
    </xf>
    <xf numFmtId="1" fontId="4" fillId="0" borderId="19" xfId="0" applyNumberFormat="1" applyFont="1" applyBorder="1" applyAlignment="1">
      <alignment horizontal="center" vertical="center" wrapText="1"/>
    </xf>
    <xf numFmtId="1" fontId="4" fillId="0" borderId="7" xfId="0" applyNumberFormat="1" applyFont="1" applyBorder="1" applyAlignment="1">
      <alignment horizontal="center" vertical="center" wrapText="1"/>
    </xf>
    <xf numFmtId="1" fontId="4" fillId="0" borderId="16" xfId="0" applyNumberFormat="1" applyFont="1" applyBorder="1" applyAlignment="1">
      <alignment horizontal="center" vertical="center"/>
    </xf>
    <xf numFmtId="1" fontId="4" fillId="0" borderId="16" xfId="0" applyNumberFormat="1" applyFont="1" applyBorder="1" applyAlignment="1">
      <alignment horizontal="center" vertical="center" wrapText="1"/>
    </xf>
    <xf numFmtId="1" fontId="4" fillId="0" borderId="105" xfId="0" applyNumberFormat="1" applyFont="1" applyBorder="1" applyAlignment="1">
      <alignment horizontal="center" vertical="center"/>
    </xf>
    <xf numFmtId="1" fontId="4" fillId="0" borderId="115" xfId="0" applyNumberFormat="1" applyFont="1" applyBorder="1" applyAlignment="1">
      <alignment horizontal="center" vertical="center"/>
    </xf>
    <xf numFmtId="1" fontId="4" fillId="0" borderId="109" xfId="0" applyNumberFormat="1" applyFont="1" applyBorder="1" applyAlignment="1">
      <alignment horizontal="center" vertical="center"/>
    </xf>
    <xf numFmtId="1" fontId="4" fillId="0" borderId="93" xfId="0" applyNumberFormat="1" applyFont="1" applyBorder="1" applyAlignment="1">
      <alignment horizontal="center" vertical="center"/>
    </xf>
    <xf numFmtId="1" fontId="4" fillId="0" borderId="107" xfId="0" applyNumberFormat="1" applyFont="1" applyBorder="1" applyAlignment="1">
      <alignment horizontal="center" vertical="center"/>
    </xf>
    <xf numFmtId="1" fontId="4" fillId="0" borderId="124" xfId="0" applyNumberFormat="1" applyFont="1" applyBorder="1" applyAlignment="1">
      <alignment horizontal="center" vertical="center" wrapText="1"/>
    </xf>
    <xf numFmtId="1" fontId="4" fillId="0" borderId="91" xfId="0" applyNumberFormat="1" applyFont="1" applyBorder="1" applyAlignment="1">
      <alignment horizontal="center" vertical="center"/>
    </xf>
    <xf numFmtId="1" fontId="4" fillId="0" borderId="108" xfId="0" applyNumberFormat="1" applyFont="1" applyBorder="1" applyAlignment="1">
      <alignment horizontal="center" vertical="center"/>
    </xf>
    <xf numFmtId="1" fontId="4" fillId="0" borderId="104" xfId="0" applyNumberFormat="1" applyFont="1" applyBorder="1" applyAlignment="1">
      <alignment horizontal="left" vertical="center" wrapText="1"/>
    </xf>
    <xf numFmtId="1" fontId="4" fillId="0" borderId="12" xfId="0" applyNumberFormat="1" applyFont="1" applyBorder="1" applyAlignment="1">
      <alignment horizontal="left" vertical="center" wrapText="1"/>
    </xf>
    <xf numFmtId="1" fontId="4" fillId="0" borderId="20" xfId="0" applyNumberFormat="1" applyFont="1" applyBorder="1" applyAlignment="1">
      <alignment horizontal="left" vertical="center" wrapText="1"/>
    </xf>
    <xf numFmtId="1" fontId="4" fillId="0" borderId="140" xfId="0" applyNumberFormat="1" applyFont="1" applyBorder="1" applyAlignment="1">
      <alignment horizontal="left" vertical="center" wrapText="1"/>
    </xf>
    <xf numFmtId="1" fontId="4" fillId="0" borderId="104" xfId="0" applyNumberFormat="1" applyFont="1" applyBorder="1" applyAlignment="1">
      <alignment horizontal="center" vertical="center"/>
    </xf>
    <xf numFmtId="0" fontId="4" fillId="19" borderId="172" xfId="0" applyFont="1" applyFill="1" applyBorder="1" applyAlignment="1">
      <alignment horizontal="center" vertical="center" wrapText="1"/>
    </xf>
    <xf numFmtId="0" fontId="4" fillId="19" borderId="181" xfId="0" applyFont="1" applyFill="1" applyBorder="1" applyAlignment="1">
      <alignment horizontal="center" vertical="center" wrapText="1"/>
    </xf>
    <xf numFmtId="0" fontId="4" fillId="19" borderId="195" xfId="0" applyFont="1" applyFill="1" applyBorder="1" applyAlignment="1">
      <alignment horizontal="center" vertical="center" wrapText="1"/>
    </xf>
    <xf numFmtId="0" fontId="4" fillId="19" borderId="173" xfId="0" applyFont="1" applyFill="1" applyBorder="1" applyAlignment="1">
      <alignment horizontal="center" wrapText="1"/>
    </xf>
    <xf numFmtId="0" fontId="4" fillId="19" borderId="174" xfId="0" applyFont="1" applyFill="1" applyBorder="1" applyAlignment="1">
      <alignment horizontal="center" wrapText="1"/>
    </xf>
    <xf numFmtId="0" fontId="4" fillId="19" borderId="175" xfId="0" applyFont="1" applyFill="1" applyBorder="1" applyAlignment="1">
      <alignment horizontal="center" wrapText="1"/>
    </xf>
    <xf numFmtId="0" fontId="4" fillId="18" borderId="173" xfId="0" applyFont="1" applyFill="1" applyBorder="1" applyAlignment="1">
      <alignment horizontal="center" wrapText="1"/>
    </xf>
    <xf numFmtId="0" fontId="4" fillId="18" borderId="174" xfId="0" applyFont="1" applyFill="1" applyBorder="1" applyAlignment="1">
      <alignment horizontal="center" wrapText="1"/>
    </xf>
    <xf numFmtId="0" fontId="4" fillId="18" borderId="175" xfId="0" applyFont="1" applyFill="1" applyBorder="1" applyAlignment="1">
      <alignment horizontal="center" wrapText="1"/>
    </xf>
    <xf numFmtId="0" fontId="4" fillId="0" borderId="174" xfId="0" applyFont="1" applyBorder="1" applyAlignment="1">
      <alignment horizontal="center" wrapText="1"/>
    </xf>
    <xf numFmtId="0" fontId="4" fillId="0" borderId="176" xfId="0" applyFont="1" applyBorder="1" applyAlignment="1">
      <alignment horizontal="center" wrapText="1"/>
    </xf>
    <xf numFmtId="0" fontId="4" fillId="19" borderId="167" xfId="0" applyFont="1" applyFill="1" applyBorder="1" applyAlignment="1">
      <alignment horizontal="center" wrapText="1"/>
    </xf>
    <xf numFmtId="0" fontId="4" fillId="19" borderId="161" xfId="0" applyFont="1" applyFill="1" applyBorder="1" applyAlignment="1">
      <alignment horizontal="center" wrapText="1"/>
    </xf>
    <xf numFmtId="0" fontId="4" fillId="0" borderId="177" xfId="0" applyFont="1" applyBorder="1" applyAlignment="1">
      <alignment horizontal="center" vertical="center" wrapText="1"/>
    </xf>
    <xf numFmtId="0" fontId="4" fillId="0" borderId="185" xfId="0" applyFont="1" applyBorder="1" applyAlignment="1">
      <alignment horizontal="center" vertical="center" wrapText="1"/>
    </xf>
    <xf numFmtId="0" fontId="4" fillId="0" borderId="191" xfId="0" applyFont="1" applyBorder="1" applyAlignment="1">
      <alignment horizontal="center" vertical="center" wrapText="1"/>
    </xf>
    <xf numFmtId="0" fontId="4" fillId="0" borderId="178" xfId="0" applyFont="1" applyBorder="1" applyAlignment="1">
      <alignment horizontal="center" vertical="center" wrapText="1"/>
    </xf>
    <xf numFmtId="0" fontId="4" fillId="0" borderId="186" xfId="0" applyFont="1" applyBorder="1" applyAlignment="1">
      <alignment horizontal="center" vertical="center" wrapText="1"/>
    </xf>
    <xf numFmtId="0" fontId="4" fillId="0" borderId="192" xfId="0" applyFont="1" applyBorder="1" applyAlignment="1">
      <alignment horizontal="center" vertical="center" wrapText="1"/>
    </xf>
    <xf numFmtId="0" fontId="4" fillId="0" borderId="179" xfId="0" applyFont="1" applyBorder="1" applyAlignment="1">
      <alignment horizontal="center" vertical="center" wrapText="1"/>
    </xf>
    <xf numFmtId="0" fontId="4" fillId="0" borderId="187" xfId="0" applyFont="1" applyBorder="1" applyAlignment="1">
      <alignment horizontal="center" vertical="center" wrapText="1"/>
    </xf>
    <xf numFmtId="0" fontId="4" fillId="0" borderId="193" xfId="0" applyFont="1" applyBorder="1" applyAlignment="1">
      <alignment horizontal="center" vertical="center" wrapText="1"/>
    </xf>
    <xf numFmtId="0" fontId="4" fillId="18" borderId="166" xfId="0" applyFont="1" applyFill="1" applyBorder="1" applyAlignment="1">
      <alignment horizontal="center"/>
    </xf>
    <xf numFmtId="0" fontId="4" fillId="18" borderId="167" xfId="0" applyFont="1" applyFill="1" applyBorder="1" applyAlignment="1">
      <alignment horizontal="center"/>
    </xf>
    <xf numFmtId="0" fontId="4" fillId="18" borderId="168" xfId="0" applyFont="1" applyFill="1" applyBorder="1" applyAlignment="1">
      <alignment horizontal="center"/>
    </xf>
    <xf numFmtId="0" fontId="4" fillId="19" borderId="169" xfId="0" applyFont="1" applyFill="1" applyBorder="1" applyAlignment="1">
      <alignment horizontal="center" wrapText="1"/>
    </xf>
    <xf numFmtId="0" fontId="4" fillId="19" borderId="170" xfId="0" applyFont="1" applyFill="1" applyBorder="1" applyAlignment="1">
      <alignment horizontal="center" vertical="center" wrapText="1"/>
    </xf>
    <xf numFmtId="0" fontId="4" fillId="19" borderId="78" xfId="0" applyFont="1" applyFill="1" applyBorder="1" applyAlignment="1">
      <alignment horizontal="center" vertical="center" wrapText="1"/>
    </xf>
    <xf numFmtId="0" fontId="4" fillId="19" borderId="110" xfId="0" applyFont="1" applyFill="1" applyBorder="1" applyAlignment="1">
      <alignment horizontal="center" vertical="center" wrapText="1"/>
    </xf>
    <xf numFmtId="0" fontId="4" fillId="19" borderId="171" xfId="0" applyFont="1" applyFill="1" applyBorder="1" applyAlignment="1">
      <alignment horizontal="center" vertical="center" wrapText="1"/>
    </xf>
    <xf numFmtId="0" fontId="4" fillId="19" borderId="180" xfId="0" applyFont="1" applyFill="1" applyBorder="1" applyAlignment="1">
      <alignment horizontal="center" vertical="center" wrapText="1"/>
    </xf>
    <xf numFmtId="0" fontId="4" fillId="19" borderId="194" xfId="0" applyFont="1" applyFill="1" applyBorder="1" applyAlignment="1">
      <alignment horizontal="center" vertical="center" wrapText="1"/>
    </xf>
    <xf numFmtId="0" fontId="4" fillId="0" borderId="105" xfId="0" applyFont="1" applyBorder="1" applyAlignment="1">
      <alignment horizontal="center" vertical="center" wrapText="1"/>
    </xf>
    <xf numFmtId="0" fontId="4" fillId="0" borderId="182" xfId="0" applyFont="1" applyBorder="1" applyAlignment="1">
      <alignment horizontal="center" vertical="center" wrapText="1"/>
    </xf>
    <xf numFmtId="0" fontId="4" fillId="18" borderId="62" xfId="0" applyFont="1" applyFill="1" applyBorder="1" applyAlignment="1">
      <alignment wrapText="1"/>
    </xf>
    <xf numFmtId="0" fontId="4" fillId="18" borderId="61" xfId="0" applyFont="1" applyFill="1" applyBorder="1" applyAlignment="1">
      <alignment wrapText="1"/>
    </xf>
    <xf numFmtId="0" fontId="4" fillId="0" borderId="183" xfId="0" applyFont="1" applyBorder="1" applyAlignment="1">
      <alignment horizontal="center" vertical="center" wrapText="1"/>
    </xf>
    <xf numFmtId="0" fontId="4" fillId="0" borderId="184" xfId="0" applyFont="1" applyBorder="1" applyAlignment="1">
      <alignment horizontal="center" vertical="center" wrapText="1"/>
    </xf>
    <xf numFmtId="0" fontId="4" fillId="0" borderId="92" xfId="0" applyFont="1" applyBorder="1" applyAlignment="1">
      <alignment horizontal="center" vertical="center" wrapText="1"/>
    </xf>
    <xf numFmtId="0" fontId="4" fillId="0" borderId="90" xfId="0" applyFont="1" applyBorder="1" applyAlignment="1">
      <alignment horizontal="center" vertical="center" wrapText="1"/>
    </xf>
    <xf numFmtId="0" fontId="4" fillId="0" borderId="91" xfId="0" applyFont="1" applyBorder="1" applyAlignment="1">
      <alignment horizontal="center" vertical="center" wrapText="1"/>
    </xf>
    <xf numFmtId="0" fontId="4" fillId="0" borderId="7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95" xfId="0" applyFont="1" applyBorder="1" applyAlignment="1">
      <alignment horizontal="center" vertical="center" wrapText="1"/>
    </xf>
    <xf numFmtId="0" fontId="4" fillId="0" borderId="9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20" xfId="0" applyFont="1" applyBorder="1" applyAlignment="1">
      <alignment wrapText="1"/>
    </xf>
    <xf numFmtId="0" fontId="4" fillId="0" borderId="100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4" fillId="0" borderId="39" xfId="0" applyFont="1" applyBorder="1" applyAlignment="1">
      <alignment wrapText="1"/>
    </xf>
    <xf numFmtId="0" fontId="4" fillId="0" borderId="123" xfId="0" applyFont="1" applyBorder="1" applyAlignment="1">
      <alignment horizontal="center" vertical="center" wrapText="1"/>
    </xf>
    <xf numFmtId="1" fontId="4" fillId="0" borderId="90" xfId="0" applyNumberFormat="1" applyFont="1" applyBorder="1" applyAlignment="1">
      <alignment horizontal="center" vertical="center" wrapText="1"/>
    </xf>
    <xf numFmtId="1" fontId="4" fillId="0" borderId="91" xfId="0" applyNumberFormat="1" applyFont="1" applyBorder="1" applyAlignment="1">
      <alignment horizontal="center" vertical="center" wrapText="1"/>
    </xf>
    <xf numFmtId="1" fontId="4" fillId="0" borderId="214" xfId="0" applyNumberFormat="1" applyFont="1" applyBorder="1" applyAlignment="1">
      <alignment horizontal="center" vertical="center" wrapText="1"/>
    </xf>
    <xf numFmtId="1" fontId="4" fillId="0" borderId="215" xfId="0" applyNumberFormat="1" applyFont="1" applyBorder="1" applyAlignment="1">
      <alignment horizontal="center" vertical="center" wrapText="1"/>
    </xf>
    <xf numFmtId="1" fontId="4" fillId="0" borderId="95" xfId="0" applyNumberFormat="1" applyFont="1" applyBorder="1" applyAlignment="1">
      <alignment horizontal="center" vertical="center" wrapText="1"/>
    </xf>
    <xf numFmtId="1" fontId="4" fillId="12" borderId="105" xfId="0" applyNumberFormat="1" applyFont="1" applyFill="1" applyBorder="1" applyAlignment="1">
      <alignment horizontal="center" vertical="center" wrapText="1"/>
    </xf>
    <xf numFmtId="1" fontId="4" fillId="12" borderId="92" xfId="0" applyNumberFormat="1" applyFont="1" applyFill="1" applyBorder="1" applyAlignment="1">
      <alignment horizontal="center" vertical="center" wrapText="1"/>
    </xf>
    <xf numFmtId="1" fontId="4" fillId="12" borderId="123" xfId="0" applyNumberFormat="1" applyFont="1" applyFill="1" applyBorder="1" applyAlignment="1">
      <alignment horizontal="center" vertical="center" wrapText="1"/>
    </xf>
    <xf numFmtId="1" fontId="4" fillId="12" borderId="103" xfId="0" applyNumberFormat="1" applyFont="1" applyFill="1" applyBorder="1" applyAlignment="1">
      <alignment horizontal="center" vertical="center" wrapText="1"/>
    </xf>
    <xf numFmtId="1" fontId="4" fillId="12" borderId="114" xfId="0" applyNumberFormat="1" applyFont="1" applyFill="1" applyBorder="1" applyAlignment="1">
      <alignment horizontal="center" vertical="center" wrapText="1"/>
    </xf>
    <xf numFmtId="1" fontId="4" fillId="0" borderId="105" xfId="0" applyNumberFormat="1" applyFont="1" applyBorder="1" applyAlignment="1">
      <alignment horizontal="center" vertical="center" wrapText="1"/>
    </xf>
    <xf numFmtId="1" fontId="4" fillId="0" borderId="123" xfId="0" applyNumberFormat="1" applyFont="1" applyBorder="1" applyAlignment="1">
      <alignment horizontal="center" vertical="center" wrapText="1"/>
    </xf>
    <xf numFmtId="1" fontId="4" fillId="0" borderId="92" xfId="0" applyNumberFormat="1" applyFont="1" applyBorder="1" applyAlignment="1">
      <alignment horizontal="center" vertical="center" wrapText="1"/>
    </xf>
    <xf numFmtId="1" fontId="4" fillId="0" borderId="103" xfId="0" applyNumberFormat="1" applyFont="1" applyBorder="1" applyAlignment="1">
      <alignment horizontal="center" vertical="center" wrapText="1"/>
    </xf>
    <xf numFmtId="1" fontId="4" fillId="0" borderId="114" xfId="0" applyNumberFormat="1" applyFont="1" applyBorder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1" fontId="4" fillId="0" borderId="213" xfId="0" applyNumberFormat="1" applyFont="1" applyBorder="1" applyAlignment="1">
      <alignment horizontal="center" vertical="center" wrapText="1"/>
    </xf>
    <xf numFmtId="1" fontId="4" fillId="0" borderId="216" xfId="0" applyNumberFormat="1" applyFont="1" applyBorder="1" applyAlignment="1">
      <alignment horizontal="center" vertical="center" wrapText="1"/>
    </xf>
    <xf numFmtId="1" fontId="4" fillId="0" borderId="102" xfId="0" applyNumberFormat="1" applyFont="1" applyBorder="1" applyAlignment="1">
      <alignment horizontal="center" vertical="center" wrapText="1"/>
    </xf>
    <xf numFmtId="1" fontId="4" fillId="0" borderId="160" xfId="0" applyNumberFormat="1" applyFont="1" applyBorder="1" applyAlignment="1">
      <alignment horizontal="center" vertical="center" wrapText="1"/>
    </xf>
    <xf numFmtId="1" fontId="4" fillId="0" borderId="79" xfId="0" applyNumberFormat="1" applyFont="1" applyBorder="1" applyAlignment="1">
      <alignment horizontal="center" vertical="center" wrapText="1"/>
    </xf>
    <xf numFmtId="1" fontId="4" fillId="0" borderId="80" xfId="0" applyNumberFormat="1" applyFont="1" applyBorder="1" applyAlignment="1">
      <alignment horizontal="center" vertical="center" wrapText="1"/>
    </xf>
    <xf numFmtId="1" fontId="4" fillId="4" borderId="92" xfId="0" applyNumberFormat="1" applyFont="1" applyFill="1" applyBorder="1" applyAlignment="1">
      <alignment horizontal="center" vertical="center" wrapText="1"/>
    </xf>
    <xf numFmtId="1" fontId="4" fillId="4" borderId="123" xfId="0" applyNumberFormat="1" applyFont="1" applyFill="1" applyBorder="1" applyAlignment="1">
      <alignment horizontal="center" vertical="center" wrapText="1"/>
    </xf>
    <xf numFmtId="1" fontId="4" fillId="0" borderId="120" xfId="0" applyNumberFormat="1" applyFont="1" applyBorder="1" applyAlignment="1">
      <alignment horizontal="left" wrapText="1"/>
    </xf>
    <xf numFmtId="1" fontId="4" fillId="0" borderId="100" xfId="0" applyNumberFormat="1" applyFont="1" applyBorder="1" applyAlignment="1">
      <alignment horizontal="left" wrapText="1"/>
    </xf>
    <xf numFmtId="1" fontId="4" fillId="0" borderId="36" xfId="0" applyNumberFormat="1" applyFont="1" applyBorder="1" applyAlignment="1">
      <alignment horizontal="left" wrapText="1"/>
    </xf>
    <xf numFmtId="1" fontId="4" fillId="0" borderId="39" xfId="0" applyNumberFormat="1" applyFont="1" applyBorder="1" applyAlignment="1">
      <alignment horizontal="left" wrapText="1"/>
    </xf>
    <xf numFmtId="1" fontId="4" fillId="0" borderId="105" xfId="0" applyNumberFormat="1" applyFont="1" applyBorder="1" applyAlignment="1">
      <alignment wrapText="1"/>
    </xf>
    <xf numFmtId="1" fontId="4" fillId="0" borderId="123" xfId="0" applyNumberFormat="1" applyFont="1" applyBorder="1" applyAlignment="1">
      <alignment wrapText="1"/>
    </xf>
    <xf numFmtId="1" fontId="4" fillId="0" borderId="120" xfId="0" applyNumberFormat="1" applyFont="1" applyBorder="1" applyAlignment="1">
      <alignment wrapText="1"/>
    </xf>
    <xf numFmtId="1" fontId="4" fillId="0" borderId="100" xfId="0" applyNumberFormat="1" applyFont="1" applyBorder="1" applyAlignment="1">
      <alignment wrapText="1"/>
    </xf>
    <xf numFmtId="1" fontId="4" fillId="0" borderId="36" xfId="0" applyNumberFormat="1" applyFont="1" applyBorder="1" applyAlignment="1">
      <alignment wrapText="1"/>
    </xf>
    <xf numFmtId="1" fontId="4" fillId="0" borderId="39" xfId="0" applyNumberFormat="1" applyFont="1" applyBorder="1" applyAlignment="1">
      <alignment wrapText="1"/>
    </xf>
    <xf numFmtId="1" fontId="4" fillId="0" borderId="62" xfId="0" applyNumberFormat="1" applyFont="1" applyBorder="1" applyAlignment="1">
      <alignment wrapText="1"/>
    </xf>
    <xf numFmtId="1" fontId="4" fillId="0" borderId="61" xfId="0" applyNumberFormat="1" applyFont="1" applyBorder="1" applyAlignment="1">
      <alignment wrapText="1"/>
    </xf>
    <xf numFmtId="1" fontId="4" fillId="0" borderId="62" xfId="0" applyNumberFormat="1" applyFont="1" applyBorder="1" applyAlignment="1">
      <alignment horizontal="left" wrapText="1"/>
    </xf>
    <xf numFmtId="1" fontId="4" fillId="0" borderId="61" xfId="0" applyNumberFormat="1" applyFont="1" applyBorder="1" applyAlignment="1">
      <alignment horizontal="left" wrapText="1"/>
    </xf>
    <xf numFmtId="1" fontId="3" fillId="4" borderId="0" xfId="0" applyNumberFormat="1" applyFont="1" applyFill="1" applyAlignment="1">
      <alignment horizontal="center" vertical="center" wrapText="1"/>
    </xf>
    <xf numFmtId="1" fontId="6" fillId="4" borderId="0" xfId="0" applyNumberFormat="1" applyFont="1" applyFill="1" applyAlignment="1">
      <alignment horizontal="left" wrapText="1"/>
    </xf>
    <xf numFmtId="1" fontId="6" fillId="4" borderId="14" xfId="0" applyNumberFormat="1" applyFont="1" applyFill="1" applyBorder="1" applyAlignment="1">
      <alignment horizontal="left"/>
    </xf>
    <xf numFmtId="1" fontId="4" fillId="0" borderId="0" xfId="0" applyNumberFormat="1" applyFont="1" applyAlignment="1">
      <alignment horizontal="center" vertical="center"/>
    </xf>
    <xf numFmtId="1" fontId="4" fillId="0" borderId="252" xfId="0" applyNumberFormat="1" applyFont="1" applyBorder="1" applyAlignment="1">
      <alignment horizontal="center" vertical="center"/>
    </xf>
    <xf numFmtId="1" fontId="4" fillId="0" borderId="241" xfId="0" applyNumberFormat="1" applyFont="1" applyBorder="1" applyAlignment="1">
      <alignment horizontal="center" vertical="center" wrapText="1"/>
    </xf>
    <xf numFmtId="1" fontId="4" fillId="0" borderId="228" xfId="0" applyNumberFormat="1" applyFont="1" applyBorder="1" applyAlignment="1">
      <alignment horizontal="center" vertical="center" wrapText="1"/>
    </xf>
    <xf numFmtId="1" fontId="4" fillId="0" borderId="226" xfId="0" applyNumberFormat="1" applyFont="1" applyBorder="1" applyAlignment="1">
      <alignment horizontal="center" vertical="center" wrapText="1"/>
    </xf>
    <xf numFmtId="1" fontId="4" fillId="0" borderId="241" xfId="0" applyNumberFormat="1" applyFont="1" applyBorder="1" applyAlignment="1">
      <alignment horizontal="center" vertical="center"/>
    </xf>
    <xf numFmtId="1" fontId="4" fillId="0" borderId="228" xfId="0" applyNumberFormat="1" applyFont="1" applyBorder="1" applyAlignment="1">
      <alignment horizontal="center" vertical="center"/>
    </xf>
    <xf numFmtId="1" fontId="4" fillId="0" borderId="227" xfId="0" applyNumberFormat="1" applyFont="1" applyBorder="1" applyAlignment="1">
      <alignment horizontal="center" vertical="center"/>
    </xf>
    <xf numFmtId="1" fontId="4" fillId="0" borderId="242" xfId="0" applyNumberFormat="1" applyFont="1" applyBorder="1" applyAlignment="1">
      <alignment horizontal="center" vertical="center" wrapText="1"/>
    </xf>
    <xf numFmtId="1" fontId="4" fillId="0" borderId="247" xfId="0" applyNumberFormat="1" applyFont="1" applyBorder="1" applyAlignment="1">
      <alignment horizontal="center" vertical="center" wrapText="1"/>
    </xf>
    <xf numFmtId="1" fontId="4" fillId="0" borderId="242" xfId="0" applyNumberFormat="1" applyFont="1" applyBorder="1" applyAlignment="1">
      <alignment horizontal="center" vertical="center"/>
    </xf>
    <xf numFmtId="1" fontId="4" fillId="0" borderId="244" xfId="0" applyNumberFormat="1" applyFont="1" applyBorder="1" applyAlignment="1">
      <alignment horizontal="center" vertical="center"/>
    </xf>
    <xf numFmtId="1" fontId="4" fillId="0" borderId="252" xfId="0" applyNumberFormat="1" applyFont="1" applyBorder="1" applyAlignment="1">
      <alignment horizontal="center" vertical="center" wrapText="1"/>
    </xf>
    <xf numFmtId="1" fontId="4" fillId="0" borderId="12" xfId="0" applyNumberFormat="1" applyFont="1" applyBorder="1" applyAlignment="1">
      <alignment horizontal="center" vertical="center" wrapText="1"/>
    </xf>
    <xf numFmtId="1" fontId="4" fillId="0" borderId="20" xfId="0" applyNumberFormat="1" applyFont="1" applyBorder="1" applyAlignment="1">
      <alignment horizontal="center" vertical="center" wrapText="1"/>
    </xf>
    <xf numFmtId="1" fontId="4" fillId="0" borderId="257" xfId="0" applyNumberFormat="1" applyFont="1" applyBorder="1" applyAlignment="1">
      <alignment horizontal="center" vertical="center" wrapText="1"/>
    </xf>
    <xf numFmtId="1" fontId="4" fillId="0" borderId="269" xfId="0" applyNumberFormat="1" applyFont="1" applyBorder="1" applyAlignment="1">
      <alignment horizontal="center" vertical="center" wrapText="1"/>
    </xf>
    <xf numFmtId="1" fontId="4" fillId="0" borderId="270" xfId="0" applyNumberFormat="1" applyFont="1" applyBorder="1" applyAlignment="1">
      <alignment horizontal="center" vertical="center" wrapText="1"/>
    </xf>
    <xf numFmtId="1" fontId="4" fillId="0" borderId="271" xfId="0" applyNumberFormat="1" applyFont="1" applyBorder="1" applyAlignment="1">
      <alignment horizontal="center" vertical="center" wrapText="1"/>
    </xf>
    <xf numFmtId="1" fontId="2" fillId="0" borderId="252" xfId="0" applyNumberFormat="1" applyFont="1" applyBorder="1" applyAlignment="1">
      <alignment horizontal="left" vertical="center" wrapText="1"/>
    </xf>
    <xf numFmtId="1" fontId="2" fillId="0" borderId="12" xfId="0" applyNumberFormat="1" applyFont="1" applyBorder="1" applyAlignment="1">
      <alignment horizontal="left" vertical="center" wrapText="1"/>
    </xf>
    <xf numFmtId="1" fontId="2" fillId="0" borderId="20" xfId="0" applyNumberFormat="1" applyFont="1" applyBorder="1" applyAlignment="1">
      <alignment horizontal="left" vertical="center" wrapText="1"/>
    </xf>
    <xf numFmtId="1" fontId="4" fillId="0" borderId="252" xfId="0" applyNumberFormat="1" applyFont="1" applyBorder="1" applyAlignment="1">
      <alignment horizontal="left" vertical="center" wrapText="1"/>
    </xf>
    <xf numFmtId="1" fontId="4" fillId="0" borderId="243" xfId="0" applyNumberFormat="1" applyFont="1" applyBorder="1" applyAlignment="1">
      <alignment horizontal="center" vertical="center"/>
    </xf>
    <xf numFmtId="1" fontId="4" fillId="0" borderId="245" xfId="0" applyNumberFormat="1" applyFont="1" applyBorder="1" applyAlignment="1">
      <alignment horizontal="center" vertical="center" wrapText="1"/>
    </xf>
    <xf numFmtId="1" fontId="4" fillId="0" borderId="74" xfId="0" applyNumberFormat="1" applyFont="1" applyBorder="1" applyAlignment="1">
      <alignment horizontal="center" vertical="center" wrapText="1"/>
    </xf>
    <xf numFmtId="1" fontId="4" fillId="0" borderId="57" xfId="0" applyNumberFormat="1" applyFont="1" applyBorder="1" applyAlignment="1">
      <alignment horizontal="center" vertical="center" wrapText="1"/>
    </xf>
    <xf numFmtId="1" fontId="4" fillId="0" borderId="246" xfId="0" applyNumberFormat="1" applyFont="1" applyBorder="1" applyAlignment="1">
      <alignment horizontal="center" vertical="center" wrapText="1"/>
    </xf>
    <xf numFmtId="1" fontId="6" fillId="4" borderId="243" xfId="0" applyNumberFormat="1" applyFont="1" applyFill="1" applyBorder="1" applyAlignment="1">
      <alignment horizontal="left"/>
    </xf>
    <xf numFmtId="1" fontId="6" fillId="4" borderId="0" xfId="0" applyNumberFormat="1" applyFont="1" applyFill="1" applyAlignment="1">
      <alignment horizontal="left"/>
    </xf>
    <xf numFmtId="1" fontId="4" fillId="12" borderId="242" xfId="0" applyNumberFormat="1" applyFont="1" applyFill="1" applyBorder="1" applyAlignment="1">
      <alignment horizontal="center" vertical="center" wrapText="1"/>
    </xf>
    <xf numFmtId="1" fontId="4" fillId="12" borderId="243" xfId="0" applyNumberFormat="1" applyFont="1" applyFill="1" applyBorder="1" applyAlignment="1">
      <alignment horizontal="center" vertical="center" wrapText="1"/>
    </xf>
    <xf numFmtId="1" fontId="4" fillId="0" borderId="277" xfId="0" applyNumberFormat="1" applyFont="1" applyBorder="1" applyAlignment="1">
      <alignment horizontal="center" vertical="center"/>
    </xf>
    <xf numFmtId="1" fontId="4" fillId="0" borderId="119" xfId="0" applyNumberFormat="1" applyFont="1" applyBorder="1" applyAlignment="1">
      <alignment horizontal="center" vertical="center"/>
    </xf>
    <xf numFmtId="1" fontId="4" fillId="0" borderId="118" xfId="0" applyNumberFormat="1" applyFont="1" applyBorder="1" applyAlignment="1">
      <alignment horizontal="center" vertical="center"/>
    </xf>
    <xf numFmtId="1" fontId="6" fillId="4" borderId="228" xfId="0" applyNumberFormat="1" applyFont="1" applyFill="1" applyBorder="1" applyAlignment="1">
      <alignment horizontal="left"/>
    </xf>
    <xf numFmtId="1" fontId="4" fillId="0" borderId="243" xfId="0" applyNumberFormat="1" applyFont="1" applyBorder="1" applyAlignment="1">
      <alignment horizontal="center" vertical="center" wrapText="1"/>
    </xf>
    <xf numFmtId="1" fontId="4" fillId="0" borderId="244" xfId="0" applyNumberFormat="1" applyFont="1" applyBorder="1" applyAlignment="1">
      <alignment horizontal="center" vertical="center" wrapText="1"/>
    </xf>
    <xf numFmtId="1" fontId="4" fillId="0" borderId="226" xfId="0" applyNumberFormat="1" applyFont="1" applyBorder="1" applyAlignment="1">
      <alignment horizontal="center" wrapText="1"/>
    </xf>
    <xf numFmtId="1" fontId="4" fillId="0" borderId="95" xfId="0" applyNumberFormat="1" applyFont="1" applyBorder="1" applyAlignment="1">
      <alignment horizontal="center" wrapText="1"/>
    </xf>
    <xf numFmtId="1" fontId="4" fillId="12" borderId="247" xfId="0" applyNumberFormat="1" applyFont="1" applyFill="1" applyBorder="1" applyAlignment="1">
      <alignment horizontal="center" vertical="center" wrapText="1"/>
    </xf>
    <xf numFmtId="1" fontId="4" fillId="0" borderId="247" xfId="0" applyNumberFormat="1" applyFont="1" applyBorder="1" applyAlignment="1">
      <alignment horizontal="center" vertical="center"/>
    </xf>
    <xf numFmtId="1" fontId="4" fillId="0" borderId="36" xfId="0" applyNumberFormat="1" applyFont="1" applyBorder="1" applyAlignment="1">
      <alignment horizontal="left" vertical="center" wrapText="1"/>
    </xf>
    <xf numFmtId="1" fontId="4" fillId="0" borderId="39" xfId="0" applyNumberFormat="1" applyFont="1" applyBorder="1" applyAlignment="1">
      <alignment horizontal="left" vertical="center" wrapText="1"/>
    </xf>
    <xf numFmtId="1" fontId="3" fillId="0" borderId="0" xfId="0" applyNumberFormat="1" applyFont="1" applyAlignment="1">
      <alignment horizontal="center" vertical="center"/>
    </xf>
    <xf numFmtId="1" fontId="4" fillId="0" borderId="237" xfId="0" applyNumberFormat="1" applyFont="1" applyBorder="1" applyAlignment="1">
      <alignment horizontal="left" vertical="center" wrapText="1"/>
    </xf>
    <xf numFmtId="1" fontId="4" fillId="0" borderId="253" xfId="0" applyNumberFormat="1" applyFont="1" applyBorder="1" applyAlignment="1">
      <alignment horizontal="left" vertical="center" wrapText="1"/>
    </xf>
    <xf numFmtId="1" fontId="2" fillId="0" borderId="36" xfId="0" applyNumberFormat="1" applyFont="1" applyBorder="1" applyAlignment="1">
      <alignment horizontal="left" vertical="center" wrapText="1"/>
    </xf>
    <xf numFmtId="1" fontId="2" fillId="0" borderId="39" xfId="0" applyNumberFormat="1" applyFont="1" applyBorder="1" applyAlignment="1">
      <alignment horizontal="left" vertical="center" wrapText="1"/>
    </xf>
    <xf numFmtId="1" fontId="4" fillId="12" borderId="71" xfId="0" applyNumberFormat="1" applyFont="1" applyFill="1" applyBorder="1" applyAlignment="1">
      <alignment horizontal="left" vertical="center" wrapText="1"/>
    </xf>
    <xf numFmtId="1" fontId="4" fillId="12" borderId="39" xfId="0" applyNumberFormat="1" applyFont="1" applyFill="1" applyBorder="1" applyAlignment="1">
      <alignment horizontal="left" vertical="center" wrapText="1"/>
    </xf>
    <xf numFmtId="1" fontId="4" fillId="12" borderId="88" xfId="0" applyNumberFormat="1" applyFont="1" applyFill="1" applyBorder="1" applyAlignment="1">
      <alignment horizontal="left" vertical="center" wrapText="1"/>
    </xf>
    <xf numFmtId="1" fontId="4" fillId="12" borderId="61" xfId="0" applyNumberFormat="1" applyFont="1" applyFill="1" applyBorder="1" applyAlignment="1">
      <alignment horizontal="left" vertical="center" wrapText="1"/>
    </xf>
    <xf numFmtId="1" fontId="6" fillId="0" borderId="243" xfId="0" applyNumberFormat="1" applyFont="1" applyBorder="1" applyAlignment="1">
      <alignment horizontal="left"/>
    </xf>
    <xf numFmtId="1" fontId="4" fillId="12" borderId="62" xfId="0" applyNumberFormat="1" applyFont="1" applyFill="1" applyBorder="1" applyAlignment="1">
      <alignment horizontal="left" vertical="center" wrapText="1"/>
    </xf>
    <xf numFmtId="1" fontId="4" fillId="0" borderId="242" xfId="0" applyNumberFormat="1" applyFont="1" applyBorder="1" applyAlignment="1">
      <alignment horizontal="center"/>
    </xf>
    <xf numFmtId="1" fontId="4" fillId="0" borderId="247" xfId="0" applyNumberFormat="1" applyFont="1" applyBorder="1" applyAlignment="1">
      <alignment horizontal="center"/>
    </xf>
    <xf numFmtId="1" fontId="4" fillId="0" borderId="62" xfId="0" applyNumberFormat="1" applyFont="1" applyBorder="1" applyAlignment="1">
      <alignment horizontal="left" vertical="center" wrapText="1"/>
    </xf>
    <xf numFmtId="1" fontId="4" fillId="0" borderId="61" xfId="0" applyNumberFormat="1" applyFont="1" applyBorder="1" applyAlignment="1">
      <alignment horizontal="left" vertical="center" wrapText="1"/>
    </xf>
    <xf numFmtId="1" fontId="4" fillId="0" borderId="14" xfId="0" applyNumberFormat="1" applyFont="1" applyBorder="1" applyAlignment="1">
      <alignment horizontal="center" vertical="center"/>
    </xf>
    <xf numFmtId="1" fontId="4" fillId="0" borderId="215" xfId="0" applyNumberFormat="1" applyFont="1" applyBorder="1" applyAlignment="1">
      <alignment horizontal="center" vertical="center"/>
    </xf>
    <xf numFmtId="1" fontId="4" fillId="0" borderId="226" xfId="0" applyNumberFormat="1" applyFont="1" applyBorder="1" applyAlignment="1">
      <alignment horizontal="center" vertical="center"/>
    </xf>
    <xf numFmtId="1" fontId="4" fillId="0" borderId="95" xfId="0" applyNumberFormat="1" applyFont="1" applyBorder="1" applyAlignment="1">
      <alignment horizontal="center" vertical="center"/>
    </xf>
    <xf numFmtId="0" fontId="10" fillId="0" borderId="243" xfId="0" applyFont="1" applyBorder="1" applyAlignment="1">
      <alignment horizontal="center" vertical="center"/>
    </xf>
    <xf numFmtId="0" fontId="10" fillId="0" borderId="244" xfId="0" applyFont="1" applyBorder="1" applyAlignment="1">
      <alignment horizontal="center" vertical="center"/>
    </xf>
    <xf numFmtId="1" fontId="4" fillId="0" borderId="260" xfId="0" applyNumberFormat="1" applyFont="1" applyBorder="1" applyAlignment="1">
      <alignment horizontal="center" vertical="center" wrapText="1"/>
    </xf>
    <xf numFmtId="1" fontId="4" fillId="0" borderId="259" xfId="0" applyNumberFormat="1" applyFont="1" applyBorder="1" applyAlignment="1">
      <alignment horizontal="center" vertical="center" wrapText="1"/>
    </xf>
    <xf numFmtId="1" fontId="4" fillId="0" borderId="227" xfId="0" applyNumberFormat="1" applyFont="1" applyBorder="1" applyAlignment="1">
      <alignment horizontal="center" vertical="center" wrapText="1"/>
    </xf>
    <xf numFmtId="1" fontId="4" fillId="0" borderId="118" xfId="0" applyNumberFormat="1" applyFont="1" applyBorder="1" applyAlignment="1">
      <alignment horizontal="center" vertical="center" wrapText="1"/>
    </xf>
    <xf numFmtId="1" fontId="2" fillId="0" borderId="237" xfId="0" applyNumberFormat="1" applyFont="1" applyBorder="1" applyAlignment="1">
      <alignment horizontal="left"/>
    </xf>
    <xf numFmtId="1" fontId="2" fillId="0" borderId="253" xfId="0" applyNumberFormat="1" applyFont="1" applyBorder="1" applyAlignment="1">
      <alignment horizontal="left"/>
    </xf>
    <xf numFmtId="1" fontId="2" fillId="0" borderId="36" xfId="0" applyNumberFormat="1" applyFont="1" applyBorder="1" applyAlignment="1">
      <alignment horizontal="left"/>
    </xf>
    <xf numFmtId="1" fontId="2" fillId="0" borderId="39" xfId="0" applyNumberFormat="1" applyFont="1" applyBorder="1" applyAlignment="1">
      <alignment horizontal="left"/>
    </xf>
    <xf numFmtId="1" fontId="4" fillId="0" borderId="36" xfId="0" quotePrefix="1" applyNumberFormat="1" applyFont="1" applyBorder="1" applyAlignment="1">
      <alignment horizontal="left"/>
    </xf>
    <xf numFmtId="1" fontId="4" fillId="0" borderId="39" xfId="0" applyNumberFormat="1" applyFont="1" applyBorder="1" applyAlignment="1">
      <alignment horizontal="left"/>
    </xf>
    <xf numFmtId="1" fontId="4" fillId="0" borderId="214" xfId="0" applyNumberFormat="1" applyFont="1" applyBorder="1" applyAlignment="1">
      <alignment horizontal="center" vertical="center"/>
    </xf>
    <xf numFmtId="1" fontId="4" fillId="0" borderId="19" xfId="0" applyNumberFormat="1" applyFont="1" applyBorder="1" applyAlignment="1">
      <alignment horizontal="center" vertical="center"/>
    </xf>
    <xf numFmtId="1" fontId="4" fillId="0" borderId="257" xfId="0" applyNumberFormat="1" applyFont="1" applyBorder="1" applyAlignment="1">
      <alignment horizontal="center" vertical="center"/>
    </xf>
    <xf numFmtId="1" fontId="4" fillId="0" borderId="258" xfId="0" applyNumberFormat="1" applyFont="1" applyBorder="1" applyAlignment="1">
      <alignment horizontal="center" vertical="center"/>
    </xf>
    <xf numFmtId="1" fontId="4" fillId="0" borderId="36" xfId="0" applyNumberFormat="1" applyFont="1" applyBorder="1" applyAlignment="1">
      <alignment horizontal="left"/>
    </xf>
    <xf numFmtId="1" fontId="4" fillId="0" borderId="62" xfId="0" applyNumberFormat="1" applyFont="1" applyBorder="1" applyAlignment="1">
      <alignment horizontal="left"/>
    </xf>
    <xf numFmtId="1" fontId="4" fillId="0" borderId="61" xfId="0" applyNumberFormat="1" applyFont="1" applyBorder="1" applyAlignment="1">
      <alignment horizontal="left"/>
    </xf>
    <xf numFmtId="1" fontId="4" fillId="0" borderId="252" xfId="0" applyNumberFormat="1" applyFont="1" applyBorder="1" applyAlignment="1" applyProtection="1">
      <alignment horizontal="center" vertical="center" wrapText="1"/>
      <protection hidden="1"/>
    </xf>
    <xf numFmtId="1" fontId="4" fillId="0" borderId="20" xfId="0" applyNumberFormat="1" applyFont="1" applyBorder="1" applyAlignment="1" applyProtection="1">
      <alignment horizontal="center" vertical="center" wrapText="1"/>
      <protection hidden="1"/>
    </xf>
    <xf numFmtId="41" fontId="4" fillId="0" borderId="257" xfId="8" applyNumberFormat="1" applyFont="1" applyBorder="1" applyAlignment="1" applyProtection="1">
      <alignment horizontal="center" vertical="center"/>
    </xf>
    <xf numFmtId="41" fontId="4" fillId="0" borderId="241" xfId="8" applyNumberFormat="1" applyFont="1" applyBorder="1" applyAlignment="1" applyProtection="1">
      <alignment horizontal="center" vertical="center"/>
    </xf>
    <xf numFmtId="41" fontId="4" fillId="0" borderId="228" xfId="8" applyNumberFormat="1" applyFont="1" applyBorder="1" applyAlignment="1" applyProtection="1">
      <alignment horizontal="center" vertical="center"/>
    </xf>
    <xf numFmtId="41" fontId="4" fillId="0" borderId="241" xfId="9" applyNumberFormat="1" applyFont="1" applyBorder="1" applyAlignment="1">
      <alignment horizontal="center" vertical="center"/>
    </xf>
    <xf numFmtId="41" fontId="4" fillId="0" borderId="226" xfId="9" applyNumberFormat="1" applyFont="1" applyBorder="1" applyAlignment="1">
      <alignment horizontal="center" vertical="center"/>
    </xf>
    <xf numFmtId="41" fontId="4" fillId="0" borderId="215" xfId="9" applyNumberFormat="1" applyFont="1" applyBorder="1" applyAlignment="1">
      <alignment horizontal="center" vertical="center"/>
    </xf>
    <xf numFmtId="41" fontId="4" fillId="0" borderId="95" xfId="9" applyNumberFormat="1" applyFont="1" applyBorder="1" applyAlignment="1">
      <alignment horizontal="center" vertical="center"/>
    </xf>
    <xf numFmtId="41" fontId="4" fillId="0" borderId="242" xfId="8" applyNumberFormat="1" applyFont="1" applyBorder="1" applyAlignment="1" applyProtection="1">
      <alignment horizontal="center" vertical="center" wrapText="1"/>
    </xf>
    <xf numFmtId="41" fontId="4" fillId="0" borderId="243" xfId="8" applyNumberFormat="1" applyFont="1" applyBorder="1" applyAlignment="1" applyProtection="1">
      <alignment horizontal="center" vertical="center" wrapText="1"/>
    </xf>
    <xf numFmtId="0" fontId="4" fillId="0" borderId="25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52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1" fontId="4" fillId="0" borderId="229" xfId="0" applyNumberFormat="1" applyFont="1" applyBorder="1" applyAlignment="1">
      <alignment horizontal="left" vertical="center" wrapText="1"/>
    </xf>
    <xf numFmtId="1" fontId="4" fillId="0" borderId="29" xfId="0" applyNumberFormat="1" applyFont="1" applyBorder="1" applyAlignment="1">
      <alignment horizontal="left" vertical="center"/>
    </xf>
    <xf numFmtId="1" fontId="4" fillId="0" borderId="45" xfId="0" applyNumberFormat="1" applyFont="1" applyBorder="1" applyAlignment="1">
      <alignment horizontal="left" vertical="center"/>
    </xf>
    <xf numFmtId="1" fontId="4" fillId="0" borderId="53" xfId="0" applyNumberFormat="1" applyFont="1" applyBorder="1" applyAlignment="1">
      <alignment horizontal="left" vertical="center"/>
    </xf>
    <xf numFmtId="1" fontId="4" fillId="0" borderId="47" xfId="0" applyNumberFormat="1" applyFont="1" applyBorder="1" applyAlignment="1">
      <alignment horizontal="left" vertical="center"/>
    </xf>
    <xf numFmtId="1" fontId="4" fillId="4" borderId="237" xfId="0" applyNumberFormat="1" applyFont="1" applyFill="1" applyBorder="1" applyAlignment="1">
      <alignment horizontal="left" wrapText="1"/>
    </xf>
    <xf numFmtId="1" fontId="4" fillId="4" borderId="253" xfId="0" applyNumberFormat="1" applyFont="1" applyFill="1" applyBorder="1" applyAlignment="1">
      <alignment horizontal="left" wrapText="1"/>
    </xf>
    <xf numFmtId="1" fontId="4" fillId="0" borderId="214" xfId="0" applyNumberFormat="1" applyFont="1" applyBorder="1" applyAlignment="1">
      <alignment horizontal="left" vertical="center"/>
    </xf>
    <xf numFmtId="1" fontId="4" fillId="0" borderId="19" xfId="0" applyNumberFormat="1" applyFont="1" applyBorder="1" applyAlignment="1">
      <alignment horizontal="left" vertical="center"/>
    </xf>
    <xf numFmtId="1" fontId="4" fillId="0" borderId="242" xfId="0" applyNumberFormat="1" applyFont="1" applyBorder="1" applyAlignment="1">
      <alignment horizontal="left" vertical="center"/>
    </xf>
    <xf numFmtId="1" fontId="4" fillId="0" borderId="247" xfId="0" applyNumberFormat="1" applyFont="1" applyBorder="1" applyAlignment="1">
      <alignment horizontal="left" vertical="center"/>
    </xf>
    <xf numFmtId="1" fontId="4" fillId="0" borderId="257" xfId="0" applyNumberFormat="1" applyFont="1" applyBorder="1" applyAlignment="1">
      <alignment horizontal="left" vertical="center" wrapText="1"/>
    </xf>
    <xf numFmtId="1" fontId="4" fillId="4" borderId="215" xfId="0" applyNumberFormat="1" applyFont="1" applyFill="1" applyBorder="1" applyAlignment="1">
      <alignment horizontal="left" wrapText="1"/>
    </xf>
    <xf numFmtId="1" fontId="4" fillId="4" borderId="95" xfId="0" applyNumberFormat="1" applyFont="1" applyFill="1" applyBorder="1" applyAlignment="1">
      <alignment horizontal="left" wrapText="1"/>
    </xf>
    <xf numFmtId="1" fontId="4" fillId="4" borderId="241" xfId="0" applyNumberFormat="1" applyFont="1" applyFill="1" applyBorder="1" applyAlignment="1">
      <alignment horizontal="center" vertical="center" wrapText="1"/>
    </xf>
    <xf numFmtId="1" fontId="4" fillId="4" borderId="214" xfId="0" applyNumberFormat="1" applyFont="1" applyFill="1" applyBorder="1" applyAlignment="1">
      <alignment horizontal="center" vertical="center" wrapText="1"/>
    </xf>
    <xf numFmtId="1" fontId="4" fillId="4" borderId="215" xfId="0" applyNumberFormat="1" applyFont="1" applyFill="1" applyBorder="1" applyAlignment="1">
      <alignment horizontal="center" vertical="center" wrapText="1"/>
    </xf>
    <xf numFmtId="1" fontId="4" fillId="0" borderId="241" xfId="0" applyNumberFormat="1" applyFont="1" applyBorder="1" applyAlignment="1">
      <alignment horizontal="left" wrapText="1"/>
    </xf>
    <xf numFmtId="1" fontId="4" fillId="0" borderId="226" xfId="0" applyNumberFormat="1" applyFont="1" applyBorder="1" applyAlignment="1">
      <alignment horizontal="left" wrapText="1"/>
    </xf>
    <xf numFmtId="1" fontId="4" fillId="0" borderId="252" xfId="0" applyNumberFormat="1" applyFont="1" applyBorder="1" applyAlignment="1">
      <alignment horizontal="left" vertical="center"/>
    </xf>
    <xf numFmtId="1" fontId="4" fillId="0" borderId="12" xfId="0" applyNumberFormat="1" applyFont="1" applyBorder="1" applyAlignment="1">
      <alignment horizontal="left" vertical="center"/>
    </xf>
    <xf numFmtId="1" fontId="4" fillId="0" borderId="20" xfId="0" applyNumberFormat="1" applyFont="1" applyBorder="1" applyAlignment="1">
      <alignment horizontal="left" vertical="center"/>
    </xf>
    <xf numFmtId="1" fontId="4" fillId="0" borderId="36" xfId="0" applyNumberFormat="1" applyFont="1" applyBorder="1" applyAlignment="1">
      <alignment horizontal="left" vertical="center"/>
    </xf>
    <xf numFmtId="1" fontId="4" fillId="0" borderId="39" xfId="0" applyNumberFormat="1" applyFont="1" applyBorder="1" applyAlignment="1">
      <alignment horizontal="left" vertical="center"/>
    </xf>
    <xf numFmtId="1" fontId="4" fillId="0" borderId="214" xfId="0" applyNumberFormat="1" applyFont="1" applyBorder="1" applyAlignment="1">
      <alignment horizontal="left" vertical="center" wrapText="1"/>
    </xf>
    <xf numFmtId="1" fontId="4" fillId="0" borderId="19" xfId="0" applyNumberFormat="1" applyFont="1" applyBorder="1" applyAlignment="1">
      <alignment horizontal="left" vertical="center" wrapText="1"/>
    </xf>
    <xf numFmtId="1" fontId="4" fillId="0" borderId="53" xfId="0" applyNumberFormat="1" applyFont="1" applyBorder="1" applyAlignment="1">
      <alignment horizontal="left" vertical="center" wrapText="1"/>
    </xf>
    <xf numFmtId="1" fontId="4" fillId="0" borderId="47" xfId="0" applyNumberFormat="1" applyFont="1" applyBorder="1" applyAlignment="1">
      <alignment horizontal="left" vertical="center" wrapText="1"/>
    </xf>
    <xf numFmtId="1" fontId="4" fillId="4" borderId="229" xfId="0" applyNumberFormat="1" applyFont="1" applyFill="1" applyBorder="1" applyAlignment="1">
      <alignment horizontal="center" vertical="center" wrapText="1"/>
    </xf>
    <xf numFmtId="1" fontId="4" fillId="4" borderId="56" xfId="0" applyNumberFormat="1" applyFont="1" applyFill="1" applyBorder="1" applyAlignment="1">
      <alignment horizontal="center" vertical="center" wrapText="1"/>
    </xf>
    <xf numFmtId="1" fontId="4" fillId="0" borderId="242" xfId="0" applyNumberFormat="1" applyFont="1" applyBorder="1" applyAlignment="1">
      <alignment horizontal="center" wrapText="1"/>
    </xf>
    <xf numFmtId="1" fontId="4" fillId="0" borderId="247" xfId="0" applyNumberFormat="1" applyFont="1" applyBorder="1" applyAlignment="1">
      <alignment horizontal="center" wrapText="1"/>
    </xf>
    <xf numFmtId="1" fontId="10" fillId="4" borderId="0" xfId="0" applyNumberFormat="1" applyFont="1" applyFill="1" applyAlignment="1">
      <alignment horizontal="center"/>
    </xf>
    <xf numFmtId="1" fontId="4" fillId="0" borderId="237" xfId="0" applyNumberFormat="1" applyFont="1" applyBorder="1"/>
    <xf numFmtId="1" fontId="4" fillId="0" borderId="254" xfId="0" applyNumberFormat="1" applyFont="1" applyBorder="1"/>
    <xf numFmtId="1" fontId="4" fillId="0" borderId="253" xfId="0" applyNumberFormat="1" applyFont="1" applyBorder="1"/>
    <xf numFmtId="1" fontId="4" fillId="0" borderId="163" xfId="0" applyNumberFormat="1" applyFont="1" applyBorder="1" applyAlignment="1">
      <alignment horizontal="center" vertical="center" wrapText="1"/>
    </xf>
    <xf numFmtId="1" fontId="4" fillId="0" borderId="268" xfId="0" applyNumberFormat="1" applyFont="1" applyBorder="1" applyAlignment="1">
      <alignment horizontal="center" vertical="center" wrapText="1"/>
    </xf>
    <xf numFmtId="1" fontId="4" fillId="0" borderId="254" xfId="0" applyNumberFormat="1" applyFont="1" applyBorder="1" applyAlignment="1">
      <alignment horizontal="left" vertical="center" wrapText="1"/>
    </xf>
    <xf numFmtId="1" fontId="4" fillId="0" borderId="71" xfId="0" applyNumberFormat="1" applyFont="1" applyBorder="1" applyAlignment="1">
      <alignment horizontal="left" vertical="center" wrapText="1"/>
    </xf>
    <xf numFmtId="1" fontId="4" fillId="0" borderId="62" xfId="0" applyNumberFormat="1" applyFont="1" applyBorder="1" applyAlignment="1">
      <alignment horizontal="left" vertical="center"/>
    </xf>
    <xf numFmtId="1" fontId="4" fillId="0" borderId="88" xfId="0" applyNumberFormat="1" applyFont="1" applyBorder="1" applyAlignment="1">
      <alignment horizontal="left" vertical="center"/>
    </xf>
    <xf numFmtId="1" fontId="4" fillId="0" borderId="61" xfId="0" applyNumberFormat="1" applyFont="1" applyBorder="1" applyAlignment="1">
      <alignment horizontal="left" vertical="center"/>
    </xf>
    <xf numFmtId="1" fontId="4" fillId="4" borderId="237" xfId="0" applyNumberFormat="1" applyFont="1" applyFill="1" applyBorder="1" applyAlignment="1">
      <alignment horizontal="left"/>
    </xf>
    <xf numFmtId="1" fontId="4" fillId="4" borderId="254" xfId="0" applyNumberFormat="1" applyFont="1" applyFill="1" applyBorder="1" applyAlignment="1">
      <alignment horizontal="left"/>
    </xf>
    <xf numFmtId="1" fontId="4" fillId="4" borderId="253" xfId="0" applyNumberFormat="1" applyFont="1" applyFill="1" applyBorder="1" applyAlignment="1">
      <alignment horizontal="left"/>
    </xf>
    <xf numFmtId="1" fontId="4" fillId="4" borderId="62" xfId="0" applyNumberFormat="1" applyFont="1" applyFill="1" applyBorder="1" applyAlignment="1">
      <alignment horizontal="left"/>
    </xf>
    <xf numFmtId="1" fontId="4" fillId="4" borderId="88" xfId="0" applyNumberFormat="1" applyFont="1" applyFill="1" applyBorder="1" applyAlignment="1">
      <alignment horizontal="left"/>
    </xf>
    <xf numFmtId="1" fontId="4" fillId="4" borderId="61" xfId="0" applyNumberFormat="1" applyFont="1" applyFill="1" applyBorder="1" applyAlignment="1">
      <alignment horizontal="left"/>
    </xf>
    <xf numFmtId="1" fontId="4" fillId="0" borderId="71" xfId="0" applyNumberFormat="1" applyFont="1" applyBorder="1" applyAlignment="1">
      <alignment horizontal="left"/>
    </xf>
    <xf numFmtId="1" fontId="4" fillId="0" borderId="88" xfId="0" applyNumberFormat="1" applyFont="1" applyBorder="1" applyAlignment="1">
      <alignment horizontal="left"/>
    </xf>
    <xf numFmtId="1" fontId="4" fillId="0" borderId="285" xfId="0" applyNumberFormat="1" applyFont="1" applyBorder="1" applyAlignment="1">
      <alignment horizontal="center" vertical="center" wrapText="1"/>
    </xf>
    <xf numFmtId="1" fontId="4" fillId="0" borderId="258" xfId="0" applyNumberFormat="1" applyFont="1" applyBorder="1" applyAlignment="1">
      <alignment horizontal="center" vertical="center" wrapText="1"/>
    </xf>
    <xf numFmtId="1" fontId="4" fillId="0" borderId="237" xfId="0" applyNumberFormat="1" applyFont="1" applyBorder="1" applyAlignment="1">
      <alignment horizontal="left" vertical="center"/>
    </xf>
    <xf numFmtId="1" fontId="4" fillId="0" borderId="254" xfId="0" applyNumberFormat="1" applyFont="1" applyBorder="1" applyAlignment="1">
      <alignment horizontal="left" vertical="center"/>
    </xf>
    <xf numFmtId="1" fontId="4" fillId="0" borderId="253" xfId="0" applyNumberFormat="1" applyFont="1" applyBorder="1" applyAlignment="1">
      <alignment horizontal="left" vertical="center"/>
    </xf>
    <xf numFmtId="1" fontId="4" fillId="0" borderId="88" xfId="0" applyNumberFormat="1" applyFont="1" applyBorder="1" applyAlignment="1">
      <alignment horizontal="left" vertical="center" wrapText="1"/>
    </xf>
    <xf numFmtId="1" fontId="4" fillId="4" borderId="242" xfId="0" applyNumberFormat="1" applyFont="1" applyFill="1" applyBorder="1" applyAlignment="1">
      <alignment horizontal="center" vertical="center"/>
    </xf>
    <xf numFmtId="1" fontId="4" fillId="4" borderId="243" xfId="0" applyNumberFormat="1" applyFont="1" applyFill="1" applyBorder="1" applyAlignment="1">
      <alignment horizontal="center" vertical="center"/>
    </xf>
    <xf numFmtId="1" fontId="4" fillId="4" borderId="244" xfId="0" applyNumberFormat="1" applyFont="1" applyFill="1" applyBorder="1" applyAlignment="1">
      <alignment horizontal="center" vertical="center"/>
    </xf>
    <xf numFmtId="1" fontId="4" fillId="0" borderId="259" xfId="0" applyNumberFormat="1" applyFont="1" applyBorder="1" applyAlignment="1">
      <alignment horizontal="center" vertical="center"/>
    </xf>
    <xf numFmtId="1" fontId="4" fillId="0" borderId="23" xfId="0" applyNumberFormat="1" applyFont="1" applyBorder="1" applyAlignment="1">
      <alignment horizontal="center" vertical="center"/>
    </xf>
    <xf numFmtId="1" fontId="4" fillId="4" borderId="252" xfId="0" applyNumberFormat="1" applyFont="1" applyFill="1" applyBorder="1" applyAlignment="1">
      <alignment horizontal="center" vertical="center" wrapText="1"/>
    </xf>
    <xf numFmtId="1" fontId="4" fillId="4" borderId="20" xfId="0" applyNumberFormat="1" applyFont="1" applyFill="1" applyBorder="1" applyAlignment="1">
      <alignment horizontal="center" vertical="center" wrapText="1"/>
    </xf>
    <xf numFmtId="1" fontId="4" fillId="0" borderId="261" xfId="0" applyNumberFormat="1" applyFont="1" applyBorder="1" applyAlignment="1">
      <alignment horizontal="center" vertical="center" wrapText="1"/>
    </xf>
    <xf numFmtId="1" fontId="4" fillId="0" borderId="117" xfId="0" applyNumberFormat="1" applyFont="1" applyBorder="1" applyAlignment="1">
      <alignment horizontal="center" vertical="center" wrapText="1"/>
    </xf>
    <xf numFmtId="0" fontId="4" fillId="0" borderId="265" xfId="0" applyFont="1" applyBorder="1" applyAlignment="1">
      <alignment horizontal="center" vertical="center"/>
    </xf>
    <xf numFmtId="0" fontId="4" fillId="0" borderId="243" xfId="0" applyFont="1" applyBorder="1" applyAlignment="1">
      <alignment horizontal="center" vertical="center"/>
    </xf>
    <xf numFmtId="0" fontId="4" fillId="0" borderId="244" xfId="0" applyFont="1" applyBorder="1" applyAlignment="1">
      <alignment horizontal="center" vertical="center"/>
    </xf>
    <xf numFmtId="1" fontId="4" fillId="0" borderId="288" xfId="6" applyNumberFormat="1" applyFont="1" applyBorder="1" applyAlignment="1">
      <alignment horizontal="center" vertical="center"/>
    </xf>
    <xf numFmtId="1" fontId="4" fillId="0" borderId="163" xfId="6" applyNumberFormat="1" applyFont="1" applyBorder="1" applyAlignment="1">
      <alignment horizontal="center" vertical="center"/>
    </xf>
    <xf numFmtId="1" fontId="4" fillId="0" borderId="267" xfId="6" applyNumberFormat="1" applyFont="1" applyBorder="1" applyAlignment="1">
      <alignment horizontal="center" vertical="center"/>
    </xf>
    <xf numFmtId="1" fontId="4" fillId="0" borderId="268" xfId="6" applyNumberFormat="1" applyFont="1" applyBorder="1" applyAlignment="1">
      <alignment horizontal="center" vertical="center"/>
    </xf>
    <xf numFmtId="1" fontId="4" fillId="0" borderId="289" xfId="6" applyNumberFormat="1" applyFont="1" applyBorder="1" applyAlignment="1">
      <alignment horizontal="center" vertical="center" wrapText="1"/>
    </xf>
    <xf numFmtId="0" fontId="4" fillId="0" borderId="290" xfId="6" applyFont="1" applyBorder="1"/>
    <xf numFmtId="1" fontId="4" fillId="0" borderId="242" xfId="6" applyNumberFormat="1" applyFont="1" applyBorder="1" applyAlignment="1">
      <alignment horizontal="center" vertical="center"/>
    </xf>
    <xf numFmtId="1" fontId="4" fillId="0" borderId="243" xfId="6" applyNumberFormat="1" applyFont="1" applyBorder="1" applyAlignment="1">
      <alignment horizontal="center" vertical="center"/>
    </xf>
    <xf numFmtId="1" fontId="4" fillId="0" borderId="244" xfId="6" applyNumberFormat="1" applyFont="1" applyBorder="1" applyAlignment="1">
      <alignment horizontal="center" vertical="center"/>
    </xf>
    <xf numFmtId="1" fontId="4" fillId="0" borderId="241" xfId="0" applyNumberFormat="1" applyFont="1" applyBorder="1" applyAlignment="1">
      <alignment horizontal="left" vertical="center" wrapText="1"/>
    </xf>
    <xf numFmtId="1" fontId="4" fillId="0" borderId="226" xfId="0" applyNumberFormat="1" applyFont="1" applyBorder="1" applyAlignment="1">
      <alignment horizontal="left" vertical="center" wrapText="1"/>
    </xf>
    <xf numFmtId="1" fontId="4" fillId="0" borderId="215" xfId="0" applyNumberFormat="1" applyFont="1" applyBorder="1" applyAlignment="1">
      <alignment horizontal="left" vertical="center" wrapText="1"/>
    </xf>
    <xf numFmtId="1" fontId="4" fillId="0" borderId="95" xfId="0" applyNumberFormat="1" applyFont="1" applyBorder="1" applyAlignment="1">
      <alignment horizontal="left" vertical="center" wrapText="1"/>
    </xf>
    <xf numFmtId="1" fontId="4" fillId="4" borderId="242" xfId="0" applyNumberFormat="1" applyFont="1" applyFill="1" applyBorder="1" applyAlignment="1">
      <alignment horizontal="center" vertical="center" wrapText="1"/>
    </xf>
    <xf numFmtId="1" fontId="4" fillId="4" borderId="243" xfId="0" applyNumberFormat="1" applyFont="1" applyFill="1" applyBorder="1" applyAlignment="1">
      <alignment horizontal="center" vertical="center" wrapText="1"/>
    </xf>
    <xf numFmtId="1" fontId="4" fillId="4" borderId="247" xfId="0" applyNumberFormat="1" applyFont="1" applyFill="1" applyBorder="1" applyAlignment="1">
      <alignment horizontal="center" vertical="center" wrapText="1"/>
    </xf>
    <xf numFmtId="1" fontId="4" fillId="0" borderId="167" xfId="6" applyNumberFormat="1" applyFont="1" applyBorder="1" applyAlignment="1">
      <alignment horizontal="center" vertical="center"/>
    </xf>
    <xf numFmtId="0" fontId="4" fillId="0" borderId="161" xfId="6" applyFont="1" applyBorder="1"/>
    <xf numFmtId="1" fontId="4" fillId="0" borderId="289" xfId="6" applyNumberFormat="1" applyFont="1" applyBorder="1" applyAlignment="1">
      <alignment horizontal="left" vertical="center" wrapText="1"/>
    </xf>
    <xf numFmtId="1" fontId="4" fillId="0" borderId="163" xfId="6" applyNumberFormat="1" applyFont="1" applyBorder="1" applyAlignment="1">
      <alignment horizontal="left" vertical="center" wrapText="1"/>
    </xf>
    <xf numFmtId="1" fontId="4" fillId="0" borderId="300" xfId="6" applyNumberFormat="1" applyFont="1" applyBorder="1" applyAlignment="1">
      <alignment horizontal="left" vertical="center" wrapText="1"/>
    </xf>
    <xf numFmtId="1" fontId="4" fillId="0" borderId="266" xfId="6" applyNumberFormat="1" applyFont="1" applyBorder="1" applyAlignment="1">
      <alignment horizontal="left" vertical="center" wrapText="1"/>
    </xf>
    <xf numFmtId="1" fontId="4" fillId="0" borderId="310" xfId="6" applyNumberFormat="1" applyFont="1" applyBorder="1" applyAlignment="1">
      <alignment horizontal="left" vertical="center" wrapText="1"/>
    </xf>
    <xf numFmtId="1" fontId="4" fillId="0" borderId="188" xfId="6" applyNumberFormat="1" applyFont="1" applyBorder="1" applyAlignment="1">
      <alignment horizontal="left" vertical="center" wrapText="1"/>
    </xf>
    <xf numFmtId="1" fontId="4" fillId="0" borderId="241" xfId="6" applyNumberFormat="1" applyFont="1" applyBorder="1" applyAlignment="1">
      <alignment horizontal="left" vertical="center" wrapText="1"/>
    </xf>
    <xf numFmtId="1" fontId="4" fillId="0" borderId="317" xfId="6" applyNumberFormat="1" applyFont="1" applyBorder="1" applyAlignment="1">
      <alignment horizontal="left" vertical="center" wrapText="1"/>
    </xf>
    <xf numFmtId="1" fontId="4" fillId="0" borderId="214" xfId="6" applyNumberFormat="1" applyFont="1" applyBorder="1" applyAlignment="1">
      <alignment horizontal="left" vertical="center" wrapText="1"/>
    </xf>
    <xf numFmtId="1" fontId="4" fillId="0" borderId="215" xfId="6" applyNumberFormat="1" applyFont="1" applyBorder="1" applyAlignment="1">
      <alignment horizontal="left" vertical="center" wrapText="1"/>
    </xf>
    <xf numFmtId="1" fontId="4" fillId="0" borderId="248" xfId="0" applyNumberFormat="1" applyFont="1" applyBorder="1" applyAlignment="1">
      <alignment horizontal="center" wrapText="1"/>
    </xf>
    <xf numFmtId="1" fontId="4" fillId="0" borderId="279" xfId="0" applyNumberFormat="1" applyFont="1" applyBorder="1" applyAlignment="1">
      <alignment horizontal="center" wrapText="1"/>
    </xf>
    <xf numFmtId="1" fontId="4" fillId="0" borderId="330" xfId="0" applyNumberFormat="1" applyFont="1" applyBorder="1" applyAlignment="1">
      <alignment horizontal="left" vertical="center" wrapText="1"/>
    </xf>
    <xf numFmtId="1" fontId="4" fillId="0" borderId="332" xfId="0" applyNumberFormat="1" applyFont="1" applyBorder="1" applyAlignment="1">
      <alignment horizontal="left" vertical="center" wrapText="1"/>
    </xf>
    <xf numFmtId="1" fontId="4" fillId="0" borderId="334" xfId="0" applyNumberFormat="1" applyFont="1" applyBorder="1" applyAlignment="1">
      <alignment horizontal="left" vertical="center" wrapText="1"/>
    </xf>
    <xf numFmtId="1" fontId="4" fillId="0" borderId="328" xfId="0" applyNumberFormat="1" applyFont="1" applyBorder="1" applyAlignment="1">
      <alignment horizontal="left" vertical="center" wrapText="1"/>
    </xf>
    <xf numFmtId="0" fontId="4" fillId="0" borderId="328" xfId="0" applyFont="1" applyBorder="1" applyAlignment="1">
      <alignment horizontal="center" vertical="center"/>
    </xf>
    <xf numFmtId="1" fontId="4" fillId="33" borderId="123" xfId="0" applyNumberFormat="1" applyFont="1" applyFill="1" applyBorder="1" applyAlignment="1">
      <alignment horizontal="center" vertical="center" wrapText="1"/>
    </xf>
    <xf numFmtId="1" fontId="2" fillId="33" borderId="105" xfId="0" applyNumberFormat="1" applyFont="1" applyFill="1" applyBorder="1" applyAlignment="1">
      <alignment horizontal="center" vertical="center" wrapText="1"/>
    </xf>
    <xf numFmtId="1" fontId="2" fillId="0" borderId="49" xfId="0" applyNumberFormat="1" applyFont="1" applyBorder="1" applyAlignment="1">
      <alignment horizontal="right"/>
    </xf>
  </cellXfs>
  <cellStyles count="11">
    <cellStyle name="Celda de comprobación" xfId="1" builtinId="23"/>
    <cellStyle name="Millares [0] 2 2" xfId="4" xr:uid="{00000000-0005-0000-0000-000001000000}"/>
    <cellStyle name="Millares 10 3" xfId="3" xr:uid="{00000000-0005-0000-0000-000002000000}"/>
    <cellStyle name="Millares 2 2" xfId="10" xr:uid="{00000000-0005-0000-0000-000003000000}"/>
    <cellStyle name="Normal" xfId="0" builtinId="0"/>
    <cellStyle name="Normal 2" xfId="6" xr:uid="{00000000-0005-0000-0000-000005000000}"/>
    <cellStyle name="Normal 2 2" xfId="9" xr:uid="{00000000-0005-0000-0000-000006000000}"/>
    <cellStyle name="Normal_RMC-MUNI" xfId="8" xr:uid="{00000000-0005-0000-0000-000007000000}"/>
    <cellStyle name="Notas 2 2 2" xfId="7" xr:uid="{00000000-0005-0000-0000-000008000000}"/>
    <cellStyle name="Notas 2 4" xfId="2" xr:uid="{00000000-0005-0000-0000-000009000000}"/>
    <cellStyle name="Notas 3" xfId="5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ie%20diab&#233;tico/Desktop/Main/ESTADISTICAS/SERIES_A/SA_25_V1.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MBRE"/>
      <sheetName val="A01"/>
      <sheetName val="A02"/>
      <sheetName val="A03"/>
      <sheetName val="A04"/>
      <sheetName val="A05"/>
      <sheetName val="A06"/>
      <sheetName val="A07"/>
      <sheetName val="A08"/>
      <sheetName val="A09"/>
      <sheetName val="A11"/>
      <sheetName val="A11a"/>
      <sheetName val="A19a"/>
      <sheetName val="A19b"/>
      <sheetName val="A21"/>
      <sheetName val="A23"/>
      <sheetName val="A24"/>
      <sheetName val="A25"/>
      <sheetName val="A26"/>
      <sheetName val="A27"/>
      <sheetName val="A28"/>
      <sheetName val="A29"/>
      <sheetName val="A30"/>
      <sheetName val="A30AR"/>
      <sheetName val="A31"/>
      <sheetName val="A32"/>
      <sheetName val="A33"/>
      <sheetName val="A34"/>
      <sheetName val="Control"/>
      <sheetName val="MACROS"/>
    </sheetNames>
    <sheetDataSet>
      <sheetData sheetId="0">
        <row r="7">
          <cell r="B7">
            <v>2025</v>
          </cell>
        </row>
      </sheetData>
      <sheetData sheetId="1"/>
      <sheetData sheetId="2"/>
      <sheetData sheetId="3">
        <row r="270">
          <cell r="C270">
            <v>0</v>
          </cell>
          <cell r="D270">
            <v>0</v>
          </cell>
          <cell r="E270">
            <v>0</v>
          </cell>
        </row>
        <row r="271">
          <cell r="C271">
            <v>0</v>
          </cell>
          <cell r="D271">
            <v>0</v>
          </cell>
          <cell r="E271">
            <v>0</v>
          </cell>
        </row>
        <row r="272">
          <cell r="C272">
            <v>0</v>
          </cell>
          <cell r="D272">
            <v>0</v>
          </cell>
          <cell r="E272">
            <v>0</v>
          </cell>
        </row>
        <row r="273">
          <cell r="C273">
            <v>0</v>
          </cell>
          <cell r="D273">
            <v>0</v>
          </cell>
          <cell r="E273">
            <v>0</v>
          </cell>
        </row>
        <row r="274">
          <cell r="C274">
            <v>0</v>
          </cell>
          <cell r="D274">
            <v>0</v>
          </cell>
          <cell r="E274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7"/>
  <sheetViews>
    <sheetView topLeftCell="A27" zoomScale="136" zoomScaleNormal="136" workbookViewId="0">
      <selection activeCell="B28" sqref="B28"/>
    </sheetView>
  </sheetViews>
  <sheetFormatPr baseColWidth="10" defaultColWidth="11.42578125" defaultRowHeight="15" x14ac:dyDescent="0.25"/>
  <cols>
    <col min="1" max="1" width="42.7109375" customWidth="1"/>
    <col min="2" max="2" width="33.5703125" customWidth="1"/>
    <col min="3" max="5" width="14.28515625" customWidth="1"/>
    <col min="6" max="6" width="15.28515625" customWidth="1"/>
    <col min="7" max="7" width="15.140625" customWidth="1"/>
    <col min="8" max="8" width="13.42578125" customWidth="1"/>
    <col min="9" max="9" width="13.28515625" customWidth="1"/>
    <col min="10" max="10" width="12.42578125" customWidth="1"/>
    <col min="11" max="11" width="13.28515625" customWidth="1"/>
    <col min="13" max="13" width="11.85546875" customWidth="1"/>
    <col min="14" max="14" width="13.85546875" customWidth="1"/>
    <col min="15" max="15" width="13.42578125" customWidth="1"/>
    <col min="18" max="18" width="12.5703125" customWidth="1"/>
    <col min="19" max="19" width="13.5703125" customWidth="1"/>
    <col min="41" max="41" width="11.28515625" customWidth="1"/>
    <col min="42" max="42" width="12" customWidth="1"/>
    <col min="67" max="77" width="11.42578125" hidden="1" customWidth="1"/>
    <col min="97" max="97" width="11.28515625" customWidth="1"/>
    <col min="98" max="98" width="11.85546875" customWidth="1"/>
    <col min="99" max="99" width="10.85546875" customWidth="1"/>
  </cols>
  <sheetData>
    <row r="1" spans="1:77" x14ac:dyDescent="0.25">
      <c r="A1" s="1" t="s">
        <v>0</v>
      </c>
    </row>
    <row r="2" spans="1:77" x14ac:dyDescent="0.25">
      <c r="A2" s="1" t="str">
        <f>CONCATENATE("COMUNA: ",[1]NOMBRE!B2, " (",[1]NOMBRE!C2,[1]NOMBRE!D2,[1]NOMBRE!E2,[1]NOMBRE!F2,[1]NOMBRE!G2,")")</f>
        <v>COMUNA:  ()</v>
      </c>
    </row>
    <row r="3" spans="1:77" x14ac:dyDescent="0.25">
      <c r="A3" s="1" t="str">
        <f>CONCATENATE("ESTABLECIMIENTO/ESTRATEGIA: ", [1]NOMBRE!B3, " (",[1]NOMBRE!C3,[1]NOMBRE!D3,[1]NOMBRE!E3,[1]NOMBRE!F3,[1]NOMBRE!G3,[1]NOMBRE!H3,")")</f>
        <v>ESTABLECIMIENTO/ESTRATEGIA:  ()</v>
      </c>
    </row>
    <row r="4" spans="1:77" x14ac:dyDescent="0.25">
      <c r="A4" s="1" t="str">
        <f>CONCATENATE("MES: ",[1]NOMBRE!B6, " (",[1]NOMBRE!C6,[1]NOMBRE!D6,")")</f>
        <v>MES:  ()</v>
      </c>
    </row>
    <row r="5" spans="1:77" x14ac:dyDescent="0.25">
      <c r="A5" s="1" t="str">
        <f>CONCATENATE("AÑO: ",[1]NOMBRE!B7)</f>
        <v>AÑO: 2025</v>
      </c>
    </row>
    <row r="6" spans="1:77" s="3" customFormat="1" ht="18" customHeight="1" x14ac:dyDescent="0.2">
      <c r="A6" s="1060" t="s">
        <v>1</v>
      </c>
      <c r="B6" s="1060"/>
      <c r="C6" s="1060"/>
      <c r="D6" s="1060"/>
      <c r="E6" s="1060"/>
      <c r="F6" s="1060"/>
      <c r="G6" s="1060"/>
      <c r="H6" s="1060"/>
      <c r="I6" s="1060"/>
      <c r="J6" s="1060"/>
      <c r="K6" s="1060"/>
      <c r="L6" s="1060"/>
      <c r="M6" s="1060"/>
      <c r="N6" s="1060"/>
      <c r="O6" s="1060"/>
      <c r="P6" s="1060"/>
      <c r="Q6" s="1060"/>
      <c r="R6" s="1060"/>
      <c r="S6" s="1060"/>
      <c r="T6" s="1060"/>
      <c r="U6" s="1060"/>
      <c r="V6" s="1060"/>
      <c r="W6" s="1060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</row>
    <row r="8" spans="1:77" ht="18" customHeight="1" x14ac:dyDescent="0.25">
      <c r="A8" s="4" t="s">
        <v>30</v>
      </c>
      <c r="B8" s="5"/>
      <c r="C8" s="5"/>
      <c r="D8" s="5"/>
      <c r="E8" s="5"/>
      <c r="F8" s="61"/>
      <c r="G8" s="61" t="s">
        <v>31</v>
      </c>
      <c r="H8" s="62"/>
      <c r="I8" s="62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4"/>
      <c r="AQ8" s="64"/>
      <c r="AR8" s="2"/>
      <c r="AS8" s="3"/>
    </row>
    <row r="9" spans="1:77" ht="18.75" customHeight="1" x14ac:dyDescent="0.25">
      <c r="A9" s="1061" t="s">
        <v>32</v>
      </c>
      <c r="B9" s="1064" t="s">
        <v>2</v>
      </c>
      <c r="C9" s="1065"/>
      <c r="D9" s="1066"/>
      <c r="E9" s="1070" t="s">
        <v>3</v>
      </c>
      <c r="F9" s="1071"/>
      <c r="G9" s="1071"/>
      <c r="H9" s="1071"/>
      <c r="I9" s="1071"/>
      <c r="J9" s="1071"/>
      <c r="K9" s="1071"/>
      <c r="L9" s="1071"/>
      <c r="M9" s="1071"/>
      <c r="N9" s="1071"/>
      <c r="O9" s="1071"/>
      <c r="P9" s="1071"/>
      <c r="Q9" s="1071"/>
      <c r="R9" s="1071"/>
      <c r="S9" s="1071"/>
      <c r="T9" s="1071"/>
      <c r="U9" s="1071"/>
      <c r="V9" s="1071"/>
      <c r="W9" s="1071"/>
      <c r="X9" s="1071"/>
      <c r="Y9" s="1071"/>
      <c r="Z9" s="1071"/>
      <c r="AA9" s="1071"/>
      <c r="AB9" s="1071"/>
      <c r="AC9" s="1071"/>
      <c r="AD9" s="1071"/>
      <c r="AE9" s="1071"/>
      <c r="AF9" s="1071"/>
      <c r="AG9" s="1071"/>
      <c r="AH9" s="1071"/>
      <c r="AI9" s="1071"/>
      <c r="AJ9" s="1071"/>
      <c r="AK9" s="1071"/>
      <c r="AL9" s="1071"/>
      <c r="AM9" s="1071"/>
      <c r="AN9" s="1072"/>
      <c r="AO9" s="1073" t="s">
        <v>4</v>
      </c>
      <c r="AP9" s="1076" t="s">
        <v>5</v>
      </c>
      <c r="AQ9" s="1076" t="s">
        <v>33</v>
      </c>
      <c r="AR9" s="1076" t="s">
        <v>6</v>
      </c>
      <c r="AS9" s="1066" t="s">
        <v>7</v>
      </c>
    </row>
    <row r="10" spans="1:77" ht="15.75" customHeight="1" x14ac:dyDescent="0.25">
      <c r="A10" s="1062"/>
      <c r="B10" s="1067"/>
      <c r="C10" s="1068"/>
      <c r="D10" s="1069"/>
      <c r="E10" s="1080" t="s">
        <v>8</v>
      </c>
      <c r="F10" s="1081"/>
      <c r="G10" s="1080" t="s">
        <v>9</v>
      </c>
      <c r="H10" s="1082"/>
      <c r="I10" s="1080" t="s">
        <v>10</v>
      </c>
      <c r="J10" s="1082"/>
      <c r="K10" s="1080" t="s">
        <v>11</v>
      </c>
      <c r="L10" s="1082"/>
      <c r="M10" s="1080" t="s">
        <v>12</v>
      </c>
      <c r="N10" s="1082"/>
      <c r="O10" s="1080" t="s">
        <v>13</v>
      </c>
      <c r="P10" s="1082"/>
      <c r="Q10" s="1080" t="s">
        <v>14</v>
      </c>
      <c r="R10" s="1082"/>
      <c r="S10" s="1080" t="s">
        <v>15</v>
      </c>
      <c r="T10" s="1082"/>
      <c r="U10" s="1080" t="s">
        <v>16</v>
      </c>
      <c r="V10" s="1082"/>
      <c r="W10" s="1080" t="s">
        <v>17</v>
      </c>
      <c r="X10" s="1082"/>
      <c r="Y10" s="1080" t="s">
        <v>18</v>
      </c>
      <c r="Z10" s="1082"/>
      <c r="AA10" s="1080" t="s">
        <v>19</v>
      </c>
      <c r="AB10" s="1082"/>
      <c r="AC10" s="1080" t="s">
        <v>20</v>
      </c>
      <c r="AD10" s="1082"/>
      <c r="AE10" s="1080" t="s">
        <v>21</v>
      </c>
      <c r="AF10" s="1082"/>
      <c r="AG10" s="1080" t="s">
        <v>22</v>
      </c>
      <c r="AH10" s="1082"/>
      <c r="AI10" s="1080" t="s">
        <v>23</v>
      </c>
      <c r="AJ10" s="1082"/>
      <c r="AK10" s="1080" t="s">
        <v>24</v>
      </c>
      <c r="AL10" s="1082"/>
      <c r="AM10" s="1070" t="s">
        <v>25</v>
      </c>
      <c r="AN10" s="1072"/>
      <c r="AO10" s="1074"/>
      <c r="AP10" s="1077"/>
      <c r="AQ10" s="1077"/>
      <c r="AR10" s="1077"/>
      <c r="AS10" s="1079"/>
    </row>
    <row r="11" spans="1:77" ht="16.5" customHeight="1" x14ac:dyDescent="0.25">
      <c r="A11" s="1063"/>
      <c r="B11" s="6" t="s">
        <v>26</v>
      </c>
      <c r="C11" s="7" t="s">
        <v>27</v>
      </c>
      <c r="D11" s="65" t="s">
        <v>28</v>
      </c>
      <c r="E11" s="6" t="s">
        <v>27</v>
      </c>
      <c r="F11" s="66" t="s">
        <v>28</v>
      </c>
      <c r="G11" s="6" t="s">
        <v>27</v>
      </c>
      <c r="H11" s="66" t="s">
        <v>28</v>
      </c>
      <c r="I11" s="6" t="s">
        <v>27</v>
      </c>
      <c r="J11" s="66" t="s">
        <v>28</v>
      </c>
      <c r="K11" s="6" t="s">
        <v>27</v>
      </c>
      <c r="L11" s="66" t="s">
        <v>28</v>
      </c>
      <c r="M11" s="6" t="s">
        <v>27</v>
      </c>
      <c r="N11" s="66" t="s">
        <v>28</v>
      </c>
      <c r="O11" s="6" t="s">
        <v>27</v>
      </c>
      <c r="P11" s="66" t="s">
        <v>28</v>
      </c>
      <c r="Q11" s="6" t="s">
        <v>27</v>
      </c>
      <c r="R11" s="66" t="s">
        <v>28</v>
      </c>
      <c r="S11" s="6" t="s">
        <v>27</v>
      </c>
      <c r="T11" s="66" t="s">
        <v>28</v>
      </c>
      <c r="U11" s="6" t="s">
        <v>27</v>
      </c>
      <c r="V11" s="66" t="s">
        <v>28</v>
      </c>
      <c r="W11" s="6" t="s">
        <v>27</v>
      </c>
      <c r="X11" s="66" t="s">
        <v>28</v>
      </c>
      <c r="Y11" s="6" t="s">
        <v>27</v>
      </c>
      <c r="Z11" s="66" t="s">
        <v>28</v>
      </c>
      <c r="AA11" s="6" t="s">
        <v>27</v>
      </c>
      <c r="AB11" s="66" t="s">
        <v>28</v>
      </c>
      <c r="AC11" s="6" t="s">
        <v>27</v>
      </c>
      <c r="AD11" s="66" t="s">
        <v>28</v>
      </c>
      <c r="AE11" s="6" t="s">
        <v>27</v>
      </c>
      <c r="AF11" s="66" t="s">
        <v>28</v>
      </c>
      <c r="AG11" s="6" t="s">
        <v>27</v>
      </c>
      <c r="AH11" s="66" t="s">
        <v>28</v>
      </c>
      <c r="AI11" s="6" t="s">
        <v>27</v>
      </c>
      <c r="AJ11" s="66" t="s">
        <v>28</v>
      </c>
      <c r="AK11" s="7" t="s">
        <v>27</v>
      </c>
      <c r="AL11" s="66" t="s">
        <v>28</v>
      </c>
      <c r="AM11" s="6" t="s">
        <v>27</v>
      </c>
      <c r="AN11" s="67" t="s">
        <v>28</v>
      </c>
      <c r="AO11" s="1075"/>
      <c r="AP11" s="1078"/>
      <c r="AQ11" s="1078"/>
      <c r="AR11" s="1078"/>
      <c r="AS11" s="1069"/>
    </row>
    <row r="12" spans="1:77" ht="15" customHeight="1" x14ac:dyDescent="0.25">
      <c r="A12" s="68" t="s">
        <v>34</v>
      </c>
      <c r="B12" s="69">
        <f t="shared" ref="B12:B27" si="0">SUM(C12:D12)</f>
        <v>0</v>
      </c>
      <c r="C12" s="10">
        <f t="shared" ref="C12:D15" si="1">SUM(E12+G12+I12+K12+M12+O12+Q12+S12+U12+W12+Y12+AA12+AC12+AE12+AG12+AI12+AK12+AM12)</f>
        <v>0</v>
      </c>
      <c r="D12" s="11">
        <f t="shared" si="1"/>
        <v>0</v>
      </c>
      <c r="E12" s="12"/>
      <c r="F12" s="13"/>
      <c r="G12" s="12"/>
      <c r="H12" s="14"/>
      <c r="I12" s="12"/>
      <c r="J12" s="14"/>
      <c r="K12" s="12"/>
      <c r="L12" s="14"/>
      <c r="M12" s="12"/>
      <c r="N12" s="14"/>
      <c r="O12" s="12"/>
      <c r="P12" s="14"/>
      <c r="Q12" s="70"/>
      <c r="R12" s="14"/>
      <c r="S12" s="12"/>
      <c r="T12" s="14"/>
      <c r="U12" s="12"/>
      <c r="V12" s="14"/>
      <c r="W12" s="12"/>
      <c r="X12" s="14"/>
      <c r="Y12" s="12"/>
      <c r="Z12" s="14"/>
      <c r="AA12" s="12"/>
      <c r="AB12" s="14"/>
      <c r="AC12" s="70"/>
      <c r="AD12" s="14"/>
      <c r="AE12" s="12"/>
      <c r="AF12" s="14"/>
      <c r="AG12" s="70"/>
      <c r="AH12" s="14"/>
      <c r="AI12" s="12"/>
      <c r="AJ12" s="14"/>
      <c r="AK12" s="70"/>
      <c r="AL12" s="14"/>
      <c r="AM12" s="71"/>
      <c r="AN12" s="72"/>
      <c r="AO12" s="15"/>
      <c r="AP12" s="16"/>
      <c r="AQ12" s="16"/>
      <c r="AR12" s="16"/>
      <c r="AS12" s="17"/>
      <c r="AT12" t="str">
        <f>BO12&amp;BP12&amp;BQ12&amp;BR12&amp;BS12</f>
        <v/>
      </c>
      <c r="BO12" s="18" t="str">
        <f>IF(AND(B12&gt;0,AO12="")," * No olvide digitar la variable Pueblos originarios. Digite Cero si no tiene.",IF(AO12&gt;B12," * La variable Pueblos originarios No puede ser mayor al Total.",""))</f>
        <v/>
      </c>
      <c r="BP12" s="18" t="str">
        <f>IF(AND(B12&gt;0,AP12="")," * No olvide digitar la variable Migrantes. Digite Cero si no tiene.",IF(AP12&gt;B12," * La variable Migrantes No puede ser mayor al Total.",""))</f>
        <v/>
      </c>
      <c r="BQ12" s="18" t="str">
        <f>IF(AND(B12&gt;0,AQ12="")," * No olvide digitar la variable Espacios Amigables. Digite Cero si no tiene.",IF(AQ12&gt;B12," * La variable Espacios Amigables No puede ser mayor al Total.",""))</f>
        <v/>
      </c>
      <c r="BR12" s="18" t="str">
        <f>IF(AND(B12&gt;0,AR12="")," * No olvide digitar la variable Niños, Niñas, Adolescentes y Jóvenes SENAME. Digite Cero si no tiene.",IF(AR12&gt;B12," * La variable Niños, Niñas, Adolescentes y Jóvenes SENAME No puede ser mayor al Total.",""))</f>
        <v/>
      </c>
      <c r="BS12" s="18" t="str">
        <f>IF(AND(B12&gt;0,AS12="")," * No olvide digitar la variable Niños, Niñas, Adolescentes y Jóvenes Mejor Niñez. Digite Cero si no tiene.",IF(AS12&gt;B12," * La variable Niños, Niñas, Adolescentes y Jóvenes Mejor Niñez No puede ser mayor al Total.",""))</f>
        <v/>
      </c>
      <c r="BU12" s="19">
        <f>IF(AND(B12&gt;0,AO12=""),1,IF(AO12&gt;B12,1,0))</f>
        <v>0</v>
      </c>
      <c r="BV12" s="19">
        <f>IF(AND(B12&gt;0,AP12=""),1,IF(AP12&gt;B12,1,0))</f>
        <v>0</v>
      </c>
      <c r="BW12" s="19">
        <f>IF(AND(B12&gt;0,AQ12=""),1,IF(AQ12&gt;B12,1,0))</f>
        <v>0</v>
      </c>
      <c r="BX12" s="19">
        <f>IF(AND(B12&gt;0,AR12=""),1,IF(AR12&gt;B12,1,0))</f>
        <v>0</v>
      </c>
      <c r="BY12" s="19">
        <f>IF(AND(B12&gt;0,AS12=""),1,IF(AS12&gt;B12,1,0))</f>
        <v>0</v>
      </c>
    </row>
    <row r="13" spans="1:77" ht="15" customHeight="1" x14ac:dyDescent="0.25">
      <c r="A13" s="73" t="s">
        <v>35</v>
      </c>
      <c r="B13" s="21">
        <f t="shared" si="0"/>
        <v>0</v>
      </c>
      <c r="C13" s="74"/>
      <c r="D13" s="23">
        <f>SUM(F13+H13+J13+L13+N13+P13+R13+T13+V13+X13+Z13+AB13+AD13+AF13+AH13+AJ13+AL13+AN13)</f>
        <v>0</v>
      </c>
      <c r="E13" s="75"/>
      <c r="F13" s="25"/>
      <c r="G13" s="75"/>
      <c r="H13" s="26"/>
      <c r="I13" s="75"/>
      <c r="J13" s="26"/>
      <c r="K13" s="75"/>
      <c r="L13" s="26"/>
      <c r="M13" s="75"/>
      <c r="N13" s="26"/>
      <c r="O13" s="75"/>
      <c r="P13" s="26"/>
      <c r="Q13" s="76"/>
      <c r="R13" s="26"/>
      <c r="S13" s="75"/>
      <c r="T13" s="26"/>
      <c r="U13" s="75"/>
      <c r="V13" s="26"/>
      <c r="W13" s="75"/>
      <c r="X13" s="26"/>
      <c r="Y13" s="75"/>
      <c r="Z13" s="26"/>
      <c r="AA13" s="75"/>
      <c r="AB13" s="26"/>
      <c r="AC13" s="76"/>
      <c r="AD13" s="26"/>
      <c r="AE13" s="75"/>
      <c r="AF13" s="26"/>
      <c r="AG13" s="76"/>
      <c r="AH13" s="26"/>
      <c r="AI13" s="75"/>
      <c r="AJ13" s="26"/>
      <c r="AK13" s="76"/>
      <c r="AL13" s="26"/>
      <c r="AM13" s="77"/>
      <c r="AN13" s="34"/>
      <c r="AO13" s="78"/>
      <c r="AP13" s="79"/>
      <c r="AQ13" s="79"/>
      <c r="AR13" s="79"/>
      <c r="AS13" s="80"/>
      <c r="AT13" t="str">
        <f t="shared" ref="AT13:AT28" si="2">BO13&amp;BP13&amp;BQ13&amp;BR13&amp;BS13</f>
        <v/>
      </c>
      <c r="BO13" s="18" t="str">
        <f t="shared" ref="BO13:BO29" si="3">IF(AND(B13&gt;0,AO13="")," * No olvide digitar la variable Pueblos originarios. Digite Cero si no tiene.",IF(AO13&gt;B13," * La variable Pueblos originarios No puede ser mayor al Total.",""))</f>
        <v/>
      </c>
      <c r="BP13" s="18" t="str">
        <f t="shared" ref="BP13:BP28" si="4">IF(AND(B13&gt;0,AP13="")," * No olvide digitar la variable Migrantes. Digite Cero si no tiene.",IF(AP13&gt;B13," * La variable Migrantes No puede ser mayor al Total.",""))</f>
        <v/>
      </c>
      <c r="BQ13" s="18" t="str">
        <f t="shared" ref="BQ13:BQ29" si="5">IF(AND(B13&gt;0,AQ13="")," * No olvide digitar la variable Espacios Amigables. Digite Cero si no tiene.",IF(AQ13&gt;B13," * La variable Espacios Amigables No puede ser mayor al Total.",""))</f>
        <v/>
      </c>
      <c r="BR13" s="18" t="str">
        <f t="shared" ref="BR13:BR29" si="6">IF(AND(B13&gt;0,AR13="")," * No olvide digitar la variable Niños, Niñas, Adolescentes y Jóvenes SENAME. Digite Cero si no tiene.",IF(AR13&gt;B13," * La variable Niños, Niñas, Adolescentes y Jóvenes SENAME No puede ser mayor al Total.",""))</f>
        <v/>
      </c>
      <c r="BS13" s="18" t="str">
        <f t="shared" ref="BS13:BS29" si="7">IF(AND(B13&gt;0,AS13="")," * No olvide digitar la variable Niños, Niñas, Adolescentes y Jóvenes Mejor Niñez. Digite Cero si no tiene.",IF(AS13&gt;B13," * La variable Niños, Niñas, Adolescentes y Jóvenes Mejor Niñez No puede ser mayor al Total.",""))</f>
        <v/>
      </c>
      <c r="BU13" s="19">
        <f t="shared" ref="BU13:BU28" si="8">IF(AND(B13&gt;0,AO13=""),1,IF(AO13&gt;B13,1,0))</f>
        <v>0</v>
      </c>
      <c r="BV13" s="19">
        <f t="shared" ref="BV13:BV29" si="9">IF(AND(B13&gt;0,AP13=""),1,IF(AP13&gt;B13,1,0))</f>
        <v>0</v>
      </c>
      <c r="BW13" s="19">
        <f t="shared" ref="BW13:BW29" si="10">IF(AND(B13&gt;0,AQ13=""),1,IF(AQ13&gt;B13,1,0))</f>
        <v>0</v>
      </c>
      <c r="BX13" s="19">
        <f t="shared" ref="BX13:BX29" si="11">IF(AND(B13&gt;0,AR13=""),1,IF(AR13&gt;B13,1,0))</f>
        <v>0</v>
      </c>
      <c r="BY13" s="19">
        <f t="shared" ref="BY13:BY29" si="12">IF(AND(B13&gt;0,AS13=""),1,IF(AS13&gt;B13,1,0))</f>
        <v>0</v>
      </c>
    </row>
    <row r="14" spans="1:77" ht="15" customHeight="1" x14ac:dyDescent="0.25">
      <c r="A14" s="81" t="s">
        <v>36</v>
      </c>
      <c r="B14" s="21">
        <f t="shared" ref="B14" si="13">SUM(C14:D14)</f>
        <v>0</v>
      </c>
      <c r="C14" s="74"/>
      <c r="D14" s="42">
        <f t="shared" ref="D14" si="14">SUM(F14+H14+J14+L14+N14+P14+R14+T14+V14+X14+Z14+AB14+AD14+AF14+AH14+AJ14+AL14+AN14)</f>
        <v>0</v>
      </c>
      <c r="E14" s="75"/>
      <c r="F14" s="25"/>
      <c r="G14" s="75"/>
      <c r="H14" s="26"/>
      <c r="I14" s="75"/>
      <c r="J14" s="26"/>
      <c r="K14" s="75"/>
      <c r="L14" s="26"/>
      <c r="M14" s="75"/>
      <c r="N14" s="26"/>
      <c r="O14" s="75"/>
      <c r="P14" s="26"/>
      <c r="Q14" s="76"/>
      <c r="R14" s="26"/>
      <c r="S14" s="75"/>
      <c r="T14" s="26"/>
      <c r="U14" s="75"/>
      <c r="V14" s="26"/>
      <c r="W14" s="75"/>
      <c r="X14" s="26"/>
      <c r="Y14" s="75"/>
      <c r="Z14" s="26"/>
      <c r="AA14" s="75"/>
      <c r="AB14" s="26"/>
      <c r="AC14" s="76"/>
      <c r="AD14" s="26"/>
      <c r="AE14" s="75"/>
      <c r="AF14" s="26"/>
      <c r="AG14" s="76"/>
      <c r="AH14" s="26"/>
      <c r="AI14" s="75"/>
      <c r="AJ14" s="26"/>
      <c r="AK14" s="76"/>
      <c r="AL14" s="26"/>
      <c r="AM14" s="77"/>
      <c r="AN14" s="34"/>
      <c r="AO14" s="78"/>
      <c r="AP14" s="79"/>
      <c r="AQ14" s="79"/>
      <c r="AR14" s="79"/>
      <c r="AS14" s="80"/>
      <c r="AT14" t="str">
        <f t="shared" si="2"/>
        <v/>
      </c>
      <c r="BO14" s="18" t="str">
        <f>IF(AND(B14&gt;0,AO14="")," * No olvide digitar la variable Pueblos originarios. Digite Cero si no tiene.",IF(AO14&gt;B14," * La variable Pueblos originarios No puede ser mayor al Total.",""))</f>
        <v/>
      </c>
      <c r="BP14" s="18" t="str">
        <f t="shared" si="4"/>
        <v/>
      </c>
      <c r="BQ14" s="18" t="str">
        <f t="shared" si="5"/>
        <v/>
      </c>
      <c r="BR14" s="18" t="str">
        <f t="shared" si="6"/>
        <v/>
      </c>
      <c r="BS14" s="18" t="str">
        <f t="shared" si="7"/>
        <v/>
      </c>
      <c r="BU14" s="19">
        <f t="shared" si="8"/>
        <v>0</v>
      </c>
      <c r="BV14" s="19">
        <f t="shared" si="9"/>
        <v>0</v>
      </c>
      <c r="BW14" s="19">
        <f t="shared" si="10"/>
        <v>0</v>
      </c>
      <c r="BX14" s="19">
        <f t="shared" si="11"/>
        <v>0</v>
      </c>
      <c r="BY14" s="19">
        <f t="shared" si="12"/>
        <v>0</v>
      </c>
    </row>
    <row r="15" spans="1:77" ht="15" customHeight="1" x14ac:dyDescent="0.25">
      <c r="A15" s="81" t="s">
        <v>37</v>
      </c>
      <c r="B15" s="21">
        <f t="shared" si="0"/>
        <v>0</v>
      </c>
      <c r="C15" s="22">
        <f t="shared" si="1"/>
        <v>0</v>
      </c>
      <c r="D15" s="42">
        <f t="shared" si="1"/>
        <v>0</v>
      </c>
      <c r="E15" s="24"/>
      <c r="F15" s="25"/>
      <c r="G15" s="24"/>
      <c r="H15" s="26"/>
      <c r="I15" s="24"/>
      <c r="J15" s="26"/>
      <c r="K15" s="24"/>
      <c r="L15" s="26"/>
      <c r="M15" s="24"/>
      <c r="N15" s="26"/>
      <c r="O15" s="24"/>
      <c r="P15" s="26"/>
      <c r="Q15" s="82"/>
      <c r="R15" s="26"/>
      <c r="S15" s="24"/>
      <c r="T15" s="26"/>
      <c r="U15" s="24"/>
      <c r="V15" s="26"/>
      <c r="W15" s="24"/>
      <c r="X15" s="26"/>
      <c r="Y15" s="24"/>
      <c r="Z15" s="26"/>
      <c r="AA15" s="24"/>
      <c r="AB15" s="26"/>
      <c r="AC15" s="82"/>
      <c r="AD15" s="26"/>
      <c r="AE15" s="24"/>
      <c r="AF15" s="26"/>
      <c r="AG15" s="82"/>
      <c r="AH15" s="26"/>
      <c r="AI15" s="24"/>
      <c r="AJ15" s="26"/>
      <c r="AK15" s="82"/>
      <c r="AL15" s="26"/>
      <c r="AM15" s="83"/>
      <c r="AN15" s="34"/>
      <c r="AO15" s="30"/>
      <c r="AP15" s="31"/>
      <c r="AQ15" s="31"/>
      <c r="AR15" s="31"/>
      <c r="AS15" s="32"/>
      <c r="AT15" t="str">
        <f t="shared" si="2"/>
        <v/>
      </c>
      <c r="BO15" s="18" t="str">
        <f t="shared" si="3"/>
        <v/>
      </c>
      <c r="BP15" s="18" t="str">
        <f t="shared" si="4"/>
        <v/>
      </c>
      <c r="BQ15" s="18" t="str">
        <f t="shared" si="5"/>
        <v/>
      </c>
      <c r="BR15" s="18" t="str">
        <f t="shared" si="6"/>
        <v/>
      </c>
      <c r="BS15" s="18" t="str">
        <f t="shared" si="7"/>
        <v/>
      </c>
      <c r="BU15" s="19">
        <f t="shared" si="8"/>
        <v>0</v>
      </c>
      <c r="BV15" s="19">
        <f t="shared" si="9"/>
        <v>0</v>
      </c>
      <c r="BW15" s="19">
        <f t="shared" si="10"/>
        <v>0</v>
      </c>
      <c r="BX15" s="19">
        <f t="shared" si="11"/>
        <v>0</v>
      </c>
      <c r="BY15" s="19">
        <f t="shared" si="12"/>
        <v>0</v>
      </c>
    </row>
    <row r="16" spans="1:77" ht="15" customHeight="1" x14ac:dyDescent="0.25">
      <c r="A16" s="81" t="s">
        <v>38</v>
      </c>
      <c r="B16" s="21">
        <f t="shared" si="0"/>
        <v>0</v>
      </c>
      <c r="C16" s="22">
        <f>SUM(O16+Q16+S16+U16+W16+Y16+AA16)</f>
        <v>0</v>
      </c>
      <c r="D16" s="42">
        <f>SUM(P16+R16+T16+V16+X16+Z16+AB16)</f>
        <v>0</v>
      </c>
      <c r="E16" s="35"/>
      <c r="F16" s="36"/>
      <c r="G16" s="35"/>
      <c r="H16" s="43"/>
      <c r="I16" s="35"/>
      <c r="J16" s="43"/>
      <c r="K16" s="35"/>
      <c r="L16" s="43"/>
      <c r="M16" s="35"/>
      <c r="N16" s="43"/>
      <c r="O16" s="24"/>
      <c r="P16" s="26"/>
      <c r="Q16" s="82"/>
      <c r="R16" s="26"/>
      <c r="S16" s="24"/>
      <c r="T16" s="26"/>
      <c r="U16" s="24"/>
      <c r="V16" s="26"/>
      <c r="W16" s="24"/>
      <c r="X16" s="26"/>
      <c r="Y16" s="24"/>
      <c r="Z16" s="26"/>
      <c r="AA16" s="24"/>
      <c r="AB16" s="44"/>
      <c r="AC16" s="84"/>
      <c r="AD16" s="43"/>
      <c r="AE16" s="35"/>
      <c r="AF16" s="43"/>
      <c r="AG16" s="84"/>
      <c r="AH16" s="43"/>
      <c r="AI16" s="35"/>
      <c r="AJ16" s="43"/>
      <c r="AK16" s="84"/>
      <c r="AL16" s="43"/>
      <c r="AM16" s="85"/>
      <c r="AN16" s="29"/>
      <c r="AO16" s="30"/>
      <c r="AP16" s="31"/>
      <c r="AQ16" s="31"/>
      <c r="AR16" s="31"/>
      <c r="AS16" s="32"/>
      <c r="AT16" t="str">
        <f t="shared" si="2"/>
        <v/>
      </c>
      <c r="BO16" s="18" t="str">
        <f t="shared" si="3"/>
        <v/>
      </c>
      <c r="BP16" s="18" t="str">
        <f t="shared" si="4"/>
        <v/>
      </c>
      <c r="BQ16" s="18" t="str">
        <f t="shared" si="5"/>
        <v/>
      </c>
      <c r="BR16" s="18" t="str">
        <f t="shared" si="6"/>
        <v/>
      </c>
      <c r="BS16" s="18" t="str">
        <f t="shared" si="7"/>
        <v/>
      </c>
      <c r="BU16" s="19">
        <f t="shared" si="8"/>
        <v>0</v>
      </c>
      <c r="BV16" s="19">
        <f t="shared" si="9"/>
        <v>0</v>
      </c>
      <c r="BW16" s="19">
        <f t="shared" si="10"/>
        <v>0</v>
      </c>
      <c r="BX16" s="19">
        <f t="shared" si="11"/>
        <v>0</v>
      </c>
      <c r="BY16" s="19">
        <f t="shared" si="12"/>
        <v>0</v>
      </c>
    </row>
    <row r="17" spans="1:77" ht="15" customHeight="1" x14ac:dyDescent="0.25">
      <c r="A17" s="81" t="s">
        <v>39</v>
      </c>
      <c r="B17" s="21">
        <f>SUM(C17:D17)</f>
        <v>0</v>
      </c>
      <c r="C17" s="22">
        <f>SUM(E17+G17+I17+K17+M17+O17+Q17+S17+U17+W17+Y17+AA17+AC17+AE17+AG17+AI17+AK17+AM17)</f>
        <v>0</v>
      </c>
      <c r="D17" s="42">
        <f>SUM(F17+H17+J17+L17+N17+P17+R17+T17+V17+X17+Z17+AB17+AD17+AF17+AH17+AJ17+AL17+AN17)</f>
        <v>0</v>
      </c>
      <c r="E17" s="24"/>
      <c r="F17" s="25"/>
      <c r="G17" s="24"/>
      <c r="H17" s="26"/>
      <c r="I17" s="24"/>
      <c r="J17" s="26"/>
      <c r="K17" s="24"/>
      <c r="L17" s="26"/>
      <c r="M17" s="24"/>
      <c r="N17" s="26"/>
      <c r="O17" s="24"/>
      <c r="P17" s="26"/>
      <c r="Q17" s="82"/>
      <c r="R17" s="26"/>
      <c r="S17" s="24"/>
      <c r="T17" s="26"/>
      <c r="U17" s="24"/>
      <c r="V17" s="26"/>
      <c r="W17" s="24"/>
      <c r="X17" s="26"/>
      <c r="Y17" s="24"/>
      <c r="Z17" s="26"/>
      <c r="AA17" s="24"/>
      <c r="AB17" s="26"/>
      <c r="AC17" s="82"/>
      <c r="AD17" s="26"/>
      <c r="AE17" s="24"/>
      <c r="AF17" s="26"/>
      <c r="AG17" s="82"/>
      <c r="AH17" s="26"/>
      <c r="AI17" s="24"/>
      <c r="AJ17" s="26"/>
      <c r="AK17" s="82"/>
      <c r="AL17" s="26"/>
      <c r="AM17" s="83"/>
      <c r="AN17" s="34"/>
      <c r="AO17" s="78"/>
      <c r="AP17" s="79"/>
      <c r="AQ17" s="79"/>
      <c r="AR17" s="79"/>
      <c r="AS17" s="80"/>
      <c r="AT17" t="str">
        <f t="shared" si="2"/>
        <v/>
      </c>
      <c r="BO17" s="18" t="str">
        <f t="shared" si="3"/>
        <v/>
      </c>
      <c r="BP17" s="18" t="str">
        <f t="shared" si="4"/>
        <v/>
      </c>
      <c r="BQ17" s="18" t="str">
        <f t="shared" si="5"/>
        <v/>
      </c>
      <c r="BR17" s="18" t="str">
        <f t="shared" si="6"/>
        <v/>
      </c>
      <c r="BS17" s="18" t="str">
        <f t="shared" si="7"/>
        <v/>
      </c>
      <c r="BU17" s="19">
        <f t="shared" si="8"/>
        <v>0</v>
      </c>
      <c r="BV17" s="19">
        <f t="shared" si="9"/>
        <v>0</v>
      </c>
      <c r="BW17" s="19">
        <f t="shared" si="10"/>
        <v>0</v>
      </c>
      <c r="BX17" s="19">
        <f t="shared" si="11"/>
        <v>0</v>
      </c>
      <c r="BY17" s="19">
        <f t="shared" si="12"/>
        <v>0</v>
      </c>
    </row>
    <row r="18" spans="1:77" ht="15" customHeight="1" x14ac:dyDescent="0.25">
      <c r="A18" s="81" t="s">
        <v>40</v>
      </c>
      <c r="B18" s="21">
        <f>SUM(C18:D18)</f>
        <v>0</v>
      </c>
      <c r="C18" s="22">
        <f>SUM(K18+M18+O18+Q18+S18+U18+W18+Y18+AA18+AC18+AE18+AG18+AI18+AK18+AM18)</f>
        <v>0</v>
      </c>
      <c r="D18" s="42">
        <f>SUM(L18+N18+P18+R18+T18+V18+X18+Z18+AB18+AD18+AF18+AH18+AJ18+AL18+AN18)</f>
        <v>0</v>
      </c>
      <c r="E18" s="75"/>
      <c r="F18" s="86"/>
      <c r="G18" s="75"/>
      <c r="H18" s="87"/>
      <c r="I18" s="75"/>
      <c r="J18" s="87"/>
      <c r="K18" s="24"/>
      <c r="L18" s="26"/>
      <c r="M18" s="24"/>
      <c r="N18" s="26"/>
      <c r="O18" s="24"/>
      <c r="P18" s="26"/>
      <c r="Q18" s="82"/>
      <c r="R18" s="26"/>
      <c r="S18" s="24"/>
      <c r="T18" s="26"/>
      <c r="U18" s="24"/>
      <c r="V18" s="26"/>
      <c r="W18" s="24"/>
      <c r="X18" s="26"/>
      <c r="Y18" s="24"/>
      <c r="Z18" s="26"/>
      <c r="AA18" s="24"/>
      <c r="AB18" s="26"/>
      <c r="AC18" s="82"/>
      <c r="AD18" s="26"/>
      <c r="AE18" s="24"/>
      <c r="AF18" s="26"/>
      <c r="AG18" s="82"/>
      <c r="AH18" s="26"/>
      <c r="AI18" s="24"/>
      <c r="AJ18" s="26"/>
      <c r="AK18" s="82"/>
      <c r="AL18" s="26"/>
      <c r="AM18" s="83"/>
      <c r="AN18" s="34"/>
      <c r="AO18" s="78"/>
      <c r="AP18" s="79"/>
      <c r="AQ18" s="79"/>
      <c r="AR18" s="79"/>
      <c r="AS18" s="80"/>
      <c r="AT18" t="str">
        <f t="shared" si="2"/>
        <v/>
      </c>
      <c r="BO18" s="18" t="str">
        <f t="shared" si="3"/>
        <v/>
      </c>
      <c r="BP18" s="18" t="str">
        <f t="shared" si="4"/>
        <v/>
      </c>
      <c r="BQ18" s="18" t="str">
        <f t="shared" si="5"/>
        <v/>
      </c>
      <c r="BR18" s="18" t="str">
        <f t="shared" si="6"/>
        <v/>
      </c>
      <c r="BS18" s="18" t="str">
        <f t="shared" si="7"/>
        <v/>
      </c>
      <c r="BU18" s="19">
        <f t="shared" si="8"/>
        <v>0</v>
      </c>
      <c r="BV18" s="19">
        <f t="shared" si="9"/>
        <v>0</v>
      </c>
      <c r="BW18" s="19">
        <f t="shared" si="10"/>
        <v>0</v>
      </c>
      <c r="BX18" s="19">
        <f t="shared" si="11"/>
        <v>0</v>
      </c>
      <c r="BY18" s="19">
        <f t="shared" si="12"/>
        <v>0</v>
      </c>
    </row>
    <row r="19" spans="1:77" ht="15" customHeight="1" x14ac:dyDescent="0.25">
      <c r="A19" s="81" t="s">
        <v>41</v>
      </c>
      <c r="B19" s="88">
        <f>SUM(C19:D19)</f>
        <v>0</v>
      </c>
      <c r="C19" s="74"/>
      <c r="D19" s="42">
        <f>SUM(L19+N19+P19+R19+T19+V19+X19+Z19+AB19+AD19+AF19+AH19+AJ19+AL19+AN19)</f>
        <v>0</v>
      </c>
      <c r="E19" s="75"/>
      <c r="F19" s="86"/>
      <c r="G19" s="75"/>
      <c r="H19" s="87"/>
      <c r="I19" s="75"/>
      <c r="J19" s="87"/>
      <c r="K19" s="75"/>
      <c r="L19" s="26"/>
      <c r="M19" s="75"/>
      <c r="N19" s="26"/>
      <c r="O19" s="75"/>
      <c r="P19" s="26"/>
      <c r="Q19" s="76"/>
      <c r="R19" s="26"/>
      <c r="S19" s="75"/>
      <c r="T19" s="26"/>
      <c r="U19" s="75"/>
      <c r="V19" s="26"/>
      <c r="W19" s="75"/>
      <c r="X19" s="26"/>
      <c r="Y19" s="75"/>
      <c r="Z19" s="26"/>
      <c r="AA19" s="75"/>
      <c r="AB19" s="26"/>
      <c r="AC19" s="76"/>
      <c r="AD19" s="26"/>
      <c r="AE19" s="75"/>
      <c r="AF19" s="26"/>
      <c r="AG19" s="76"/>
      <c r="AH19" s="26"/>
      <c r="AI19" s="75"/>
      <c r="AJ19" s="26"/>
      <c r="AK19" s="76"/>
      <c r="AL19" s="26"/>
      <c r="AM19" s="77"/>
      <c r="AN19" s="34"/>
      <c r="AO19" s="78"/>
      <c r="AP19" s="79"/>
      <c r="AQ19" s="79"/>
      <c r="AR19" s="79"/>
      <c r="AS19" s="80"/>
      <c r="AT19" t="str">
        <f t="shared" si="2"/>
        <v/>
      </c>
      <c r="BO19" s="18" t="str">
        <f t="shared" si="3"/>
        <v/>
      </c>
      <c r="BP19" s="18" t="str">
        <f t="shared" si="4"/>
        <v/>
      </c>
      <c r="BQ19" s="18" t="str">
        <f t="shared" si="5"/>
        <v/>
      </c>
      <c r="BR19" s="18" t="str">
        <f t="shared" si="6"/>
        <v/>
      </c>
      <c r="BS19" s="18" t="str">
        <f t="shared" si="7"/>
        <v/>
      </c>
      <c r="BU19" s="19">
        <f t="shared" si="8"/>
        <v>0</v>
      </c>
      <c r="BV19" s="19">
        <f t="shared" si="9"/>
        <v>0</v>
      </c>
      <c r="BW19" s="19">
        <f t="shared" si="10"/>
        <v>0</v>
      </c>
      <c r="BX19" s="19">
        <f t="shared" si="11"/>
        <v>0</v>
      </c>
      <c r="BY19" s="19">
        <f t="shared" si="12"/>
        <v>0</v>
      </c>
    </row>
    <row r="20" spans="1:77" ht="15" customHeight="1" x14ac:dyDescent="0.25">
      <c r="A20" s="37" t="s">
        <v>42</v>
      </c>
      <c r="B20" s="21">
        <f t="shared" si="0"/>
        <v>0</v>
      </c>
      <c r="C20" s="22">
        <f t="shared" ref="C20:D27" si="15">SUM(E20+G20+I20+K20+M20+O20+Q20+S20+U20+W20+Y20+AA20+AC20+AE20+AG20+AI20+AK20+AM20)</f>
        <v>0</v>
      </c>
      <c r="D20" s="23">
        <f t="shared" si="15"/>
        <v>0</v>
      </c>
      <c r="E20" s="24"/>
      <c r="F20" s="25"/>
      <c r="G20" s="24"/>
      <c r="H20" s="26"/>
      <c r="I20" s="24"/>
      <c r="J20" s="26"/>
      <c r="K20" s="24"/>
      <c r="L20" s="26"/>
      <c r="M20" s="24"/>
      <c r="N20" s="26"/>
      <c r="O20" s="24"/>
      <c r="P20" s="26"/>
      <c r="Q20" s="82"/>
      <c r="R20" s="26"/>
      <c r="S20" s="24"/>
      <c r="T20" s="26"/>
      <c r="U20" s="24"/>
      <c r="V20" s="26"/>
      <c r="W20" s="24"/>
      <c r="X20" s="26"/>
      <c r="Y20" s="24"/>
      <c r="Z20" s="26"/>
      <c r="AA20" s="24"/>
      <c r="AB20" s="26"/>
      <c r="AC20" s="82"/>
      <c r="AD20" s="26"/>
      <c r="AE20" s="24"/>
      <c r="AF20" s="26"/>
      <c r="AG20" s="82"/>
      <c r="AH20" s="26"/>
      <c r="AI20" s="24"/>
      <c r="AJ20" s="26"/>
      <c r="AK20" s="82"/>
      <c r="AL20" s="26"/>
      <c r="AM20" s="83"/>
      <c r="AN20" s="34"/>
      <c r="AO20" s="30"/>
      <c r="AP20" s="31"/>
      <c r="AQ20" s="31"/>
      <c r="AR20" s="31"/>
      <c r="AS20" s="32"/>
      <c r="AT20" t="str">
        <f t="shared" si="2"/>
        <v/>
      </c>
      <c r="BO20" s="18" t="str">
        <f t="shared" si="3"/>
        <v/>
      </c>
      <c r="BP20" s="18" t="str">
        <f t="shared" si="4"/>
        <v/>
      </c>
      <c r="BQ20" s="18" t="str">
        <f t="shared" si="5"/>
        <v/>
      </c>
      <c r="BR20" s="18" t="str">
        <f t="shared" si="6"/>
        <v/>
      </c>
      <c r="BS20" s="18" t="str">
        <f t="shared" si="7"/>
        <v/>
      </c>
      <c r="BU20" s="19">
        <f t="shared" si="8"/>
        <v>0</v>
      </c>
      <c r="BV20" s="19">
        <f t="shared" si="9"/>
        <v>0</v>
      </c>
      <c r="BW20" s="19">
        <f t="shared" si="10"/>
        <v>0</v>
      </c>
      <c r="BX20" s="19">
        <f t="shared" si="11"/>
        <v>0</v>
      </c>
      <c r="BY20" s="19">
        <f t="shared" si="12"/>
        <v>0</v>
      </c>
    </row>
    <row r="21" spans="1:77" ht="15" customHeight="1" x14ac:dyDescent="0.25">
      <c r="A21" s="37" t="s">
        <v>43</v>
      </c>
      <c r="B21" s="21">
        <f>SUM(C21:D21)</f>
        <v>0</v>
      </c>
      <c r="C21" s="22">
        <f>SUM(E21+G21+I21+K21+M21+O21+Q21+S21+U21+W21+Y21+AA21+AC21+AE21+AG21+AI21+AK21+AM21)</f>
        <v>0</v>
      </c>
      <c r="D21" s="23">
        <f>SUM(F21+H21+J21+L21+N21+P21+R21+T21+V21+X21+Z21+AB21+AD21+AF21+AH21+AJ21+AL21+AN21)</f>
        <v>0</v>
      </c>
      <c r="E21" s="24"/>
      <c r="F21" s="25"/>
      <c r="G21" s="24"/>
      <c r="H21" s="26"/>
      <c r="I21" s="24"/>
      <c r="J21" s="26"/>
      <c r="K21" s="24"/>
      <c r="L21" s="26"/>
      <c r="M21" s="24"/>
      <c r="N21" s="26"/>
      <c r="O21" s="24"/>
      <c r="P21" s="26"/>
      <c r="Q21" s="82"/>
      <c r="R21" s="26"/>
      <c r="S21" s="24"/>
      <c r="T21" s="26"/>
      <c r="U21" s="24"/>
      <c r="V21" s="26"/>
      <c r="W21" s="24"/>
      <c r="X21" s="26"/>
      <c r="Y21" s="24"/>
      <c r="Z21" s="26"/>
      <c r="AA21" s="24"/>
      <c r="AB21" s="26"/>
      <c r="AC21" s="82"/>
      <c r="AD21" s="26"/>
      <c r="AE21" s="24"/>
      <c r="AF21" s="26"/>
      <c r="AG21" s="82"/>
      <c r="AH21" s="26"/>
      <c r="AI21" s="24"/>
      <c r="AJ21" s="26"/>
      <c r="AK21" s="82"/>
      <c r="AL21" s="26"/>
      <c r="AM21" s="83"/>
      <c r="AN21" s="34"/>
      <c r="AO21" s="30"/>
      <c r="AP21" s="31"/>
      <c r="AQ21" s="31"/>
      <c r="AR21" s="31"/>
      <c r="AS21" s="32"/>
      <c r="AT21" t="str">
        <f t="shared" si="2"/>
        <v/>
      </c>
      <c r="BO21" s="18" t="str">
        <f t="shared" si="3"/>
        <v/>
      </c>
      <c r="BP21" s="18" t="str">
        <f t="shared" si="4"/>
        <v/>
      </c>
      <c r="BQ21" s="18" t="str">
        <f t="shared" si="5"/>
        <v/>
      </c>
      <c r="BR21" s="18" t="str">
        <f t="shared" si="6"/>
        <v/>
      </c>
      <c r="BS21" s="18" t="str">
        <f t="shared" si="7"/>
        <v/>
      </c>
      <c r="BU21" s="19">
        <f t="shared" si="8"/>
        <v>0</v>
      </c>
      <c r="BV21" s="19">
        <f t="shared" si="9"/>
        <v>0</v>
      </c>
      <c r="BW21" s="19">
        <f t="shared" si="10"/>
        <v>0</v>
      </c>
      <c r="BX21" s="19">
        <f t="shared" si="11"/>
        <v>0</v>
      </c>
      <c r="BY21" s="19">
        <f t="shared" si="12"/>
        <v>0</v>
      </c>
    </row>
    <row r="22" spans="1:77" ht="15" customHeight="1" x14ac:dyDescent="0.25">
      <c r="A22" s="37" t="s">
        <v>44</v>
      </c>
      <c r="B22" s="21">
        <f>SUM(C22:D22)</f>
        <v>0</v>
      </c>
      <c r="C22" s="22">
        <f>SUM(E22+G22+I22+K22+M22+O22+Q22+S22+U22+W22+Y22+AA22+AC22+AE22+AG22+AI22+AK22+AM22)</f>
        <v>0</v>
      </c>
      <c r="D22" s="23">
        <f>SUM(F22+H22+J22+L22+N22+P22+R22+T22+V22+X22+Z22+AB22+AD22+AF22+AH22+AJ22+AL22+AN22)</f>
        <v>0</v>
      </c>
      <c r="E22" s="24"/>
      <c r="F22" s="25"/>
      <c r="G22" s="24"/>
      <c r="H22" s="26"/>
      <c r="I22" s="24"/>
      <c r="J22" s="26"/>
      <c r="K22" s="24"/>
      <c r="L22" s="26"/>
      <c r="M22" s="24"/>
      <c r="N22" s="26"/>
      <c r="O22" s="24"/>
      <c r="P22" s="26"/>
      <c r="Q22" s="82"/>
      <c r="R22" s="26"/>
      <c r="S22" s="24"/>
      <c r="T22" s="26"/>
      <c r="U22" s="24"/>
      <c r="V22" s="26"/>
      <c r="W22" s="24"/>
      <c r="X22" s="26"/>
      <c r="Y22" s="24"/>
      <c r="Z22" s="26"/>
      <c r="AA22" s="24"/>
      <c r="AB22" s="26"/>
      <c r="AC22" s="82"/>
      <c r="AD22" s="26"/>
      <c r="AE22" s="24"/>
      <c r="AF22" s="26"/>
      <c r="AG22" s="82"/>
      <c r="AH22" s="26"/>
      <c r="AI22" s="24"/>
      <c r="AJ22" s="26"/>
      <c r="AK22" s="82"/>
      <c r="AL22" s="26"/>
      <c r="AM22" s="83"/>
      <c r="AN22" s="34"/>
      <c r="AO22" s="30"/>
      <c r="AP22" s="31"/>
      <c r="AQ22" s="31"/>
      <c r="AR22" s="31"/>
      <c r="AS22" s="32"/>
      <c r="AT22" t="str">
        <f t="shared" si="2"/>
        <v/>
      </c>
      <c r="BO22" s="18" t="str">
        <f t="shared" si="3"/>
        <v/>
      </c>
      <c r="BP22" s="18" t="str">
        <f t="shared" si="4"/>
        <v/>
      </c>
      <c r="BQ22" s="18" t="str">
        <f t="shared" si="5"/>
        <v/>
      </c>
      <c r="BR22" s="18" t="str">
        <f t="shared" si="6"/>
        <v/>
      </c>
      <c r="BS22" s="18" t="str">
        <f t="shared" si="7"/>
        <v/>
      </c>
      <c r="BU22" s="19">
        <f t="shared" si="8"/>
        <v>0</v>
      </c>
      <c r="BV22" s="19">
        <f t="shared" si="9"/>
        <v>0</v>
      </c>
      <c r="BW22" s="19">
        <f t="shared" si="10"/>
        <v>0</v>
      </c>
      <c r="BX22" s="19">
        <f t="shared" si="11"/>
        <v>0</v>
      </c>
      <c r="BY22" s="19">
        <f t="shared" si="12"/>
        <v>0</v>
      </c>
    </row>
    <row r="23" spans="1:77" ht="15" customHeight="1" x14ac:dyDescent="0.25">
      <c r="A23" s="37" t="s">
        <v>45</v>
      </c>
      <c r="B23" s="21">
        <f t="shared" si="0"/>
        <v>0</v>
      </c>
      <c r="C23" s="22">
        <f>SUM(E23+G23+I23+K23+M23+O23+Q23+S23+U23+W23+Y23+AA23+AC23+AE23+AG23+AI23+AK23+AM23)</f>
        <v>0</v>
      </c>
      <c r="D23" s="23">
        <f t="shared" si="15"/>
        <v>0</v>
      </c>
      <c r="E23" s="24"/>
      <c r="F23" s="25"/>
      <c r="G23" s="24"/>
      <c r="H23" s="26"/>
      <c r="I23" s="24"/>
      <c r="J23" s="26"/>
      <c r="K23" s="24"/>
      <c r="L23" s="26"/>
      <c r="M23" s="24"/>
      <c r="N23" s="26"/>
      <c r="O23" s="24"/>
      <c r="P23" s="26"/>
      <c r="Q23" s="82"/>
      <c r="R23" s="26"/>
      <c r="S23" s="24"/>
      <c r="T23" s="26"/>
      <c r="U23" s="24"/>
      <c r="V23" s="26"/>
      <c r="W23" s="24"/>
      <c r="X23" s="26"/>
      <c r="Y23" s="24"/>
      <c r="Z23" s="26"/>
      <c r="AA23" s="24"/>
      <c r="AB23" s="26"/>
      <c r="AC23" s="82"/>
      <c r="AD23" s="26"/>
      <c r="AE23" s="24"/>
      <c r="AF23" s="26"/>
      <c r="AG23" s="82"/>
      <c r="AH23" s="26"/>
      <c r="AI23" s="24"/>
      <c r="AJ23" s="26"/>
      <c r="AK23" s="82"/>
      <c r="AL23" s="26"/>
      <c r="AM23" s="83"/>
      <c r="AN23" s="34"/>
      <c r="AO23" s="30"/>
      <c r="AP23" s="31"/>
      <c r="AQ23" s="31"/>
      <c r="AR23" s="31"/>
      <c r="AS23" s="32"/>
      <c r="AT23" t="str">
        <f t="shared" si="2"/>
        <v/>
      </c>
      <c r="BO23" s="18" t="str">
        <f t="shared" si="3"/>
        <v/>
      </c>
      <c r="BP23" s="18" t="str">
        <f t="shared" si="4"/>
        <v/>
      </c>
      <c r="BQ23" s="18" t="str">
        <f t="shared" si="5"/>
        <v/>
      </c>
      <c r="BR23" s="18" t="str">
        <f t="shared" si="6"/>
        <v/>
      </c>
      <c r="BS23" s="18" t="str">
        <f t="shared" si="7"/>
        <v/>
      </c>
      <c r="BU23" s="19">
        <f t="shared" si="8"/>
        <v>0</v>
      </c>
      <c r="BV23" s="19">
        <f t="shared" si="9"/>
        <v>0</v>
      </c>
      <c r="BW23" s="19">
        <f t="shared" si="10"/>
        <v>0</v>
      </c>
      <c r="BX23" s="19">
        <f t="shared" si="11"/>
        <v>0</v>
      </c>
      <c r="BY23" s="19">
        <f t="shared" si="12"/>
        <v>0</v>
      </c>
    </row>
    <row r="24" spans="1:77" s="963" customFormat="1" ht="15" customHeight="1" x14ac:dyDescent="0.25">
      <c r="A24" s="950" t="s">
        <v>46</v>
      </c>
      <c r="B24" s="951">
        <v>8</v>
      </c>
      <c r="C24" s="952">
        <v>6</v>
      </c>
      <c r="D24" s="953">
        <v>2</v>
      </c>
      <c r="E24" s="954">
        <v>0</v>
      </c>
      <c r="F24" s="955">
        <v>0</v>
      </c>
      <c r="G24" s="954">
        <v>6</v>
      </c>
      <c r="H24" s="956">
        <v>2</v>
      </c>
      <c r="I24" s="954"/>
      <c r="J24" s="956"/>
      <c r="K24" s="954"/>
      <c r="L24" s="956"/>
      <c r="M24" s="954"/>
      <c r="N24" s="956"/>
      <c r="O24" s="954"/>
      <c r="P24" s="956"/>
      <c r="Q24" s="957"/>
      <c r="R24" s="956"/>
      <c r="S24" s="954"/>
      <c r="T24" s="956"/>
      <c r="U24" s="954"/>
      <c r="V24" s="956"/>
      <c r="W24" s="954"/>
      <c r="X24" s="956"/>
      <c r="Y24" s="954"/>
      <c r="Z24" s="956"/>
      <c r="AA24" s="954"/>
      <c r="AB24" s="956"/>
      <c r="AC24" s="957"/>
      <c r="AD24" s="956"/>
      <c r="AE24" s="954"/>
      <c r="AF24" s="956"/>
      <c r="AG24" s="957"/>
      <c r="AH24" s="956"/>
      <c r="AI24" s="954"/>
      <c r="AJ24" s="956"/>
      <c r="AK24" s="957"/>
      <c r="AL24" s="956"/>
      <c r="AM24" s="958"/>
      <c r="AN24" s="959"/>
      <c r="AO24" s="960"/>
      <c r="AP24" s="961"/>
      <c r="AQ24" s="961"/>
      <c r="AR24" s="961"/>
      <c r="AS24" s="962"/>
      <c r="AT24" s="963" t="str">
        <f t="shared" si="2"/>
        <v xml:space="preserve"> * No olvide digitar la variable Pueblos originarios. Digite Cero si no tiene. * No olvide digitar la variable Migrantes. Digite Cero si no tiene. * No olvide digitar la variable Espacios Amigables. Digite Cero si no tiene. * No olvide digitar la variable Niños, Niñas, Adolescentes y Jóvenes SENAME. Digite Cero si no tiene. * No olvide digitar la variable Niños, Niñas, Adolescentes y Jóvenes Mejor Niñez. Digite Cero si no tiene.</v>
      </c>
      <c r="BO24" s="964" t="str">
        <f t="shared" si="3"/>
        <v xml:space="preserve"> * No olvide digitar la variable Pueblos originarios. Digite Cero si no tiene.</v>
      </c>
      <c r="BP24" s="964" t="str">
        <f t="shared" si="4"/>
        <v xml:space="preserve"> * No olvide digitar la variable Migrantes. Digite Cero si no tiene.</v>
      </c>
      <c r="BQ24" s="964" t="str">
        <f t="shared" si="5"/>
        <v xml:space="preserve"> * No olvide digitar la variable Espacios Amigables. Digite Cero si no tiene.</v>
      </c>
      <c r="BR24" s="964" t="str">
        <f t="shared" si="6"/>
        <v xml:space="preserve"> * No olvide digitar la variable Niños, Niñas, Adolescentes y Jóvenes SENAME. Digite Cero si no tiene.</v>
      </c>
      <c r="BS24" s="964" t="str">
        <f t="shared" si="7"/>
        <v xml:space="preserve"> * No olvide digitar la variable Niños, Niñas, Adolescentes y Jóvenes Mejor Niñez. Digite Cero si no tiene.</v>
      </c>
      <c r="BU24" s="965">
        <f t="shared" si="8"/>
        <v>1</v>
      </c>
      <c r="BV24" s="965">
        <f t="shared" si="9"/>
        <v>1</v>
      </c>
      <c r="BW24" s="965">
        <f t="shared" si="10"/>
        <v>1</v>
      </c>
      <c r="BX24" s="965">
        <f t="shared" si="11"/>
        <v>1</v>
      </c>
      <c r="BY24" s="965">
        <f t="shared" si="12"/>
        <v>1</v>
      </c>
    </row>
    <row r="25" spans="1:77" s="963" customFormat="1" ht="15" customHeight="1" x14ac:dyDescent="0.25">
      <c r="A25" s="950" t="s">
        <v>47</v>
      </c>
      <c r="B25" s="951">
        <v>20</v>
      </c>
      <c r="C25" s="952">
        <v>15</v>
      </c>
      <c r="D25" s="953">
        <v>5</v>
      </c>
      <c r="E25" s="954">
        <v>5</v>
      </c>
      <c r="F25" s="955">
        <v>3</v>
      </c>
      <c r="G25" s="954">
        <v>10</v>
      </c>
      <c r="H25" s="956">
        <v>2</v>
      </c>
      <c r="I25" s="954"/>
      <c r="J25" s="956"/>
      <c r="K25" s="954"/>
      <c r="L25" s="956"/>
      <c r="M25" s="954"/>
      <c r="N25" s="956"/>
      <c r="O25" s="954"/>
      <c r="P25" s="956"/>
      <c r="Q25" s="957"/>
      <c r="R25" s="956"/>
      <c r="S25" s="954"/>
      <c r="T25" s="956"/>
      <c r="U25" s="954"/>
      <c r="V25" s="956"/>
      <c r="W25" s="954"/>
      <c r="X25" s="956"/>
      <c r="Y25" s="954"/>
      <c r="Z25" s="956"/>
      <c r="AA25" s="954"/>
      <c r="AB25" s="956"/>
      <c r="AC25" s="957"/>
      <c r="AD25" s="956"/>
      <c r="AE25" s="954"/>
      <c r="AF25" s="956"/>
      <c r="AG25" s="957"/>
      <c r="AH25" s="956"/>
      <c r="AI25" s="954"/>
      <c r="AJ25" s="956"/>
      <c r="AK25" s="957"/>
      <c r="AL25" s="956"/>
      <c r="AM25" s="958"/>
      <c r="AN25" s="959"/>
      <c r="AO25" s="960"/>
      <c r="AP25" s="961"/>
      <c r="AQ25" s="961"/>
      <c r="AR25" s="961"/>
      <c r="AS25" s="962"/>
      <c r="AT25" s="963" t="str">
        <f t="shared" si="2"/>
        <v xml:space="preserve"> * No olvide digitar la variable Pueblos originarios. Digite Cero si no tiene. * No olvide digitar la variable Migrantes. Digite Cero si no tiene. * No olvide digitar la variable Espacios Amigables. Digite Cero si no tiene. * No olvide digitar la variable Niños, Niñas, Adolescentes y Jóvenes SENAME. Digite Cero si no tiene. * No olvide digitar la variable Niños, Niñas, Adolescentes y Jóvenes Mejor Niñez. Digite Cero si no tiene.</v>
      </c>
      <c r="BO25" s="964" t="str">
        <f t="shared" si="3"/>
        <v xml:space="preserve"> * No olvide digitar la variable Pueblos originarios. Digite Cero si no tiene.</v>
      </c>
      <c r="BP25" s="964" t="str">
        <f t="shared" si="4"/>
        <v xml:space="preserve"> * No olvide digitar la variable Migrantes. Digite Cero si no tiene.</v>
      </c>
      <c r="BQ25" s="964" t="str">
        <f t="shared" si="5"/>
        <v xml:space="preserve"> * No olvide digitar la variable Espacios Amigables. Digite Cero si no tiene.</v>
      </c>
      <c r="BR25" s="964" t="str">
        <f t="shared" si="6"/>
        <v xml:space="preserve"> * No olvide digitar la variable Niños, Niñas, Adolescentes y Jóvenes SENAME. Digite Cero si no tiene.</v>
      </c>
      <c r="BS25" s="964" t="str">
        <f t="shared" si="7"/>
        <v xml:space="preserve"> * No olvide digitar la variable Niños, Niñas, Adolescentes y Jóvenes Mejor Niñez. Digite Cero si no tiene.</v>
      </c>
      <c r="BU25" s="965">
        <f t="shared" si="8"/>
        <v>1</v>
      </c>
      <c r="BV25" s="965">
        <f t="shared" si="9"/>
        <v>1</v>
      </c>
      <c r="BW25" s="965">
        <f t="shared" si="10"/>
        <v>1</v>
      </c>
      <c r="BX25" s="965">
        <f t="shared" si="11"/>
        <v>1</v>
      </c>
      <c r="BY25" s="965">
        <f t="shared" si="12"/>
        <v>1</v>
      </c>
    </row>
    <row r="26" spans="1:77" ht="15" customHeight="1" x14ac:dyDescent="0.25">
      <c r="A26" s="37" t="s">
        <v>48</v>
      </c>
      <c r="B26" s="21">
        <v>0</v>
      </c>
      <c r="C26" s="22">
        <f t="shared" si="15"/>
        <v>0</v>
      </c>
      <c r="D26" s="23">
        <f t="shared" si="15"/>
        <v>0</v>
      </c>
      <c r="E26" s="24"/>
      <c r="F26" s="25"/>
      <c r="G26" s="24"/>
      <c r="H26" s="26"/>
      <c r="I26" s="24"/>
      <c r="J26" s="26"/>
      <c r="K26" s="24"/>
      <c r="L26" s="26"/>
      <c r="M26" s="24"/>
      <c r="N26" s="26"/>
      <c r="O26" s="24"/>
      <c r="P26" s="26"/>
      <c r="Q26" s="82"/>
      <c r="R26" s="26"/>
      <c r="S26" s="24"/>
      <c r="T26" s="26"/>
      <c r="U26" s="24"/>
      <c r="V26" s="26"/>
      <c r="W26" s="24"/>
      <c r="X26" s="26"/>
      <c r="Y26" s="24"/>
      <c r="Z26" s="26"/>
      <c r="AA26" s="24"/>
      <c r="AB26" s="26"/>
      <c r="AC26" s="82"/>
      <c r="AD26" s="26"/>
      <c r="AE26" s="24"/>
      <c r="AF26" s="26"/>
      <c r="AG26" s="82"/>
      <c r="AH26" s="26"/>
      <c r="AI26" s="24"/>
      <c r="AJ26" s="26"/>
      <c r="AK26" s="82"/>
      <c r="AL26" s="26"/>
      <c r="AM26" s="83"/>
      <c r="AN26" s="34"/>
      <c r="AO26" s="46"/>
      <c r="AP26" s="47"/>
      <c r="AQ26" s="47"/>
      <c r="AR26" s="47"/>
      <c r="AS26" s="89"/>
      <c r="AT26" t="str">
        <f t="shared" si="2"/>
        <v/>
      </c>
      <c r="BO26" s="18" t="str">
        <f t="shared" si="3"/>
        <v/>
      </c>
      <c r="BP26" s="18" t="str">
        <f t="shared" si="4"/>
        <v/>
      </c>
      <c r="BQ26" s="18" t="str">
        <f t="shared" si="5"/>
        <v/>
      </c>
      <c r="BR26" s="18" t="str">
        <f t="shared" si="6"/>
        <v/>
      </c>
      <c r="BS26" s="18" t="str">
        <f t="shared" si="7"/>
        <v/>
      </c>
      <c r="BU26" s="19">
        <f t="shared" si="8"/>
        <v>0</v>
      </c>
      <c r="BV26" s="19">
        <f t="shared" si="9"/>
        <v>0</v>
      </c>
      <c r="BW26" s="19">
        <f t="shared" si="10"/>
        <v>0</v>
      </c>
      <c r="BX26" s="19">
        <f t="shared" si="11"/>
        <v>0</v>
      </c>
      <c r="BY26" s="19">
        <f t="shared" si="12"/>
        <v>0</v>
      </c>
    </row>
    <row r="27" spans="1:77" ht="15" customHeight="1" x14ac:dyDescent="0.25">
      <c r="A27" s="40" t="s">
        <v>49</v>
      </c>
      <c r="B27" s="21">
        <f t="shared" si="0"/>
        <v>0</v>
      </c>
      <c r="C27" s="22">
        <f t="shared" si="15"/>
        <v>0</v>
      </c>
      <c r="D27" s="23">
        <f t="shared" si="15"/>
        <v>0</v>
      </c>
      <c r="E27" s="51"/>
      <c r="F27" s="52"/>
      <c r="G27" s="51"/>
      <c r="H27" s="44"/>
      <c r="I27" s="51"/>
      <c r="J27" s="44"/>
      <c r="K27" s="51"/>
      <c r="L27" s="44"/>
      <c r="M27" s="51"/>
      <c r="N27" s="44"/>
      <c r="O27" s="51"/>
      <c r="P27" s="44"/>
      <c r="Q27" s="90"/>
      <c r="R27" s="44"/>
      <c r="S27" s="51"/>
      <c r="T27" s="44"/>
      <c r="U27" s="51"/>
      <c r="V27" s="44"/>
      <c r="W27" s="51"/>
      <c r="X27" s="44"/>
      <c r="Y27" s="51"/>
      <c r="Z27" s="44"/>
      <c r="AA27" s="51"/>
      <c r="AB27" s="44"/>
      <c r="AC27" s="90"/>
      <c r="AD27" s="44"/>
      <c r="AE27" s="24"/>
      <c r="AF27" s="26"/>
      <c r="AG27" s="82"/>
      <c r="AH27" s="26"/>
      <c r="AI27" s="24"/>
      <c r="AJ27" s="26"/>
      <c r="AK27" s="82"/>
      <c r="AL27" s="26"/>
      <c r="AM27" s="82"/>
      <c r="AN27" s="48"/>
      <c r="AO27" s="46"/>
      <c r="AP27" s="47"/>
      <c r="AQ27" s="47"/>
      <c r="AR27" s="47"/>
      <c r="AS27" s="89"/>
      <c r="AT27" t="str">
        <f t="shared" si="2"/>
        <v/>
      </c>
      <c r="BO27" s="18" t="str">
        <f t="shared" si="3"/>
        <v/>
      </c>
      <c r="BP27" s="18" t="str">
        <f t="shared" si="4"/>
        <v/>
      </c>
      <c r="BQ27" s="18" t="str">
        <f t="shared" si="5"/>
        <v/>
      </c>
      <c r="BR27" s="18" t="str">
        <f t="shared" si="6"/>
        <v/>
      </c>
      <c r="BS27" s="18" t="str">
        <f t="shared" si="7"/>
        <v/>
      </c>
      <c r="BU27" s="19">
        <f t="shared" si="8"/>
        <v>0</v>
      </c>
      <c r="BV27" s="19">
        <f t="shared" si="9"/>
        <v>0</v>
      </c>
      <c r="BW27" s="19">
        <f t="shared" si="10"/>
        <v>0</v>
      </c>
      <c r="BX27" s="19">
        <f t="shared" si="11"/>
        <v>0</v>
      </c>
      <c r="BY27" s="19">
        <f t="shared" si="12"/>
        <v>0</v>
      </c>
    </row>
    <row r="28" spans="1:77" s="963" customFormat="1" ht="15" customHeight="1" x14ac:dyDescent="0.25">
      <c r="A28" s="950" t="s">
        <v>50</v>
      </c>
      <c r="B28" s="951">
        <v>38</v>
      </c>
      <c r="C28" s="952">
        <v>26</v>
      </c>
      <c r="D28" s="953">
        <v>12</v>
      </c>
      <c r="E28" s="954">
        <v>4</v>
      </c>
      <c r="F28" s="955">
        <v>5</v>
      </c>
      <c r="G28" s="954">
        <v>20</v>
      </c>
      <c r="H28" s="956">
        <v>7</v>
      </c>
      <c r="I28" s="954">
        <v>2</v>
      </c>
      <c r="J28" s="956">
        <v>0</v>
      </c>
      <c r="K28" s="966"/>
      <c r="L28" s="967"/>
      <c r="M28" s="966"/>
      <c r="N28" s="967"/>
      <c r="O28" s="966"/>
      <c r="P28" s="967"/>
      <c r="Q28" s="966"/>
      <c r="R28" s="968"/>
      <c r="S28" s="966"/>
      <c r="T28" s="968"/>
      <c r="U28" s="966"/>
      <c r="V28" s="968"/>
      <c r="W28" s="966"/>
      <c r="X28" s="968"/>
      <c r="Y28" s="966"/>
      <c r="Z28" s="968"/>
      <c r="AA28" s="966"/>
      <c r="AB28" s="968"/>
      <c r="AC28" s="966"/>
      <c r="AD28" s="968"/>
      <c r="AE28" s="969"/>
      <c r="AF28" s="970"/>
      <c r="AG28" s="969"/>
      <c r="AH28" s="970"/>
      <c r="AI28" s="969"/>
      <c r="AJ28" s="970"/>
      <c r="AK28" s="969"/>
      <c r="AL28" s="970"/>
      <c r="AM28" s="969"/>
      <c r="AN28" s="971"/>
      <c r="AO28" s="972"/>
      <c r="AP28" s="973"/>
      <c r="AQ28" s="973"/>
      <c r="AR28" s="973"/>
      <c r="AS28" s="974"/>
      <c r="AT28" s="963" t="str">
        <f t="shared" si="2"/>
        <v xml:space="preserve"> * No olvide digitar la variable Pueblos originarios. Digite Cero si no tiene. * No olvide digitar la variable Migrantes. Digite Cero si no tiene. * No olvide digitar la variable Espacios Amigables. Digite Cero si no tiene. * No olvide digitar la variable Niños, Niñas, Adolescentes y Jóvenes SENAME. Digite Cero si no tiene. * No olvide digitar la variable Niños, Niñas, Adolescentes y Jóvenes Mejor Niñez. Digite Cero si no tiene.</v>
      </c>
      <c r="BO28" s="964" t="str">
        <f t="shared" si="3"/>
        <v xml:space="preserve"> * No olvide digitar la variable Pueblos originarios. Digite Cero si no tiene.</v>
      </c>
      <c r="BP28" s="964" t="str">
        <f t="shared" si="4"/>
        <v xml:space="preserve"> * No olvide digitar la variable Migrantes. Digite Cero si no tiene.</v>
      </c>
      <c r="BQ28" s="964" t="str">
        <f t="shared" si="5"/>
        <v xml:space="preserve"> * No olvide digitar la variable Espacios Amigables. Digite Cero si no tiene.</v>
      </c>
      <c r="BR28" s="964" t="str">
        <f t="shared" si="6"/>
        <v xml:space="preserve"> * No olvide digitar la variable Niños, Niñas, Adolescentes y Jóvenes SENAME. Digite Cero si no tiene.</v>
      </c>
      <c r="BS28" s="964" t="str">
        <f t="shared" si="7"/>
        <v xml:space="preserve"> * No olvide digitar la variable Niños, Niñas, Adolescentes y Jóvenes Mejor Niñez. Digite Cero si no tiene.</v>
      </c>
      <c r="BU28" s="965">
        <f t="shared" si="8"/>
        <v>1</v>
      </c>
      <c r="BV28" s="965">
        <f t="shared" si="9"/>
        <v>1</v>
      </c>
      <c r="BW28" s="965">
        <f t="shared" si="10"/>
        <v>1</v>
      </c>
      <c r="BX28" s="965">
        <f t="shared" si="11"/>
        <v>1</v>
      </c>
      <c r="BY28" s="965">
        <f t="shared" si="12"/>
        <v>1</v>
      </c>
    </row>
    <row r="29" spans="1:77" ht="15" customHeight="1" x14ac:dyDescent="0.25">
      <c r="A29" s="92" t="s">
        <v>51</v>
      </c>
      <c r="B29" s="93">
        <f>SUM(C29:D29)</f>
        <v>0</v>
      </c>
      <c r="C29" s="94">
        <f>SUM(E29+G29+I29+K29+M29+O29+Q29+S29+U29+W29+Y29+AA29+AC29+AE29+AG29+AI29+AK29+AM29)</f>
        <v>0</v>
      </c>
      <c r="D29" s="54">
        <f>SUM(F29+H29+J29+L29+N29+P29+R29+T29+V29+X29+Z29+AB29+AD29+AF29+AH29+AJ29+AL29+AN29)</f>
        <v>0</v>
      </c>
      <c r="E29" s="58"/>
      <c r="F29" s="95"/>
      <c r="G29" s="58"/>
      <c r="H29" s="95"/>
      <c r="I29" s="58"/>
      <c r="J29" s="95"/>
      <c r="K29" s="58"/>
      <c r="L29" s="95"/>
      <c r="M29" s="58"/>
      <c r="N29" s="95"/>
      <c r="O29" s="58"/>
      <c r="P29" s="95"/>
      <c r="Q29" s="58"/>
      <c r="R29" s="95"/>
      <c r="S29" s="58"/>
      <c r="T29" s="95"/>
      <c r="U29" s="58"/>
      <c r="V29" s="95"/>
      <c r="W29" s="58"/>
      <c r="X29" s="95"/>
      <c r="Y29" s="58"/>
      <c r="Z29" s="95"/>
      <c r="AA29" s="58"/>
      <c r="AB29" s="95"/>
      <c r="AC29" s="58"/>
      <c r="AD29" s="95"/>
      <c r="AE29" s="58"/>
      <c r="AF29" s="95"/>
      <c r="AG29" s="58"/>
      <c r="AH29" s="95"/>
      <c r="AI29" s="58"/>
      <c r="AJ29" s="95"/>
      <c r="AK29" s="58"/>
      <c r="AL29" s="95"/>
      <c r="AM29" s="58"/>
      <c r="AN29" s="96"/>
      <c r="AO29" s="97"/>
      <c r="AP29" s="98"/>
      <c r="AQ29" s="98"/>
      <c r="AR29" s="98"/>
      <c r="AS29" s="99"/>
      <c r="AT29" t="str">
        <f>BO29&amp;BP29&amp;BQ29&amp;BR29&amp;BS29</f>
        <v/>
      </c>
      <c r="BO29" s="18" t="str">
        <f t="shared" si="3"/>
        <v/>
      </c>
      <c r="BP29" s="18" t="str">
        <f>IF(AND(B29&gt;0,AP29="")," * No olvide digitar la variable Migrantes. Digite Cero si no tiene.",IF(AP29&gt;B29," * La variable Migrantes No puede ser mayor al Total.",""))</f>
        <v/>
      </c>
      <c r="BQ29" s="18" t="str">
        <f t="shared" si="5"/>
        <v/>
      </c>
      <c r="BR29" s="18" t="str">
        <f t="shared" si="6"/>
        <v/>
      </c>
      <c r="BS29" s="18" t="str">
        <f t="shared" si="7"/>
        <v/>
      </c>
      <c r="BU29" s="19">
        <f>IF(AND(B29&gt;0,AO29=""),1,IF(AO29&gt;B29,1,0))</f>
        <v>0</v>
      </c>
      <c r="BV29" s="19">
        <f t="shared" si="9"/>
        <v>0</v>
      </c>
      <c r="BW29" s="19">
        <f t="shared" si="10"/>
        <v>0</v>
      </c>
      <c r="BX29" s="19">
        <f t="shared" si="11"/>
        <v>0</v>
      </c>
      <c r="BY29" s="19">
        <f t="shared" si="12"/>
        <v>0</v>
      </c>
    </row>
    <row r="30" spans="1:77" ht="18" customHeight="1" x14ac:dyDescent="0.25">
      <c r="A30" s="4" t="s">
        <v>67</v>
      </c>
      <c r="B30" s="158"/>
      <c r="C30" s="158"/>
      <c r="D30" s="2"/>
      <c r="E30" s="158"/>
      <c r="F30" s="2"/>
      <c r="G30" s="2"/>
      <c r="H30" s="2"/>
      <c r="I30" s="2"/>
      <c r="J30" s="2"/>
      <c r="K30" s="2"/>
    </row>
    <row r="31" spans="1:77" ht="15" customHeight="1" x14ac:dyDescent="0.25">
      <c r="A31" s="1086" t="s">
        <v>68</v>
      </c>
      <c r="B31" s="1089"/>
      <c r="C31" s="1095" t="s">
        <v>29</v>
      </c>
      <c r="D31" s="1083" t="s">
        <v>56</v>
      </c>
      <c r="E31" s="1084"/>
      <c r="F31" s="1084"/>
      <c r="G31" s="1084"/>
      <c r="H31" s="1085"/>
      <c r="I31" s="1086" t="s">
        <v>59</v>
      </c>
      <c r="J31" s="1088" t="s">
        <v>4</v>
      </c>
      <c r="K31" s="1089" t="s">
        <v>5</v>
      </c>
    </row>
    <row r="32" spans="1:77" ht="35.450000000000003" customHeight="1" x14ac:dyDescent="0.25">
      <c r="A32" s="1087"/>
      <c r="B32" s="1090"/>
      <c r="C32" s="1063"/>
      <c r="D32" s="146" t="s">
        <v>69</v>
      </c>
      <c r="E32" s="147" t="s">
        <v>70</v>
      </c>
      <c r="F32" s="147" t="s">
        <v>71</v>
      </c>
      <c r="G32" s="147" t="s">
        <v>72</v>
      </c>
      <c r="H32" s="148" t="s">
        <v>73</v>
      </c>
      <c r="I32" s="1087"/>
      <c r="J32" s="1075"/>
      <c r="K32" s="1090"/>
    </row>
    <row r="33" spans="1:75" ht="15" customHeight="1" x14ac:dyDescent="0.25">
      <c r="A33" s="1091" t="s">
        <v>74</v>
      </c>
      <c r="B33" s="159" t="s">
        <v>75</v>
      </c>
      <c r="C33" s="160">
        <f>SUM(D33:H33)</f>
        <v>0</v>
      </c>
      <c r="D33" s="161"/>
      <c r="E33" s="162"/>
      <c r="F33" s="162"/>
      <c r="G33" s="162"/>
      <c r="H33" s="163"/>
      <c r="I33" s="164"/>
      <c r="J33" s="165"/>
      <c r="K33" s="166"/>
      <c r="L33" t="str">
        <f>BO33&amp;BP33&amp;BQ33</f>
        <v/>
      </c>
      <c r="O33">
        <v>21</v>
      </c>
      <c r="BO33" s="117"/>
      <c r="BP33" s="103" t="str">
        <f>IF(AND(C33&gt;0,J33="")," * No olvide digitar la variable Pueblos originarios. Digite Cero si no tiene.",IF(J33&gt;C33," * La variable Pueblos originarios No puede ser mayor al Total.",""))</f>
        <v/>
      </c>
      <c r="BQ33" s="103" t="str">
        <f>IF(AND(C33&gt;0,K33="")," * No olvide digitar la variable Migrantes. Digite Cero si no tiene.",IF(K33&gt;C33," * La variable Migrantes No puede ser mayor al Total.",""))</f>
        <v/>
      </c>
      <c r="BV33" s="19">
        <f>IF(AND(C33&gt;0,J33=""),1,IF(J33&gt;C33,1,0))</f>
        <v>0</v>
      </c>
      <c r="BW33" s="19">
        <f>IF(AND(C33&gt;0,K33=""),1,IF(K33&gt;C33,1,0))</f>
        <v>0</v>
      </c>
    </row>
    <row r="34" spans="1:75" ht="24" customHeight="1" x14ac:dyDescent="0.25">
      <c r="A34" s="1092"/>
      <c r="B34" s="167" t="s">
        <v>76</v>
      </c>
      <c r="C34" s="168">
        <f>SUM(D34:H34)</f>
        <v>0</v>
      </c>
      <c r="D34" s="169"/>
      <c r="E34" s="170"/>
      <c r="F34" s="170"/>
      <c r="G34" s="170"/>
      <c r="H34" s="171"/>
      <c r="I34" s="164"/>
      <c r="J34" s="172"/>
      <c r="K34" s="173"/>
      <c r="L34" t="str">
        <f t="shared" ref="L34:L37" si="16">BO34&amp;BP34&amp;BQ34</f>
        <v/>
      </c>
      <c r="BO34" s="117"/>
      <c r="BP34" s="103" t="str">
        <f t="shared" ref="BP34:BP41" si="17">IF(AND(C34&gt;0,J34="")," * No olvide digitar la variable Pueblos originarios. Digite Cero si no tiene.",IF(J34&gt;C34," * La variable Pueblos originarios No puede ser mayor al Total.",""))</f>
        <v/>
      </c>
      <c r="BQ34" s="103" t="str">
        <f t="shared" ref="BQ34:BQ41" si="18">IF(AND(C34&gt;0,K34="")," * No olvide digitar la variable Migrantes. Digite Cero si no tiene.",IF(K34&gt;C34," * La variable Migrantes No puede ser mayor al Total.",""))</f>
        <v/>
      </c>
      <c r="BV34" s="19">
        <f t="shared" ref="BV34:BV41" si="19">IF(AND(C34&gt;0,J34=""),1,IF(J34&gt;C34,1,0))</f>
        <v>0</v>
      </c>
      <c r="BW34" s="19">
        <f t="shared" ref="BW34:BW41" si="20">IF(AND(C34&gt;0,K34=""),1,IF(K34&gt;C34,1,0))</f>
        <v>0</v>
      </c>
    </row>
    <row r="35" spans="1:75" ht="15" customHeight="1" x14ac:dyDescent="0.25">
      <c r="A35" s="1093"/>
      <c r="B35" s="174" t="s">
        <v>77</v>
      </c>
      <c r="C35" s="175">
        <f>SUM(D35:H35)</f>
        <v>0</v>
      </c>
      <c r="D35" s="176"/>
      <c r="E35" s="177"/>
      <c r="F35" s="177"/>
      <c r="G35" s="177"/>
      <c r="H35" s="178"/>
      <c r="I35" s="164"/>
      <c r="J35" s="179"/>
      <c r="K35" s="180"/>
      <c r="L35" t="str">
        <f t="shared" si="16"/>
        <v/>
      </c>
      <c r="BO35" s="117"/>
      <c r="BP35" s="103" t="str">
        <f t="shared" si="17"/>
        <v/>
      </c>
      <c r="BQ35" s="103" t="str">
        <f t="shared" si="18"/>
        <v/>
      </c>
      <c r="BV35" s="19">
        <f t="shared" si="19"/>
        <v>0</v>
      </c>
      <c r="BW35" s="19">
        <f t="shared" si="20"/>
        <v>0</v>
      </c>
    </row>
    <row r="36" spans="1:75" ht="23.25" customHeight="1" x14ac:dyDescent="0.25">
      <c r="A36" s="1094" t="s">
        <v>78</v>
      </c>
      <c r="B36" s="181" t="s">
        <v>79</v>
      </c>
      <c r="C36" s="160">
        <f>SUM(I36)</f>
        <v>0</v>
      </c>
      <c r="D36" s="144"/>
      <c r="E36" s="182"/>
      <c r="F36" s="182"/>
      <c r="G36" s="182"/>
      <c r="H36" s="183"/>
      <c r="I36" s="184"/>
      <c r="J36" s="185"/>
      <c r="K36" s="186"/>
      <c r="L36" t="str">
        <f t="shared" si="16"/>
        <v/>
      </c>
      <c r="BO36" s="18" t="str">
        <f>IF(AND(C36&gt;0,I36="")," * No olvide digitar la variable Gestantes. Digite Cero si no tiene.",IF(I36&gt;C36,"  * La variable Pueblos Gestantes No puede ser mayor al Total.",""))</f>
        <v/>
      </c>
      <c r="BP36" s="103" t="str">
        <f t="shared" si="17"/>
        <v/>
      </c>
      <c r="BQ36" s="103" t="str">
        <f t="shared" si="18"/>
        <v/>
      </c>
      <c r="BU36" s="19">
        <f>IF(AND(C36&gt;0,I36=""),1,IF(I36&gt;C36,1,0))</f>
        <v>0</v>
      </c>
      <c r="BV36" s="19">
        <f t="shared" si="19"/>
        <v>0</v>
      </c>
      <c r="BW36" s="19">
        <f t="shared" si="20"/>
        <v>0</v>
      </c>
    </row>
    <row r="37" spans="1:75" s="963" customFormat="1" ht="25.5" customHeight="1" x14ac:dyDescent="0.25">
      <c r="A37" s="1093"/>
      <c r="B37" s="975" t="s">
        <v>80</v>
      </c>
      <c r="C37" s="976">
        <f>SUM(D37:H37)</f>
        <v>0</v>
      </c>
      <c r="D37" s="977"/>
      <c r="E37" s="978"/>
      <c r="F37" s="978"/>
      <c r="G37" s="978"/>
      <c r="H37" s="979"/>
      <c r="I37" s="980"/>
      <c r="J37" s="981"/>
      <c r="K37" s="982"/>
      <c r="L37" s="963" t="str">
        <f t="shared" si="16"/>
        <v/>
      </c>
      <c r="BO37" s="689"/>
      <c r="BP37" s="983" t="str">
        <f t="shared" si="17"/>
        <v/>
      </c>
      <c r="BQ37" s="983" t="str">
        <f t="shared" si="18"/>
        <v/>
      </c>
      <c r="BV37" s="965">
        <f t="shared" si="19"/>
        <v>0</v>
      </c>
      <c r="BW37" s="965">
        <f t="shared" si="20"/>
        <v>0</v>
      </c>
    </row>
    <row r="38" spans="1:75" ht="15" customHeight="1" x14ac:dyDescent="0.25">
      <c r="A38" s="1092" t="s">
        <v>81</v>
      </c>
      <c r="B38" s="8" t="s">
        <v>54</v>
      </c>
      <c r="C38" s="187">
        <f>SUM(D38:I38)</f>
        <v>0</v>
      </c>
      <c r="D38" s="188"/>
      <c r="E38" s="189"/>
      <c r="F38" s="189"/>
      <c r="G38" s="189"/>
      <c r="H38" s="163"/>
      <c r="I38" s="190"/>
      <c r="J38" s="191"/>
      <c r="K38" s="192"/>
      <c r="L38" t="str">
        <f>BO38&amp;BP38&amp;BQ38</f>
        <v/>
      </c>
      <c r="BO38" s="103" t="str">
        <f>IF(AND(C38&gt;0,I38="")," * No olvide digitar la variable Gestantes. Digite Cero si no tiene.",IF(I38&gt;C38," * La variable Gestantes No puede ser mayor al Total.",""))</f>
        <v/>
      </c>
      <c r="BP38" s="103" t="str">
        <f t="shared" si="17"/>
        <v/>
      </c>
      <c r="BQ38" s="103" t="str">
        <f t="shared" si="18"/>
        <v/>
      </c>
      <c r="BR38" t="str">
        <f>IF(AND(C38&gt;0,I38="")," * No olvide digitar la variable Gestantes. Digite Cero si no tiene.",IF(I38&gt;C38," * La variable Gestantes No puede ser mayor al Total.",""))</f>
        <v/>
      </c>
      <c r="BU38" s="19">
        <f>IF(AND(C38&gt;0,I38=""),1,IF(I38&gt;C38,1,0))</f>
        <v>0</v>
      </c>
      <c r="BV38" s="19">
        <f>IF(AND(C38&gt;0,J38=""),1,IF(J38&gt;C38,1,0))</f>
        <v>0</v>
      </c>
      <c r="BW38" s="19">
        <f>IF(AND(C38&gt;0,K38=""),1,IF(K38&gt;C38,1,0))</f>
        <v>0</v>
      </c>
    </row>
    <row r="39" spans="1:75" ht="15" customHeight="1" x14ac:dyDescent="0.25">
      <c r="A39" s="1092"/>
      <c r="B39" s="8" t="s">
        <v>55</v>
      </c>
      <c r="C39" s="187">
        <f>SUM(D39:I39)</f>
        <v>0</v>
      </c>
      <c r="D39" s="188"/>
      <c r="E39" s="189"/>
      <c r="F39" s="189"/>
      <c r="G39" s="189"/>
      <c r="H39" s="193"/>
      <c r="I39" s="190"/>
      <c r="J39" s="191"/>
      <c r="K39" s="192"/>
      <c r="L39" t="str">
        <f t="shared" ref="L39:L41" si="21">BO39&amp;BP39&amp;BQ39</f>
        <v/>
      </c>
      <c r="BO39" s="103" t="str">
        <f t="shared" ref="BO39:BO41" si="22">IF(AND(C39&gt;0,I39="")," * No olvide digitar la variable Gestantes. Digite Cero si no tiene.",IF(I39&gt;C39," * La variable Gestantes No puede ser mayor al Total.",""))</f>
        <v/>
      </c>
      <c r="BP39" s="103" t="str">
        <f t="shared" si="17"/>
        <v/>
      </c>
      <c r="BQ39" s="103" t="str">
        <f t="shared" si="18"/>
        <v/>
      </c>
      <c r="BU39" s="19">
        <f>IF(AND(C39&gt;0,I39=""),1,IF(I39&gt;C39,1,0))</f>
        <v>0</v>
      </c>
      <c r="BV39" s="19">
        <f t="shared" si="19"/>
        <v>0</v>
      </c>
      <c r="BW39" s="19">
        <f t="shared" si="20"/>
        <v>0</v>
      </c>
    </row>
    <row r="40" spans="1:75" ht="15" customHeight="1" x14ac:dyDescent="0.25">
      <c r="A40" s="1092"/>
      <c r="B40" s="20" t="s">
        <v>34</v>
      </c>
      <c r="C40" s="187">
        <f>SUM(D40:I40)</f>
        <v>0</v>
      </c>
      <c r="D40" s="169"/>
      <c r="E40" s="170"/>
      <c r="F40" s="170"/>
      <c r="G40" s="170"/>
      <c r="H40" s="171"/>
      <c r="I40" s="194"/>
      <c r="J40" s="172"/>
      <c r="K40" s="173"/>
      <c r="L40" t="str">
        <f t="shared" si="21"/>
        <v/>
      </c>
      <c r="BO40" s="103" t="str">
        <f t="shared" si="22"/>
        <v/>
      </c>
      <c r="BP40" s="103" t="str">
        <f t="shared" si="17"/>
        <v/>
      </c>
      <c r="BQ40" s="103" t="str">
        <f t="shared" si="18"/>
        <v/>
      </c>
      <c r="BU40" s="19">
        <f>IF(AND(C40&gt;0,I40=""),1,IF(I40&gt;C40,1,0))</f>
        <v>0</v>
      </c>
      <c r="BV40" s="19">
        <f t="shared" si="19"/>
        <v>0</v>
      </c>
      <c r="BW40" s="19">
        <f t="shared" si="20"/>
        <v>0</v>
      </c>
    </row>
    <row r="41" spans="1:75" ht="15" customHeight="1" x14ac:dyDescent="0.25">
      <c r="A41" s="1093"/>
      <c r="B41" s="195" t="s">
        <v>62</v>
      </c>
      <c r="C41" s="149">
        <f>SUM(D41:I41)</f>
        <v>0</v>
      </c>
      <c r="D41" s="176"/>
      <c r="E41" s="177"/>
      <c r="F41" s="177"/>
      <c r="G41" s="177"/>
      <c r="H41" s="178"/>
      <c r="I41" s="196"/>
      <c r="J41" s="179"/>
      <c r="K41" s="180"/>
      <c r="L41" t="str">
        <f t="shared" si="21"/>
        <v/>
      </c>
      <c r="BO41" s="103" t="str">
        <f t="shared" si="22"/>
        <v/>
      </c>
      <c r="BP41" s="103" t="str">
        <f t="shared" si="17"/>
        <v/>
      </c>
      <c r="BQ41" s="103" t="str">
        <f t="shared" si="18"/>
        <v/>
      </c>
      <c r="BU41" s="19">
        <f>IF(AND(C41&gt;0,I41=""),1,IF(I41&gt;C41,1,0))</f>
        <v>0</v>
      </c>
      <c r="BV41" s="19">
        <f t="shared" si="19"/>
        <v>0</v>
      </c>
      <c r="BW41" s="19">
        <f t="shared" si="20"/>
        <v>0</v>
      </c>
    </row>
    <row r="55" spans="1:1" ht="12.75" customHeight="1" x14ac:dyDescent="0.25"/>
    <row r="56" spans="1:1" ht="20.100000000000001" hidden="1" customHeight="1" x14ac:dyDescent="0.25">
      <c r="A56" s="232" t="e">
        <f>SUM(#REF!,B12:B28,#REF!,#REF!,#REF!,#REF!,#REF!,#REF!,#REF!,#REF!,#REF!,#REF!,#REF!,#REF!,C33:C41,#REF!,#REF!,#REF!,#REF!,#REF!,#REF!,#REF!,#REF!,#REF!)</f>
        <v>#REF!</v>
      </c>
    </row>
    <row r="57" spans="1:1" ht="20.100000000000001" hidden="1" customHeight="1" x14ac:dyDescent="0.25">
      <c r="A57" s="233">
        <f>SUM(BU8:BY41)</f>
        <v>15</v>
      </c>
    </row>
  </sheetData>
  <mergeCells count="36">
    <mergeCell ref="A33:A35"/>
    <mergeCell ref="A36:A37"/>
    <mergeCell ref="A38:A41"/>
    <mergeCell ref="A31:B32"/>
    <mergeCell ref="C31:C32"/>
    <mergeCell ref="D31:H31"/>
    <mergeCell ref="I31:I32"/>
    <mergeCell ref="J31:J32"/>
    <mergeCell ref="K31:K32"/>
    <mergeCell ref="AM10:AN10"/>
    <mergeCell ref="AA10:AB10"/>
    <mergeCell ref="AC10:AD10"/>
    <mergeCell ref="AE10:AF10"/>
    <mergeCell ref="AG10:AH10"/>
    <mergeCell ref="AI10:AJ10"/>
    <mergeCell ref="AK10:AL10"/>
    <mergeCell ref="AQ9:AQ11"/>
    <mergeCell ref="AR9:AR11"/>
    <mergeCell ref="AS9:AS11"/>
    <mergeCell ref="E10:F10"/>
    <mergeCell ref="G10:H10"/>
    <mergeCell ref="I10:J10"/>
    <mergeCell ref="K10:L10"/>
    <mergeCell ref="M10:N10"/>
    <mergeCell ref="O10:P10"/>
    <mergeCell ref="Q10:R10"/>
    <mergeCell ref="AP9:AP11"/>
    <mergeCell ref="S10:T10"/>
    <mergeCell ref="U10:V10"/>
    <mergeCell ref="W10:X10"/>
    <mergeCell ref="Y10:Z10"/>
    <mergeCell ref="A6:W6"/>
    <mergeCell ref="A9:A11"/>
    <mergeCell ref="B9:D10"/>
    <mergeCell ref="E9:AN9"/>
    <mergeCell ref="AO9:AO11"/>
  </mergeCells>
  <dataValidations count="5">
    <dataValidation type="whole" operator="greaterThanOrEqual" allowBlank="1" showInputMessage="1" showErrorMessage="1" sqref="I15 AO16:AS29 O15:O19 M15 D33:H35 I36 J33:K41 D37:H37 D38:I41 E15 E12 F12:F15 G15 G12 H12:H15 J12:J15 I12 N12:N15 M12 O12 AC12:AS15 P12:AB27 M17:N19 M20:O27 M28:AN29 AC17:AN27 E20:J29 E17:J17 K12:L29" xr:uid="{00000000-0002-0000-0000-000000000000}">
      <formula1>0</formula1>
    </dataValidation>
    <dataValidation type="whole" allowBlank="1" showInputMessage="1" showErrorMessage="1" sqref="C13:C14" xr:uid="{00000000-0002-0000-0000-000001000000}">
      <formula1>0</formula1>
      <formula2>9.99999999999999E+42</formula2>
    </dataValidation>
    <dataValidation type="whole" allowBlank="1" showInputMessage="1" showErrorMessage="1" sqref="C19" xr:uid="{00000000-0002-0000-0000-000002000000}">
      <formula1>0</formula1>
      <formula2>9.99999999999999E+41</formula2>
    </dataValidation>
    <dataValidation type="whole" allowBlank="1" showInputMessage="1" showErrorMessage="1" sqref="O13:O14 E13:E14 G13:G14 I13:I14 M13:M14" xr:uid="{00000000-0002-0000-0000-000003000000}">
      <formula1>0</formula1>
      <formula2>9.99999999999999E+40</formula2>
    </dataValidation>
    <dataValidation type="whole" operator="equal" allowBlank="1" showInputMessage="1" showErrorMessage="1" sqref="I37 AC16:AN16 E18:J19 E16:J16 M16:N16 D36:H36 I33:I35" xr:uid="{00000000-0002-0000-0000-000004000000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Z58"/>
  <sheetViews>
    <sheetView topLeftCell="A7" zoomScale="93" zoomScaleNormal="93" workbookViewId="0">
      <selection activeCell="AI24" sqref="AI24"/>
    </sheetView>
  </sheetViews>
  <sheetFormatPr baseColWidth="10" defaultColWidth="11.42578125" defaultRowHeight="15" x14ac:dyDescent="0.25"/>
  <cols>
    <col min="1" max="1" width="41.7109375" customWidth="1"/>
    <col min="2" max="2" width="37.42578125" customWidth="1"/>
    <col min="3" max="3" width="12.140625" customWidth="1"/>
    <col min="14" max="14" width="12.7109375" customWidth="1"/>
    <col min="15" max="15" width="13.7109375" customWidth="1"/>
    <col min="16" max="16" width="15.85546875" customWidth="1"/>
    <col min="17" max="17" width="12.5703125" customWidth="1"/>
    <col min="18" max="18" width="12.85546875" customWidth="1"/>
    <col min="20" max="20" width="11.85546875" customWidth="1"/>
    <col min="21" max="21" width="11.5703125" customWidth="1"/>
    <col min="22" max="22" width="12.28515625" customWidth="1"/>
    <col min="23" max="23" width="13.140625" customWidth="1"/>
    <col min="24" max="24" width="13.5703125" customWidth="1"/>
    <col min="35" max="35" width="10.7109375" customWidth="1"/>
    <col min="36" max="36" width="11.5703125" customWidth="1"/>
    <col min="37" max="37" width="10.42578125" customWidth="1"/>
    <col min="39" max="39" width="12.28515625" customWidth="1"/>
    <col min="40" max="40" width="12.5703125" customWidth="1"/>
    <col min="41" max="41" width="13.7109375" customWidth="1"/>
    <col min="42" max="42" width="12.5703125" customWidth="1"/>
    <col min="46" max="46" width="11.140625" customWidth="1"/>
    <col min="49" max="50" width="12.5703125" customWidth="1"/>
    <col min="78" max="104" width="11.42578125" hidden="1" customWidth="1"/>
  </cols>
  <sheetData>
    <row r="1" spans="1:95" x14ac:dyDescent="0.25">
      <c r="A1" s="1" t="s">
        <v>0</v>
      </c>
    </row>
    <row r="2" spans="1:95" x14ac:dyDescent="0.25">
      <c r="A2" s="1" t="str">
        <f>CONCATENATE("COMUNA: ",[1]NOMBRE!B2," (",[1]NOMBRE!C2,[1]NOMBRE!D2,[1]NOMBRE!E2,[1]NOMBRE!F2,[1]NOMBRE!G2,")")</f>
        <v>COMUNA:  ()</v>
      </c>
    </row>
    <row r="3" spans="1:95" x14ac:dyDescent="0.25">
      <c r="A3" s="1" t="str">
        <f>CONCATENATE("ESTABLECIMIENTO/ESTRATEGIA: ", [1]NOMBRE!B3," (",[1]NOMBRE!C3,[1]NOMBRE!D3,[1]NOMBRE!E3,[1]NOMBRE!F3,[1]NOMBRE!G3,[1]NOMBRE!H3,")")</f>
        <v>ESTABLECIMIENTO/ESTRATEGIA:  ()</v>
      </c>
    </row>
    <row r="4" spans="1:95" x14ac:dyDescent="0.25">
      <c r="A4" s="1" t="str">
        <f>CONCATENATE("MES: ",[1]NOMBRE!B6," (",[1]NOMBRE!C6,[1]NOMBRE!D6,")")</f>
        <v>MES:  ()</v>
      </c>
    </row>
    <row r="5" spans="1:95" x14ac:dyDescent="0.25">
      <c r="A5" s="1" t="str">
        <f>CONCATENATE("AÑO: ",[1]NOMBRE!B7)</f>
        <v>AÑO: 2025</v>
      </c>
    </row>
    <row r="6" spans="1:95" ht="18" customHeight="1" x14ac:dyDescent="0.25">
      <c r="A6" s="1060" t="s">
        <v>97</v>
      </c>
      <c r="B6" s="1060"/>
      <c r="C6" s="1060"/>
      <c r="D6" s="1060"/>
      <c r="E6" s="1060"/>
      <c r="F6" s="1060"/>
      <c r="G6" s="1060"/>
      <c r="H6" s="1060"/>
      <c r="I6" s="1060"/>
      <c r="J6" s="1060"/>
      <c r="K6" s="1060"/>
      <c r="L6" s="1060"/>
      <c r="M6" s="1060"/>
      <c r="N6" s="1060"/>
      <c r="O6" s="1060"/>
      <c r="P6" s="1060"/>
    </row>
    <row r="8" spans="1:95" s="252" customFormat="1" ht="18" customHeight="1" x14ac:dyDescent="0.2">
      <c r="A8" s="271" t="s">
        <v>99</v>
      </c>
      <c r="B8" s="272"/>
      <c r="C8" s="272"/>
      <c r="D8" s="272"/>
      <c r="E8" s="272"/>
      <c r="F8" s="272"/>
      <c r="G8" s="272"/>
      <c r="H8" s="272"/>
      <c r="I8" s="272"/>
      <c r="J8" s="272"/>
      <c r="K8" s="272"/>
      <c r="L8" s="272"/>
      <c r="M8" s="272"/>
      <c r="N8" s="272"/>
      <c r="O8" s="272"/>
      <c r="P8" s="272"/>
      <c r="Q8" s="272"/>
      <c r="R8" s="272"/>
      <c r="S8" s="272"/>
      <c r="T8" s="272"/>
      <c r="U8" s="272"/>
      <c r="V8" s="272"/>
      <c r="W8" s="272"/>
      <c r="X8" s="272"/>
      <c r="Y8" s="272"/>
      <c r="Z8" s="272"/>
      <c r="AA8" s="272"/>
      <c r="AB8" s="272"/>
      <c r="AC8" s="272"/>
      <c r="AD8" s="272"/>
      <c r="AE8" s="272"/>
      <c r="AF8" s="272"/>
      <c r="AG8" s="272"/>
      <c r="AH8" s="272"/>
      <c r="AI8" s="272"/>
      <c r="AJ8" s="272"/>
      <c r="AK8" s="272"/>
      <c r="AL8" s="272"/>
      <c r="AM8" s="272"/>
      <c r="AN8" s="272"/>
      <c r="AO8" s="272"/>
      <c r="AP8" s="272"/>
      <c r="AQ8" s="272"/>
      <c r="AR8" s="272"/>
      <c r="AS8" s="272"/>
      <c r="AT8" s="272"/>
      <c r="AU8" s="272"/>
      <c r="AV8" s="272"/>
      <c r="AW8" s="272"/>
    </row>
    <row r="9" spans="1:95" s="252" customFormat="1" ht="18" customHeight="1" x14ac:dyDescent="0.2">
      <c r="A9" s="1135" t="s">
        <v>100</v>
      </c>
      <c r="B9" s="1136"/>
      <c r="C9" s="1135" t="s">
        <v>101</v>
      </c>
      <c r="D9" s="1141"/>
      <c r="E9" s="1136"/>
      <c r="F9" s="1118" t="s">
        <v>102</v>
      </c>
      <c r="G9" s="1119"/>
      <c r="H9" s="1119"/>
      <c r="I9" s="1119"/>
      <c r="J9" s="1119"/>
      <c r="K9" s="1119"/>
      <c r="L9" s="1119"/>
      <c r="M9" s="1119"/>
      <c r="N9" s="1119"/>
      <c r="O9" s="1119"/>
      <c r="P9" s="1119"/>
      <c r="Q9" s="1119"/>
      <c r="R9" s="1119"/>
      <c r="S9" s="1119"/>
      <c r="T9" s="1119"/>
      <c r="U9" s="1119"/>
      <c r="V9" s="1119"/>
      <c r="W9" s="1119"/>
      <c r="X9" s="1119"/>
      <c r="Y9" s="1119"/>
      <c r="Z9" s="1119"/>
      <c r="AA9" s="1119"/>
      <c r="AB9" s="1119"/>
      <c r="AC9" s="1120"/>
      <c r="AD9" s="1107" t="s">
        <v>103</v>
      </c>
      <c r="AE9" s="1107"/>
      <c r="AF9" s="1107"/>
      <c r="AG9" s="1107"/>
      <c r="AH9" s="1107"/>
      <c r="AI9" s="1107"/>
      <c r="AJ9" s="1107"/>
      <c r="AK9" s="1107"/>
      <c r="AL9" s="1107"/>
      <c r="AM9" s="1107"/>
      <c r="AN9" s="1107"/>
      <c r="AO9" s="1107"/>
      <c r="AP9" s="1107"/>
      <c r="AQ9" s="1107"/>
      <c r="AR9" s="1107"/>
      <c r="AS9" s="1107"/>
      <c r="AT9" s="1121"/>
      <c r="AU9" s="1122" t="s">
        <v>4</v>
      </c>
      <c r="AV9" s="1125" t="s">
        <v>5</v>
      </c>
      <c r="AW9" s="1096" t="s">
        <v>104</v>
      </c>
    </row>
    <row r="10" spans="1:95" s="252" customFormat="1" ht="18" customHeight="1" x14ac:dyDescent="0.2">
      <c r="A10" s="1137"/>
      <c r="B10" s="1138"/>
      <c r="C10" s="1137"/>
      <c r="D10" s="1142"/>
      <c r="E10" s="1138"/>
      <c r="F10" s="1099" t="s">
        <v>105</v>
      </c>
      <c r="G10" s="1100"/>
      <c r="H10" s="1100"/>
      <c r="I10" s="1100"/>
      <c r="J10" s="1100"/>
      <c r="K10" s="1100"/>
      <c r="L10" s="1100"/>
      <c r="M10" s="1100"/>
      <c r="N10" s="1100"/>
      <c r="O10" s="1100"/>
      <c r="P10" s="1100"/>
      <c r="Q10" s="1101"/>
      <c r="R10" s="1102" t="s">
        <v>106</v>
      </c>
      <c r="S10" s="1103"/>
      <c r="T10" s="1103"/>
      <c r="U10" s="1103"/>
      <c r="V10" s="1103"/>
      <c r="W10" s="1104"/>
      <c r="X10" s="1105" t="s">
        <v>88</v>
      </c>
      <c r="Y10" s="1105"/>
      <c r="Z10" s="1105"/>
      <c r="AA10" s="1105"/>
      <c r="AB10" s="1105"/>
      <c r="AC10" s="1106"/>
      <c r="AD10" s="1107" t="s">
        <v>107</v>
      </c>
      <c r="AE10" s="1107"/>
      <c r="AF10" s="1107"/>
      <c r="AG10" s="1107"/>
      <c r="AH10" s="1107"/>
      <c r="AI10" s="1107"/>
      <c r="AJ10" s="1107"/>
      <c r="AK10" s="1107"/>
      <c r="AL10" s="1107"/>
      <c r="AM10" s="1107"/>
      <c r="AN10" s="1107"/>
      <c r="AO10" s="1108"/>
      <c r="AP10" s="1109" t="s">
        <v>89</v>
      </c>
      <c r="AQ10" s="1112" t="s">
        <v>88</v>
      </c>
      <c r="AR10" s="1112" t="s">
        <v>108</v>
      </c>
      <c r="AS10" s="1112" t="s">
        <v>65</v>
      </c>
      <c r="AT10" s="1115" t="s">
        <v>109</v>
      </c>
      <c r="AU10" s="1123"/>
      <c r="AV10" s="1126"/>
      <c r="AW10" s="1097"/>
    </row>
    <row r="11" spans="1:95" s="252" customFormat="1" ht="15" customHeight="1" x14ac:dyDescent="0.2">
      <c r="A11" s="1137"/>
      <c r="B11" s="1138"/>
      <c r="C11" s="1139"/>
      <c r="D11" s="1143"/>
      <c r="E11" s="1140"/>
      <c r="F11" s="1128" t="s">
        <v>110</v>
      </c>
      <c r="G11" s="1129"/>
      <c r="H11" s="1132" t="s">
        <v>111</v>
      </c>
      <c r="I11" s="1129"/>
      <c r="J11" s="1132" t="s">
        <v>112</v>
      </c>
      <c r="K11" s="1129"/>
      <c r="L11" s="1132" t="s">
        <v>113</v>
      </c>
      <c r="M11" s="1129"/>
      <c r="N11" s="1132" t="s">
        <v>114</v>
      </c>
      <c r="O11" s="1129"/>
      <c r="P11" s="1132" t="s">
        <v>115</v>
      </c>
      <c r="Q11" s="1148"/>
      <c r="R11" s="1128" t="s">
        <v>90</v>
      </c>
      <c r="S11" s="1129"/>
      <c r="T11" s="1132" t="s">
        <v>91</v>
      </c>
      <c r="U11" s="1129"/>
      <c r="V11" s="1132" t="s">
        <v>92</v>
      </c>
      <c r="W11" s="1148"/>
      <c r="X11" s="1134" t="s">
        <v>90</v>
      </c>
      <c r="Y11" s="1129"/>
      <c r="Z11" s="1132" t="s">
        <v>91</v>
      </c>
      <c r="AA11" s="1129"/>
      <c r="AB11" s="1132" t="s">
        <v>92</v>
      </c>
      <c r="AC11" s="1133"/>
      <c r="AD11" s="1134" t="s">
        <v>110</v>
      </c>
      <c r="AE11" s="1129"/>
      <c r="AF11" s="1132" t="s">
        <v>111</v>
      </c>
      <c r="AG11" s="1129"/>
      <c r="AH11" s="1132" t="s">
        <v>112</v>
      </c>
      <c r="AI11" s="1129"/>
      <c r="AJ11" s="1132" t="s">
        <v>113</v>
      </c>
      <c r="AK11" s="1129"/>
      <c r="AL11" s="1132" t="s">
        <v>114</v>
      </c>
      <c r="AM11" s="1129"/>
      <c r="AN11" s="1132" t="s">
        <v>115</v>
      </c>
      <c r="AO11" s="1129"/>
      <c r="AP11" s="1110"/>
      <c r="AQ11" s="1113"/>
      <c r="AR11" s="1113"/>
      <c r="AS11" s="1113"/>
      <c r="AT11" s="1116"/>
      <c r="AU11" s="1123"/>
      <c r="AV11" s="1126"/>
      <c r="AW11" s="1097"/>
    </row>
    <row r="12" spans="1:95" s="252" customFormat="1" ht="18" customHeight="1" x14ac:dyDescent="0.2">
      <c r="A12" s="1139"/>
      <c r="B12" s="1140"/>
      <c r="C12" s="273" t="s">
        <v>26</v>
      </c>
      <c r="D12" s="274" t="s">
        <v>27</v>
      </c>
      <c r="E12" s="275" t="s">
        <v>28</v>
      </c>
      <c r="F12" s="276" t="s">
        <v>27</v>
      </c>
      <c r="G12" s="277" t="s">
        <v>28</v>
      </c>
      <c r="H12" s="276" t="s">
        <v>27</v>
      </c>
      <c r="I12" s="277" t="s">
        <v>28</v>
      </c>
      <c r="J12" s="276" t="s">
        <v>27</v>
      </c>
      <c r="K12" s="277" t="s">
        <v>28</v>
      </c>
      <c r="L12" s="276" t="s">
        <v>27</v>
      </c>
      <c r="M12" s="277" t="s">
        <v>28</v>
      </c>
      <c r="N12" s="276" t="s">
        <v>27</v>
      </c>
      <c r="O12" s="277" t="s">
        <v>28</v>
      </c>
      <c r="P12" s="276" t="s">
        <v>27</v>
      </c>
      <c r="Q12" s="278" t="s">
        <v>28</v>
      </c>
      <c r="R12" s="276" t="s">
        <v>27</v>
      </c>
      <c r="S12" s="277" t="s">
        <v>28</v>
      </c>
      <c r="T12" s="276" t="s">
        <v>27</v>
      </c>
      <c r="U12" s="277" t="s">
        <v>28</v>
      </c>
      <c r="V12" s="279" t="s">
        <v>27</v>
      </c>
      <c r="W12" s="275" t="s">
        <v>28</v>
      </c>
      <c r="X12" s="280" t="s">
        <v>27</v>
      </c>
      <c r="Y12" s="277" t="s">
        <v>28</v>
      </c>
      <c r="Z12" s="276" t="s">
        <v>27</v>
      </c>
      <c r="AA12" s="277" t="s">
        <v>28</v>
      </c>
      <c r="AB12" s="276" t="s">
        <v>27</v>
      </c>
      <c r="AC12" s="281" t="s">
        <v>28</v>
      </c>
      <c r="AD12" s="280" t="s">
        <v>27</v>
      </c>
      <c r="AE12" s="277" t="s">
        <v>28</v>
      </c>
      <c r="AF12" s="276" t="s">
        <v>27</v>
      </c>
      <c r="AG12" s="277" t="s">
        <v>28</v>
      </c>
      <c r="AH12" s="276" t="s">
        <v>27</v>
      </c>
      <c r="AI12" s="277" t="s">
        <v>28</v>
      </c>
      <c r="AJ12" s="276" t="s">
        <v>27</v>
      </c>
      <c r="AK12" s="277" t="s">
        <v>28</v>
      </c>
      <c r="AL12" s="276" t="s">
        <v>27</v>
      </c>
      <c r="AM12" s="277" t="s">
        <v>28</v>
      </c>
      <c r="AN12" s="276" t="s">
        <v>27</v>
      </c>
      <c r="AO12" s="277" t="s">
        <v>28</v>
      </c>
      <c r="AP12" s="1111"/>
      <c r="AQ12" s="1114"/>
      <c r="AR12" s="1114"/>
      <c r="AS12" s="1114"/>
      <c r="AT12" s="1117"/>
      <c r="AU12" s="1124"/>
      <c r="AV12" s="1127"/>
      <c r="AW12" s="1098"/>
      <c r="CA12" s="117"/>
      <c r="CB12" s="117"/>
    </row>
    <row r="13" spans="1:95" s="252" customFormat="1" ht="15" customHeight="1" x14ac:dyDescent="0.25">
      <c r="A13" s="1144" t="s">
        <v>116</v>
      </c>
      <c r="B13" s="1145"/>
      <c r="C13" s="212">
        <v>1</v>
      </c>
      <c r="D13" s="282">
        <v>0</v>
      </c>
      <c r="E13" s="283">
        <v>1</v>
      </c>
      <c r="F13" s="284"/>
      <c r="G13" s="285"/>
      <c r="H13" s="286"/>
      <c r="I13" s="285"/>
      <c r="J13" s="286"/>
      <c r="K13" s="285"/>
      <c r="L13" s="286"/>
      <c r="M13" s="285"/>
      <c r="N13" s="286"/>
      <c r="O13" s="285"/>
      <c r="P13" s="286"/>
      <c r="Q13" s="100">
        <v>1</v>
      </c>
      <c r="R13" s="284"/>
      <c r="S13" s="285"/>
      <c r="T13" s="286"/>
      <c r="U13" s="285"/>
      <c r="V13" s="286"/>
      <c r="W13" s="100"/>
      <c r="X13" s="287"/>
      <c r="Y13" s="285"/>
      <c r="Z13" s="286"/>
      <c r="AA13" s="288"/>
      <c r="AB13" s="287"/>
      <c r="AC13" s="289"/>
      <c r="AD13" s="287"/>
      <c r="AE13" s="288"/>
      <c r="AF13" s="286"/>
      <c r="AG13" s="285">
        <v>1</v>
      </c>
      <c r="AH13" s="286">
        <v>1</v>
      </c>
      <c r="AI13" s="288"/>
      <c r="AJ13" s="286"/>
      <c r="AK13" s="285"/>
      <c r="AL13" s="286">
        <v>1</v>
      </c>
      <c r="AM13" s="288"/>
      <c r="AN13" s="287"/>
      <c r="AO13" s="285">
        <v>1</v>
      </c>
      <c r="AP13" s="290"/>
      <c r="AQ13" s="291"/>
      <c r="AR13" s="292"/>
      <c r="AS13" s="292"/>
      <c r="AT13" s="289"/>
      <c r="AU13" s="102"/>
      <c r="AV13" s="285"/>
      <c r="AW13" s="293"/>
      <c r="AX13" t="str">
        <f>CA13&amp;CB13&amp;CC13</f>
        <v xml:space="preserve"> * No olvide digitar la variable Pueblos originarios. Digite Cero si no tiene.  * No olvide digitar la variable Migrantes. Digite Cero si no tiene. * No olvide digitar la variable Niños y niñas Mejor Niñez. Digite Cero si no tiene.</v>
      </c>
      <c r="AZ13" t="str">
        <f>CA13&amp;CB13</f>
        <v xml:space="preserve"> * No olvide digitar la variable Pueblos originarios. Digite Cero si no tiene.  * No olvide digitar la variable Migrantes. Digite Cero si no tiene.</v>
      </c>
      <c r="CA13" s="243" t="str">
        <f>IF(AND($C13&gt;0,AU13="")," * No olvide digitar la variable Pueblos originarios. Digite Cero si no tiene.",IF(AU13&gt;$C13," * La variable Pueblos originarios No puede ser mayor al Total.",""))</f>
        <v xml:space="preserve"> * No olvide digitar la variable Pueblos originarios. Digite Cero si no tiene.</v>
      </c>
      <c r="CB13" s="243" t="str">
        <f>IF(AND($C13&gt;0,AV13=""),"  * No olvide digitar la variable Migrantes. Digite Cero si no tiene.",IF(AV13&gt;$C13,"  * La variable Migrantes No puede ser mayor al Total.",""))</f>
        <v xml:space="preserve">  * No olvide digitar la variable Migrantes. Digite Cero si no tiene.</v>
      </c>
      <c r="CC13" s="243" t="str">
        <f>IF(AND($C13&gt;0,AW13="")," * No olvide digitar la variable Niños y niñas Mejor Niñez. Digite Cero si no tiene.",IF(AW13&gt;$C13," * La variable Niños y niñas Mejor Niñez No puede ser mayor al Total.",""))</f>
        <v xml:space="preserve"> * No olvide digitar la variable Niños y niñas Mejor Niñez. Digite Cero si no tiene.</v>
      </c>
      <c r="CO13" s="294">
        <f>IF(AND($C13&gt;0,AU13=""),1,IF(AU13&gt;$C13,1,0))</f>
        <v>1</v>
      </c>
      <c r="CP13" s="294">
        <f>IF(AND($C13&gt;0,AV13=""),1,IF(AV13&gt;$C13,1,0))</f>
        <v>1</v>
      </c>
      <c r="CQ13" s="294">
        <f>IF(AND($C13&gt;0,AW13=""),1,IF(AW13&gt;$C13,1,0))</f>
        <v>1</v>
      </c>
    </row>
    <row r="14" spans="1:95" s="252" customFormat="1" ht="15" customHeight="1" x14ac:dyDescent="0.25">
      <c r="A14" s="1146" t="s">
        <v>117</v>
      </c>
      <c r="B14" s="1147"/>
      <c r="C14" s="295">
        <v>2</v>
      </c>
      <c r="D14" s="296">
        <v>1</v>
      </c>
      <c r="E14" s="297">
        <v>1</v>
      </c>
      <c r="F14" s="101"/>
      <c r="G14" s="298"/>
      <c r="H14" s="299"/>
      <c r="I14" s="298"/>
      <c r="J14" s="299"/>
      <c r="K14" s="298"/>
      <c r="L14" s="299"/>
      <c r="M14" s="298"/>
      <c r="N14" s="299">
        <v>1</v>
      </c>
      <c r="O14" s="298">
        <v>1</v>
      </c>
      <c r="P14" s="299"/>
      <c r="Q14" s="300"/>
      <c r="R14" s="101"/>
      <c r="S14" s="298"/>
      <c r="T14" s="299"/>
      <c r="U14" s="298"/>
      <c r="V14" s="299"/>
      <c r="W14" s="300"/>
      <c r="X14" s="102"/>
      <c r="Y14" s="298"/>
      <c r="Z14" s="299"/>
      <c r="AA14" s="285"/>
      <c r="AB14" s="102"/>
      <c r="AC14" s="289"/>
      <c r="AD14" s="102"/>
      <c r="AE14" s="285"/>
      <c r="AF14" s="299"/>
      <c r="AG14" s="285"/>
      <c r="AH14" s="299"/>
      <c r="AI14" s="285"/>
      <c r="AJ14" s="299"/>
      <c r="AK14" s="285"/>
      <c r="AL14" s="299"/>
      <c r="AM14" s="285"/>
      <c r="AN14" s="102"/>
      <c r="AO14" s="285"/>
      <c r="AP14" s="301"/>
      <c r="AQ14" s="292"/>
      <c r="AR14" s="292"/>
      <c r="AS14" s="292"/>
      <c r="AT14" s="289"/>
      <c r="AU14" s="102"/>
      <c r="AV14" s="285"/>
      <c r="AW14" s="293"/>
      <c r="AX14" t="str">
        <f t="shared" ref="AX14:AX15" si="0">CA14&amp;CB14&amp;CC14</f>
        <v xml:space="preserve"> * No olvide digitar la variable Pueblos originarios. Digite Cero si no tiene.  * No olvide digitar la variable Migrantes. Digite Cero si no tiene. * No olvide digitar la variable Niños y niñas Mejor Niñez. Digite Cero si no tiene.</v>
      </c>
      <c r="AZ14" t="str">
        <f>CA14&amp;CB14</f>
        <v xml:space="preserve"> * No olvide digitar la variable Pueblos originarios. Digite Cero si no tiene.  * No olvide digitar la variable Migrantes. Digite Cero si no tiene.</v>
      </c>
      <c r="CA14" s="243" t="str">
        <f>IF(AND($C14&gt;0,AU14="")," * No olvide digitar la variable Pueblos originarios. Digite Cero si no tiene.",IF(AU14&gt;$C14," * La variable Pueblos originarios No puede ser mayor al Total.",""))</f>
        <v xml:space="preserve"> * No olvide digitar la variable Pueblos originarios. Digite Cero si no tiene.</v>
      </c>
      <c r="CB14" s="243" t="str">
        <f t="shared" ref="CB14:CB16" si="1">IF(AND($C14&gt;0,AV14=""),"  * No olvide digitar la variable Migrantes. Digite Cero si no tiene.",IF(AV14&gt;$C14,"  * La variable Migrantes No puede ser mayor al Total.",""))</f>
        <v xml:space="preserve">  * No olvide digitar la variable Migrantes. Digite Cero si no tiene.</v>
      </c>
      <c r="CC14" s="243" t="str">
        <f t="shared" ref="CC14:CC15" si="2">IF(AND($C14&gt;0,AW14="")," * No olvide digitar la variable Niños y niñas Mejor Niñez. Digite Cero si no tiene.",IF(AW14&gt;$C14," * La variable Niños y niñas Mejor Niñez No puede ser mayor al Total.",""))</f>
        <v xml:space="preserve"> * No olvide digitar la variable Niños y niñas Mejor Niñez. Digite Cero si no tiene.</v>
      </c>
      <c r="CO14" s="294">
        <f t="shared" ref="CO14:CQ16" si="3">IF(AND($C14&gt;0,AU14=""),1,IF(AU14&gt;$C14,1,0))</f>
        <v>1</v>
      </c>
      <c r="CP14" s="294">
        <f t="shared" si="3"/>
        <v>1</v>
      </c>
      <c r="CQ14" s="294">
        <f t="shared" si="3"/>
        <v>1</v>
      </c>
    </row>
    <row r="15" spans="1:95" s="252" customFormat="1" ht="15" customHeight="1" x14ac:dyDescent="0.25">
      <c r="A15" s="1146" t="s">
        <v>118</v>
      </c>
      <c r="B15" s="1147"/>
      <c r="C15" s="302">
        <v>1</v>
      </c>
      <c r="D15" s="296">
        <v>0</v>
      </c>
      <c r="E15" s="297">
        <v>1</v>
      </c>
      <c r="F15" s="101"/>
      <c r="G15" s="285"/>
      <c r="H15" s="299"/>
      <c r="I15" s="285">
        <v>1</v>
      </c>
      <c r="J15" s="299"/>
      <c r="K15" s="285"/>
      <c r="L15" s="299"/>
      <c r="M15" s="285"/>
      <c r="N15" s="299"/>
      <c r="O15" s="285"/>
      <c r="P15" s="299"/>
      <c r="Q15" s="100"/>
      <c r="R15" s="101"/>
      <c r="S15" s="285"/>
      <c r="T15" s="299"/>
      <c r="U15" s="285"/>
      <c r="V15" s="299"/>
      <c r="W15" s="100"/>
      <c r="X15" s="102"/>
      <c r="Y15" s="285"/>
      <c r="Z15" s="299"/>
      <c r="AA15" s="285"/>
      <c r="AB15" s="102"/>
      <c r="AC15" s="289"/>
      <c r="AD15" s="102"/>
      <c r="AE15" s="285"/>
      <c r="AF15" s="299"/>
      <c r="AG15" s="285"/>
      <c r="AH15" s="299"/>
      <c r="AI15" s="285"/>
      <c r="AJ15" s="299"/>
      <c r="AK15" s="285"/>
      <c r="AL15" s="299"/>
      <c r="AM15" s="285"/>
      <c r="AN15" s="102"/>
      <c r="AO15" s="285"/>
      <c r="AP15" s="301"/>
      <c r="AQ15" s="292"/>
      <c r="AR15" s="292"/>
      <c r="AS15" s="292"/>
      <c r="AT15" s="289"/>
      <c r="AU15" s="102"/>
      <c r="AV15" s="285"/>
      <c r="AW15" s="293"/>
      <c r="AX15" t="str">
        <f t="shared" si="0"/>
        <v xml:space="preserve"> * No olvide digitar la variable Pueblos originarios. Digite Cero si no tiene.  * No olvide digitar la variable Migrantes. Digite Cero si no tiene. * No olvide digitar la variable Niños y niñas Mejor Niñez. Digite Cero si no tiene.</v>
      </c>
      <c r="AZ15" t="str">
        <f>CA15&amp;CB15</f>
        <v xml:space="preserve"> * No olvide digitar la variable Pueblos originarios. Digite Cero si no tiene.  * No olvide digitar la variable Migrantes. Digite Cero si no tiene.</v>
      </c>
      <c r="CA15" s="243" t="str">
        <f t="shared" ref="CA15:CA16" si="4">IF(AND($C15&gt;0,AU15="")," * No olvide digitar la variable Pueblos originarios. Digite Cero si no tiene.",IF(AU15&gt;$C15," * La variable Pueblos originarios No puede ser mayor al Total.",""))</f>
        <v xml:space="preserve"> * No olvide digitar la variable Pueblos originarios. Digite Cero si no tiene.</v>
      </c>
      <c r="CB15" s="243" t="str">
        <f t="shared" si="1"/>
        <v xml:space="preserve">  * No olvide digitar la variable Migrantes. Digite Cero si no tiene.</v>
      </c>
      <c r="CC15" s="243" t="str">
        <f t="shared" si="2"/>
        <v xml:space="preserve"> * No olvide digitar la variable Niños y niñas Mejor Niñez. Digite Cero si no tiene.</v>
      </c>
      <c r="CO15" s="294">
        <f t="shared" si="3"/>
        <v>1</v>
      </c>
      <c r="CP15" s="294">
        <f t="shared" si="3"/>
        <v>1</v>
      </c>
      <c r="CQ15" s="294">
        <f t="shared" si="3"/>
        <v>1</v>
      </c>
    </row>
    <row r="16" spans="1:95" s="252" customFormat="1" ht="15" customHeight="1" x14ac:dyDescent="0.25">
      <c r="A16" s="1130" t="s">
        <v>119</v>
      </c>
      <c r="B16" s="1131"/>
      <c r="C16" s="104"/>
      <c r="D16" s="303"/>
      <c r="E16" s="304"/>
      <c r="F16" s="305"/>
      <c r="G16" s="306"/>
      <c r="H16" s="307"/>
      <c r="I16" s="306"/>
      <c r="J16" s="307"/>
      <c r="K16" s="306"/>
      <c r="L16" s="307"/>
      <c r="M16" s="306"/>
      <c r="N16" s="307"/>
      <c r="O16" s="306"/>
      <c r="P16" s="307"/>
      <c r="Q16" s="308"/>
      <c r="R16" s="305"/>
      <c r="S16" s="306"/>
      <c r="T16" s="307"/>
      <c r="U16" s="306"/>
      <c r="V16" s="307"/>
      <c r="W16" s="308"/>
      <c r="X16" s="105"/>
      <c r="Y16" s="309"/>
      <c r="Z16" s="310"/>
      <c r="AA16" s="309"/>
      <c r="AB16" s="105"/>
      <c r="AC16" s="311"/>
      <c r="AD16" s="312"/>
      <c r="AE16" s="306"/>
      <c r="AF16" s="307"/>
      <c r="AG16" s="306"/>
      <c r="AH16" s="307"/>
      <c r="AI16" s="306"/>
      <c r="AJ16" s="307"/>
      <c r="AK16" s="306"/>
      <c r="AL16" s="307"/>
      <c r="AM16" s="306"/>
      <c r="AN16" s="312"/>
      <c r="AO16" s="306"/>
      <c r="AP16" s="313"/>
      <c r="AQ16" s="314"/>
      <c r="AR16" s="314"/>
      <c r="AS16" s="314"/>
      <c r="AT16" s="315"/>
      <c r="AU16" s="312"/>
      <c r="AV16" s="306"/>
      <c r="AW16" s="316"/>
      <c r="AX16" t="str">
        <f>CA16&amp;CB16&amp;CC16</f>
        <v/>
      </c>
      <c r="AZ16"/>
      <c r="CA16" s="243" t="str">
        <f t="shared" si="4"/>
        <v/>
      </c>
      <c r="CB16" s="243" t="str">
        <f t="shared" si="1"/>
        <v/>
      </c>
      <c r="CC16" s="243" t="str">
        <f>IF(AND($C16&gt;0,AW16="")," * No olvide digitar la variable Niños y niñas Mejor Niñez. Digite Cero si no tiene.",IF(AW16&gt;$C16," * La variable Niños y niñas Mejor Niñez No puede ser mayor al Total.",""))</f>
        <v/>
      </c>
      <c r="CO16" s="294">
        <f t="shared" si="3"/>
        <v>0</v>
      </c>
      <c r="CP16" s="294">
        <f t="shared" si="3"/>
        <v>0</v>
      </c>
      <c r="CQ16" s="294">
        <f t="shared" si="3"/>
        <v>0</v>
      </c>
    </row>
    <row r="17" spans="1:101" s="252" customFormat="1" ht="18" customHeight="1" x14ac:dyDescent="0.2">
      <c r="A17" s="269" t="s">
        <v>120</v>
      </c>
      <c r="B17" s="251"/>
      <c r="C17" s="251"/>
      <c r="D17" s="251"/>
      <c r="E17" s="251"/>
      <c r="F17" s="251"/>
      <c r="G17" s="251"/>
      <c r="H17" s="251"/>
      <c r="I17" s="251"/>
      <c r="J17" s="251"/>
      <c r="K17" s="251"/>
      <c r="L17" s="251"/>
      <c r="M17" s="251"/>
      <c r="N17" s="251"/>
      <c r="O17" s="251"/>
      <c r="P17" s="251"/>
      <c r="Q17" s="251"/>
      <c r="R17" s="251"/>
      <c r="S17" s="251"/>
      <c r="T17" s="251"/>
      <c r="U17" s="251"/>
      <c r="V17" s="251"/>
    </row>
    <row r="18" spans="1:101" s="252" customFormat="1" ht="18" customHeight="1" x14ac:dyDescent="0.2">
      <c r="A18" s="1149" t="s">
        <v>100</v>
      </c>
      <c r="B18" s="1150"/>
      <c r="C18" s="1149" t="s">
        <v>101</v>
      </c>
      <c r="D18" s="1065"/>
      <c r="E18" s="1150"/>
      <c r="F18" s="1154" t="s">
        <v>121</v>
      </c>
      <c r="G18" s="1155"/>
      <c r="H18" s="1155"/>
      <c r="I18" s="1155"/>
      <c r="J18" s="1155"/>
      <c r="K18" s="1155"/>
      <c r="L18" s="1155"/>
      <c r="M18" s="1155"/>
      <c r="N18" s="1155"/>
      <c r="O18" s="1155"/>
      <c r="P18" s="1155"/>
      <c r="Q18" s="1156"/>
      <c r="R18" s="1155" t="s">
        <v>122</v>
      </c>
      <c r="S18" s="1155"/>
      <c r="T18" s="1155"/>
      <c r="U18" s="1155"/>
      <c r="V18" s="1155"/>
      <c r="W18" s="1156"/>
      <c r="X18" s="1156" t="s">
        <v>123</v>
      </c>
      <c r="Y18" s="1157"/>
      <c r="Z18" s="1157"/>
      <c r="AA18" s="1157"/>
      <c r="AB18" s="1157"/>
      <c r="AC18" s="1158"/>
      <c r="AD18" s="1171" t="s">
        <v>124</v>
      </c>
      <c r="AE18" s="1171"/>
      <c r="AF18" s="1171"/>
      <c r="AG18" s="1171"/>
      <c r="AH18" s="1171"/>
      <c r="AI18" s="1172"/>
      <c r="AJ18" s="1065" t="s">
        <v>4</v>
      </c>
      <c r="AK18" s="1165" t="s">
        <v>5</v>
      </c>
      <c r="AL18" s="1168" t="s">
        <v>104</v>
      </c>
    </row>
    <row r="19" spans="1:101" s="252" customFormat="1" ht="18" customHeight="1" x14ac:dyDescent="0.2">
      <c r="A19" s="1151"/>
      <c r="B19" s="1079"/>
      <c r="C19" s="1152"/>
      <c r="D19" s="1068"/>
      <c r="E19" s="1153"/>
      <c r="F19" s="1128" t="s">
        <v>110</v>
      </c>
      <c r="G19" s="1129"/>
      <c r="H19" s="1132" t="s">
        <v>111</v>
      </c>
      <c r="I19" s="1129"/>
      <c r="J19" s="1132" t="s">
        <v>112</v>
      </c>
      <c r="K19" s="1129"/>
      <c r="L19" s="1132" t="s">
        <v>113</v>
      </c>
      <c r="M19" s="1129"/>
      <c r="N19" s="1132" t="s">
        <v>114</v>
      </c>
      <c r="O19" s="1129"/>
      <c r="P19" s="1132" t="s">
        <v>115</v>
      </c>
      <c r="Q19" s="1148"/>
      <c r="R19" s="1159" t="s">
        <v>90</v>
      </c>
      <c r="S19" s="1160"/>
      <c r="T19" s="1159" t="s">
        <v>91</v>
      </c>
      <c r="U19" s="1160"/>
      <c r="V19" s="1159" t="s">
        <v>125</v>
      </c>
      <c r="W19" s="1160"/>
      <c r="X19" s="1161" t="s">
        <v>90</v>
      </c>
      <c r="Y19" s="1160"/>
      <c r="Z19" s="1159" t="s">
        <v>91</v>
      </c>
      <c r="AA19" s="1160"/>
      <c r="AB19" s="1162" t="s">
        <v>125</v>
      </c>
      <c r="AC19" s="1163"/>
      <c r="AD19" s="1161" t="s">
        <v>126</v>
      </c>
      <c r="AE19" s="1161"/>
      <c r="AF19" s="1161"/>
      <c r="AG19" s="1160"/>
      <c r="AH19" s="1393" t="s">
        <v>127</v>
      </c>
      <c r="AI19" s="1392"/>
      <c r="AJ19" s="1164"/>
      <c r="AK19" s="1166"/>
      <c r="AL19" s="1169"/>
    </row>
    <row r="20" spans="1:101" s="252" customFormat="1" ht="35.25" customHeight="1" x14ac:dyDescent="0.2">
      <c r="A20" s="1152"/>
      <c r="B20" s="1153"/>
      <c r="C20" s="197" t="s">
        <v>26</v>
      </c>
      <c r="D20" s="317" t="s">
        <v>27</v>
      </c>
      <c r="E20" s="116" t="s">
        <v>28</v>
      </c>
      <c r="F20" s="239" t="s">
        <v>27</v>
      </c>
      <c r="G20" s="151" t="s">
        <v>28</v>
      </c>
      <c r="H20" s="239" t="s">
        <v>27</v>
      </c>
      <c r="I20" s="151" t="s">
        <v>28</v>
      </c>
      <c r="J20" s="239" t="s">
        <v>27</v>
      </c>
      <c r="K20" s="151" t="s">
        <v>28</v>
      </c>
      <c r="L20" s="239" t="s">
        <v>27</v>
      </c>
      <c r="M20" s="151" t="s">
        <v>28</v>
      </c>
      <c r="N20" s="239" t="s">
        <v>27</v>
      </c>
      <c r="O20" s="151" t="s">
        <v>28</v>
      </c>
      <c r="P20" s="239" t="s">
        <v>27</v>
      </c>
      <c r="Q20" s="151" t="s">
        <v>28</v>
      </c>
      <c r="R20" s="239" t="s">
        <v>27</v>
      </c>
      <c r="S20" s="151" t="s">
        <v>28</v>
      </c>
      <c r="T20" s="239" t="s">
        <v>27</v>
      </c>
      <c r="U20" s="151" t="s">
        <v>28</v>
      </c>
      <c r="V20" s="239" t="s">
        <v>27</v>
      </c>
      <c r="W20" s="151" t="s">
        <v>28</v>
      </c>
      <c r="X20" s="318" t="s">
        <v>27</v>
      </c>
      <c r="Y20" s="151" t="s">
        <v>28</v>
      </c>
      <c r="Z20" s="239" t="s">
        <v>27</v>
      </c>
      <c r="AA20" s="151" t="s">
        <v>28</v>
      </c>
      <c r="AB20" s="197" t="s">
        <v>27</v>
      </c>
      <c r="AC20" s="118" t="s">
        <v>28</v>
      </c>
      <c r="AD20" s="319" t="s">
        <v>128</v>
      </c>
      <c r="AE20" s="150" t="s">
        <v>108</v>
      </c>
      <c r="AF20" s="242" t="s">
        <v>65</v>
      </c>
      <c r="AG20" s="238" t="s">
        <v>109</v>
      </c>
      <c r="AH20" s="197" t="s">
        <v>129</v>
      </c>
      <c r="AI20" s="151" t="s">
        <v>130</v>
      </c>
      <c r="AJ20" s="1068"/>
      <c r="AK20" s="1167"/>
      <c r="AL20" s="1170"/>
    </row>
    <row r="21" spans="1:101" s="252" customFormat="1" ht="15" customHeight="1" x14ac:dyDescent="0.25">
      <c r="A21" s="1173" t="s">
        <v>116</v>
      </c>
      <c r="B21" s="1174"/>
      <c r="C21" s="160">
        <f>SUM(D21:E21)</f>
        <v>0</v>
      </c>
      <c r="D21" s="198">
        <f>SUM(F21+H21+J21+L21+N21+P21+R21+T21+V21+X21+Z21+AB21)</f>
        <v>0</v>
      </c>
      <c r="E21" s="210">
        <f>SUM(G21+I21+K21+M21+O21+Q21+S21+U21+W21+Y21+AA21+AC21)</f>
        <v>0</v>
      </c>
      <c r="F21" s="199"/>
      <c r="G21" s="136"/>
      <c r="H21" s="199"/>
      <c r="I21" s="136"/>
      <c r="J21" s="199"/>
      <c r="K21" s="136"/>
      <c r="L21" s="199"/>
      <c r="M21" s="136"/>
      <c r="N21" s="199"/>
      <c r="O21" s="136"/>
      <c r="P21" s="199"/>
      <c r="Q21" s="136"/>
      <c r="R21" s="199"/>
      <c r="S21" s="136"/>
      <c r="T21" s="199"/>
      <c r="U21" s="136"/>
      <c r="V21" s="199"/>
      <c r="W21" s="136"/>
      <c r="X21" s="201"/>
      <c r="Y21" s="136"/>
      <c r="Z21" s="199"/>
      <c r="AA21" s="136"/>
      <c r="AB21" s="199"/>
      <c r="AC21" s="200"/>
      <c r="AD21" s="320"/>
      <c r="AE21" s="135"/>
      <c r="AF21" s="135"/>
      <c r="AG21" s="213"/>
      <c r="AH21" s="199">
        <v>1</v>
      </c>
      <c r="AI21" s="136"/>
      <c r="AJ21" s="199"/>
      <c r="AK21" s="221"/>
      <c r="AL21" s="136"/>
      <c r="AM21" t="str">
        <f>CG21&amp;CH21</f>
        <v/>
      </c>
      <c r="CG21" s="243" t="str">
        <f>IF(AND($C21&gt;0,AJ21="")," * No olvide digitar la variable Pueblos Originarios. Digite Cero si no tiene.",IF(AJ21&gt;$C21,"  * La variable Pueblos Originarios No puede ser mayor al Total.",""))</f>
        <v/>
      </c>
      <c r="CH21" s="243" t="str">
        <f>IF(AND($C21&gt;0,AK21="")," * No olvide digitar la variable Migrantes. Digite Cero si no tiene.",IF(AK21&gt;$C21,"  * La variable Migrantes No puede ser mayor al Total.",""))</f>
        <v/>
      </c>
      <c r="CI21" s="243" t="str">
        <f>IF(AND($C21&gt;0,AL21="")," * No olvide digitar la variable Niños y niñas Mejor Niñez. Digite Cero si no tiene.",IF(AL21&gt;$C21,"  * La variable Niños y niñas Mejor Niñez No puede ser mayor al Total.",""))</f>
        <v/>
      </c>
      <c r="CU21" s="294">
        <f>IF(AND($C21&gt;0,AJ21=""),1,IF(AJ21&gt;$C21,1,0))</f>
        <v>0</v>
      </c>
      <c r="CV21" s="294">
        <f>IF(AND($C21&gt;0,AK21=""),1,IF(AK21&gt;$C21,1,0))</f>
        <v>0</v>
      </c>
      <c r="CW21" s="294">
        <f>IF(AND($C21&gt;0,AL21=""),1,IF(AL21&gt;$C21,1,0))</f>
        <v>0</v>
      </c>
    </row>
    <row r="22" spans="1:101" s="252" customFormat="1" ht="15" customHeight="1" x14ac:dyDescent="0.25">
      <c r="A22" s="1175" t="s">
        <v>117</v>
      </c>
      <c r="B22" s="1176"/>
      <c r="C22" s="168">
        <f>SUM(D22:E22)</f>
        <v>0</v>
      </c>
      <c r="D22" s="152">
        <f t="shared" ref="D22:E24" si="5">SUM(F22+H22+J22+L22+N22+P22+R22+T22+V22+X22+Z22+AB22)</f>
        <v>0</v>
      </c>
      <c r="E22" s="321">
        <f t="shared" si="5"/>
        <v>0</v>
      </c>
      <c r="F22" s="24"/>
      <c r="G22" s="25"/>
      <c r="H22" s="24"/>
      <c r="I22" s="25"/>
      <c r="J22" s="24"/>
      <c r="K22" s="25"/>
      <c r="L22" s="24"/>
      <c r="M22" s="25"/>
      <c r="N22" s="24"/>
      <c r="O22" s="25"/>
      <c r="P22" s="24"/>
      <c r="Q22" s="25"/>
      <c r="R22" s="24"/>
      <c r="S22" s="25"/>
      <c r="T22" s="24"/>
      <c r="U22" s="25"/>
      <c r="V22" s="24"/>
      <c r="W22" s="25"/>
      <c r="X22" s="82"/>
      <c r="Y22" s="25"/>
      <c r="Z22" s="24"/>
      <c r="AA22" s="25"/>
      <c r="AB22" s="24"/>
      <c r="AC22" s="203"/>
      <c r="AD22" s="322"/>
      <c r="AE22" s="138"/>
      <c r="AF22" s="138"/>
      <c r="AG22" s="83"/>
      <c r="AH22" s="24">
        <v>1</v>
      </c>
      <c r="AI22" s="25"/>
      <c r="AJ22" s="24"/>
      <c r="AK22" s="223"/>
      <c r="AL22" s="25"/>
      <c r="AM22" t="str">
        <f>CG22&amp;CH22</f>
        <v/>
      </c>
      <c r="CG22" s="243" t="str">
        <f t="shared" ref="CG22:CG24" si="6">IF(AND($C22&gt;0,AJ22="")," * No olvide digitar la variable Pueblos Originarios. Digite Cero si no tiene.",IF(AJ22&gt;$C22,"  * La variable Pueblos Originarios No puede ser mayor al Total.",""))</f>
        <v/>
      </c>
      <c r="CH22" s="243" t="str">
        <f t="shared" ref="CH22:CH24" si="7">IF(AND($C22&gt;0,AK22="")," * No olvide digitar la variable Migrantes. Digite Cero si no tiene.",IF(AK22&gt;$C22,"  * La variable Migrantes No puede ser mayor al Total.",""))</f>
        <v/>
      </c>
      <c r="CI22" s="243" t="str">
        <f t="shared" ref="CI22:CI24" si="8">IF(AND($C22&gt;0,AL22="")," * No olvide digitar la variable Niños y niñas Mejor Niñez. Digite Cero si no tiene.",IF(AL22&gt;$C22,"  * La variable Niños y niñas Mejor Niñez No puede ser mayor al Total.",""))</f>
        <v/>
      </c>
      <c r="CU22" s="294">
        <f t="shared" ref="CU22:CW24" si="9">IF(AND($C22&gt;0,AJ22=""),1,IF(AJ22&gt;$C22,1,0))</f>
        <v>0</v>
      </c>
      <c r="CV22" s="294">
        <f t="shared" si="9"/>
        <v>0</v>
      </c>
      <c r="CW22" s="294">
        <f t="shared" si="9"/>
        <v>0</v>
      </c>
    </row>
    <row r="23" spans="1:101" s="252" customFormat="1" ht="15" customHeight="1" x14ac:dyDescent="0.25">
      <c r="A23" s="1175" t="s">
        <v>118</v>
      </c>
      <c r="B23" s="1176"/>
      <c r="C23" s="168">
        <f>SUM(D23:E23)</f>
        <v>0</v>
      </c>
      <c r="D23" s="152">
        <f t="shared" si="5"/>
        <v>0</v>
      </c>
      <c r="E23" s="321">
        <f t="shared" si="5"/>
        <v>0</v>
      </c>
      <c r="F23" s="24"/>
      <c r="G23" s="25"/>
      <c r="H23" s="24"/>
      <c r="I23" s="25"/>
      <c r="J23" s="24"/>
      <c r="K23" s="25"/>
      <c r="L23" s="24"/>
      <c r="M23" s="25"/>
      <c r="N23" s="24"/>
      <c r="O23" s="25"/>
      <c r="P23" s="24"/>
      <c r="Q23" s="25"/>
      <c r="R23" s="24"/>
      <c r="S23" s="25"/>
      <c r="T23" s="24"/>
      <c r="U23" s="25"/>
      <c r="V23" s="24"/>
      <c r="W23" s="25"/>
      <c r="X23" s="82"/>
      <c r="Y23" s="25"/>
      <c r="Z23" s="24"/>
      <c r="AA23" s="25"/>
      <c r="AB23" s="24"/>
      <c r="AC23" s="203"/>
      <c r="AD23" s="322"/>
      <c r="AE23" s="138"/>
      <c r="AF23" s="138"/>
      <c r="AG23" s="83"/>
      <c r="AH23" s="24"/>
      <c r="AI23" s="25"/>
      <c r="AJ23" s="24"/>
      <c r="AK23" s="223"/>
      <c r="AL23" s="25"/>
      <c r="AM23" t="str">
        <f>CG23&amp;CH23</f>
        <v/>
      </c>
      <c r="CG23" s="243" t="str">
        <f t="shared" si="6"/>
        <v/>
      </c>
      <c r="CH23" s="243" t="str">
        <f t="shared" si="7"/>
        <v/>
      </c>
      <c r="CI23" s="243" t="str">
        <f t="shared" si="8"/>
        <v/>
      </c>
      <c r="CU23" s="294">
        <f t="shared" si="9"/>
        <v>0</v>
      </c>
      <c r="CV23" s="294">
        <f t="shared" si="9"/>
        <v>0</v>
      </c>
      <c r="CW23" s="294">
        <f t="shared" si="9"/>
        <v>0</v>
      </c>
    </row>
    <row r="24" spans="1:101" s="252" customFormat="1" ht="15" customHeight="1" x14ac:dyDescent="0.25">
      <c r="A24" s="1185" t="s">
        <v>119</v>
      </c>
      <c r="B24" s="1186"/>
      <c r="C24" s="175">
        <f>SUM(D24:E24)</f>
        <v>0</v>
      </c>
      <c r="D24" s="156">
        <f t="shared" si="5"/>
        <v>0</v>
      </c>
      <c r="E24" s="214">
        <f t="shared" si="5"/>
        <v>0</v>
      </c>
      <c r="F24" s="56"/>
      <c r="G24" s="57"/>
      <c r="H24" s="56"/>
      <c r="I24" s="57"/>
      <c r="J24" s="56"/>
      <c r="K24" s="57"/>
      <c r="L24" s="56"/>
      <c r="M24" s="57"/>
      <c r="N24" s="56"/>
      <c r="O24" s="57"/>
      <c r="P24" s="56"/>
      <c r="Q24" s="57"/>
      <c r="R24" s="56"/>
      <c r="S24" s="57"/>
      <c r="T24" s="56"/>
      <c r="U24" s="57"/>
      <c r="V24" s="56"/>
      <c r="W24" s="57"/>
      <c r="X24" s="157"/>
      <c r="Y24" s="57"/>
      <c r="Z24" s="56"/>
      <c r="AA24" s="57"/>
      <c r="AB24" s="56"/>
      <c r="AC24" s="206"/>
      <c r="AD24" s="323"/>
      <c r="AE24" s="112"/>
      <c r="AF24" s="112"/>
      <c r="AG24" s="113"/>
      <c r="AH24" s="324"/>
      <c r="AI24" s="325"/>
      <c r="AJ24" s="56"/>
      <c r="AK24" s="209"/>
      <c r="AL24" s="57"/>
      <c r="AM24" t="str">
        <f>CG24&amp;CH24</f>
        <v/>
      </c>
      <c r="CG24" s="243" t="str">
        <f t="shared" si="6"/>
        <v/>
      </c>
      <c r="CH24" s="243" t="str">
        <f t="shared" si="7"/>
        <v/>
      </c>
      <c r="CI24" s="243" t="str">
        <f t="shared" si="8"/>
        <v/>
      </c>
      <c r="CU24" s="294">
        <f t="shared" si="9"/>
        <v>0</v>
      </c>
      <c r="CV24" s="294">
        <f>IF(AND($C24&gt;0,AK24=""),1,IF(AK24&gt;$C24,1,0))</f>
        <v>0</v>
      </c>
      <c r="CW24" s="294">
        <f t="shared" si="9"/>
        <v>0</v>
      </c>
    </row>
    <row r="25" spans="1:101" s="252" customFormat="1" ht="18" customHeight="1" x14ac:dyDescent="0.2">
      <c r="A25" s="269" t="s">
        <v>131</v>
      </c>
      <c r="B25" s="326"/>
      <c r="C25" s="251"/>
      <c r="D25" s="251"/>
      <c r="E25" s="251"/>
      <c r="F25" s="251"/>
      <c r="G25" s="251"/>
      <c r="H25" s="251"/>
      <c r="I25" s="251"/>
      <c r="J25" s="251"/>
      <c r="K25" s="251"/>
      <c r="L25" s="251"/>
      <c r="M25" s="251"/>
    </row>
    <row r="26" spans="1:101" x14ac:dyDescent="0.25">
      <c r="A26" s="1149" t="s">
        <v>132</v>
      </c>
      <c r="B26" s="1150"/>
      <c r="C26" s="1149" t="s">
        <v>29</v>
      </c>
      <c r="D26" s="1065"/>
      <c r="E26" s="1150"/>
      <c r="F26" s="1159" t="s">
        <v>3</v>
      </c>
      <c r="G26" s="1161"/>
      <c r="H26" s="1161"/>
      <c r="I26" s="1161"/>
      <c r="J26" s="1161"/>
      <c r="K26" s="1161"/>
      <c r="L26" s="1161"/>
      <c r="M26" s="1160"/>
    </row>
    <row r="27" spans="1:101" x14ac:dyDescent="0.25">
      <c r="A27" s="1151"/>
      <c r="B27" s="1079"/>
      <c r="C27" s="1151"/>
      <c r="D27" s="1164"/>
      <c r="E27" s="1079"/>
      <c r="F27" s="1159" t="s">
        <v>133</v>
      </c>
      <c r="G27" s="1160"/>
      <c r="H27" s="1159" t="s">
        <v>134</v>
      </c>
      <c r="I27" s="1160"/>
      <c r="J27" s="1159" t="s">
        <v>135</v>
      </c>
      <c r="K27" s="1160"/>
      <c r="L27" s="1159" t="s">
        <v>12</v>
      </c>
      <c r="M27" s="1160"/>
    </row>
    <row r="28" spans="1:101" x14ac:dyDescent="0.25">
      <c r="A28" s="1152"/>
      <c r="B28" s="1153"/>
      <c r="C28" s="327" t="s">
        <v>26</v>
      </c>
      <c r="D28" s="317" t="s">
        <v>27</v>
      </c>
      <c r="E28" s="151" t="s">
        <v>28</v>
      </c>
      <c r="F28" s="197" t="s">
        <v>27</v>
      </c>
      <c r="G28" s="151" t="s">
        <v>28</v>
      </c>
      <c r="H28" s="197" t="s">
        <v>27</v>
      </c>
      <c r="I28" s="151" t="s">
        <v>28</v>
      </c>
      <c r="J28" s="197" t="s">
        <v>27</v>
      </c>
      <c r="K28" s="151" t="s">
        <v>28</v>
      </c>
      <c r="L28" s="197" t="s">
        <v>27</v>
      </c>
      <c r="M28" s="151" t="s">
        <v>28</v>
      </c>
    </row>
    <row r="29" spans="1:101" ht="15" customHeight="1" x14ac:dyDescent="0.25">
      <c r="A29" s="1177" t="s">
        <v>136</v>
      </c>
      <c r="B29" s="1178"/>
      <c r="C29" s="328">
        <f>SUM(D29:E29)</f>
        <v>0</v>
      </c>
      <c r="D29" s="329">
        <f>+F29+H29+J29+L29</f>
        <v>0</v>
      </c>
      <c r="E29" s="330">
        <f>+G29+I29+K29+M29</f>
        <v>0</v>
      </c>
      <c r="F29" s="208">
        <f>SUM(F30:F32)</f>
        <v>0</v>
      </c>
      <c r="G29" s="331">
        <f t="shared" ref="G29:M29" si="10">SUM(G30:G32)</f>
        <v>0</v>
      </c>
      <c r="H29" s="208">
        <f t="shared" si="10"/>
        <v>0</v>
      </c>
      <c r="I29" s="331">
        <f t="shared" si="10"/>
        <v>0</v>
      </c>
      <c r="J29" s="208">
        <f t="shared" si="10"/>
        <v>0</v>
      </c>
      <c r="K29" s="331">
        <f t="shared" si="10"/>
        <v>0</v>
      </c>
      <c r="L29" s="208">
        <f t="shared" si="10"/>
        <v>0</v>
      </c>
      <c r="M29" s="332">
        <f t="shared" si="10"/>
        <v>0</v>
      </c>
    </row>
    <row r="30" spans="1:101" ht="15" customHeight="1" x14ac:dyDescent="0.25">
      <c r="A30" s="1179" t="s">
        <v>137</v>
      </c>
      <c r="B30" s="1180"/>
      <c r="C30" s="333">
        <f>SUM(D30:E30)</f>
        <v>0</v>
      </c>
      <c r="D30" s="334">
        <f>+F30+H30+J30+L30</f>
        <v>0</v>
      </c>
      <c r="E30" s="335">
        <f>+G30+I30+K30+M30</f>
        <v>0</v>
      </c>
      <c r="F30" s="199"/>
      <c r="G30" s="336"/>
      <c r="H30" s="199"/>
      <c r="I30" s="336"/>
      <c r="J30" s="199"/>
      <c r="K30" s="211"/>
      <c r="L30" s="199"/>
      <c r="M30" s="211"/>
    </row>
    <row r="31" spans="1:101" ht="15" customHeight="1" x14ac:dyDescent="0.25">
      <c r="A31" s="1181" t="s">
        <v>138</v>
      </c>
      <c r="B31" s="1182"/>
      <c r="C31" s="337">
        <f>SUM(D31:E31)</f>
        <v>0</v>
      </c>
      <c r="D31" s="338">
        <f t="shared" ref="D31:E32" si="11">+F31+H31+J31+L31</f>
        <v>0</v>
      </c>
      <c r="E31" s="339">
        <f t="shared" si="11"/>
        <v>0</v>
      </c>
      <c r="F31" s="24"/>
      <c r="G31" s="25"/>
      <c r="H31" s="24"/>
      <c r="I31" s="25"/>
      <c r="J31" s="24"/>
      <c r="K31" s="26"/>
      <c r="L31" s="24"/>
      <c r="M31" s="26"/>
    </row>
    <row r="32" spans="1:101" ht="15" customHeight="1" x14ac:dyDescent="0.25">
      <c r="A32" s="1183" t="s">
        <v>139</v>
      </c>
      <c r="B32" s="1184"/>
      <c r="C32" s="340">
        <f>SUM(D32:E32)</f>
        <v>0</v>
      </c>
      <c r="D32" s="341">
        <f t="shared" si="11"/>
        <v>0</v>
      </c>
      <c r="E32" s="342">
        <f t="shared" si="11"/>
        <v>0</v>
      </c>
      <c r="F32" s="56"/>
      <c r="G32" s="57"/>
      <c r="H32" s="56"/>
      <c r="I32" s="57"/>
      <c r="J32" s="56"/>
      <c r="K32" s="55"/>
      <c r="L32" s="56"/>
      <c r="M32" s="55"/>
    </row>
    <row r="58" spans="1:2" hidden="1" x14ac:dyDescent="0.25">
      <c r="A58" s="416" t="e">
        <f>SUM(#REF!,#REF!,#REF!,#REF!,#REF!,#REF!,#REF!,C13:E16,C21:E24,C30:E32,#REF!,#REF!,#REF!,#REF!,#REF!,#REF!,#REF!,#REF!,#REF!,#REF!,#REF!,#REF!,#REF!,#REF!,[1]A03!C270:E274,#REF!,#REF!,#REF!,#REF!,#REF!,#REF!)</f>
        <v>#REF!</v>
      </c>
      <c r="B58" s="417">
        <f>SUM(CO8:CY32)</f>
        <v>9</v>
      </c>
    </row>
  </sheetData>
  <mergeCells count="77">
    <mergeCell ref="A29:B29"/>
    <mergeCell ref="A30:B30"/>
    <mergeCell ref="A31:B31"/>
    <mergeCell ref="A32:B32"/>
    <mergeCell ref="A24:B24"/>
    <mergeCell ref="A26:B28"/>
    <mergeCell ref="A21:B21"/>
    <mergeCell ref="A22:B22"/>
    <mergeCell ref="C26:E27"/>
    <mergeCell ref="F26:M26"/>
    <mergeCell ref="F27:G27"/>
    <mergeCell ref="H27:I27"/>
    <mergeCell ref="J27:K27"/>
    <mergeCell ref="L27:M27"/>
    <mergeCell ref="A23:B23"/>
    <mergeCell ref="AJ18:AJ20"/>
    <mergeCell ref="AK18:AK20"/>
    <mergeCell ref="AL18:AL20"/>
    <mergeCell ref="F19:G19"/>
    <mergeCell ref="H19:I19"/>
    <mergeCell ref="J19:K19"/>
    <mergeCell ref="L19:M19"/>
    <mergeCell ref="N19:O19"/>
    <mergeCell ref="P19:Q19"/>
    <mergeCell ref="R19:S19"/>
    <mergeCell ref="AD18:AI18"/>
    <mergeCell ref="AD19:AG19"/>
    <mergeCell ref="AH19:AI19"/>
    <mergeCell ref="A18:B20"/>
    <mergeCell ref="C18:E19"/>
    <mergeCell ref="F18:Q18"/>
    <mergeCell ref="R18:W18"/>
    <mergeCell ref="X18:AC18"/>
    <mergeCell ref="T19:U19"/>
    <mergeCell ref="V19:W19"/>
    <mergeCell ref="X19:Y19"/>
    <mergeCell ref="Z19:AA19"/>
    <mergeCell ref="AB19:AC19"/>
    <mergeCell ref="AL11:AM11"/>
    <mergeCell ref="AN11:AO11"/>
    <mergeCell ref="A13:B13"/>
    <mergeCell ref="A14:B14"/>
    <mergeCell ref="A15:B15"/>
    <mergeCell ref="AH11:AI11"/>
    <mergeCell ref="AJ11:AK11"/>
    <mergeCell ref="AF11:AG11"/>
    <mergeCell ref="N11:O11"/>
    <mergeCell ref="P11:Q11"/>
    <mergeCell ref="R11:S11"/>
    <mergeCell ref="T11:U11"/>
    <mergeCell ref="V11:W11"/>
    <mergeCell ref="X11:Y11"/>
    <mergeCell ref="H11:I11"/>
    <mergeCell ref="A16:B16"/>
    <mergeCell ref="Z11:AA11"/>
    <mergeCell ref="AB11:AC11"/>
    <mergeCell ref="AD11:AE11"/>
    <mergeCell ref="A9:B12"/>
    <mergeCell ref="C9:E11"/>
    <mergeCell ref="J11:K11"/>
    <mergeCell ref="L11:M11"/>
    <mergeCell ref="A6:P6"/>
    <mergeCell ref="AW9:AW12"/>
    <mergeCell ref="F10:Q10"/>
    <mergeCell ref="R10:W10"/>
    <mergeCell ref="X10:AC10"/>
    <mergeCell ref="AD10:AO10"/>
    <mergeCell ref="AP10:AP12"/>
    <mergeCell ref="AQ10:AQ12"/>
    <mergeCell ref="AR10:AR12"/>
    <mergeCell ref="AS10:AS12"/>
    <mergeCell ref="AT10:AT12"/>
    <mergeCell ref="F9:AC9"/>
    <mergeCell ref="AD9:AT9"/>
    <mergeCell ref="AU9:AU12"/>
    <mergeCell ref="AV9:AV12"/>
    <mergeCell ref="F11:G11"/>
  </mergeCells>
  <dataValidations count="2">
    <dataValidation type="whole" allowBlank="1" showInputMessage="1" showErrorMessage="1" sqref="F13:AW16" xr:uid="{00000000-0002-0000-0100-000000000000}">
      <formula1>0</formula1>
      <formula2>9.99999999999999E+39</formula2>
    </dataValidation>
    <dataValidation type="whole" operator="greaterThanOrEqual" allowBlank="1" showInputMessage="1" showErrorMessage="1" sqref="F29:M32 F21:AL24" xr:uid="{00000000-0002-0000-0100-000001000000}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G203"/>
  <sheetViews>
    <sheetView topLeftCell="A83" workbookViewId="0">
      <selection activeCell="J154" sqref="J154"/>
    </sheetView>
  </sheetViews>
  <sheetFormatPr baseColWidth="10" defaultColWidth="11.42578125" defaultRowHeight="15" x14ac:dyDescent="0.25"/>
  <cols>
    <col min="1" max="1" width="43.140625" customWidth="1"/>
    <col min="2" max="2" width="31.7109375" customWidth="1"/>
    <col min="3" max="3" width="18.85546875" bestFit="1" customWidth="1"/>
    <col min="4" max="4" width="17.140625" bestFit="1" customWidth="1"/>
    <col min="5" max="5" width="14" bestFit="1" customWidth="1"/>
    <col min="6" max="6" width="14.5703125" bestFit="1" customWidth="1"/>
    <col min="7" max="7" width="11.5703125" bestFit="1" customWidth="1"/>
    <col min="8" max="8" width="14" bestFit="1" customWidth="1"/>
    <col min="9" max="9" width="13.28515625" customWidth="1"/>
    <col min="10" max="10" width="15.42578125" customWidth="1"/>
    <col min="11" max="11" width="17" customWidth="1"/>
    <col min="12" max="12" width="14.85546875" customWidth="1"/>
    <col min="14" max="14" width="13.5703125" customWidth="1"/>
    <col min="38" max="38" width="13.7109375" customWidth="1"/>
    <col min="40" max="40" width="12.7109375" customWidth="1"/>
    <col min="41" max="41" width="13" customWidth="1"/>
    <col min="42" max="42" width="13.140625" customWidth="1"/>
    <col min="44" max="44" width="12.42578125" customWidth="1"/>
    <col min="75" max="76" width="11.7109375" customWidth="1"/>
    <col min="78" max="96" width="11.42578125" hidden="1" customWidth="1"/>
  </cols>
  <sheetData>
    <row r="1" spans="1:104" x14ac:dyDescent="0.25">
      <c r="A1" s="1" t="s">
        <v>0</v>
      </c>
    </row>
    <row r="2" spans="1:104" x14ac:dyDescent="0.25">
      <c r="A2" s="1" t="str">
        <f>CONCATENATE("COMUNA: ",[1]NOMBRE!B2, " (",[1]NOMBRE!C2,[1]NOMBRE!D2,[1]NOMBRE!E2,[1]NOMBRE!F2,[1]NOMBRE!G2,")")</f>
        <v>COMUNA:  ()</v>
      </c>
    </row>
    <row r="3" spans="1:104" x14ac:dyDescent="0.25">
      <c r="A3" s="1" t="str">
        <f>CONCATENATE("ESTABLECIMIENTO/ESTRATEGIA: ", [1]NOMBRE!B3, " (",[1]NOMBRE!C3,[1]NOMBRE!D3,[1]NOMBRE!E3,[1]NOMBRE!F3,[1]NOMBRE!G3,[1]NOMBRE!H3,")")</f>
        <v>ESTABLECIMIENTO/ESTRATEGIA:  ()</v>
      </c>
    </row>
    <row r="4" spans="1:104" x14ac:dyDescent="0.25">
      <c r="A4" s="1" t="str">
        <f>CONCATENATE("MES: ",[1]NOMBRE!B6, " (",[1]NOMBRE!C6,[1]NOMBRE!D6,")")</f>
        <v>MES:  ()</v>
      </c>
    </row>
    <row r="5" spans="1:104" x14ac:dyDescent="0.25">
      <c r="A5" s="1" t="str">
        <f>CONCATENATE("AÑO: ",[1]NOMBRE!B7)</f>
        <v>AÑO: 2025</v>
      </c>
    </row>
    <row r="6" spans="1:104" s="431" customFormat="1" ht="18" customHeight="1" x14ac:dyDescent="0.25">
      <c r="A6" s="1187" t="s">
        <v>146</v>
      </c>
      <c r="B6" s="1187"/>
      <c r="C6" s="1187"/>
      <c r="D6" s="1187"/>
      <c r="E6" s="1187"/>
      <c r="F6" s="1187"/>
      <c r="G6" s="1187"/>
      <c r="H6" s="1187"/>
      <c r="I6" s="1187"/>
      <c r="J6" s="1187"/>
      <c r="K6" s="1187"/>
      <c r="L6" s="1187"/>
      <c r="M6" s="1187"/>
      <c r="N6" s="1187"/>
      <c r="O6" s="1187"/>
      <c r="P6" s="1187"/>
      <c r="Q6" s="1187"/>
      <c r="R6" s="1187"/>
      <c r="S6" s="1187"/>
      <c r="T6" s="1187"/>
      <c r="BX6" s="432"/>
      <c r="BY6" s="432"/>
      <c r="BZ6" s="432"/>
      <c r="CA6" s="433"/>
      <c r="CB6" s="433"/>
      <c r="CC6" s="433"/>
      <c r="CD6" s="433"/>
      <c r="CE6" s="433"/>
      <c r="CF6" s="433"/>
      <c r="CG6" s="433"/>
      <c r="CH6" s="433"/>
      <c r="CI6" s="433"/>
      <c r="CJ6" s="433"/>
      <c r="CK6" s="433"/>
      <c r="CL6" s="433"/>
      <c r="CM6" s="433"/>
      <c r="CN6" s="433"/>
      <c r="CO6" s="433"/>
      <c r="CP6" s="433"/>
      <c r="CQ6" s="433"/>
      <c r="CR6" s="433"/>
      <c r="CS6" s="433"/>
      <c r="CT6" s="433"/>
      <c r="CU6" s="433"/>
      <c r="CV6" s="433"/>
      <c r="CW6" s="433"/>
      <c r="CX6" s="433"/>
      <c r="CY6" s="433"/>
      <c r="CZ6" s="433"/>
    </row>
    <row r="8" spans="1:104" ht="18" customHeight="1" x14ac:dyDescent="0.25">
      <c r="A8" s="1188" t="s">
        <v>147</v>
      </c>
      <c r="B8" s="1188"/>
      <c r="C8" s="1188"/>
      <c r="D8" s="1188"/>
      <c r="E8" s="1188"/>
      <c r="F8" s="1188"/>
      <c r="G8" s="1188"/>
      <c r="H8" s="1188"/>
      <c r="I8" s="1188"/>
      <c r="J8" s="1188"/>
      <c r="K8" s="1188"/>
      <c r="L8" s="1188"/>
      <c r="M8" s="1188"/>
      <c r="N8" s="1188"/>
      <c r="O8" s="1188"/>
      <c r="P8" s="1188"/>
      <c r="Q8" s="1188"/>
      <c r="R8" s="1188"/>
      <c r="S8" s="1188"/>
      <c r="T8" s="1188"/>
      <c r="U8" s="1188"/>
      <c r="V8" s="1188"/>
      <c r="W8" s="1188"/>
      <c r="X8" s="1188"/>
      <c r="Y8" s="1188"/>
      <c r="Z8" s="1188"/>
      <c r="AA8" s="1188"/>
      <c r="AB8" s="1188"/>
      <c r="AC8" s="1188"/>
      <c r="AD8" s="1188"/>
      <c r="AE8" s="1188"/>
      <c r="AF8" s="1188"/>
      <c r="AG8" s="1188"/>
      <c r="AH8" s="1188"/>
      <c r="AI8" s="1188"/>
      <c r="AJ8" s="1188"/>
      <c r="AK8" s="1188"/>
      <c r="AL8" s="1188"/>
      <c r="AM8" s="1188"/>
    </row>
    <row r="9" spans="1:104" ht="18" customHeight="1" x14ac:dyDescent="0.25">
      <c r="A9" s="1189" t="s">
        <v>148</v>
      </c>
      <c r="B9" s="1189"/>
      <c r="C9" s="1189"/>
      <c r="D9" s="1189"/>
      <c r="E9" s="1189"/>
      <c r="F9" s="1189"/>
      <c r="G9" s="1189"/>
      <c r="H9" s="1189"/>
      <c r="I9" s="1189"/>
      <c r="J9" s="1189"/>
      <c r="K9" s="1189"/>
      <c r="L9" s="1189"/>
      <c r="M9" s="1189"/>
      <c r="N9" s="1189"/>
      <c r="O9" s="1189"/>
      <c r="P9" s="1189"/>
      <c r="Q9" s="1189"/>
      <c r="R9" s="1189"/>
      <c r="S9" s="1189"/>
      <c r="T9" s="1189"/>
      <c r="U9" s="1189"/>
      <c r="V9" s="1189"/>
      <c r="W9" s="1189"/>
      <c r="X9" s="1189"/>
      <c r="Y9" s="1189"/>
      <c r="Z9" s="1189"/>
      <c r="AA9" s="1189"/>
      <c r="AB9" s="1189"/>
      <c r="AC9" s="1189"/>
      <c r="AD9" s="1189"/>
      <c r="AE9" s="1189"/>
      <c r="AF9" s="1189"/>
      <c r="AG9" s="1189"/>
      <c r="AH9" s="1189"/>
      <c r="AI9" s="1189"/>
      <c r="AJ9" s="1189"/>
      <c r="AK9" s="1189"/>
      <c r="AL9" s="1189"/>
      <c r="AM9" s="1189"/>
    </row>
    <row r="10" spans="1:104" ht="18" customHeight="1" x14ac:dyDescent="0.25">
      <c r="A10" s="1190" t="s">
        <v>149</v>
      </c>
      <c r="B10" s="1191" t="s">
        <v>32</v>
      </c>
      <c r="C10" s="1192" t="s">
        <v>150</v>
      </c>
      <c r="D10" s="1193"/>
      <c r="E10" s="1194"/>
      <c r="F10" s="1195" t="s">
        <v>3</v>
      </c>
      <c r="G10" s="1196"/>
      <c r="H10" s="1196"/>
      <c r="I10" s="1196"/>
      <c r="J10" s="1196"/>
      <c r="K10" s="1196"/>
      <c r="L10" s="1196"/>
      <c r="M10" s="1196"/>
      <c r="N10" s="1196"/>
      <c r="O10" s="1196"/>
      <c r="P10" s="1196"/>
      <c r="Q10" s="1196"/>
      <c r="R10" s="1196"/>
      <c r="S10" s="1196"/>
      <c r="T10" s="1196"/>
      <c r="U10" s="1196"/>
      <c r="V10" s="1196"/>
      <c r="W10" s="1196"/>
      <c r="X10" s="1196"/>
      <c r="Y10" s="1196"/>
      <c r="Z10" s="1196"/>
      <c r="AA10" s="1196"/>
      <c r="AB10" s="1196"/>
      <c r="AC10" s="1196"/>
      <c r="AD10" s="1196"/>
      <c r="AE10" s="1196"/>
      <c r="AF10" s="1196"/>
      <c r="AG10" s="1196"/>
      <c r="AH10" s="1196"/>
      <c r="AI10" s="1196"/>
      <c r="AJ10" s="1196"/>
      <c r="AK10" s="1196"/>
      <c r="AL10" s="1196"/>
      <c r="AM10" s="1197"/>
      <c r="AN10" s="1206" t="s">
        <v>151</v>
      </c>
      <c r="AO10" s="1193" t="s">
        <v>140</v>
      </c>
      <c r="AP10" s="1194"/>
      <c r="AQ10" s="1202" t="s">
        <v>4</v>
      </c>
      <c r="AR10" s="1202" t="s">
        <v>5</v>
      </c>
      <c r="AS10" s="1202" t="s">
        <v>152</v>
      </c>
      <c r="AT10" s="1202" t="s">
        <v>6</v>
      </c>
      <c r="AU10" s="1202" t="s">
        <v>153</v>
      </c>
    </row>
    <row r="11" spans="1:104" ht="18" customHeight="1" x14ac:dyDescent="0.25">
      <c r="A11" s="1190"/>
      <c r="B11" s="1062"/>
      <c r="C11" s="1152"/>
      <c r="D11" s="1068"/>
      <c r="E11" s="1153"/>
      <c r="F11" s="1205" t="s">
        <v>57</v>
      </c>
      <c r="G11" s="1205"/>
      <c r="H11" s="1198" t="s">
        <v>10</v>
      </c>
      <c r="I11" s="1199"/>
      <c r="J11" s="1198" t="s">
        <v>11</v>
      </c>
      <c r="K11" s="1199"/>
      <c r="L11" s="1198" t="s">
        <v>154</v>
      </c>
      <c r="M11" s="1199"/>
      <c r="N11" s="1198" t="s">
        <v>84</v>
      </c>
      <c r="O11" s="1199"/>
      <c r="P11" s="1198" t="s">
        <v>144</v>
      </c>
      <c r="Q11" s="1199"/>
      <c r="R11" s="1198" t="s">
        <v>85</v>
      </c>
      <c r="S11" s="1199"/>
      <c r="T11" s="1198" t="s">
        <v>155</v>
      </c>
      <c r="U11" s="1199"/>
      <c r="V11" s="1198" t="s">
        <v>86</v>
      </c>
      <c r="W11" s="1199"/>
      <c r="X11" s="1198" t="s">
        <v>156</v>
      </c>
      <c r="Y11" s="1199"/>
      <c r="Z11" s="1198" t="s">
        <v>157</v>
      </c>
      <c r="AA11" s="1199"/>
      <c r="AB11" s="1198" t="s">
        <v>158</v>
      </c>
      <c r="AC11" s="1199"/>
      <c r="AD11" s="1198" t="s">
        <v>159</v>
      </c>
      <c r="AE11" s="1199"/>
      <c r="AF11" s="1198" t="s">
        <v>160</v>
      </c>
      <c r="AG11" s="1199"/>
      <c r="AH11" s="1198" t="s">
        <v>161</v>
      </c>
      <c r="AI11" s="1199"/>
      <c r="AJ11" s="1198" t="s">
        <v>162</v>
      </c>
      <c r="AK11" s="1199"/>
      <c r="AL11" s="1200" t="s">
        <v>82</v>
      </c>
      <c r="AM11" s="1201"/>
      <c r="AN11" s="1207"/>
      <c r="AO11" s="1068"/>
      <c r="AP11" s="1153"/>
      <c r="AQ11" s="1203"/>
      <c r="AR11" s="1203"/>
      <c r="AS11" s="1203"/>
      <c r="AT11" s="1203"/>
      <c r="AU11" s="1203"/>
    </row>
    <row r="12" spans="1:104" ht="18" customHeight="1" x14ac:dyDescent="0.25">
      <c r="A12" s="1190"/>
      <c r="B12" s="1063"/>
      <c r="C12" s="377" t="s">
        <v>26</v>
      </c>
      <c r="D12" s="395" t="s">
        <v>27</v>
      </c>
      <c r="E12" s="396" t="s">
        <v>28</v>
      </c>
      <c r="F12" s="377" t="s">
        <v>27</v>
      </c>
      <c r="G12" s="396" t="s">
        <v>28</v>
      </c>
      <c r="H12" s="377" t="s">
        <v>27</v>
      </c>
      <c r="I12" s="396" t="s">
        <v>28</v>
      </c>
      <c r="J12" s="377" t="s">
        <v>27</v>
      </c>
      <c r="K12" s="396" t="s">
        <v>28</v>
      </c>
      <c r="L12" s="377" t="s">
        <v>27</v>
      </c>
      <c r="M12" s="396" t="s">
        <v>28</v>
      </c>
      <c r="N12" s="377" t="s">
        <v>27</v>
      </c>
      <c r="O12" s="396" t="s">
        <v>28</v>
      </c>
      <c r="P12" s="377" t="s">
        <v>27</v>
      </c>
      <c r="Q12" s="396" t="s">
        <v>28</v>
      </c>
      <c r="R12" s="377" t="s">
        <v>27</v>
      </c>
      <c r="S12" s="396" t="s">
        <v>28</v>
      </c>
      <c r="T12" s="377" t="s">
        <v>27</v>
      </c>
      <c r="U12" s="396" t="s">
        <v>28</v>
      </c>
      <c r="V12" s="377" t="s">
        <v>27</v>
      </c>
      <c r="W12" s="396" t="s">
        <v>28</v>
      </c>
      <c r="X12" s="377" t="s">
        <v>27</v>
      </c>
      <c r="Y12" s="396" t="s">
        <v>28</v>
      </c>
      <c r="Z12" s="377" t="s">
        <v>27</v>
      </c>
      <c r="AA12" s="396" t="s">
        <v>28</v>
      </c>
      <c r="AB12" s="377" t="s">
        <v>27</v>
      </c>
      <c r="AC12" s="396" t="s">
        <v>28</v>
      </c>
      <c r="AD12" s="377" t="s">
        <v>27</v>
      </c>
      <c r="AE12" s="396" t="s">
        <v>28</v>
      </c>
      <c r="AF12" s="377" t="s">
        <v>27</v>
      </c>
      <c r="AG12" s="396" t="s">
        <v>28</v>
      </c>
      <c r="AH12" s="377" t="s">
        <v>27</v>
      </c>
      <c r="AI12" s="396" t="s">
        <v>28</v>
      </c>
      <c r="AJ12" s="377" t="s">
        <v>27</v>
      </c>
      <c r="AK12" s="396" t="s">
        <v>28</v>
      </c>
      <c r="AL12" s="377" t="s">
        <v>27</v>
      </c>
      <c r="AM12" s="396" t="s">
        <v>28</v>
      </c>
      <c r="AN12" s="1208"/>
      <c r="AO12" s="421" t="s">
        <v>141</v>
      </c>
      <c r="AP12" s="344" t="s">
        <v>163</v>
      </c>
      <c r="AQ12" s="1204"/>
      <c r="AR12" s="1204"/>
      <c r="AS12" s="1204"/>
      <c r="AT12" s="1204"/>
      <c r="AU12" s="1204"/>
    </row>
    <row r="13" spans="1:104" x14ac:dyDescent="0.25">
      <c r="A13" s="1209" t="s">
        <v>164</v>
      </c>
      <c r="B13" s="434" t="s">
        <v>54</v>
      </c>
      <c r="C13" s="435">
        <f t="shared" ref="C13:C75" si="0">SUM(D13+E13)</f>
        <v>0</v>
      </c>
      <c r="D13" s="436">
        <f>+F13+H13+J13+L13+N13+P13+R13+T13+V13+X13+Z13+AB13+AD13+AF13+AH13+AJ13+AL13</f>
        <v>0</v>
      </c>
      <c r="E13" s="437">
        <f>+G13+I13+K13+M13+O13+Q13+S13+U13+W13+Y13+AA13+AC13+AE13+AG13+AI13+AK13+AM13</f>
        <v>0</v>
      </c>
      <c r="F13" s="438"/>
      <c r="G13" s="439"/>
      <c r="H13" s="438"/>
      <c r="I13" s="439"/>
      <c r="J13" s="438"/>
      <c r="K13" s="440"/>
      <c r="L13" s="438"/>
      <c r="M13" s="440"/>
      <c r="N13" s="438"/>
      <c r="O13" s="440"/>
      <c r="P13" s="438"/>
      <c r="Q13" s="440"/>
      <c r="R13" s="438"/>
      <c r="S13" s="440"/>
      <c r="T13" s="438"/>
      <c r="U13" s="440"/>
      <c r="V13" s="438"/>
      <c r="W13" s="440"/>
      <c r="X13" s="438"/>
      <c r="Y13" s="440"/>
      <c r="Z13" s="438"/>
      <c r="AA13" s="440"/>
      <c r="AB13" s="438"/>
      <c r="AC13" s="440"/>
      <c r="AD13" s="438"/>
      <c r="AE13" s="440"/>
      <c r="AF13" s="438"/>
      <c r="AG13" s="440"/>
      <c r="AH13" s="438"/>
      <c r="AI13" s="440"/>
      <c r="AJ13" s="438"/>
      <c r="AK13" s="440"/>
      <c r="AL13" s="441"/>
      <c r="AM13" s="442"/>
      <c r="AN13" s="443"/>
      <c r="AO13" s="444"/>
      <c r="AP13" s="445"/>
      <c r="AQ13" s="446"/>
      <c r="AR13" s="446"/>
      <c r="AS13" s="447"/>
      <c r="AT13" s="448"/>
      <c r="AU13" s="448"/>
      <c r="AV13" s="449" t="str">
        <f>$CA13&amp;$CB13&amp;CC13&amp;CD13&amp;CE13&amp;CG13&amp;CH13</f>
        <v/>
      </c>
      <c r="CA13" s="450" t="str">
        <f>IF(AND($C13&lt;&gt;0,AN13=""),"* No olvide ingresar la columna Espacios Amigables /adolescentes (Digite CERO si no tiene). ",IF(AN13&gt;$C13,"* El Número de Espacios Amigables no puede superar el Total. ",""))</f>
        <v/>
      </c>
      <c r="CB13" s="450" t="str">
        <f>IF(AND(E13&gt;0,OR(AO13="")),"No olvide digitar los campos *TRANS Masculino (Digite CERO si no tiene).",IF(AO13&gt;E13,"* El Número de TRANS Masculino no puede superar el Total Mujeres. ",""))</f>
        <v/>
      </c>
      <c r="CC13" s="450" t="str">
        <f>IF(AND(D13&gt;0,OR(AP13="")),"No olvide digitar los campos *TRANS Femenino (Digite CERO si no tiene).",IF(AP13&gt;$D13,"* El Número de TRANS Femenino no puede superar el Total Hombres. ",""))</f>
        <v/>
      </c>
      <c r="CD13" s="450" t="str">
        <f>IF(AND($C13&lt;&gt;0,AQ13=""),"* No olvide ingresar la columna Pueblos Originarios (Digite CERO si no tiene).  ",IF(AQ13&gt;$C13,"* El Número de Pueblos Originarios no puede superar el Total. ",""))</f>
        <v/>
      </c>
      <c r="CE13" s="450" t="str">
        <f>IF(AND($C13&lt;&gt;0,AR13=""),"* No olvide ingresar la columna Migrantes (Digite CERO si no tiene).  ",IF(AR13&gt;$C13,"* El Número de Migrantes no puede superar el Total. ",""))</f>
        <v/>
      </c>
      <c r="CF13" s="451"/>
      <c r="CG13" s="450" t="str">
        <f>IF(AND($C13&lt;&gt;0,AT13=""),"* No olvide ingresar la columna Niños, Niñas, Adolescentes y Jóvenes SENAME (Digite CERO si no tiene).  ",IF(AT13&gt;$C13,"* El Número de Niños, Niñas, Adolescentes y Jóvenes SENAME no puede superar el Total. ",""))</f>
        <v/>
      </c>
      <c r="CH13" s="450" t="str">
        <f>IF(AND($C13&lt;&gt;0,AU13=""),"* No olvide ingresar la columna Niños, Niñas, Adolescentes y Jóvenes Mejor Niñez (Digite CERO si no tiene). ",IF(AU13&gt;$C13,"* El Número de Niños, Niñas, Adolescentes y Jóvenes Mejor Niñez no puede superar el Total. ",""))</f>
        <v/>
      </c>
      <c r="CI13" s="207"/>
      <c r="CJ13" s="253">
        <f>IF(AND($C13&lt;&gt;0,AN13=""),1,IF(AN13&gt;$C13,1,0))</f>
        <v>0</v>
      </c>
      <c r="CK13" s="253">
        <f>IF(AND(E13&gt;0,OR(AO13="")),1,IF(AO13&gt;E13,1,0))</f>
        <v>0</v>
      </c>
      <c r="CL13" s="253">
        <f>IF(AND(D13&gt;0,OR(AP13="")),1,IF(AP13&gt;D13,1,0))</f>
        <v>0</v>
      </c>
      <c r="CM13" s="253">
        <f>IF(AND($C13&lt;&gt;0,AQ13=""),1,IF(AQ13&gt;$C13,1,0))</f>
        <v>0</v>
      </c>
      <c r="CN13" s="253">
        <f>IF(AND($C13&lt;&gt;0,AR13=""),1,IF(AR13&gt;$C13,1,0))</f>
        <v>0</v>
      </c>
      <c r="CO13" s="452"/>
      <c r="CP13" s="253">
        <f>IF(AND($C13&lt;&gt;0,AT13=""),1,IF(AT13&gt;$C13,1,0))</f>
        <v>0</v>
      </c>
      <c r="CQ13" s="253">
        <f>IF(AND($C13&lt;&gt;0,AU13=""),1,IF(AU13&gt;$C13,1,0))</f>
        <v>0</v>
      </c>
      <c r="CR13" s="207"/>
      <c r="CS13" s="207"/>
      <c r="CT13" s="207"/>
      <c r="CU13" s="207"/>
    </row>
    <row r="14" spans="1:104" x14ac:dyDescent="0.25">
      <c r="A14" s="1210"/>
      <c r="B14" s="20" t="s">
        <v>34</v>
      </c>
      <c r="C14" s="21">
        <f t="shared" si="0"/>
        <v>0</v>
      </c>
      <c r="D14" s="22">
        <f t="shared" ref="D14:E23" si="1">+F14+H14+J14+L14+N14+P14+R14+T14+V14+X14+Z14+AB14+AD14+AF14+AH14+AJ14+AL14</f>
        <v>0</v>
      </c>
      <c r="E14" s="453">
        <f>+G14+I14+K14+M14+O14+Q14+S14+U14+W14+Y14+AA14+AC14+AE14+AG14+AI14+AK14+AM14</f>
        <v>0</v>
      </c>
      <c r="F14" s="454"/>
      <c r="G14" s="455"/>
      <c r="H14" s="454"/>
      <c r="I14" s="455"/>
      <c r="J14" s="454"/>
      <c r="K14" s="456"/>
      <c r="L14" s="454"/>
      <c r="M14" s="456"/>
      <c r="N14" s="454"/>
      <c r="O14" s="456"/>
      <c r="P14" s="454"/>
      <c r="Q14" s="456"/>
      <c r="R14" s="454"/>
      <c r="S14" s="456"/>
      <c r="T14" s="454"/>
      <c r="U14" s="456"/>
      <c r="V14" s="454"/>
      <c r="W14" s="456"/>
      <c r="X14" s="454"/>
      <c r="Y14" s="456"/>
      <c r="Z14" s="454"/>
      <c r="AA14" s="456"/>
      <c r="AB14" s="454"/>
      <c r="AC14" s="456"/>
      <c r="AD14" s="454"/>
      <c r="AE14" s="456"/>
      <c r="AF14" s="454"/>
      <c r="AG14" s="456"/>
      <c r="AH14" s="454"/>
      <c r="AI14" s="456"/>
      <c r="AJ14" s="454"/>
      <c r="AK14" s="456"/>
      <c r="AL14" s="457"/>
      <c r="AM14" s="458"/>
      <c r="AN14" s="459"/>
      <c r="AO14" s="460"/>
      <c r="AP14" s="455"/>
      <c r="AQ14" s="448"/>
      <c r="AR14" s="448"/>
      <c r="AS14" s="139"/>
      <c r="AT14" s="448"/>
      <c r="AU14" s="448"/>
      <c r="AV14" s="449" t="str">
        <f t="shared" ref="AV14:AV56" si="2">$CA14&amp;$CB14&amp;CC14&amp;CD14&amp;CE14&amp;CG14&amp;CH14</f>
        <v/>
      </c>
      <c r="CA14" s="450" t="str">
        <f t="shared" ref="CA14:CA89" si="3">IF(AND($C14&lt;&gt;0,AN14=""),"* No olvide ingresar la columna Espacios Amigables /adolescentes (Digite CERO si no tiene). ",IF(AN14&gt;$C14,"* El Número de Espacios Amigables no puede superar el Total. ",""))</f>
        <v/>
      </c>
      <c r="CB14" s="450" t="str">
        <f t="shared" ref="CB14:CB89" si="4">IF(AND(E14&gt;0,OR(AO14="")),"No olvide digitar los campos *TRANS Masculino (Digite CERO si no tiene).",IF(AO14&gt;E14,"* El Número de TRANS Masculino no puede superar el Total Mujeres. ",""))</f>
        <v/>
      </c>
      <c r="CC14" s="450" t="str">
        <f t="shared" ref="CC14:CC89" si="5">IF(AND(D14&gt;0,OR(AP14="")),"No olvide digitar los campos *TRANS Femenino (Digite CERO si no tiene).",IF(AP14&gt;$D14,"* El Número de TRANS Femenino no puede superar el Total Hombres. ",""))</f>
        <v/>
      </c>
      <c r="CD14" s="450" t="str">
        <f t="shared" ref="CD14:CD89" si="6">IF(AND($C14&lt;&gt;0,AQ14=""),"* No olvide ingresar la columna Pueblos Originarios (Digite CERO si no tiene).  ",IF(AQ14&gt;$C14,"* El Número de Pueblos Originarios no puede superar el Total. ",""))</f>
        <v/>
      </c>
      <c r="CE14" s="450" t="str">
        <f t="shared" ref="CE14:CE89" si="7">IF(AND($C14&lt;&gt;0,AR14=""),"* No olvide ingresar la columna Migrantes (Digite CERO si no tiene).  ",IF(AR14&gt;$C14,"* El Número de Migrantes no puede superar el Total. ",""))</f>
        <v/>
      </c>
      <c r="CF14" s="451"/>
      <c r="CG14" s="450" t="str">
        <f t="shared" ref="CG14:CG89" si="8">IF(AND($C14&lt;&gt;0,AT14=""),"* No olvide ingresar la columna Niños, Niñas, Adolescentes y Jóvenes SENAME (Digite CERO si no tiene).  ",IF(AT14&gt;$C14,"* El Número de Niños, Niñas, Adolescentes y Jóvenes SENAME no puede superar el Total. ",""))</f>
        <v/>
      </c>
      <c r="CH14" s="450" t="str">
        <f t="shared" ref="CH14:CH89" si="9">IF(AND($C14&lt;&gt;0,AU14=""),"* No olvide ingresar la columna Niños, Niñas, Adolescentes y Jóvenes Mejor Niñez (Digite CERO si no tiene). ",IF(AU14&gt;$C14,"* El Número de Niños, Niñas, Adolescentes y Jóvenes Mejor Niñez no puede superar el Total. ",""))</f>
        <v/>
      </c>
      <c r="CI14" s="207"/>
      <c r="CJ14" s="253">
        <f t="shared" ref="CJ14:CJ89" si="10">IF(AND($C14&lt;&gt;0,AN14=""),1,IF(AN14&gt;$C14,1,0))</f>
        <v>0</v>
      </c>
      <c r="CK14" s="253">
        <f t="shared" ref="CK14:CK89" si="11">IF(AND(E14&gt;0,OR(AO14="")),1,IF(AO14&gt;E14,1,0))</f>
        <v>0</v>
      </c>
      <c r="CL14" s="253">
        <f t="shared" ref="CL14:CL89" si="12">IF(AND(D14&gt;0,OR(AP14="")),1,IF(AP14&gt;D14,1,0))</f>
        <v>0</v>
      </c>
      <c r="CM14" s="253">
        <f t="shared" ref="CM14:CN89" si="13">IF(AND($C14&lt;&gt;0,AQ14=""),1,IF(AQ14&gt;$C14,1,0))</f>
        <v>0</v>
      </c>
      <c r="CN14" s="253">
        <f t="shared" si="13"/>
        <v>0</v>
      </c>
      <c r="CO14" s="452"/>
      <c r="CP14" s="253">
        <f t="shared" ref="CP14:CQ89" si="14">IF(AND($C14&lt;&gt;0,AT14=""),1,IF(AT14&gt;$C14,1,0))</f>
        <v>0</v>
      </c>
      <c r="CQ14" s="253">
        <f t="shared" si="14"/>
        <v>0</v>
      </c>
    </row>
    <row r="15" spans="1:104" x14ac:dyDescent="0.25">
      <c r="A15" s="1210"/>
      <c r="B15" s="20" t="s">
        <v>55</v>
      </c>
      <c r="C15" s="21">
        <f t="shared" si="0"/>
        <v>0</v>
      </c>
      <c r="D15" s="22">
        <f t="shared" si="1"/>
        <v>0</v>
      </c>
      <c r="E15" s="453">
        <f t="shared" si="1"/>
        <v>0</v>
      </c>
      <c r="F15" s="454"/>
      <c r="G15" s="455"/>
      <c r="H15" s="454"/>
      <c r="I15" s="455"/>
      <c r="J15" s="454"/>
      <c r="K15" s="456"/>
      <c r="L15" s="454"/>
      <c r="M15" s="456"/>
      <c r="N15" s="454"/>
      <c r="O15" s="456"/>
      <c r="P15" s="454"/>
      <c r="Q15" s="456"/>
      <c r="R15" s="454"/>
      <c r="S15" s="456"/>
      <c r="T15" s="454"/>
      <c r="U15" s="456"/>
      <c r="V15" s="454"/>
      <c r="W15" s="456"/>
      <c r="X15" s="454"/>
      <c r="Y15" s="456"/>
      <c r="Z15" s="454"/>
      <c r="AA15" s="456"/>
      <c r="AB15" s="454"/>
      <c r="AC15" s="456"/>
      <c r="AD15" s="454"/>
      <c r="AE15" s="456"/>
      <c r="AF15" s="454"/>
      <c r="AG15" s="456"/>
      <c r="AH15" s="454"/>
      <c r="AI15" s="456"/>
      <c r="AJ15" s="454"/>
      <c r="AK15" s="456"/>
      <c r="AL15" s="457"/>
      <c r="AM15" s="458"/>
      <c r="AN15" s="459"/>
      <c r="AO15" s="460"/>
      <c r="AP15" s="455"/>
      <c r="AQ15" s="448"/>
      <c r="AR15" s="448"/>
      <c r="AS15" s="139"/>
      <c r="AT15" s="448"/>
      <c r="AU15" s="448"/>
      <c r="AV15" s="449" t="str">
        <f t="shared" si="2"/>
        <v/>
      </c>
      <c r="CA15" s="450" t="str">
        <f t="shared" si="3"/>
        <v/>
      </c>
      <c r="CB15" s="450" t="str">
        <f t="shared" si="4"/>
        <v/>
      </c>
      <c r="CC15" s="450" t="str">
        <f t="shared" si="5"/>
        <v/>
      </c>
      <c r="CD15" s="450" t="str">
        <f t="shared" si="6"/>
        <v/>
      </c>
      <c r="CE15" s="450" t="str">
        <f t="shared" si="7"/>
        <v/>
      </c>
      <c r="CF15" s="451"/>
      <c r="CG15" s="450" t="str">
        <f t="shared" si="8"/>
        <v/>
      </c>
      <c r="CH15" s="450" t="str">
        <f t="shared" si="9"/>
        <v/>
      </c>
      <c r="CI15" s="207"/>
      <c r="CJ15" s="253">
        <f t="shared" si="10"/>
        <v>0</v>
      </c>
      <c r="CK15" s="253">
        <f t="shared" si="11"/>
        <v>0</v>
      </c>
      <c r="CL15" s="253">
        <f t="shared" si="12"/>
        <v>0</v>
      </c>
      <c r="CM15" s="253">
        <f t="shared" si="13"/>
        <v>0</v>
      </c>
      <c r="CN15" s="253">
        <f t="shared" si="13"/>
        <v>0</v>
      </c>
      <c r="CO15" s="452"/>
      <c r="CP15" s="253">
        <f t="shared" si="14"/>
        <v>0</v>
      </c>
      <c r="CQ15" s="253">
        <f t="shared" si="14"/>
        <v>0</v>
      </c>
    </row>
    <row r="16" spans="1:104" x14ac:dyDescent="0.25">
      <c r="A16" s="1210"/>
      <c r="B16" s="20" t="s">
        <v>63</v>
      </c>
      <c r="C16" s="21">
        <f t="shared" si="0"/>
        <v>0</v>
      </c>
      <c r="D16" s="22">
        <f t="shared" si="1"/>
        <v>0</v>
      </c>
      <c r="E16" s="453">
        <f t="shared" si="1"/>
        <v>0</v>
      </c>
      <c r="F16" s="454"/>
      <c r="G16" s="455"/>
      <c r="H16" s="454"/>
      <c r="I16" s="455"/>
      <c r="J16" s="454"/>
      <c r="K16" s="456"/>
      <c r="L16" s="454"/>
      <c r="M16" s="456"/>
      <c r="N16" s="454"/>
      <c r="O16" s="456"/>
      <c r="P16" s="454"/>
      <c r="Q16" s="456"/>
      <c r="R16" s="454"/>
      <c r="S16" s="456"/>
      <c r="T16" s="454"/>
      <c r="U16" s="456"/>
      <c r="V16" s="454"/>
      <c r="W16" s="456"/>
      <c r="X16" s="454"/>
      <c r="Y16" s="456"/>
      <c r="Z16" s="454"/>
      <c r="AA16" s="456"/>
      <c r="AB16" s="454"/>
      <c r="AC16" s="456"/>
      <c r="AD16" s="454"/>
      <c r="AE16" s="456"/>
      <c r="AF16" s="454"/>
      <c r="AG16" s="456"/>
      <c r="AH16" s="454"/>
      <c r="AI16" s="456"/>
      <c r="AJ16" s="454"/>
      <c r="AK16" s="456"/>
      <c r="AL16" s="457"/>
      <c r="AM16" s="458"/>
      <c r="AN16" s="459"/>
      <c r="AO16" s="460"/>
      <c r="AP16" s="455"/>
      <c r="AQ16" s="448"/>
      <c r="AR16" s="448"/>
      <c r="AS16" s="139"/>
      <c r="AT16" s="448"/>
      <c r="AU16" s="448"/>
      <c r="AV16" s="449" t="str">
        <f t="shared" si="2"/>
        <v/>
      </c>
      <c r="CA16" s="450" t="str">
        <f t="shared" si="3"/>
        <v/>
      </c>
      <c r="CB16" s="450" t="str">
        <f t="shared" si="4"/>
        <v/>
      </c>
      <c r="CC16" s="450" t="str">
        <f t="shared" si="5"/>
        <v/>
      </c>
      <c r="CD16" s="450" t="str">
        <f t="shared" si="6"/>
        <v/>
      </c>
      <c r="CE16" s="450" t="str">
        <f t="shared" si="7"/>
        <v/>
      </c>
      <c r="CF16" s="451"/>
      <c r="CG16" s="450" t="str">
        <f t="shared" si="8"/>
        <v/>
      </c>
      <c r="CH16" s="450" t="str">
        <f t="shared" si="9"/>
        <v/>
      </c>
      <c r="CI16" s="207"/>
      <c r="CJ16" s="253">
        <f t="shared" si="10"/>
        <v>0</v>
      </c>
      <c r="CK16" s="253">
        <f t="shared" si="11"/>
        <v>0</v>
      </c>
      <c r="CL16" s="253">
        <f t="shared" si="12"/>
        <v>0</v>
      </c>
      <c r="CM16" s="253">
        <f t="shared" si="13"/>
        <v>0</v>
      </c>
      <c r="CN16" s="253">
        <f t="shared" si="13"/>
        <v>0</v>
      </c>
      <c r="CO16" s="452"/>
      <c r="CP16" s="253">
        <f t="shared" si="14"/>
        <v>0</v>
      </c>
      <c r="CQ16" s="253">
        <f t="shared" si="14"/>
        <v>0</v>
      </c>
    </row>
    <row r="17" spans="1:99" x14ac:dyDescent="0.25">
      <c r="A17" s="1210"/>
      <c r="B17" s="20" t="s">
        <v>165</v>
      </c>
      <c r="C17" s="21">
        <f t="shared" si="0"/>
        <v>0</v>
      </c>
      <c r="D17" s="22">
        <f t="shared" si="1"/>
        <v>0</v>
      </c>
      <c r="E17" s="453">
        <f t="shared" si="1"/>
        <v>0</v>
      </c>
      <c r="F17" s="454"/>
      <c r="G17" s="455"/>
      <c r="H17" s="454"/>
      <c r="I17" s="455"/>
      <c r="J17" s="454"/>
      <c r="K17" s="456"/>
      <c r="L17" s="454"/>
      <c r="M17" s="456"/>
      <c r="N17" s="454"/>
      <c r="O17" s="456"/>
      <c r="P17" s="454"/>
      <c r="Q17" s="456"/>
      <c r="R17" s="454"/>
      <c r="S17" s="456"/>
      <c r="T17" s="454"/>
      <c r="U17" s="456"/>
      <c r="V17" s="454"/>
      <c r="W17" s="456"/>
      <c r="X17" s="454"/>
      <c r="Y17" s="456"/>
      <c r="Z17" s="454"/>
      <c r="AA17" s="456"/>
      <c r="AB17" s="454"/>
      <c r="AC17" s="456"/>
      <c r="AD17" s="454"/>
      <c r="AE17" s="456"/>
      <c r="AF17" s="454"/>
      <c r="AG17" s="456"/>
      <c r="AH17" s="454"/>
      <c r="AI17" s="456"/>
      <c r="AJ17" s="454"/>
      <c r="AK17" s="456"/>
      <c r="AL17" s="457"/>
      <c r="AM17" s="458"/>
      <c r="AN17" s="459"/>
      <c r="AO17" s="460"/>
      <c r="AP17" s="455"/>
      <c r="AQ17" s="448"/>
      <c r="AR17" s="448"/>
      <c r="AS17" s="139"/>
      <c r="AT17" s="448"/>
      <c r="AU17" s="448"/>
      <c r="AV17" s="449" t="str">
        <f t="shared" si="2"/>
        <v/>
      </c>
      <c r="CA17" s="450" t="str">
        <f t="shared" si="3"/>
        <v/>
      </c>
      <c r="CB17" s="450" t="str">
        <f t="shared" si="4"/>
        <v/>
      </c>
      <c r="CC17" s="450" t="str">
        <f t="shared" si="5"/>
        <v/>
      </c>
      <c r="CD17" s="450" t="str">
        <f t="shared" si="6"/>
        <v/>
      </c>
      <c r="CE17" s="450" t="str">
        <f t="shared" si="7"/>
        <v/>
      </c>
      <c r="CF17" s="451"/>
      <c r="CG17" s="450" t="str">
        <f t="shared" si="8"/>
        <v/>
      </c>
      <c r="CH17" s="450" t="str">
        <f t="shared" si="9"/>
        <v/>
      </c>
      <c r="CI17" s="207"/>
      <c r="CJ17" s="253">
        <f t="shared" si="10"/>
        <v>0</v>
      </c>
      <c r="CK17" s="253">
        <f t="shared" si="11"/>
        <v>0</v>
      </c>
      <c r="CL17" s="253">
        <f t="shared" si="12"/>
        <v>0</v>
      </c>
      <c r="CM17" s="253">
        <f t="shared" si="13"/>
        <v>0</v>
      </c>
      <c r="CN17" s="253">
        <f t="shared" si="13"/>
        <v>0</v>
      </c>
      <c r="CO17" s="452"/>
      <c r="CP17" s="253">
        <f t="shared" si="14"/>
        <v>0</v>
      </c>
      <c r="CQ17" s="253">
        <f t="shared" si="14"/>
        <v>0</v>
      </c>
    </row>
    <row r="18" spans="1:99" x14ac:dyDescent="0.25">
      <c r="A18" s="1210"/>
      <c r="B18" s="20" t="s">
        <v>166</v>
      </c>
      <c r="C18" s="21">
        <f t="shared" si="0"/>
        <v>0</v>
      </c>
      <c r="D18" s="22">
        <f t="shared" si="1"/>
        <v>0</v>
      </c>
      <c r="E18" s="453">
        <f t="shared" si="1"/>
        <v>0</v>
      </c>
      <c r="F18" s="454"/>
      <c r="G18" s="455"/>
      <c r="H18" s="454"/>
      <c r="I18" s="455"/>
      <c r="J18" s="454"/>
      <c r="K18" s="456"/>
      <c r="L18" s="454"/>
      <c r="M18" s="456"/>
      <c r="N18" s="454"/>
      <c r="O18" s="456"/>
      <c r="P18" s="454"/>
      <c r="Q18" s="456"/>
      <c r="R18" s="454"/>
      <c r="S18" s="456"/>
      <c r="T18" s="454"/>
      <c r="U18" s="456"/>
      <c r="V18" s="454"/>
      <c r="W18" s="456"/>
      <c r="X18" s="454"/>
      <c r="Y18" s="456"/>
      <c r="Z18" s="454"/>
      <c r="AA18" s="456"/>
      <c r="AB18" s="454"/>
      <c r="AC18" s="456"/>
      <c r="AD18" s="454"/>
      <c r="AE18" s="456"/>
      <c r="AF18" s="454"/>
      <c r="AG18" s="456"/>
      <c r="AH18" s="454"/>
      <c r="AI18" s="456"/>
      <c r="AJ18" s="454"/>
      <c r="AK18" s="456"/>
      <c r="AL18" s="457"/>
      <c r="AM18" s="458"/>
      <c r="AN18" s="459"/>
      <c r="AO18" s="460"/>
      <c r="AP18" s="455"/>
      <c r="AQ18" s="448"/>
      <c r="AR18" s="448"/>
      <c r="AS18" s="139"/>
      <c r="AT18" s="448"/>
      <c r="AU18" s="448"/>
      <c r="AV18" s="449" t="str">
        <f t="shared" si="2"/>
        <v/>
      </c>
      <c r="CA18" s="450" t="str">
        <f t="shared" si="3"/>
        <v/>
      </c>
      <c r="CB18" s="450" t="str">
        <f t="shared" si="4"/>
        <v/>
      </c>
      <c r="CC18" s="450" t="str">
        <f t="shared" si="5"/>
        <v/>
      </c>
      <c r="CD18" s="450" t="str">
        <f t="shared" si="6"/>
        <v/>
      </c>
      <c r="CE18" s="450" t="str">
        <f t="shared" si="7"/>
        <v/>
      </c>
      <c r="CF18" s="451"/>
      <c r="CG18" s="450" t="str">
        <f t="shared" si="8"/>
        <v/>
      </c>
      <c r="CH18" s="450" t="str">
        <f t="shared" si="9"/>
        <v/>
      </c>
      <c r="CI18" s="207"/>
      <c r="CJ18" s="253">
        <f t="shared" si="10"/>
        <v>0</v>
      </c>
      <c r="CK18" s="253">
        <f t="shared" si="11"/>
        <v>0</v>
      </c>
      <c r="CL18" s="253">
        <f t="shared" si="12"/>
        <v>0</v>
      </c>
      <c r="CM18" s="253">
        <f t="shared" si="13"/>
        <v>0</v>
      </c>
      <c r="CN18" s="253">
        <f t="shared" si="13"/>
        <v>0</v>
      </c>
      <c r="CO18" s="452"/>
      <c r="CP18" s="253">
        <f t="shared" si="14"/>
        <v>0</v>
      </c>
      <c r="CQ18" s="253">
        <f t="shared" si="14"/>
        <v>0</v>
      </c>
    </row>
    <row r="19" spans="1:99" x14ac:dyDescent="0.25">
      <c r="A19" s="1210"/>
      <c r="B19" s="20" t="s">
        <v>167</v>
      </c>
      <c r="C19" s="21">
        <f t="shared" si="0"/>
        <v>0</v>
      </c>
      <c r="D19" s="22">
        <f t="shared" si="1"/>
        <v>0</v>
      </c>
      <c r="E19" s="453">
        <f t="shared" si="1"/>
        <v>0</v>
      </c>
      <c r="F19" s="454"/>
      <c r="G19" s="455"/>
      <c r="H19" s="454"/>
      <c r="I19" s="455"/>
      <c r="J19" s="454"/>
      <c r="K19" s="456"/>
      <c r="L19" s="454"/>
      <c r="M19" s="456"/>
      <c r="N19" s="454"/>
      <c r="O19" s="456"/>
      <c r="P19" s="454"/>
      <c r="Q19" s="456"/>
      <c r="R19" s="454"/>
      <c r="S19" s="456"/>
      <c r="T19" s="454"/>
      <c r="U19" s="456"/>
      <c r="V19" s="454"/>
      <c r="W19" s="456"/>
      <c r="X19" s="454"/>
      <c r="Y19" s="456"/>
      <c r="Z19" s="454"/>
      <c r="AA19" s="456"/>
      <c r="AB19" s="454"/>
      <c r="AC19" s="456"/>
      <c r="AD19" s="454"/>
      <c r="AE19" s="456"/>
      <c r="AF19" s="454"/>
      <c r="AG19" s="456"/>
      <c r="AH19" s="454"/>
      <c r="AI19" s="456"/>
      <c r="AJ19" s="454"/>
      <c r="AK19" s="456"/>
      <c r="AL19" s="457"/>
      <c r="AM19" s="458"/>
      <c r="AN19" s="459"/>
      <c r="AO19" s="460"/>
      <c r="AP19" s="455"/>
      <c r="AQ19" s="448"/>
      <c r="AR19" s="448"/>
      <c r="AS19" s="139"/>
      <c r="AT19" s="448"/>
      <c r="AU19" s="448"/>
      <c r="AV19" s="449" t="str">
        <f t="shared" si="2"/>
        <v/>
      </c>
      <c r="CA19" s="450" t="str">
        <f t="shared" si="3"/>
        <v/>
      </c>
      <c r="CB19" s="450" t="str">
        <f t="shared" si="4"/>
        <v/>
      </c>
      <c r="CC19" s="450" t="str">
        <f t="shared" si="5"/>
        <v/>
      </c>
      <c r="CD19" s="450" t="str">
        <f t="shared" si="6"/>
        <v/>
      </c>
      <c r="CE19" s="450" t="str">
        <f t="shared" si="7"/>
        <v/>
      </c>
      <c r="CF19" s="451"/>
      <c r="CG19" s="450" t="str">
        <f t="shared" si="8"/>
        <v/>
      </c>
      <c r="CH19" s="450" t="str">
        <f t="shared" si="9"/>
        <v/>
      </c>
      <c r="CI19" s="207"/>
      <c r="CJ19" s="253">
        <f t="shared" si="10"/>
        <v>0</v>
      </c>
      <c r="CK19" s="253">
        <f t="shared" si="11"/>
        <v>0</v>
      </c>
      <c r="CL19" s="253">
        <f t="shared" si="12"/>
        <v>0</v>
      </c>
      <c r="CM19" s="253">
        <f t="shared" si="13"/>
        <v>0</v>
      </c>
      <c r="CN19" s="253">
        <f t="shared" si="13"/>
        <v>0</v>
      </c>
      <c r="CO19" s="452"/>
      <c r="CP19" s="253">
        <f t="shared" si="14"/>
        <v>0</v>
      </c>
      <c r="CQ19" s="253">
        <f t="shared" si="14"/>
        <v>0</v>
      </c>
    </row>
    <row r="20" spans="1:99" x14ac:dyDescent="0.25">
      <c r="A20" s="1210"/>
      <c r="B20" s="393" t="s">
        <v>168</v>
      </c>
      <c r="C20" s="401">
        <f t="shared" si="0"/>
        <v>0</v>
      </c>
      <c r="D20" s="402">
        <f t="shared" si="1"/>
        <v>0</v>
      </c>
      <c r="E20" s="461">
        <f t="shared" si="1"/>
        <v>0</v>
      </c>
      <c r="F20" s="129"/>
      <c r="G20" s="130"/>
      <c r="H20" s="129"/>
      <c r="I20" s="130"/>
      <c r="J20" s="129"/>
      <c r="K20" s="132"/>
      <c r="L20" s="129"/>
      <c r="M20" s="132"/>
      <c r="N20" s="129"/>
      <c r="O20" s="132"/>
      <c r="P20" s="129"/>
      <c r="Q20" s="132"/>
      <c r="R20" s="129"/>
      <c r="S20" s="132"/>
      <c r="T20" s="129"/>
      <c r="U20" s="132"/>
      <c r="V20" s="129"/>
      <c r="W20" s="132"/>
      <c r="X20" s="129"/>
      <c r="Y20" s="132"/>
      <c r="Z20" s="129"/>
      <c r="AA20" s="132"/>
      <c r="AB20" s="129"/>
      <c r="AC20" s="132"/>
      <c r="AD20" s="129"/>
      <c r="AE20" s="132"/>
      <c r="AF20" s="129"/>
      <c r="AG20" s="132"/>
      <c r="AH20" s="129"/>
      <c r="AI20" s="132"/>
      <c r="AJ20" s="129"/>
      <c r="AK20" s="132"/>
      <c r="AL20" s="462"/>
      <c r="AM20" s="133"/>
      <c r="AN20" s="459"/>
      <c r="AO20" s="131"/>
      <c r="AP20" s="455"/>
      <c r="AQ20" s="448"/>
      <c r="AR20" s="448"/>
      <c r="AS20" s="139"/>
      <c r="AT20" s="448"/>
      <c r="AU20" s="448"/>
      <c r="AV20" s="449" t="str">
        <f t="shared" si="2"/>
        <v/>
      </c>
      <c r="CA20" s="450" t="str">
        <f t="shared" si="3"/>
        <v/>
      </c>
      <c r="CB20" s="450" t="str">
        <f t="shared" si="4"/>
        <v/>
      </c>
      <c r="CC20" s="450" t="str">
        <f t="shared" si="5"/>
        <v/>
      </c>
      <c r="CD20" s="450" t="str">
        <f t="shared" si="6"/>
        <v/>
      </c>
      <c r="CE20" s="450" t="str">
        <f t="shared" si="7"/>
        <v/>
      </c>
      <c r="CF20" s="451"/>
      <c r="CG20" s="450" t="str">
        <f t="shared" si="8"/>
        <v/>
      </c>
      <c r="CH20" s="450" t="str">
        <f t="shared" si="9"/>
        <v/>
      </c>
      <c r="CI20" s="207"/>
      <c r="CJ20" s="253">
        <f t="shared" si="10"/>
        <v>0</v>
      </c>
      <c r="CK20" s="253">
        <f t="shared" si="11"/>
        <v>0</v>
      </c>
      <c r="CL20" s="253">
        <f t="shared" si="12"/>
        <v>0</v>
      </c>
      <c r="CM20" s="253">
        <f t="shared" si="13"/>
        <v>0</v>
      </c>
      <c r="CN20" s="253">
        <f t="shared" si="13"/>
        <v>0</v>
      </c>
      <c r="CO20" s="452"/>
      <c r="CP20" s="253">
        <f t="shared" si="14"/>
        <v>0</v>
      </c>
      <c r="CQ20" s="253">
        <f t="shared" si="14"/>
        <v>0</v>
      </c>
    </row>
    <row r="21" spans="1:99" s="963" customFormat="1" x14ac:dyDescent="0.25">
      <c r="A21" s="1210"/>
      <c r="B21" s="984" t="s">
        <v>169</v>
      </c>
      <c r="C21" s="951">
        <f t="shared" si="0"/>
        <v>0</v>
      </c>
      <c r="D21" s="952">
        <f t="shared" si="1"/>
        <v>0</v>
      </c>
      <c r="E21" s="985">
        <f t="shared" si="1"/>
        <v>0</v>
      </c>
      <c r="F21" s="986"/>
      <c r="G21" s="987"/>
      <c r="H21" s="986"/>
      <c r="I21" s="987"/>
      <c r="J21" s="986"/>
      <c r="K21" s="988"/>
      <c r="L21" s="986"/>
      <c r="M21" s="988"/>
      <c r="N21" s="986"/>
      <c r="O21" s="988"/>
      <c r="P21" s="986"/>
      <c r="Q21" s="988"/>
      <c r="R21" s="986"/>
      <c r="S21" s="988"/>
      <c r="T21" s="986"/>
      <c r="U21" s="988"/>
      <c r="V21" s="986"/>
      <c r="W21" s="988"/>
      <c r="X21" s="986"/>
      <c r="Y21" s="988"/>
      <c r="Z21" s="986"/>
      <c r="AA21" s="988"/>
      <c r="AB21" s="986"/>
      <c r="AC21" s="988"/>
      <c r="AD21" s="986"/>
      <c r="AE21" s="988"/>
      <c r="AF21" s="986"/>
      <c r="AG21" s="988"/>
      <c r="AH21" s="986"/>
      <c r="AI21" s="988"/>
      <c r="AJ21" s="986"/>
      <c r="AK21" s="988"/>
      <c r="AL21" s="989"/>
      <c r="AM21" s="990"/>
      <c r="AN21" s="991"/>
      <c r="AO21" s="992"/>
      <c r="AP21" s="987"/>
      <c r="AQ21" s="993"/>
      <c r="AR21" s="993"/>
      <c r="AS21" s="994"/>
      <c r="AT21" s="993"/>
      <c r="AU21" s="993"/>
      <c r="AV21" s="995" t="str">
        <f t="shared" si="2"/>
        <v/>
      </c>
      <c r="CA21" s="996" t="str">
        <f t="shared" si="3"/>
        <v/>
      </c>
      <c r="CB21" s="996" t="str">
        <f t="shared" si="4"/>
        <v/>
      </c>
      <c r="CC21" s="996" t="str">
        <f t="shared" si="5"/>
        <v/>
      </c>
      <c r="CD21" s="996" t="str">
        <f t="shared" si="6"/>
        <v/>
      </c>
      <c r="CE21" s="996" t="str">
        <f t="shared" si="7"/>
        <v/>
      </c>
      <c r="CF21" s="997"/>
      <c r="CG21" s="996" t="str">
        <f t="shared" si="8"/>
        <v/>
      </c>
      <c r="CH21" s="996" t="str">
        <f t="shared" si="9"/>
        <v/>
      </c>
      <c r="CI21" s="998"/>
      <c r="CJ21" s="999">
        <f t="shared" si="10"/>
        <v>0</v>
      </c>
      <c r="CK21" s="999">
        <f t="shared" si="11"/>
        <v>0</v>
      </c>
      <c r="CL21" s="999">
        <f t="shared" si="12"/>
        <v>0</v>
      </c>
      <c r="CM21" s="999">
        <f t="shared" si="13"/>
        <v>0</v>
      </c>
      <c r="CN21" s="999">
        <f t="shared" si="13"/>
        <v>0</v>
      </c>
      <c r="CO21" s="1000"/>
      <c r="CP21" s="999">
        <f t="shared" si="14"/>
        <v>0</v>
      </c>
      <c r="CQ21" s="999">
        <f t="shared" si="14"/>
        <v>0</v>
      </c>
    </row>
    <row r="22" spans="1:99" x14ac:dyDescent="0.25">
      <c r="A22" s="1210"/>
      <c r="B22" s="2" t="s">
        <v>170</v>
      </c>
      <c r="C22" s="21">
        <f t="shared" si="0"/>
        <v>0</v>
      </c>
      <c r="D22" s="463">
        <f t="shared" si="1"/>
        <v>0</v>
      </c>
      <c r="E22" s="464">
        <f t="shared" si="1"/>
        <v>0</v>
      </c>
      <c r="F22" s="454"/>
      <c r="G22" s="455"/>
      <c r="H22" s="454"/>
      <c r="I22" s="455"/>
      <c r="J22" s="454"/>
      <c r="K22" s="456"/>
      <c r="L22" s="454"/>
      <c r="M22" s="456"/>
      <c r="N22" s="454"/>
      <c r="O22" s="456"/>
      <c r="P22" s="454"/>
      <c r="Q22" s="456"/>
      <c r="R22" s="454"/>
      <c r="S22" s="456"/>
      <c r="T22" s="454"/>
      <c r="U22" s="456"/>
      <c r="V22" s="454"/>
      <c r="W22" s="456"/>
      <c r="X22" s="454"/>
      <c r="Y22" s="456"/>
      <c r="Z22" s="454"/>
      <c r="AA22" s="456"/>
      <c r="AB22" s="454"/>
      <c r="AC22" s="456"/>
      <c r="AD22" s="454"/>
      <c r="AE22" s="456"/>
      <c r="AF22" s="454"/>
      <c r="AG22" s="456"/>
      <c r="AH22" s="454"/>
      <c r="AI22" s="456"/>
      <c r="AJ22" s="454"/>
      <c r="AK22" s="456"/>
      <c r="AL22" s="465"/>
      <c r="AM22" s="458"/>
      <c r="AN22" s="459"/>
      <c r="AO22" s="460"/>
      <c r="AP22" s="455"/>
      <c r="AQ22" s="448"/>
      <c r="AR22" s="448"/>
      <c r="AS22" s="139"/>
      <c r="AT22" s="448"/>
      <c r="AU22" s="448"/>
      <c r="AV22" s="449" t="str">
        <f t="shared" si="2"/>
        <v/>
      </c>
      <c r="CA22" s="450" t="str">
        <f t="shared" si="3"/>
        <v/>
      </c>
      <c r="CB22" s="450" t="str">
        <f t="shared" si="4"/>
        <v/>
      </c>
      <c r="CC22" s="450" t="str">
        <f t="shared" si="5"/>
        <v/>
      </c>
      <c r="CD22" s="450" t="str">
        <f t="shared" si="6"/>
        <v/>
      </c>
      <c r="CE22" s="450" t="str">
        <f t="shared" si="7"/>
        <v/>
      </c>
      <c r="CF22" s="451"/>
      <c r="CG22" s="450" t="str">
        <f t="shared" si="8"/>
        <v/>
      </c>
      <c r="CH22" s="450" t="str">
        <f t="shared" si="9"/>
        <v/>
      </c>
      <c r="CI22" s="207"/>
      <c r="CJ22" s="253">
        <f t="shared" si="10"/>
        <v>0</v>
      </c>
      <c r="CK22" s="253">
        <f t="shared" si="11"/>
        <v>0</v>
      </c>
      <c r="CL22" s="253">
        <f t="shared" si="12"/>
        <v>0</v>
      </c>
      <c r="CM22" s="253">
        <f t="shared" si="13"/>
        <v>0</v>
      </c>
      <c r="CN22" s="253">
        <f t="shared" si="13"/>
        <v>0</v>
      </c>
      <c r="CO22" s="452"/>
      <c r="CP22" s="253">
        <f t="shared" si="14"/>
        <v>0</v>
      </c>
      <c r="CQ22" s="253">
        <f t="shared" si="14"/>
        <v>0</v>
      </c>
    </row>
    <row r="23" spans="1:99" x14ac:dyDescent="0.25">
      <c r="A23" s="1211"/>
      <c r="B23" s="195" t="s">
        <v>171</v>
      </c>
      <c r="C23" s="111">
        <f t="shared" si="0"/>
        <v>0</v>
      </c>
      <c r="D23" s="466">
        <f t="shared" si="1"/>
        <v>0</v>
      </c>
      <c r="E23" s="467">
        <f t="shared" si="1"/>
        <v>0</v>
      </c>
      <c r="F23" s="119"/>
      <c r="G23" s="468"/>
      <c r="H23" s="119"/>
      <c r="I23" s="468"/>
      <c r="J23" s="119"/>
      <c r="K23" s="121"/>
      <c r="L23" s="119"/>
      <c r="M23" s="121"/>
      <c r="N23" s="119"/>
      <c r="O23" s="121"/>
      <c r="P23" s="119"/>
      <c r="Q23" s="121"/>
      <c r="R23" s="119"/>
      <c r="S23" s="121"/>
      <c r="T23" s="119"/>
      <c r="U23" s="121"/>
      <c r="V23" s="119"/>
      <c r="W23" s="121"/>
      <c r="X23" s="119"/>
      <c r="Y23" s="121"/>
      <c r="Z23" s="119"/>
      <c r="AA23" s="121"/>
      <c r="AB23" s="119"/>
      <c r="AC23" s="121"/>
      <c r="AD23" s="119"/>
      <c r="AE23" s="121"/>
      <c r="AF23" s="119"/>
      <c r="AG23" s="121"/>
      <c r="AH23" s="119"/>
      <c r="AI23" s="121"/>
      <c r="AJ23" s="119"/>
      <c r="AK23" s="121"/>
      <c r="AL23" s="469"/>
      <c r="AM23" s="122"/>
      <c r="AN23" s="470"/>
      <c r="AO23" s="120"/>
      <c r="AP23" s="471"/>
      <c r="AQ23" s="472"/>
      <c r="AR23" s="472"/>
      <c r="AS23" s="141"/>
      <c r="AT23" s="472"/>
      <c r="AU23" s="472"/>
      <c r="AV23" s="449" t="str">
        <f t="shared" si="2"/>
        <v/>
      </c>
      <c r="CA23" s="450" t="str">
        <f t="shared" si="3"/>
        <v/>
      </c>
      <c r="CB23" s="450" t="str">
        <f t="shared" si="4"/>
        <v/>
      </c>
      <c r="CC23" s="450" t="str">
        <f t="shared" si="5"/>
        <v/>
      </c>
      <c r="CD23" s="450" t="str">
        <f t="shared" si="6"/>
        <v/>
      </c>
      <c r="CE23" s="450" t="str">
        <f t="shared" si="7"/>
        <v/>
      </c>
      <c r="CF23" s="451"/>
      <c r="CG23" s="450" t="str">
        <f t="shared" si="8"/>
        <v/>
      </c>
      <c r="CH23" s="450" t="str">
        <f t="shared" si="9"/>
        <v/>
      </c>
      <c r="CI23" s="207"/>
      <c r="CJ23" s="253">
        <f t="shared" si="10"/>
        <v>0</v>
      </c>
      <c r="CK23" s="253">
        <f t="shared" si="11"/>
        <v>0</v>
      </c>
      <c r="CL23" s="253">
        <f t="shared" si="12"/>
        <v>0</v>
      </c>
      <c r="CM23" s="253">
        <f t="shared" si="13"/>
        <v>0</v>
      </c>
      <c r="CN23" s="253">
        <f t="shared" si="13"/>
        <v>0</v>
      </c>
      <c r="CO23" s="452"/>
      <c r="CP23" s="253">
        <f t="shared" si="14"/>
        <v>0</v>
      </c>
      <c r="CQ23" s="253">
        <f t="shared" si="14"/>
        <v>0</v>
      </c>
    </row>
    <row r="24" spans="1:99" x14ac:dyDescent="0.25">
      <c r="A24" s="1209" t="s">
        <v>172</v>
      </c>
      <c r="B24" s="434" t="s">
        <v>54</v>
      </c>
      <c r="C24" s="435">
        <f t="shared" ref="C24:C34" si="15">SUM(D24+E24)</f>
        <v>0</v>
      </c>
      <c r="D24" s="436">
        <f>+F24+H24+J24+L24+N24+P24+R24+T24+V24+X24+Z24+AB24+AD24+AF24+AH24+AJ24+AL24</f>
        <v>0</v>
      </c>
      <c r="E24" s="437">
        <f>+G24+I24+K24+M24+O24+Q24+S24+U24+W24+Y24+AA24+AC24+AE24+AG24+AI24+AK24+AM24</f>
        <v>0</v>
      </c>
      <c r="F24" s="438"/>
      <c r="G24" s="439"/>
      <c r="H24" s="438"/>
      <c r="I24" s="439"/>
      <c r="J24" s="438"/>
      <c r="K24" s="440"/>
      <c r="L24" s="438"/>
      <c r="M24" s="440"/>
      <c r="N24" s="438"/>
      <c r="O24" s="440"/>
      <c r="P24" s="438"/>
      <c r="Q24" s="440"/>
      <c r="R24" s="438"/>
      <c r="S24" s="440"/>
      <c r="T24" s="438"/>
      <c r="U24" s="440"/>
      <c r="V24" s="438"/>
      <c r="W24" s="440"/>
      <c r="X24" s="438"/>
      <c r="Y24" s="440"/>
      <c r="Z24" s="438"/>
      <c r="AA24" s="440"/>
      <c r="AB24" s="438"/>
      <c r="AC24" s="440"/>
      <c r="AD24" s="438"/>
      <c r="AE24" s="440"/>
      <c r="AF24" s="438"/>
      <c r="AG24" s="440"/>
      <c r="AH24" s="438"/>
      <c r="AI24" s="440"/>
      <c r="AJ24" s="438"/>
      <c r="AK24" s="440"/>
      <c r="AL24" s="441"/>
      <c r="AM24" s="442"/>
      <c r="AN24" s="443"/>
      <c r="AO24" s="444"/>
      <c r="AP24" s="445"/>
      <c r="AQ24" s="446"/>
      <c r="AR24" s="446"/>
      <c r="AS24" s="447"/>
      <c r="AT24" s="448"/>
      <c r="AU24" s="448"/>
      <c r="AV24" s="449" t="str">
        <f>$CA24&amp;$CB24&amp;CC24&amp;CD24&amp;CE24&amp;CG24&amp;CH24</f>
        <v/>
      </c>
      <c r="CA24" s="450" t="str">
        <f>IF(AND($C24&lt;&gt;0,AN24=""),"* No olvide ingresar la columna Espacios Amigables /adolescentes (Digite CERO si no tiene). ",IF(AN24&gt;$C24,"* El Número de Espacios Amigables no puede superar el Total. ",""))</f>
        <v/>
      </c>
      <c r="CB24" s="450" t="str">
        <f>IF(AND(E24&gt;0,OR(AO24="")),"No olvide digitar los campos *TRANS Masculino (Digite CERO si no tiene).",IF(AO24&gt;E24,"* El Número de TRANS Masculino no puede superar el Total Mujeres. ",""))</f>
        <v/>
      </c>
      <c r="CC24" s="450" t="str">
        <f>IF(AND(D24&gt;0,OR(AP24="")),"No olvide digitar los campos *TRANS Femenino (Digite CERO si no tiene).",IF(AP24&gt;$D24,"* El Número de TRANS Femenino no puede superar el Total Hombres. ",""))</f>
        <v/>
      </c>
      <c r="CD24" s="450" t="str">
        <f>IF(AND($C24&lt;&gt;0,AQ24=""),"* No olvide ingresar la columna Pueblos Originarios (Digite CERO si no tiene).  ",IF(AQ24&gt;$C24,"* El Número de Pueblos Originarios no puede superar el Total. ",""))</f>
        <v/>
      </c>
      <c r="CE24" s="450" t="str">
        <f>IF(AND($C24&lt;&gt;0,AR24=""),"* No olvide ingresar la columna Migrantes (Digite CERO si no tiene).  ",IF(AR24&gt;$C24,"* El Número de Migrantes no puede superar el Total. ",""))</f>
        <v/>
      </c>
      <c r="CF24" s="451"/>
      <c r="CG24" s="450" t="str">
        <f>IF(AND($C24&lt;&gt;0,AT24=""),"* No olvide ingresar la columna Niños, Niñas, Adolescentes y Jóvenes SENAME (Digite CERO si no tiene).  ",IF(AT24&gt;$C24,"* El Número de Niños, Niñas, Adolescentes y Jóvenes SENAME no puede superar el Total. ",""))</f>
        <v/>
      </c>
      <c r="CH24" s="450" t="str">
        <f>IF(AND($C24&lt;&gt;0,AU24=""),"* No olvide ingresar la columna Niños, Niñas, Adolescentes y Jóvenes Mejor Niñez (Digite CERO si no tiene). ",IF(AU24&gt;$C24,"* El Número de Niños, Niñas, Adolescentes y Jóvenes Mejor Niñez no puede superar el Total. ",""))</f>
        <v/>
      </c>
      <c r="CI24" s="207"/>
      <c r="CJ24" s="253">
        <f>IF(AND($C24&lt;&gt;0,AN24=""),1,IF(AN24&gt;$C24,1,0))</f>
        <v>0</v>
      </c>
      <c r="CK24" s="253">
        <f>IF(AND(E24&gt;0,OR(AO24="")),1,IF(AO24&gt;E24,1,0))</f>
        <v>0</v>
      </c>
      <c r="CL24" s="253">
        <f>IF(AND(D24&gt;0,OR(AP24="")),1,IF(AP24&gt;D24,1,0))</f>
        <v>0</v>
      </c>
      <c r="CM24" s="253">
        <f>IF(AND($C24&lt;&gt;0,AQ24=""),1,IF(AQ24&gt;$C24,1,0))</f>
        <v>0</v>
      </c>
      <c r="CN24" s="253">
        <f>IF(AND($C24&lt;&gt;0,AR24=""),1,IF(AR24&gt;$C24,1,0))</f>
        <v>0</v>
      </c>
      <c r="CO24" s="452"/>
      <c r="CP24" s="253">
        <f>IF(AND($C24&lt;&gt;0,AT24=""),1,IF(AT24&gt;$C24,1,0))</f>
        <v>0</v>
      </c>
      <c r="CQ24" s="253">
        <f>IF(AND($C24&lt;&gt;0,AU24=""),1,IF(AU24&gt;$C24,1,0))</f>
        <v>0</v>
      </c>
      <c r="CR24" s="207"/>
      <c r="CS24" s="207"/>
      <c r="CT24" s="207"/>
      <c r="CU24" s="207"/>
    </row>
    <row r="25" spans="1:99" x14ac:dyDescent="0.25">
      <c r="A25" s="1210"/>
      <c r="B25" s="20" t="s">
        <v>34</v>
      </c>
      <c r="C25" s="21">
        <f t="shared" si="15"/>
        <v>0</v>
      </c>
      <c r="D25" s="22">
        <f t="shared" ref="D25:E34" si="16">+F25+H25+J25+L25+N25+P25+R25+T25+V25+X25+Z25+AB25+AD25+AF25+AH25+AJ25+AL25</f>
        <v>0</v>
      </c>
      <c r="E25" s="453">
        <f>+G25+I25+K25+M25+O25+Q25+S25+U25+W25+Y25+AA25+AC25+AE25+AG25+AI25+AK25+AM25</f>
        <v>0</v>
      </c>
      <c r="F25" s="454"/>
      <c r="G25" s="455"/>
      <c r="H25" s="454"/>
      <c r="I25" s="455"/>
      <c r="J25" s="454"/>
      <c r="K25" s="456"/>
      <c r="L25" s="454"/>
      <c r="M25" s="456"/>
      <c r="N25" s="454"/>
      <c r="O25" s="456"/>
      <c r="P25" s="454"/>
      <c r="Q25" s="456"/>
      <c r="R25" s="454"/>
      <c r="S25" s="456"/>
      <c r="T25" s="454"/>
      <c r="U25" s="456"/>
      <c r="V25" s="454"/>
      <c r="W25" s="456"/>
      <c r="X25" s="454"/>
      <c r="Y25" s="456"/>
      <c r="Z25" s="454"/>
      <c r="AA25" s="456"/>
      <c r="AB25" s="454"/>
      <c r="AC25" s="456"/>
      <c r="AD25" s="454"/>
      <c r="AE25" s="456"/>
      <c r="AF25" s="454"/>
      <c r="AG25" s="456"/>
      <c r="AH25" s="454"/>
      <c r="AI25" s="456"/>
      <c r="AJ25" s="454"/>
      <c r="AK25" s="456"/>
      <c r="AL25" s="457"/>
      <c r="AM25" s="458"/>
      <c r="AN25" s="459"/>
      <c r="AO25" s="460"/>
      <c r="AP25" s="455"/>
      <c r="AQ25" s="448"/>
      <c r="AR25" s="448"/>
      <c r="AS25" s="139"/>
      <c r="AT25" s="448"/>
      <c r="AU25" s="448"/>
      <c r="AV25" s="449" t="str">
        <f t="shared" ref="AV25:AV34" si="17">$CA25&amp;$CB25&amp;CC25&amp;CD25&amp;CE25&amp;CG25&amp;CH25</f>
        <v/>
      </c>
      <c r="CA25" s="450" t="str">
        <f t="shared" ref="CA25:CA34" si="18">IF(AND($C25&lt;&gt;0,AN25=""),"* No olvide ingresar la columna Espacios Amigables /adolescentes (Digite CERO si no tiene). ",IF(AN25&gt;$C25,"* El Número de Espacios Amigables no puede superar el Total. ",""))</f>
        <v/>
      </c>
      <c r="CB25" s="450" t="str">
        <f t="shared" ref="CB25:CB34" si="19">IF(AND(E25&gt;0,OR(AO25="")),"No olvide digitar los campos *TRANS Masculino (Digite CERO si no tiene).",IF(AO25&gt;E25,"* El Número de TRANS Masculino no puede superar el Total Mujeres. ",""))</f>
        <v/>
      </c>
      <c r="CC25" s="450" t="str">
        <f t="shared" ref="CC25:CC34" si="20">IF(AND(D25&gt;0,OR(AP25="")),"No olvide digitar los campos *TRANS Femenino (Digite CERO si no tiene).",IF(AP25&gt;$D25,"* El Número de TRANS Femenino no puede superar el Total Hombres. ",""))</f>
        <v/>
      </c>
      <c r="CD25" s="450" t="str">
        <f t="shared" ref="CD25:CD34" si="21">IF(AND($C25&lt;&gt;0,AQ25=""),"* No olvide ingresar la columna Pueblos Originarios (Digite CERO si no tiene).  ",IF(AQ25&gt;$C25,"* El Número de Pueblos Originarios no puede superar el Total. ",""))</f>
        <v/>
      </c>
      <c r="CE25" s="450" t="str">
        <f t="shared" ref="CE25:CE34" si="22">IF(AND($C25&lt;&gt;0,AR25=""),"* No olvide ingresar la columna Migrantes (Digite CERO si no tiene).  ",IF(AR25&gt;$C25,"* El Número de Migrantes no puede superar el Total. ",""))</f>
        <v/>
      </c>
      <c r="CF25" s="451"/>
      <c r="CG25" s="450" t="str">
        <f t="shared" ref="CG25:CG34" si="23">IF(AND($C25&lt;&gt;0,AT25=""),"* No olvide ingresar la columna Niños, Niñas, Adolescentes y Jóvenes SENAME (Digite CERO si no tiene).  ",IF(AT25&gt;$C25,"* El Número de Niños, Niñas, Adolescentes y Jóvenes SENAME no puede superar el Total. ",""))</f>
        <v/>
      </c>
      <c r="CH25" s="450" t="str">
        <f t="shared" ref="CH25:CH34" si="24">IF(AND($C25&lt;&gt;0,AU25=""),"* No olvide ingresar la columna Niños, Niñas, Adolescentes y Jóvenes Mejor Niñez (Digite CERO si no tiene). ",IF(AU25&gt;$C25,"* El Número de Niños, Niñas, Adolescentes y Jóvenes Mejor Niñez no puede superar el Total. ",""))</f>
        <v/>
      </c>
      <c r="CI25" s="207"/>
      <c r="CJ25" s="253">
        <f t="shared" ref="CJ25:CJ34" si="25">IF(AND($C25&lt;&gt;0,AN25=""),1,IF(AN25&gt;$C25,1,0))</f>
        <v>0</v>
      </c>
      <c r="CK25" s="253">
        <f t="shared" ref="CK25:CK34" si="26">IF(AND(E25&gt;0,OR(AO25="")),1,IF(AO25&gt;E25,1,0))</f>
        <v>0</v>
      </c>
      <c r="CL25" s="253">
        <f t="shared" ref="CL25:CL34" si="27">IF(AND(D25&gt;0,OR(AP25="")),1,IF(AP25&gt;D25,1,0))</f>
        <v>0</v>
      </c>
      <c r="CM25" s="253">
        <f t="shared" ref="CM25:CN34" si="28">IF(AND($C25&lt;&gt;0,AQ25=""),1,IF(AQ25&gt;$C25,1,0))</f>
        <v>0</v>
      </c>
      <c r="CN25" s="253">
        <f t="shared" si="28"/>
        <v>0</v>
      </c>
      <c r="CO25" s="452"/>
      <c r="CP25" s="253">
        <f t="shared" ref="CP25:CQ34" si="29">IF(AND($C25&lt;&gt;0,AT25=""),1,IF(AT25&gt;$C25,1,0))</f>
        <v>0</v>
      </c>
      <c r="CQ25" s="253">
        <f t="shared" si="29"/>
        <v>0</v>
      </c>
    </row>
    <row r="26" spans="1:99" x14ac:dyDescent="0.25">
      <c r="A26" s="1210"/>
      <c r="B26" s="20" t="s">
        <v>55</v>
      </c>
      <c r="C26" s="21">
        <f t="shared" si="15"/>
        <v>0</v>
      </c>
      <c r="D26" s="22">
        <f t="shared" si="16"/>
        <v>0</v>
      </c>
      <c r="E26" s="453">
        <f t="shared" si="16"/>
        <v>0</v>
      </c>
      <c r="F26" s="454"/>
      <c r="G26" s="455"/>
      <c r="H26" s="454"/>
      <c r="I26" s="455"/>
      <c r="J26" s="454"/>
      <c r="K26" s="456"/>
      <c r="L26" s="454"/>
      <c r="M26" s="456"/>
      <c r="N26" s="454"/>
      <c r="O26" s="456"/>
      <c r="P26" s="454"/>
      <c r="Q26" s="456"/>
      <c r="R26" s="454"/>
      <c r="S26" s="456"/>
      <c r="T26" s="454"/>
      <c r="U26" s="456"/>
      <c r="V26" s="454"/>
      <c r="W26" s="456"/>
      <c r="X26" s="454"/>
      <c r="Y26" s="456"/>
      <c r="Z26" s="454"/>
      <c r="AA26" s="456"/>
      <c r="AB26" s="454"/>
      <c r="AC26" s="456"/>
      <c r="AD26" s="454"/>
      <c r="AE26" s="456"/>
      <c r="AF26" s="454"/>
      <c r="AG26" s="456"/>
      <c r="AH26" s="454"/>
      <c r="AI26" s="456"/>
      <c r="AJ26" s="454"/>
      <c r="AK26" s="456"/>
      <c r="AL26" s="457"/>
      <c r="AM26" s="458"/>
      <c r="AN26" s="459"/>
      <c r="AO26" s="460"/>
      <c r="AP26" s="455"/>
      <c r="AQ26" s="448"/>
      <c r="AR26" s="448"/>
      <c r="AS26" s="139"/>
      <c r="AT26" s="448"/>
      <c r="AU26" s="448"/>
      <c r="AV26" s="449" t="str">
        <f t="shared" si="17"/>
        <v/>
      </c>
      <c r="CA26" s="450" t="str">
        <f t="shared" si="18"/>
        <v/>
      </c>
      <c r="CB26" s="450" t="str">
        <f t="shared" si="19"/>
        <v/>
      </c>
      <c r="CC26" s="450" t="str">
        <f t="shared" si="20"/>
        <v/>
      </c>
      <c r="CD26" s="450" t="str">
        <f t="shared" si="21"/>
        <v/>
      </c>
      <c r="CE26" s="450" t="str">
        <f t="shared" si="22"/>
        <v/>
      </c>
      <c r="CF26" s="451"/>
      <c r="CG26" s="450" t="str">
        <f t="shared" si="23"/>
        <v/>
      </c>
      <c r="CH26" s="450" t="str">
        <f t="shared" si="24"/>
        <v/>
      </c>
      <c r="CI26" s="207"/>
      <c r="CJ26" s="253">
        <f t="shared" si="25"/>
        <v>0</v>
      </c>
      <c r="CK26" s="253">
        <f t="shared" si="26"/>
        <v>0</v>
      </c>
      <c r="CL26" s="253">
        <f t="shared" si="27"/>
        <v>0</v>
      </c>
      <c r="CM26" s="253">
        <f t="shared" si="28"/>
        <v>0</v>
      </c>
      <c r="CN26" s="253">
        <f t="shared" si="28"/>
        <v>0</v>
      </c>
      <c r="CO26" s="452"/>
      <c r="CP26" s="253">
        <f t="shared" si="29"/>
        <v>0</v>
      </c>
      <c r="CQ26" s="253">
        <f t="shared" si="29"/>
        <v>0</v>
      </c>
    </row>
    <row r="27" spans="1:99" x14ac:dyDescent="0.25">
      <c r="A27" s="1210"/>
      <c r="B27" s="20" t="s">
        <v>63</v>
      </c>
      <c r="C27" s="21">
        <f t="shared" si="15"/>
        <v>0</v>
      </c>
      <c r="D27" s="22">
        <f t="shared" si="16"/>
        <v>0</v>
      </c>
      <c r="E27" s="453">
        <f t="shared" si="16"/>
        <v>0</v>
      </c>
      <c r="F27" s="454"/>
      <c r="G27" s="455"/>
      <c r="H27" s="454"/>
      <c r="I27" s="455"/>
      <c r="J27" s="454"/>
      <c r="K27" s="456"/>
      <c r="L27" s="454"/>
      <c r="M27" s="456"/>
      <c r="N27" s="454"/>
      <c r="O27" s="456"/>
      <c r="P27" s="454"/>
      <c r="Q27" s="456"/>
      <c r="R27" s="454"/>
      <c r="S27" s="456"/>
      <c r="T27" s="454"/>
      <c r="U27" s="456"/>
      <c r="V27" s="454"/>
      <c r="W27" s="456"/>
      <c r="X27" s="454"/>
      <c r="Y27" s="456"/>
      <c r="Z27" s="454"/>
      <c r="AA27" s="456"/>
      <c r="AB27" s="454"/>
      <c r="AC27" s="456"/>
      <c r="AD27" s="454"/>
      <c r="AE27" s="456"/>
      <c r="AF27" s="454"/>
      <c r="AG27" s="456"/>
      <c r="AH27" s="454"/>
      <c r="AI27" s="456"/>
      <c r="AJ27" s="454"/>
      <c r="AK27" s="456"/>
      <c r="AL27" s="457"/>
      <c r="AM27" s="458"/>
      <c r="AN27" s="459"/>
      <c r="AO27" s="460"/>
      <c r="AP27" s="455"/>
      <c r="AQ27" s="448"/>
      <c r="AR27" s="448"/>
      <c r="AS27" s="139"/>
      <c r="AT27" s="448"/>
      <c r="AU27" s="448"/>
      <c r="AV27" s="449" t="str">
        <f t="shared" si="17"/>
        <v/>
      </c>
      <c r="CA27" s="450" t="str">
        <f t="shared" si="18"/>
        <v/>
      </c>
      <c r="CB27" s="450" t="str">
        <f t="shared" si="19"/>
        <v/>
      </c>
      <c r="CC27" s="450" t="str">
        <f t="shared" si="20"/>
        <v/>
      </c>
      <c r="CD27" s="450" t="str">
        <f t="shared" si="21"/>
        <v/>
      </c>
      <c r="CE27" s="450" t="str">
        <f t="shared" si="22"/>
        <v/>
      </c>
      <c r="CF27" s="451"/>
      <c r="CG27" s="450" t="str">
        <f t="shared" si="23"/>
        <v/>
      </c>
      <c r="CH27" s="450" t="str">
        <f t="shared" si="24"/>
        <v/>
      </c>
      <c r="CI27" s="207"/>
      <c r="CJ27" s="253">
        <f t="shared" si="25"/>
        <v>0</v>
      </c>
      <c r="CK27" s="253">
        <f t="shared" si="26"/>
        <v>0</v>
      </c>
      <c r="CL27" s="253">
        <f t="shared" si="27"/>
        <v>0</v>
      </c>
      <c r="CM27" s="253">
        <f t="shared" si="28"/>
        <v>0</v>
      </c>
      <c r="CN27" s="253">
        <f t="shared" si="28"/>
        <v>0</v>
      </c>
      <c r="CO27" s="452"/>
      <c r="CP27" s="253">
        <f t="shared" si="29"/>
        <v>0</v>
      </c>
      <c r="CQ27" s="253">
        <f t="shared" si="29"/>
        <v>0</v>
      </c>
    </row>
    <row r="28" spans="1:99" x14ac:dyDescent="0.25">
      <c r="A28" s="1210"/>
      <c r="B28" s="20" t="s">
        <v>165</v>
      </c>
      <c r="C28" s="21">
        <f t="shared" si="15"/>
        <v>0</v>
      </c>
      <c r="D28" s="22">
        <f t="shared" si="16"/>
        <v>0</v>
      </c>
      <c r="E28" s="453">
        <f t="shared" si="16"/>
        <v>0</v>
      </c>
      <c r="F28" s="454"/>
      <c r="G28" s="455"/>
      <c r="H28" s="454"/>
      <c r="I28" s="455"/>
      <c r="J28" s="454"/>
      <c r="K28" s="456"/>
      <c r="L28" s="454"/>
      <c r="M28" s="456"/>
      <c r="N28" s="454"/>
      <c r="O28" s="456"/>
      <c r="P28" s="454"/>
      <c r="Q28" s="456"/>
      <c r="R28" s="454"/>
      <c r="S28" s="456"/>
      <c r="T28" s="454"/>
      <c r="U28" s="456"/>
      <c r="V28" s="454"/>
      <c r="W28" s="456"/>
      <c r="X28" s="454"/>
      <c r="Y28" s="456"/>
      <c r="Z28" s="454"/>
      <c r="AA28" s="456"/>
      <c r="AB28" s="454"/>
      <c r="AC28" s="456"/>
      <c r="AD28" s="454"/>
      <c r="AE28" s="456"/>
      <c r="AF28" s="454"/>
      <c r="AG28" s="456"/>
      <c r="AH28" s="454"/>
      <c r="AI28" s="456"/>
      <c r="AJ28" s="454"/>
      <c r="AK28" s="456"/>
      <c r="AL28" s="457"/>
      <c r="AM28" s="458"/>
      <c r="AN28" s="459"/>
      <c r="AO28" s="460"/>
      <c r="AP28" s="455"/>
      <c r="AQ28" s="448"/>
      <c r="AR28" s="448"/>
      <c r="AS28" s="139"/>
      <c r="AT28" s="448"/>
      <c r="AU28" s="448"/>
      <c r="AV28" s="449" t="str">
        <f t="shared" si="17"/>
        <v/>
      </c>
      <c r="CA28" s="450" t="str">
        <f t="shared" si="18"/>
        <v/>
      </c>
      <c r="CB28" s="450" t="str">
        <f t="shared" si="19"/>
        <v/>
      </c>
      <c r="CC28" s="450" t="str">
        <f t="shared" si="20"/>
        <v/>
      </c>
      <c r="CD28" s="450" t="str">
        <f t="shared" si="21"/>
        <v/>
      </c>
      <c r="CE28" s="450" t="str">
        <f t="shared" si="22"/>
        <v/>
      </c>
      <c r="CF28" s="451"/>
      <c r="CG28" s="450" t="str">
        <f t="shared" si="23"/>
        <v/>
      </c>
      <c r="CH28" s="450" t="str">
        <f t="shared" si="24"/>
        <v/>
      </c>
      <c r="CI28" s="207"/>
      <c r="CJ28" s="253">
        <f t="shared" si="25"/>
        <v>0</v>
      </c>
      <c r="CK28" s="253">
        <f t="shared" si="26"/>
        <v>0</v>
      </c>
      <c r="CL28" s="253">
        <f t="shared" si="27"/>
        <v>0</v>
      </c>
      <c r="CM28" s="253">
        <f t="shared" si="28"/>
        <v>0</v>
      </c>
      <c r="CN28" s="253">
        <f t="shared" si="28"/>
        <v>0</v>
      </c>
      <c r="CO28" s="452"/>
      <c r="CP28" s="253">
        <f t="shared" si="29"/>
        <v>0</v>
      </c>
      <c r="CQ28" s="253">
        <f t="shared" si="29"/>
        <v>0</v>
      </c>
    </row>
    <row r="29" spans="1:99" x14ac:dyDescent="0.25">
      <c r="A29" s="1210"/>
      <c r="B29" s="20" t="s">
        <v>166</v>
      </c>
      <c r="C29" s="21">
        <f t="shared" si="15"/>
        <v>0</v>
      </c>
      <c r="D29" s="22">
        <f t="shared" si="16"/>
        <v>0</v>
      </c>
      <c r="E29" s="453">
        <f t="shared" si="16"/>
        <v>0</v>
      </c>
      <c r="F29" s="454"/>
      <c r="G29" s="455"/>
      <c r="H29" s="454"/>
      <c r="I29" s="455"/>
      <c r="J29" s="454"/>
      <c r="K29" s="456"/>
      <c r="L29" s="454"/>
      <c r="M29" s="456"/>
      <c r="N29" s="454"/>
      <c r="O29" s="456"/>
      <c r="P29" s="454"/>
      <c r="Q29" s="456"/>
      <c r="R29" s="454"/>
      <c r="S29" s="456"/>
      <c r="T29" s="454"/>
      <c r="U29" s="456"/>
      <c r="V29" s="454"/>
      <c r="W29" s="456"/>
      <c r="X29" s="454"/>
      <c r="Y29" s="456"/>
      <c r="Z29" s="454"/>
      <c r="AA29" s="456"/>
      <c r="AB29" s="454"/>
      <c r="AC29" s="456"/>
      <c r="AD29" s="454"/>
      <c r="AE29" s="456"/>
      <c r="AF29" s="454"/>
      <c r="AG29" s="456"/>
      <c r="AH29" s="454"/>
      <c r="AI29" s="456"/>
      <c r="AJ29" s="454"/>
      <c r="AK29" s="456"/>
      <c r="AL29" s="457"/>
      <c r="AM29" s="458"/>
      <c r="AN29" s="459"/>
      <c r="AO29" s="460"/>
      <c r="AP29" s="455"/>
      <c r="AQ29" s="448"/>
      <c r="AR29" s="448"/>
      <c r="AS29" s="139"/>
      <c r="AT29" s="448"/>
      <c r="AU29" s="448"/>
      <c r="AV29" s="449" t="str">
        <f t="shared" si="17"/>
        <v/>
      </c>
      <c r="CA29" s="450" t="str">
        <f t="shared" si="18"/>
        <v/>
      </c>
      <c r="CB29" s="450" t="str">
        <f t="shared" si="19"/>
        <v/>
      </c>
      <c r="CC29" s="450" t="str">
        <f t="shared" si="20"/>
        <v/>
      </c>
      <c r="CD29" s="450" t="str">
        <f t="shared" si="21"/>
        <v/>
      </c>
      <c r="CE29" s="450" t="str">
        <f t="shared" si="22"/>
        <v/>
      </c>
      <c r="CF29" s="451"/>
      <c r="CG29" s="450" t="str">
        <f t="shared" si="23"/>
        <v/>
      </c>
      <c r="CH29" s="450" t="str">
        <f t="shared" si="24"/>
        <v/>
      </c>
      <c r="CI29" s="207"/>
      <c r="CJ29" s="253">
        <f t="shared" si="25"/>
        <v>0</v>
      </c>
      <c r="CK29" s="253">
        <f t="shared" si="26"/>
        <v>0</v>
      </c>
      <c r="CL29" s="253">
        <f t="shared" si="27"/>
        <v>0</v>
      </c>
      <c r="CM29" s="253">
        <f t="shared" si="28"/>
        <v>0</v>
      </c>
      <c r="CN29" s="253">
        <f t="shared" si="28"/>
        <v>0</v>
      </c>
      <c r="CO29" s="452"/>
      <c r="CP29" s="253">
        <f t="shared" si="29"/>
        <v>0</v>
      </c>
      <c r="CQ29" s="253">
        <f t="shared" si="29"/>
        <v>0</v>
      </c>
    </row>
    <row r="30" spans="1:99" x14ac:dyDescent="0.25">
      <c r="A30" s="1210"/>
      <c r="B30" s="20" t="s">
        <v>167</v>
      </c>
      <c r="C30" s="21">
        <f t="shared" si="15"/>
        <v>0</v>
      </c>
      <c r="D30" s="22">
        <f t="shared" si="16"/>
        <v>0</v>
      </c>
      <c r="E30" s="453">
        <f t="shared" si="16"/>
        <v>0</v>
      </c>
      <c r="F30" s="454"/>
      <c r="G30" s="455"/>
      <c r="H30" s="454"/>
      <c r="I30" s="455"/>
      <c r="J30" s="454"/>
      <c r="K30" s="456"/>
      <c r="L30" s="454"/>
      <c r="M30" s="456"/>
      <c r="N30" s="454"/>
      <c r="O30" s="456"/>
      <c r="P30" s="454"/>
      <c r="Q30" s="456"/>
      <c r="R30" s="454"/>
      <c r="S30" s="456"/>
      <c r="T30" s="454"/>
      <c r="U30" s="456"/>
      <c r="V30" s="454"/>
      <c r="W30" s="456"/>
      <c r="X30" s="454"/>
      <c r="Y30" s="456"/>
      <c r="Z30" s="454"/>
      <c r="AA30" s="456"/>
      <c r="AB30" s="454"/>
      <c r="AC30" s="456"/>
      <c r="AD30" s="454"/>
      <c r="AE30" s="456"/>
      <c r="AF30" s="454"/>
      <c r="AG30" s="456"/>
      <c r="AH30" s="454"/>
      <c r="AI30" s="456"/>
      <c r="AJ30" s="454"/>
      <c r="AK30" s="456"/>
      <c r="AL30" s="457"/>
      <c r="AM30" s="458"/>
      <c r="AN30" s="459"/>
      <c r="AO30" s="460"/>
      <c r="AP30" s="455"/>
      <c r="AQ30" s="448"/>
      <c r="AR30" s="448"/>
      <c r="AS30" s="139"/>
      <c r="AT30" s="448"/>
      <c r="AU30" s="448"/>
      <c r="AV30" s="449" t="str">
        <f t="shared" si="17"/>
        <v/>
      </c>
      <c r="CA30" s="450" t="str">
        <f t="shared" si="18"/>
        <v/>
      </c>
      <c r="CB30" s="450" t="str">
        <f t="shared" si="19"/>
        <v/>
      </c>
      <c r="CC30" s="450" t="str">
        <f t="shared" si="20"/>
        <v/>
      </c>
      <c r="CD30" s="450" t="str">
        <f t="shared" si="21"/>
        <v/>
      </c>
      <c r="CE30" s="450" t="str">
        <f t="shared" si="22"/>
        <v/>
      </c>
      <c r="CF30" s="451"/>
      <c r="CG30" s="450" t="str">
        <f t="shared" si="23"/>
        <v/>
      </c>
      <c r="CH30" s="450" t="str">
        <f t="shared" si="24"/>
        <v/>
      </c>
      <c r="CI30" s="207"/>
      <c r="CJ30" s="253">
        <f t="shared" si="25"/>
        <v>0</v>
      </c>
      <c r="CK30" s="253">
        <f t="shared" si="26"/>
        <v>0</v>
      </c>
      <c r="CL30" s="253">
        <f t="shared" si="27"/>
        <v>0</v>
      </c>
      <c r="CM30" s="253">
        <f t="shared" si="28"/>
        <v>0</v>
      </c>
      <c r="CN30" s="253">
        <f t="shared" si="28"/>
        <v>0</v>
      </c>
      <c r="CO30" s="452"/>
      <c r="CP30" s="253">
        <f t="shared" si="29"/>
        <v>0</v>
      </c>
      <c r="CQ30" s="253">
        <f t="shared" si="29"/>
        <v>0</v>
      </c>
    </row>
    <row r="31" spans="1:99" s="963" customFormat="1" x14ac:dyDescent="0.25">
      <c r="A31" s="1210"/>
      <c r="B31" s="1001" t="s">
        <v>168</v>
      </c>
      <c r="C31" s="1002">
        <f t="shared" si="15"/>
        <v>0</v>
      </c>
      <c r="D31" s="1003">
        <f t="shared" si="16"/>
        <v>0</v>
      </c>
      <c r="E31" s="1004">
        <f t="shared" si="16"/>
        <v>0</v>
      </c>
      <c r="F31" s="1005"/>
      <c r="G31" s="1006"/>
      <c r="H31" s="1005"/>
      <c r="I31" s="1006"/>
      <c r="J31" s="1005"/>
      <c r="K31" s="1007"/>
      <c r="L31" s="1005"/>
      <c r="M31" s="1007"/>
      <c r="N31" s="1005"/>
      <c r="O31" s="1007"/>
      <c r="P31" s="1005"/>
      <c r="Q31" s="1007"/>
      <c r="R31" s="1005"/>
      <c r="S31" s="1007"/>
      <c r="T31" s="1005"/>
      <c r="U31" s="1007"/>
      <c r="V31" s="1005"/>
      <c r="W31" s="1007"/>
      <c r="X31" s="1005"/>
      <c r="Y31" s="1007"/>
      <c r="Z31" s="1005"/>
      <c r="AA31" s="1007"/>
      <c r="AB31" s="1005"/>
      <c r="AC31" s="1007"/>
      <c r="AD31" s="1005"/>
      <c r="AE31" s="1007"/>
      <c r="AF31" s="1005"/>
      <c r="AG31" s="1007"/>
      <c r="AH31" s="1005"/>
      <c r="AI31" s="1007"/>
      <c r="AJ31" s="1005"/>
      <c r="AK31" s="1007"/>
      <c r="AL31" s="1008"/>
      <c r="AM31" s="1009"/>
      <c r="AN31" s="991"/>
      <c r="AO31" s="1010"/>
      <c r="AP31" s="987"/>
      <c r="AQ31" s="993"/>
      <c r="AR31" s="993"/>
      <c r="AS31" s="994"/>
      <c r="AT31" s="993"/>
      <c r="AU31" s="993"/>
      <c r="AV31" s="995" t="str">
        <f t="shared" si="17"/>
        <v/>
      </c>
      <c r="CA31" s="996" t="str">
        <f t="shared" si="18"/>
        <v/>
      </c>
      <c r="CB31" s="996" t="str">
        <f t="shared" si="19"/>
        <v/>
      </c>
      <c r="CC31" s="996" t="str">
        <f t="shared" si="20"/>
        <v/>
      </c>
      <c r="CD31" s="996" t="str">
        <f t="shared" si="21"/>
        <v/>
      </c>
      <c r="CE31" s="996" t="str">
        <f t="shared" si="22"/>
        <v/>
      </c>
      <c r="CF31" s="997"/>
      <c r="CG31" s="996" t="str">
        <f t="shared" si="23"/>
        <v/>
      </c>
      <c r="CH31" s="996" t="str">
        <f t="shared" si="24"/>
        <v/>
      </c>
      <c r="CI31" s="998"/>
      <c r="CJ31" s="999">
        <f t="shared" si="25"/>
        <v>0</v>
      </c>
      <c r="CK31" s="999">
        <f t="shared" si="26"/>
        <v>0</v>
      </c>
      <c r="CL31" s="999">
        <f t="shared" si="27"/>
        <v>0</v>
      </c>
      <c r="CM31" s="999">
        <f t="shared" si="28"/>
        <v>0</v>
      </c>
      <c r="CN31" s="999">
        <f t="shared" si="28"/>
        <v>0</v>
      </c>
      <c r="CO31" s="1000"/>
      <c r="CP31" s="999">
        <f t="shared" si="29"/>
        <v>0</v>
      </c>
      <c r="CQ31" s="999">
        <f t="shared" si="29"/>
        <v>0</v>
      </c>
    </row>
    <row r="32" spans="1:99" s="963" customFormat="1" x14ac:dyDescent="0.25">
      <c r="A32" s="1210"/>
      <c r="B32" s="984" t="s">
        <v>169</v>
      </c>
      <c r="C32" s="951">
        <f t="shared" si="15"/>
        <v>0</v>
      </c>
      <c r="D32" s="952">
        <f t="shared" si="16"/>
        <v>0</v>
      </c>
      <c r="E32" s="985">
        <f t="shared" si="16"/>
        <v>0</v>
      </c>
      <c r="F32" s="986"/>
      <c r="G32" s="987"/>
      <c r="H32" s="986"/>
      <c r="I32" s="987"/>
      <c r="J32" s="986"/>
      <c r="K32" s="988"/>
      <c r="L32" s="986"/>
      <c r="M32" s="988"/>
      <c r="N32" s="986"/>
      <c r="O32" s="988"/>
      <c r="P32" s="986"/>
      <c r="Q32" s="988"/>
      <c r="R32" s="986"/>
      <c r="S32" s="988"/>
      <c r="T32" s="986"/>
      <c r="U32" s="988"/>
      <c r="V32" s="986"/>
      <c r="W32" s="988"/>
      <c r="X32" s="986"/>
      <c r="Y32" s="988"/>
      <c r="Z32" s="986"/>
      <c r="AA32" s="988"/>
      <c r="AB32" s="986"/>
      <c r="AC32" s="988"/>
      <c r="AD32" s="986"/>
      <c r="AE32" s="988"/>
      <c r="AF32" s="986"/>
      <c r="AG32" s="988"/>
      <c r="AH32" s="986"/>
      <c r="AI32" s="988"/>
      <c r="AJ32" s="986"/>
      <c r="AK32" s="988"/>
      <c r="AL32" s="989"/>
      <c r="AM32" s="990"/>
      <c r="AN32" s="991"/>
      <c r="AO32" s="992"/>
      <c r="AP32" s="987"/>
      <c r="AQ32" s="993"/>
      <c r="AR32" s="993"/>
      <c r="AS32" s="994"/>
      <c r="AT32" s="993"/>
      <c r="AU32" s="993"/>
      <c r="AV32" s="995" t="str">
        <f t="shared" si="17"/>
        <v/>
      </c>
      <c r="CA32" s="996" t="str">
        <f t="shared" si="18"/>
        <v/>
      </c>
      <c r="CB32" s="996" t="str">
        <f t="shared" si="19"/>
        <v/>
      </c>
      <c r="CC32" s="996" t="str">
        <f t="shared" si="20"/>
        <v/>
      </c>
      <c r="CD32" s="996" t="str">
        <f t="shared" si="21"/>
        <v/>
      </c>
      <c r="CE32" s="996" t="str">
        <f t="shared" si="22"/>
        <v/>
      </c>
      <c r="CF32" s="997"/>
      <c r="CG32" s="996" t="str">
        <f t="shared" si="23"/>
        <v/>
      </c>
      <c r="CH32" s="996" t="str">
        <f t="shared" si="24"/>
        <v/>
      </c>
      <c r="CI32" s="998"/>
      <c r="CJ32" s="999">
        <f t="shared" si="25"/>
        <v>0</v>
      </c>
      <c r="CK32" s="999">
        <f t="shared" si="26"/>
        <v>0</v>
      </c>
      <c r="CL32" s="999">
        <f t="shared" si="27"/>
        <v>0</v>
      </c>
      <c r="CM32" s="999">
        <f t="shared" si="28"/>
        <v>0</v>
      </c>
      <c r="CN32" s="999">
        <f t="shared" si="28"/>
        <v>0</v>
      </c>
      <c r="CO32" s="1000"/>
      <c r="CP32" s="999">
        <f t="shared" si="29"/>
        <v>0</v>
      </c>
      <c r="CQ32" s="999">
        <f t="shared" si="29"/>
        <v>0</v>
      </c>
    </row>
    <row r="33" spans="1:95" x14ac:dyDescent="0.25">
      <c r="A33" s="1210"/>
      <c r="B33" s="2" t="s">
        <v>170</v>
      </c>
      <c r="C33" s="21">
        <f t="shared" si="15"/>
        <v>0</v>
      </c>
      <c r="D33" s="463">
        <f t="shared" si="16"/>
        <v>0</v>
      </c>
      <c r="E33" s="464">
        <f t="shared" si="16"/>
        <v>0</v>
      </c>
      <c r="F33" s="454"/>
      <c r="G33" s="455"/>
      <c r="H33" s="454"/>
      <c r="I33" s="455"/>
      <c r="J33" s="454"/>
      <c r="K33" s="456"/>
      <c r="L33" s="454"/>
      <c r="M33" s="456"/>
      <c r="N33" s="454"/>
      <c r="O33" s="456"/>
      <c r="P33" s="454"/>
      <c r="Q33" s="456"/>
      <c r="R33" s="454"/>
      <c r="S33" s="456"/>
      <c r="T33" s="454"/>
      <c r="U33" s="456"/>
      <c r="V33" s="454"/>
      <c r="W33" s="456"/>
      <c r="X33" s="454"/>
      <c r="Y33" s="456"/>
      <c r="Z33" s="454"/>
      <c r="AA33" s="456"/>
      <c r="AB33" s="454"/>
      <c r="AC33" s="456"/>
      <c r="AD33" s="454"/>
      <c r="AE33" s="456"/>
      <c r="AF33" s="454"/>
      <c r="AG33" s="456"/>
      <c r="AH33" s="454"/>
      <c r="AI33" s="456"/>
      <c r="AJ33" s="454"/>
      <c r="AK33" s="456"/>
      <c r="AL33" s="465"/>
      <c r="AM33" s="458"/>
      <c r="AN33" s="459"/>
      <c r="AO33" s="460"/>
      <c r="AP33" s="455"/>
      <c r="AQ33" s="448"/>
      <c r="AR33" s="448"/>
      <c r="AS33" s="139"/>
      <c r="AT33" s="448"/>
      <c r="AU33" s="448"/>
      <c r="AV33" s="449" t="str">
        <f t="shared" si="17"/>
        <v/>
      </c>
      <c r="CA33" s="450" t="str">
        <f t="shared" si="18"/>
        <v/>
      </c>
      <c r="CB33" s="450" t="str">
        <f t="shared" si="19"/>
        <v/>
      </c>
      <c r="CC33" s="450" t="str">
        <f t="shared" si="20"/>
        <v/>
      </c>
      <c r="CD33" s="450" t="str">
        <f t="shared" si="21"/>
        <v/>
      </c>
      <c r="CE33" s="450" t="str">
        <f t="shared" si="22"/>
        <v/>
      </c>
      <c r="CF33" s="451"/>
      <c r="CG33" s="450" t="str">
        <f t="shared" si="23"/>
        <v/>
      </c>
      <c r="CH33" s="450" t="str">
        <f t="shared" si="24"/>
        <v/>
      </c>
      <c r="CI33" s="207"/>
      <c r="CJ33" s="253">
        <f t="shared" si="25"/>
        <v>0</v>
      </c>
      <c r="CK33" s="253">
        <f t="shared" si="26"/>
        <v>0</v>
      </c>
      <c r="CL33" s="253">
        <f t="shared" si="27"/>
        <v>0</v>
      </c>
      <c r="CM33" s="253">
        <f t="shared" si="28"/>
        <v>0</v>
      </c>
      <c r="CN33" s="253">
        <f t="shared" si="28"/>
        <v>0</v>
      </c>
      <c r="CO33" s="452"/>
      <c r="CP33" s="253">
        <f t="shared" si="29"/>
        <v>0</v>
      </c>
      <c r="CQ33" s="253">
        <f t="shared" si="29"/>
        <v>0</v>
      </c>
    </row>
    <row r="34" spans="1:95" x14ac:dyDescent="0.25">
      <c r="A34" s="1211"/>
      <c r="B34" s="195" t="s">
        <v>171</v>
      </c>
      <c r="C34" s="111">
        <f t="shared" si="15"/>
        <v>0</v>
      </c>
      <c r="D34" s="466">
        <f t="shared" si="16"/>
        <v>0</v>
      </c>
      <c r="E34" s="467">
        <f t="shared" si="16"/>
        <v>0</v>
      </c>
      <c r="F34" s="119"/>
      <c r="G34" s="468"/>
      <c r="H34" s="119"/>
      <c r="I34" s="468"/>
      <c r="J34" s="119"/>
      <c r="K34" s="121"/>
      <c r="L34" s="119"/>
      <c r="M34" s="121"/>
      <c r="N34" s="119"/>
      <c r="O34" s="121"/>
      <c r="P34" s="119"/>
      <c r="Q34" s="121"/>
      <c r="R34" s="119"/>
      <c r="S34" s="121"/>
      <c r="T34" s="119"/>
      <c r="U34" s="121"/>
      <c r="V34" s="119"/>
      <c r="W34" s="121"/>
      <c r="X34" s="119"/>
      <c r="Y34" s="121"/>
      <c r="Z34" s="119"/>
      <c r="AA34" s="121"/>
      <c r="AB34" s="119"/>
      <c r="AC34" s="121"/>
      <c r="AD34" s="119"/>
      <c r="AE34" s="121"/>
      <c r="AF34" s="119"/>
      <c r="AG34" s="121"/>
      <c r="AH34" s="119"/>
      <c r="AI34" s="121"/>
      <c r="AJ34" s="119"/>
      <c r="AK34" s="121"/>
      <c r="AL34" s="469"/>
      <c r="AM34" s="122"/>
      <c r="AN34" s="470"/>
      <c r="AO34" s="120"/>
      <c r="AP34" s="471"/>
      <c r="AQ34" s="472"/>
      <c r="AR34" s="472"/>
      <c r="AS34" s="141"/>
      <c r="AT34" s="472"/>
      <c r="AU34" s="472"/>
      <c r="AV34" s="449" t="str">
        <f t="shared" si="17"/>
        <v/>
      </c>
      <c r="CA34" s="450" t="str">
        <f t="shared" si="18"/>
        <v/>
      </c>
      <c r="CB34" s="450" t="str">
        <f t="shared" si="19"/>
        <v/>
      </c>
      <c r="CC34" s="450" t="str">
        <f t="shared" si="20"/>
        <v/>
      </c>
      <c r="CD34" s="450" t="str">
        <f t="shared" si="21"/>
        <v/>
      </c>
      <c r="CE34" s="450" t="str">
        <f t="shared" si="22"/>
        <v/>
      </c>
      <c r="CF34" s="451"/>
      <c r="CG34" s="450" t="str">
        <f t="shared" si="23"/>
        <v/>
      </c>
      <c r="CH34" s="450" t="str">
        <f t="shared" si="24"/>
        <v/>
      </c>
      <c r="CI34" s="207"/>
      <c r="CJ34" s="253">
        <f t="shared" si="25"/>
        <v>0</v>
      </c>
      <c r="CK34" s="253">
        <f t="shared" si="26"/>
        <v>0</v>
      </c>
      <c r="CL34" s="253">
        <f t="shared" si="27"/>
        <v>0</v>
      </c>
      <c r="CM34" s="253">
        <f t="shared" si="28"/>
        <v>0</v>
      </c>
      <c r="CN34" s="253">
        <f t="shared" si="28"/>
        <v>0</v>
      </c>
      <c r="CO34" s="452"/>
      <c r="CP34" s="253">
        <f t="shared" si="29"/>
        <v>0</v>
      </c>
      <c r="CQ34" s="253">
        <f t="shared" si="29"/>
        <v>0</v>
      </c>
    </row>
    <row r="35" spans="1:95" x14ac:dyDescent="0.25">
      <c r="A35" s="1212" t="s">
        <v>173</v>
      </c>
      <c r="B35" s="434" t="s">
        <v>54</v>
      </c>
      <c r="C35" s="435">
        <f t="shared" si="0"/>
        <v>0</v>
      </c>
      <c r="D35" s="436">
        <f>SUM(H35+J35+L35+N35+P35+R35+T35+V35+X35+Z35+AB35+AD35+AF35+AH35+AJ35+AL35)</f>
        <v>0</v>
      </c>
      <c r="E35" s="437">
        <f>SUM(I35+K35+M35+O35+Q35+S35+U35+W35+Y35+AA35+AC35+AE35+AG35+AI35+AK35+AM35)</f>
        <v>0</v>
      </c>
      <c r="F35" s="473"/>
      <c r="G35" s="474"/>
      <c r="H35" s="438"/>
      <c r="I35" s="439"/>
      <c r="J35" s="438"/>
      <c r="K35" s="440"/>
      <c r="L35" s="438"/>
      <c r="M35" s="440"/>
      <c r="N35" s="438"/>
      <c r="O35" s="440"/>
      <c r="P35" s="438"/>
      <c r="Q35" s="440"/>
      <c r="R35" s="438"/>
      <c r="S35" s="440"/>
      <c r="T35" s="438"/>
      <c r="U35" s="440"/>
      <c r="V35" s="438"/>
      <c r="W35" s="440"/>
      <c r="X35" s="438"/>
      <c r="Y35" s="440"/>
      <c r="Z35" s="438"/>
      <c r="AA35" s="440"/>
      <c r="AB35" s="438"/>
      <c r="AC35" s="440"/>
      <c r="AD35" s="438"/>
      <c r="AE35" s="440"/>
      <c r="AF35" s="438"/>
      <c r="AG35" s="440"/>
      <c r="AH35" s="438"/>
      <c r="AI35" s="440"/>
      <c r="AJ35" s="438"/>
      <c r="AK35" s="440"/>
      <c r="AL35" s="441"/>
      <c r="AM35" s="442"/>
      <c r="AN35" s="475"/>
      <c r="AO35" s="444"/>
      <c r="AP35" s="445"/>
      <c r="AQ35" s="446"/>
      <c r="AR35" s="446"/>
      <c r="AS35" s="447"/>
      <c r="AT35" s="476"/>
      <c r="AU35" s="476"/>
      <c r="AV35" s="449" t="str">
        <f t="shared" si="2"/>
        <v/>
      </c>
      <c r="CA35" s="450" t="str">
        <f t="shared" si="3"/>
        <v/>
      </c>
      <c r="CB35" s="450" t="str">
        <f t="shared" si="4"/>
        <v/>
      </c>
      <c r="CC35" s="450" t="str">
        <f t="shared" si="5"/>
        <v/>
      </c>
      <c r="CD35" s="450" t="str">
        <f t="shared" si="6"/>
        <v/>
      </c>
      <c r="CE35" s="450" t="str">
        <f t="shared" si="7"/>
        <v/>
      </c>
      <c r="CF35" s="451"/>
      <c r="CG35" s="450" t="str">
        <f t="shared" si="8"/>
        <v/>
      </c>
      <c r="CH35" s="450" t="str">
        <f t="shared" si="9"/>
        <v/>
      </c>
      <c r="CI35" s="207"/>
      <c r="CJ35" s="253">
        <f t="shared" si="10"/>
        <v>0</v>
      </c>
      <c r="CK35" s="253">
        <f t="shared" si="11"/>
        <v>0</v>
      </c>
      <c r="CL35" s="253">
        <f t="shared" si="12"/>
        <v>0</v>
      </c>
      <c r="CM35" s="253">
        <f t="shared" si="13"/>
        <v>0</v>
      </c>
      <c r="CN35" s="253">
        <f t="shared" si="13"/>
        <v>0</v>
      </c>
      <c r="CO35" s="452"/>
      <c r="CP35" s="253">
        <f t="shared" si="14"/>
        <v>0</v>
      </c>
      <c r="CQ35" s="253">
        <f t="shared" si="14"/>
        <v>0</v>
      </c>
    </row>
    <row r="36" spans="1:95" x14ac:dyDescent="0.25">
      <c r="A36" s="1092"/>
      <c r="B36" s="20" t="s">
        <v>174</v>
      </c>
      <c r="C36" s="21">
        <f t="shared" si="0"/>
        <v>0</v>
      </c>
      <c r="D36" s="22">
        <f t="shared" ref="D36:E51" si="30">SUM(H36+J36+L36+N36+P36+R36+T36+V36+X36+Z36+AB36+AD36+AF36+AH36+AJ36+AL36)</f>
        <v>0</v>
      </c>
      <c r="E36" s="453">
        <f t="shared" si="30"/>
        <v>0</v>
      </c>
      <c r="F36" s="477"/>
      <c r="G36" s="478"/>
      <c r="H36" s="454"/>
      <c r="I36" s="455"/>
      <c r="J36" s="454"/>
      <c r="K36" s="456"/>
      <c r="L36" s="454"/>
      <c r="M36" s="456"/>
      <c r="N36" s="454"/>
      <c r="O36" s="456"/>
      <c r="P36" s="454"/>
      <c r="Q36" s="456"/>
      <c r="R36" s="454"/>
      <c r="S36" s="456"/>
      <c r="T36" s="454"/>
      <c r="U36" s="456"/>
      <c r="V36" s="454"/>
      <c r="W36" s="456"/>
      <c r="X36" s="454"/>
      <c r="Y36" s="456"/>
      <c r="Z36" s="454"/>
      <c r="AA36" s="456"/>
      <c r="AB36" s="454"/>
      <c r="AC36" s="456"/>
      <c r="AD36" s="454"/>
      <c r="AE36" s="456"/>
      <c r="AF36" s="454"/>
      <c r="AG36" s="456"/>
      <c r="AH36" s="454"/>
      <c r="AI36" s="456"/>
      <c r="AJ36" s="454"/>
      <c r="AK36" s="456"/>
      <c r="AL36" s="457"/>
      <c r="AM36" s="458"/>
      <c r="AN36" s="459"/>
      <c r="AO36" s="460"/>
      <c r="AP36" s="455"/>
      <c r="AQ36" s="448"/>
      <c r="AR36" s="448"/>
      <c r="AS36" s="139"/>
      <c r="AT36" s="448"/>
      <c r="AU36" s="448"/>
      <c r="AV36" s="449" t="str">
        <f t="shared" si="2"/>
        <v/>
      </c>
      <c r="CA36" s="450" t="str">
        <f t="shared" si="3"/>
        <v/>
      </c>
      <c r="CB36" s="450" t="str">
        <f t="shared" si="4"/>
        <v/>
      </c>
      <c r="CC36" s="450" t="str">
        <f t="shared" si="5"/>
        <v/>
      </c>
      <c r="CD36" s="450" t="str">
        <f t="shared" si="6"/>
        <v/>
      </c>
      <c r="CE36" s="450" t="str">
        <f t="shared" si="7"/>
        <v/>
      </c>
      <c r="CF36" s="451"/>
      <c r="CG36" s="450" t="str">
        <f t="shared" si="8"/>
        <v/>
      </c>
      <c r="CH36" s="450" t="str">
        <f t="shared" si="9"/>
        <v/>
      </c>
      <c r="CI36" s="207"/>
      <c r="CJ36" s="253">
        <f t="shared" si="10"/>
        <v>0</v>
      </c>
      <c r="CK36" s="253">
        <f t="shared" si="11"/>
        <v>0</v>
      </c>
      <c r="CL36" s="253">
        <f t="shared" si="12"/>
        <v>0</v>
      </c>
      <c r="CM36" s="253">
        <f t="shared" si="13"/>
        <v>0</v>
      </c>
      <c r="CN36" s="253">
        <f t="shared" si="13"/>
        <v>0</v>
      </c>
      <c r="CO36" s="452"/>
      <c r="CP36" s="253">
        <f t="shared" si="14"/>
        <v>0</v>
      </c>
      <c r="CQ36" s="253">
        <f t="shared" si="14"/>
        <v>0</v>
      </c>
    </row>
    <row r="37" spans="1:95" x14ac:dyDescent="0.25">
      <c r="A37" s="1092"/>
      <c r="B37" s="20" t="s">
        <v>55</v>
      </c>
      <c r="C37" s="21">
        <f t="shared" si="0"/>
        <v>0</v>
      </c>
      <c r="D37" s="22">
        <f t="shared" si="30"/>
        <v>0</v>
      </c>
      <c r="E37" s="453">
        <f t="shared" si="30"/>
        <v>0</v>
      </c>
      <c r="F37" s="477"/>
      <c r="G37" s="478"/>
      <c r="H37" s="454"/>
      <c r="I37" s="455"/>
      <c r="J37" s="454"/>
      <c r="K37" s="456"/>
      <c r="L37" s="454"/>
      <c r="M37" s="456"/>
      <c r="N37" s="454"/>
      <c r="O37" s="456"/>
      <c r="P37" s="454"/>
      <c r="Q37" s="456"/>
      <c r="R37" s="454"/>
      <c r="S37" s="456"/>
      <c r="T37" s="454"/>
      <c r="U37" s="456"/>
      <c r="V37" s="454"/>
      <c r="W37" s="456"/>
      <c r="X37" s="454"/>
      <c r="Y37" s="456"/>
      <c r="Z37" s="454"/>
      <c r="AA37" s="456"/>
      <c r="AB37" s="454"/>
      <c r="AC37" s="456"/>
      <c r="AD37" s="454"/>
      <c r="AE37" s="456"/>
      <c r="AF37" s="454"/>
      <c r="AG37" s="456"/>
      <c r="AH37" s="454"/>
      <c r="AI37" s="456"/>
      <c r="AJ37" s="454"/>
      <c r="AK37" s="456"/>
      <c r="AL37" s="457"/>
      <c r="AM37" s="458"/>
      <c r="AN37" s="459"/>
      <c r="AO37" s="460"/>
      <c r="AP37" s="455"/>
      <c r="AQ37" s="448"/>
      <c r="AR37" s="448"/>
      <c r="AS37" s="139"/>
      <c r="AT37" s="448"/>
      <c r="AU37" s="448"/>
      <c r="AV37" s="449" t="str">
        <f t="shared" si="2"/>
        <v/>
      </c>
      <c r="CA37" s="450" t="str">
        <f t="shared" si="3"/>
        <v/>
      </c>
      <c r="CB37" s="450" t="str">
        <f t="shared" si="4"/>
        <v/>
      </c>
      <c r="CC37" s="450" t="str">
        <f t="shared" si="5"/>
        <v/>
      </c>
      <c r="CD37" s="450" t="str">
        <f t="shared" si="6"/>
        <v/>
      </c>
      <c r="CE37" s="450" t="str">
        <f t="shared" si="7"/>
        <v/>
      </c>
      <c r="CF37" s="451"/>
      <c r="CG37" s="450" t="str">
        <f t="shared" si="8"/>
        <v/>
      </c>
      <c r="CH37" s="450" t="str">
        <f t="shared" si="9"/>
        <v/>
      </c>
      <c r="CI37" s="207"/>
      <c r="CJ37" s="253">
        <f t="shared" si="10"/>
        <v>0</v>
      </c>
      <c r="CK37" s="253">
        <f t="shared" si="11"/>
        <v>0</v>
      </c>
      <c r="CL37" s="253">
        <f t="shared" si="12"/>
        <v>0</v>
      </c>
      <c r="CM37" s="253">
        <f t="shared" si="13"/>
        <v>0</v>
      </c>
      <c r="CN37" s="253">
        <f t="shared" si="13"/>
        <v>0</v>
      </c>
      <c r="CO37" s="452"/>
      <c r="CP37" s="253">
        <f t="shared" si="14"/>
        <v>0</v>
      </c>
      <c r="CQ37" s="253">
        <f t="shared" si="14"/>
        <v>0</v>
      </c>
    </row>
    <row r="38" spans="1:95" x14ac:dyDescent="0.25">
      <c r="A38" s="1092"/>
      <c r="B38" s="20" t="s">
        <v>63</v>
      </c>
      <c r="C38" s="21">
        <f t="shared" si="0"/>
        <v>0</v>
      </c>
      <c r="D38" s="22">
        <f t="shared" si="30"/>
        <v>0</v>
      </c>
      <c r="E38" s="453">
        <f t="shared" si="30"/>
        <v>0</v>
      </c>
      <c r="F38" s="477"/>
      <c r="G38" s="478"/>
      <c r="H38" s="454"/>
      <c r="I38" s="455"/>
      <c r="J38" s="454"/>
      <c r="K38" s="456"/>
      <c r="L38" s="454"/>
      <c r="M38" s="456"/>
      <c r="N38" s="454"/>
      <c r="O38" s="456"/>
      <c r="P38" s="454"/>
      <c r="Q38" s="456"/>
      <c r="R38" s="454"/>
      <c r="S38" s="456"/>
      <c r="T38" s="454"/>
      <c r="U38" s="456"/>
      <c r="V38" s="454"/>
      <c r="W38" s="456"/>
      <c r="X38" s="454"/>
      <c r="Y38" s="456"/>
      <c r="Z38" s="454"/>
      <c r="AA38" s="456"/>
      <c r="AB38" s="454"/>
      <c r="AC38" s="456"/>
      <c r="AD38" s="454"/>
      <c r="AE38" s="456"/>
      <c r="AF38" s="454"/>
      <c r="AG38" s="456"/>
      <c r="AH38" s="454"/>
      <c r="AI38" s="456"/>
      <c r="AJ38" s="454"/>
      <c r="AK38" s="456"/>
      <c r="AL38" s="457"/>
      <c r="AM38" s="458"/>
      <c r="AN38" s="459"/>
      <c r="AO38" s="460"/>
      <c r="AP38" s="455"/>
      <c r="AQ38" s="448"/>
      <c r="AR38" s="448"/>
      <c r="AS38" s="139"/>
      <c r="AT38" s="448"/>
      <c r="AU38" s="448"/>
      <c r="AV38" s="449" t="str">
        <f t="shared" si="2"/>
        <v/>
      </c>
      <c r="CA38" s="450" t="str">
        <f t="shared" si="3"/>
        <v/>
      </c>
      <c r="CB38" s="450" t="str">
        <f t="shared" si="4"/>
        <v/>
      </c>
      <c r="CC38" s="450" t="str">
        <f t="shared" si="5"/>
        <v/>
      </c>
      <c r="CD38" s="450" t="str">
        <f t="shared" si="6"/>
        <v/>
      </c>
      <c r="CE38" s="450" t="str">
        <f t="shared" si="7"/>
        <v/>
      </c>
      <c r="CF38" s="451"/>
      <c r="CG38" s="450" t="str">
        <f t="shared" si="8"/>
        <v/>
      </c>
      <c r="CH38" s="450" t="str">
        <f t="shared" si="9"/>
        <v/>
      </c>
      <c r="CI38" s="207"/>
      <c r="CJ38" s="253">
        <f t="shared" si="10"/>
        <v>0</v>
      </c>
      <c r="CK38" s="253">
        <f t="shared" si="11"/>
        <v>0</v>
      </c>
      <c r="CL38" s="253">
        <f t="shared" si="12"/>
        <v>0</v>
      </c>
      <c r="CM38" s="253">
        <f t="shared" si="13"/>
        <v>0</v>
      </c>
      <c r="CN38" s="253">
        <f t="shared" si="13"/>
        <v>0</v>
      </c>
      <c r="CO38" s="452"/>
      <c r="CP38" s="253">
        <f t="shared" si="14"/>
        <v>0</v>
      </c>
      <c r="CQ38" s="253">
        <f t="shared" si="14"/>
        <v>0</v>
      </c>
    </row>
    <row r="39" spans="1:95" x14ac:dyDescent="0.25">
      <c r="A39" s="1092"/>
      <c r="B39" s="20" t="s">
        <v>175</v>
      </c>
      <c r="C39" s="21">
        <f t="shared" si="0"/>
        <v>0</v>
      </c>
      <c r="D39" s="22">
        <f t="shared" si="30"/>
        <v>0</v>
      </c>
      <c r="E39" s="453">
        <f t="shared" si="30"/>
        <v>0</v>
      </c>
      <c r="F39" s="477"/>
      <c r="G39" s="478"/>
      <c r="H39" s="454"/>
      <c r="I39" s="455"/>
      <c r="J39" s="454"/>
      <c r="K39" s="456"/>
      <c r="L39" s="454"/>
      <c r="M39" s="456"/>
      <c r="N39" s="454"/>
      <c r="O39" s="456"/>
      <c r="P39" s="454"/>
      <c r="Q39" s="456"/>
      <c r="R39" s="454"/>
      <c r="S39" s="456"/>
      <c r="T39" s="454"/>
      <c r="U39" s="456"/>
      <c r="V39" s="454"/>
      <c r="W39" s="456"/>
      <c r="X39" s="454"/>
      <c r="Y39" s="456"/>
      <c r="Z39" s="454"/>
      <c r="AA39" s="456"/>
      <c r="AB39" s="454"/>
      <c r="AC39" s="456"/>
      <c r="AD39" s="454"/>
      <c r="AE39" s="456"/>
      <c r="AF39" s="454"/>
      <c r="AG39" s="456"/>
      <c r="AH39" s="454"/>
      <c r="AI39" s="456"/>
      <c r="AJ39" s="454"/>
      <c r="AK39" s="456"/>
      <c r="AL39" s="457"/>
      <c r="AM39" s="458"/>
      <c r="AN39" s="459"/>
      <c r="AO39" s="460"/>
      <c r="AP39" s="455"/>
      <c r="AQ39" s="448"/>
      <c r="AR39" s="448"/>
      <c r="AS39" s="139"/>
      <c r="AT39" s="448"/>
      <c r="AU39" s="448"/>
      <c r="AV39" s="449" t="str">
        <f t="shared" si="2"/>
        <v/>
      </c>
      <c r="CA39" s="450" t="str">
        <f t="shared" si="3"/>
        <v/>
      </c>
      <c r="CB39" s="450" t="str">
        <f t="shared" si="4"/>
        <v/>
      </c>
      <c r="CC39" s="450" t="str">
        <f t="shared" si="5"/>
        <v/>
      </c>
      <c r="CD39" s="450" t="str">
        <f t="shared" si="6"/>
        <v/>
      </c>
      <c r="CE39" s="450" t="str">
        <f t="shared" si="7"/>
        <v/>
      </c>
      <c r="CF39" s="451"/>
      <c r="CG39" s="450" t="str">
        <f t="shared" si="8"/>
        <v/>
      </c>
      <c r="CH39" s="450" t="str">
        <f t="shared" si="9"/>
        <v/>
      </c>
      <c r="CI39" s="207"/>
      <c r="CJ39" s="253">
        <f t="shared" si="10"/>
        <v>0</v>
      </c>
      <c r="CK39" s="253">
        <f t="shared" si="11"/>
        <v>0</v>
      </c>
      <c r="CL39" s="253">
        <f t="shared" si="12"/>
        <v>0</v>
      </c>
      <c r="CM39" s="253">
        <f t="shared" si="13"/>
        <v>0</v>
      </c>
      <c r="CN39" s="253">
        <f t="shared" si="13"/>
        <v>0</v>
      </c>
      <c r="CO39" s="452"/>
      <c r="CP39" s="253">
        <f t="shared" si="14"/>
        <v>0</v>
      </c>
      <c r="CQ39" s="253">
        <f t="shared" si="14"/>
        <v>0</v>
      </c>
    </row>
    <row r="40" spans="1:95" x14ac:dyDescent="0.25">
      <c r="A40" s="1092"/>
      <c r="B40" s="20" t="s">
        <v>176</v>
      </c>
      <c r="C40" s="21">
        <f t="shared" si="0"/>
        <v>0</v>
      </c>
      <c r="D40" s="22">
        <f t="shared" si="30"/>
        <v>0</v>
      </c>
      <c r="E40" s="453">
        <f t="shared" si="30"/>
        <v>0</v>
      </c>
      <c r="F40" s="477"/>
      <c r="G40" s="478"/>
      <c r="H40" s="454"/>
      <c r="I40" s="455"/>
      <c r="J40" s="454"/>
      <c r="K40" s="456"/>
      <c r="L40" s="454"/>
      <c r="M40" s="456"/>
      <c r="N40" s="454"/>
      <c r="O40" s="456"/>
      <c r="P40" s="454"/>
      <c r="Q40" s="456"/>
      <c r="R40" s="454"/>
      <c r="S40" s="456"/>
      <c r="T40" s="454"/>
      <c r="U40" s="456"/>
      <c r="V40" s="454"/>
      <c r="W40" s="456"/>
      <c r="X40" s="454"/>
      <c r="Y40" s="456"/>
      <c r="Z40" s="454"/>
      <c r="AA40" s="456"/>
      <c r="AB40" s="454"/>
      <c r="AC40" s="456"/>
      <c r="AD40" s="454"/>
      <c r="AE40" s="456"/>
      <c r="AF40" s="454"/>
      <c r="AG40" s="456"/>
      <c r="AH40" s="454"/>
      <c r="AI40" s="456"/>
      <c r="AJ40" s="454"/>
      <c r="AK40" s="456"/>
      <c r="AL40" s="457"/>
      <c r="AM40" s="458"/>
      <c r="AN40" s="459"/>
      <c r="AO40" s="460"/>
      <c r="AP40" s="455"/>
      <c r="AQ40" s="448"/>
      <c r="AR40" s="448"/>
      <c r="AS40" s="139"/>
      <c r="AT40" s="448"/>
      <c r="AU40" s="448"/>
      <c r="AV40" s="449" t="str">
        <f t="shared" si="2"/>
        <v/>
      </c>
      <c r="CA40" s="450" t="str">
        <f t="shared" si="3"/>
        <v/>
      </c>
      <c r="CB40" s="450" t="str">
        <f t="shared" si="4"/>
        <v/>
      </c>
      <c r="CC40" s="450" t="str">
        <f t="shared" si="5"/>
        <v/>
      </c>
      <c r="CD40" s="450" t="str">
        <f t="shared" si="6"/>
        <v/>
      </c>
      <c r="CE40" s="450" t="str">
        <f t="shared" si="7"/>
        <v/>
      </c>
      <c r="CF40" s="451"/>
      <c r="CG40" s="450" t="str">
        <f t="shared" si="8"/>
        <v/>
      </c>
      <c r="CH40" s="450" t="str">
        <f t="shared" si="9"/>
        <v/>
      </c>
      <c r="CI40" s="207"/>
      <c r="CJ40" s="253">
        <f t="shared" si="10"/>
        <v>0</v>
      </c>
      <c r="CK40" s="253">
        <f t="shared" si="11"/>
        <v>0</v>
      </c>
      <c r="CL40" s="253">
        <f t="shared" si="12"/>
        <v>0</v>
      </c>
      <c r="CM40" s="253">
        <f t="shared" si="13"/>
        <v>0</v>
      </c>
      <c r="CN40" s="253">
        <f t="shared" si="13"/>
        <v>0</v>
      </c>
      <c r="CO40" s="452"/>
      <c r="CP40" s="253">
        <f t="shared" si="14"/>
        <v>0</v>
      </c>
      <c r="CQ40" s="253">
        <f t="shared" si="14"/>
        <v>0</v>
      </c>
    </row>
    <row r="41" spans="1:95" x14ac:dyDescent="0.25">
      <c r="A41" s="1092"/>
      <c r="B41" s="20" t="s">
        <v>167</v>
      </c>
      <c r="C41" s="21">
        <f t="shared" si="0"/>
        <v>0</v>
      </c>
      <c r="D41" s="22">
        <f t="shared" si="30"/>
        <v>0</v>
      </c>
      <c r="E41" s="453">
        <f t="shared" si="30"/>
        <v>0</v>
      </c>
      <c r="F41" s="477"/>
      <c r="G41" s="478"/>
      <c r="H41" s="454"/>
      <c r="I41" s="455"/>
      <c r="J41" s="454"/>
      <c r="K41" s="456"/>
      <c r="L41" s="454"/>
      <c r="M41" s="456"/>
      <c r="N41" s="454"/>
      <c r="O41" s="456"/>
      <c r="P41" s="454"/>
      <c r="Q41" s="456"/>
      <c r="R41" s="454"/>
      <c r="S41" s="456"/>
      <c r="T41" s="454"/>
      <c r="U41" s="456"/>
      <c r="V41" s="454"/>
      <c r="W41" s="456"/>
      <c r="X41" s="454"/>
      <c r="Y41" s="456"/>
      <c r="Z41" s="454"/>
      <c r="AA41" s="456"/>
      <c r="AB41" s="454"/>
      <c r="AC41" s="456"/>
      <c r="AD41" s="454"/>
      <c r="AE41" s="456"/>
      <c r="AF41" s="454"/>
      <c r="AG41" s="456"/>
      <c r="AH41" s="454"/>
      <c r="AI41" s="456"/>
      <c r="AJ41" s="454"/>
      <c r="AK41" s="456"/>
      <c r="AL41" s="457"/>
      <c r="AM41" s="458"/>
      <c r="AN41" s="459"/>
      <c r="AO41" s="460"/>
      <c r="AP41" s="455"/>
      <c r="AQ41" s="448"/>
      <c r="AR41" s="448"/>
      <c r="AS41" s="139"/>
      <c r="AT41" s="448"/>
      <c r="AU41" s="448"/>
      <c r="AV41" s="449" t="str">
        <f t="shared" si="2"/>
        <v/>
      </c>
      <c r="CA41" s="450" t="str">
        <f t="shared" si="3"/>
        <v/>
      </c>
      <c r="CB41" s="450" t="str">
        <f t="shared" si="4"/>
        <v/>
      </c>
      <c r="CC41" s="450" t="str">
        <f t="shared" si="5"/>
        <v/>
      </c>
      <c r="CD41" s="450" t="str">
        <f t="shared" si="6"/>
        <v/>
      </c>
      <c r="CE41" s="450" t="str">
        <f t="shared" si="7"/>
        <v/>
      </c>
      <c r="CF41" s="451"/>
      <c r="CG41" s="450" t="str">
        <f t="shared" si="8"/>
        <v/>
      </c>
      <c r="CH41" s="450" t="str">
        <f t="shared" si="9"/>
        <v/>
      </c>
      <c r="CI41" s="207"/>
      <c r="CJ41" s="253">
        <f t="shared" si="10"/>
        <v>0</v>
      </c>
      <c r="CK41" s="253">
        <f t="shared" si="11"/>
        <v>0</v>
      </c>
      <c r="CL41" s="253">
        <f t="shared" si="12"/>
        <v>0</v>
      </c>
      <c r="CM41" s="253">
        <f t="shared" si="13"/>
        <v>0</v>
      </c>
      <c r="CN41" s="253">
        <f t="shared" si="13"/>
        <v>0</v>
      </c>
      <c r="CO41" s="452"/>
      <c r="CP41" s="253">
        <f t="shared" si="14"/>
        <v>0</v>
      </c>
      <c r="CQ41" s="253">
        <f t="shared" si="14"/>
        <v>0</v>
      </c>
    </row>
    <row r="42" spans="1:95" s="963" customFormat="1" x14ac:dyDescent="0.25">
      <c r="A42" s="1092"/>
      <c r="B42" s="1001" t="s">
        <v>168</v>
      </c>
      <c r="C42" s="1002">
        <f t="shared" si="0"/>
        <v>0</v>
      </c>
      <c r="D42" s="1003">
        <f t="shared" si="30"/>
        <v>0</v>
      </c>
      <c r="E42" s="1004">
        <f t="shared" si="30"/>
        <v>0</v>
      </c>
      <c r="F42" s="1011"/>
      <c r="G42" s="1012"/>
      <c r="H42" s="1005"/>
      <c r="I42" s="1006"/>
      <c r="J42" s="1005"/>
      <c r="K42" s="1007"/>
      <c r="L42" s="1005"/>
      <c r="M42" s="1007"/>
      <c r="N42" s="1005"/>
      <c r="O42" s="1007"/>
      <c r="P42" s="1005"/>
      <c r="Q42" s="1007"/>
      <c r="R42" s="1005"/>
      <c r="S42" s="1007"/>
      <c r="T42" s="1005"/>
      <c r="U42" s="1007"/>
      <c r="V42" s="1005"/>
      <c r="W42" s="1007"/>
      <c r="X42" s="1005"/>
      <c r="Y42" s="1007"/>
      <c r="Z42" s="1005"/>
      <c r="AA42" s="1007"/>
      <c r="AB42" s="1005"/>
      <c r="AC42" s="1007"/>
      <c r="AD42" s="1005"/>
      <c r="AE42" s="1007"/>
      <c r="AF42" s="1005"/>
      <c r="AG42" s="1007"/>
      <c r="AH42" s="1005"/>
      <c r="AI42" s="1007"/>
      <c r="AJ42" s="1005"/>
      <c r="AK42" s="1007"/>
      <c r="AL42" s="1008"/>
      <c r="AM42" s="1009"/>
      <c r="AN42" s="991"/>
      <c r="AO42" s="1010"/>
      <c r="AP42" s="987"/>
      <c r="AQ42" s="993"/>
      <c r="AR42" s="993"/>
      <c r="AS42" s="994"/>
      <c r="AT42" s="993"/>
      <c r="AU42" s="993"/>
      <c r="AV42" s="995" t="str">
        <f t="shared" si="2"/>
        <v/>
      </c>
      <c r="CA42" s="996" t="str">
        <f t="shared" si="3"/>
        <v/>
      </c>
      <c r="CB42" s="996" t="str">
        <f t="shared" si="4"/>
        <v/>
      </c>
      <c r="CC42" s="996" t="str">
        <f t="shared" si="5"/>
        <v/>
      </c>
      <c r="CD42" s="996" t="str">
        <f t="shared" si="6"/>
        <v/>
      </c>
      <c r="CE42" s="996" t="str">
        <f t="shared" si="7"/>
        <v/>
      </c>
      <c r="CF42" s="997"/>
      <c r="CG42" s="996" t="str">
        <f t="shared" si="8"/>
        <v/>
      </c>
      <c r="CH42" s="996" t="str">
        <f t="shared" si="9"/>
        <v/>
      </c>
      <c r="CI42" s="998"/>
      <c r="CJ42" s="999">
        <f t="shared" si="10"/>
        <v>0</v>
      </c>
      <c r="CK42" s="999">
        <f t="shared" si="11"/>
        <v>0</v>
      </c>
      <c r="CL42" s="999">
        <f t="shared" si="12"/>
        <v>0</v>
      </c>
      <c r="CM42" s="999">
        <f t="shared" si="13"/>
        <v>0</v>
      </c>
      <c r="CN42" s="999">
        <f t="shared" si="13"/>
        <v>0</v>
      </c>
      <c r="CO42" s="1000"/>
      <c r="CP42" s="999">
        <f t="shared" si="14"/>
        <v>0</v>
      </c>
      <c r="CQ42" s="999">
        <f t="shared" si="14"/>
        <v>0</v>
      </c>
    </row>
    <row r="43" spans="1:95" s="963" customFormat="1" x14ac:dyDescent="0.25">
      <c r="A43" s="1092"/>
      <c r="B43" s="984" t="s">
        <v>169</v>
      </c>
      <c r="C43" s="951">
        <f t="shared" si="0"/>
        <v>0</v>
      </c>
      <c r="D43" s="952">
        <f t="shared" si="30"/>
        <v>0</v>
      </c>
      <c r="E43" s="985">
        <f t="shared" si="30"/>
        <v>0</v>
      </c>
      <c r="F43" s="1011"/>
      <c r="G43" s="1013"/>
      <c r="H43" s="986"/>
      <c r="I43" s="987"/>
      <c r="J43" s="986"/>
      <c r="K43" s="988"/>
      <c r="L43" s="986"/>
      <c r="M43" s="988"/>
      <c r="N43" s="986"/>
      <c r="O43" s="988"/>
      <c r="P43" s="986"/>
      <c r="Q43" s="988"/>
      <c r="R43" s="986"/>
      <c r="S43" s="988"/>
      <c r="T43" s="986"/>
      <c r="U43" s="988"/>
      <c r="V43" s="986"/>
      <c r="W43" s="988"/>
      <c r="X43" s="986"/>
      <c r="Y43" s="988"/>
      <c r="Z43" s="986"/>
      <c r="AA43" s="988"/>
      <c r="AB43" s="986"/>
      <c r="AC43" s="988"/>
      <c r="AD43" s="986"/>
      <c r="AE43" s="988"/>
      <c r="AF43" s="986"/>
      <c r="AG43" s="988"/>
      <c r="AH43" s="986"/>
      <c r="AI43" s="988"/>
      <c r="AJ43" s="986"/>
      <c r="AK43" s="988"/>
      <c r="AL43" s="989"/>
      <c r="AM43" s="990"/>
      <c r="AN43" s="991"/>
      <c r="AO43" s="992"/>
      <c r="AP43" s="987"/>
      <c r="AQ43" s="993"/>
      <c r="AR43" s="993"/>
      <c r="AS43" s="994"/>
      <c r="AT43" s="993"/>
      <c r="AU43" s="993"/>
      <c r="AV43" s="995" t="str">
        <f t="shared" si="2"/>
        <v/>
      </c>
      <c r="CA43" s="996" t="str">
        <f t="shared" si="3"/>
        <v/>
      </c>
      <c r="CB43" s="996" t="str">
        <f t="shared" si="4"/>
        <v/>
      </c>
      <c r="CC43" s="996" t="str">
        <f t="shared" si="5"/>
        <v/>
      </c>
      <c r="CD43" s="996" t="str">
        <f t="shared" si="6"/>
        <v/>
      </c>
      <c r="CE43" s="996" t="str">
        <f t="shared" si="7"/>
        <v/>
      </c>
      <c r="CF43" s="997"/>
      <c r="CG43" s="996" t="str">
        <f t="shared" si="8"/>
        <v/>
      </c>
      <c r="CH43" s="996" t="str">
        <f t="shared" si="9"/>
        <v/>
      </c>
      <c r="CI43" s="998"/>
      <c r="CJ43" s="999">
        <f t="shared" si="10"/>
        <v>0</v>
      </c>
      <c r="CK43" s="999">
        <f t="shared" si="11"/>
        <v>0</v>
      </c>
      <c r="CL43" s="999">
        <f t="shared" si="12"/>
        <v>0</v>
      </c>
      <c r="CM43" s="999">
        <f t="shared" si="13"/>
        <v>0</v>
      </c>
      <c r="CN43" s="999">
        <f t="shared" si="13"/>
        <v>0</v>
      </c>
      <c r="CO43" s="1000"/>
      <c r="CP43" s="999">
        <f t="shared" si="14"/>
        <v>0</v>
      </c>
      <c r="CQ43" s="999">
        <f t="shared" si="14"/>
        <v>0</v>
      </c>
    </row>
    <row r="44" spans="1:95" x14ac:dyDescent="0.25">
      <c r="A44" s="1092"/>
      <c r="B44" s="2" t="s">
        <v>170</v>
      </c>
      <c r="C44" s="21">
        <f t="shared" si="0"/>
        <v>0</v>
      </c>
      <c r="D44" s="22">
        <f t="shared" si="30"/>
        <v>0</v>
      </c>
      <c r="E44" s="464">
        <f t="shared" si="30"/>
        <v>0</v>
      </c>
      <c r="F44" s="477"/>
      <c r="G44" s="480"/>
      <c r="H44" s="124"/>
      <c r="I44" s="125"/>
      <c r="J44" s="124"/>
      <c r="K44" s="126"/>
      <c r="L44" s="124"/>
      <c r="M44" s="126"/>
      <c r="N44" s="124"/>
      <c r="O44" s="126"/>
      <c r="P44" s="124"/>
      <c r="Q44" s="126"/>
      <c r="R44" s="454"/>
      <c r="S44" s="456"/>
      <c r="T44" s="454"/>
      <c r="U44" s="456"/>
      <c r="V44" s="454"/>
      <c r="W44" s="456"/>
      <c r="X44" s="454"/>
      <c r="Y44" s="456"/>
      <c r="Z44" s="454"/>
      <c r="AA44" s="456"/>
      <c r="AB44" s="454"/>
      <c r="AC44" s="456"/>
      <c r="AD44" s="454"/>
      <c r="AE44" s="456"/>
      <c r="AF44" s="454"/>
      <c r="AG44" s="456"/>
      <c r="AH44" s="454"/>
      <c r="AI44" s="456"/>
      <c r="AJ44" s="454"/>
      <c r="AK44" s="456"/>
      <c r="AL44" s="457"/>
      <c r="AM44" s="458"/>
      <c r="AN44" s="459"/>
      <c r="AO44" s="460"/>
      <c r="AP44" s="455"/>
      <c r="AQ44" s="448"/>
      <c r="AR44" s="448"/>
      <c r="AS44" s="139"/>
      <c r="AT44" s="448"/>
      <c r="AU44" s="448"/>
      <c r="AV44" s="449" t="str">
        <f t="shared" si="2"/>
        <v/>
      </c>
      <c r="CA44" s="450" t="str">
        <f t="shared" si="3"/>
        <v/>
      </c>
      <c r="CB44" s="450" t="str">
        <f t="shared" si="4"/>
        <v/>
      </c>
      <c r="CC44" s="450" t="str">
        <f t="shared" si="5"/>
        <v/>
      </c>
      <c r="CD44" s="450" t="str">
        <f t="shared" si="6"/>
        <v/>
      </c>
      <c r="CE44" s="450" t="str">
        <f t="shared" si="7"/>
        <v/>
      </c>
      <c r="CF44" s="451"/>
      <c r="CG44" s="450" t="str">
        <f t="shared" si="8"/>
        <v/>
      </c>
      <c r="CH44" s="450" t="str">
        <f t="shared" si="9"/>
        <v/>
      </c>
      <c r="CI44" s="207"/>
      <c r="CJ44" s="253">
        <f t="shared" si="10"/>
        <v>0</v>
      </c>
      <c r="CK44" s="253">
        <f t="shared" si="11"/>
        <v>0</v>
      </c>
      <c r="CL44" s="253">
        <f t="shared" si="12"/>
        <v>0</v>
      </c>
      <c r="CM44" s="253">
        <f t="shared" si="13"/>
        <v>0</v>
      </c>
      <c r="CN44" s="253">
        <f t="shared" si="13"/>
        <v>0</v>
      </c>
      <c r="CO44" s="452"/>
      <c r="CP44" s="253">
        <f t="shared" si="14"/>
        <v>0</v>
      </c>
      <c r="CQ44" s="253">
        <f t="shared" si="14"/>
        <v>0</v>
      </c>
    </row>
    <row r="45" spans="1:95" x14ac:dyDescent="0.25">
      <c r="A45" s="1093"/>
      <c r="B45" s="195" t="s">
        <v>171</v>
      </c>
      <c r="C45" s="111">
        <f t="shared" si="0"/>
        <v>0</v>
      </c>
      <c r="D45" s="466">
        <f t="shared" si="30"/>
        <v>0</v>
      </c>
      <c r="E45" s="467">
        <f t="shared" si="30"/>
        <v>0</v>
      </c>
      <c r="F45" s="481"/>
      <c r="G45" s="482"/>
      <c r="H45" s="119"/>
      <c r="I45" s="468"/>
      <c r="J45" s="119"/>
      <c r="K45" s="121"/>
      <c r="L45" s="119"/>
      <c r="M45" s="121"/>
      <c r="N45" s="119"/>
      <c r="O45" s="121"/>
      <c r="P45" s="119"/>
      <c r="Q45" s="121"/>
      <c r="R45" s="119"/>
      <c r="S45" s="121"/>
      <c r="T45" s="119"/>
      <c r="U45" s="121"/>
      <c r="V45" s="119"/>
      <c r="W45" s="121"/>
      <c r="X45" s="119"/>
      <c r="Y45" s="121"/>
      <c r="Z45" s="119"/>
      <c r="AA45" s="121"/>
      <c r="AB45" s="119"/>
      <c r="AC45" s="121"/>
      <c r="AD45" s="119"/>
      <c r="AE45" s="121"/>
      <c r="AF45" s="119"/>
      <c r="AG45" s="121"/>
      <c r="AH45" s="119"/>
      <c r="AI45" s="121"/>
      <c r="AJ45" s="119"/>
      <c r="AK45" s="121"/>
      <c r="AL45" s="483"/>
      <c r="AM45" s="122"/>
      <c r="AN45" s="470"/>
      <c r="AO45" s="120"/>
      <c r="AP45" s="471"/>
      <c r="AQ45" s="472"/>
      <c r="AR45" s="472"/>
      <c r="AS45" s="141"/>
      <c r="AT45" s="472"/>
      <c r="AU45" s="472"/>
      <c r="AV45" s="449" t="str">
        <f t="shared" si="2"/>
        <v/>
      </c>
      <c r="CA45" s="450" t="str">
        <f t="shared" si="3"/>
        <v/>
      </c>
      <c r="CB45" s="450" t="str">
        <f t="shared" si="4"/>
        <v/>
      </c>
      <c r="CC45" s="450" t="str">
        <f t="shared" si="5"/>
        <v/>
      </c>
      <c r="CD45" s="450" t="str">
        <f t="shared" si="6"/>
        <v/>
      </c>
      <c r="CE45" s="450" t="str">
        <f t="shared" si="7"/>
        <v/>
      </c>
      <c r="CF45" s="451"/>
      <c r="CG45" s="450" t="str">
        <f t="shared" si="8"/>
        <v/>
      </c>
      <c r="CH45" s="450" t="str">
        <f t="shared" si="9"/>
        <v/>
      </c>
      <c r="CI45" s="207"/>
      <c r="CJ45" s="253">
        <f t="shared" si="10"/>
        <v>0</v>
      </c>
      <c r="CK45" s="253">
        <f t="shared" si="11"/>
        <v>0</v>
      </c>
      <c r="CL45" s="253">
        <f t="shared" si="12"/>
        <v>0</v>
      </c>
      <c r="CM45" s="253">
        <f t="shared" si="13"/>
        <v>0</v>
      </c>
      <c r="CN45" s="253">
        <f t="shared" si="13"/>
        <v>0</v>
      </c>
      <c r="CO45" s="452"/>
      <c r="CP45" s="253">
        <f t="shared" si="14"/>
        <v>0</v>
      </c>
      <c r="CQ45" s="253">
        <f t="shared" si="14"/>
        <v>0</v>
      </c>
    </row>
    <row r="46" spans="1:95" x14ac:dyDescent="0.25">
      <c r="A46" s="1209" t="s">
        <v>177</v>
      </c>
      <c r="B46" s="434" t="s">
        <v>54</v>
      </c>
      <c r="C46" s="435">
        <f t="shared" si="0"/>
        <v>0</v>
      </c>
      <c r="D46" s="436">
        <f t="shared" si="30"/>
        <v>0</v>
      </c>
      <c r="E46" s="437">
        <f t="shared" si="30"/>
        <v>0</v>
      </c>
      <c r="F46" s="473"/>
      <c r="G46" s="474"/>
      <c r="H46" s="438"/>
      <c r="I46" s="439"/>
      <c r="J46" s="438"/>
      <c r="K46" s="440"/>
      <c r="L46" s="438"/>
      <c r="M46" s="440"/>
      <c r="N46" s="438"/>
      <c r="O46" s="440"/>
      <c r="P46" s="438"/>
      <c r="Q46" s="440"/>
      <c r="R46" s="438"/>
      <c r="S46" s="440"/>
      <c r="T46" s="438"/>
      <c r="U46" s="440"/>
      <c r="V46" s="438"/>
      <c r="W46" s="440"/>
      <c r="X46" s="438"/>
      <c r="Y46" s="440"/>
      <c r="Z46" s="438"/>
      <c r="AA46" s="440"/>
      <c r="AB46" s="438"/>
      <c r="AC46" s="440"/>
      <c r="AD46" s="438"/>
      <c r="AE46" s="440"/>
      <c r="AF46" s="438"/>
      <c r="AG46" s="440"/>
      <c r="AH46" s="438"/>
      <c r="AI46" s="440"/>
      <c r="AJ46" s="438"/>
      <c r="AK46" s="440"/>
      <c r="AL46" s="441"/>
      <c r="AM46" s="442"/>
      <c r="AN46" s="475"/>
      <c r="AO46" s="444"/>
      <c r="AP46" s="445"/>
      <c r="AQ46" s="476"/>
      <c r="AR46" s="476"/>
      <c r="AS46" s="484"/>
      <c r="AT46" s="476"/>
      <c r="AU46" s="476"/>
      <c r="AV46" s="449" t="str">
        <f t="shared" si="2"/>
        <v/>
      </c>
      <c r="CA46" s="450" t="str">
        <f t="shared" si="3"/>
        <v/>
      </c>
      <c r="CB46" s="450" t="str">
        <f t="shared" si="4"/>
        <v/>
      </c>
      <c r="CC46" s="450" t="str">
        <f t="shared" si="5"/>
        <v/>
      </c>
      <c r="CD46" s="450" t="str">
        <f t="shared" si="6"/>
        <v/>
      </c>
      <c r="CE46" s="450" t="str">
        <f t="shared" si="7"/>
        <v/>
      </c>
      <c r="CF46" s="451"/>
      <c r="CG46" s="450" t="str">
        <f t="shared" si="8"/>
        <v/>
      </c>
      <c r="CH46" s="450" t="str">
        <f t="shared" si="9"/>
        <v/>
      </c>
      <c r="CI46" s="207"/>
      <c r="CJ46" s="253">
        <f t="shared" si="10"/>
        <v>0</v>
      </c>
      <c r="CK46" s="253">
        <f t="shared" si="11"/>
        <v>0</v>
      </c>
      <c r="CL46" s="253">
        <f t="shared" si="12"/>
        <v>0</v>
      </c>
      <c r="CM46" s="253">
        <f t="shared" si="13"/>
        <v>0</v>
      </c>
      <c r="CN46" s="253">
        <f t="shared" si="13"/>
        <v>0</v>
      </c>
      <c r="CO46" s="452"/>
      <c r="CP46" s="253">
        <f t="shared" si="14"/>
        <v>0</v>
      </c>
      <c r="CQ46" s="253">
        <f t="shared" si="14"/>
        <v>0</v>
      </c>
    </row>
    <row r="47" spans="1:95" x14ac:dyDescent="0.25">
      <c r="A47" s="1210"/>
      <c r="B47" s="20" t="s">
        <v>34</v>
      </c>
      <c r="C47" s="21">
        <f t="shared" si="0"/>
        <v>0</v>
      </c>
      <c r="D47" s="22">
        <f>SUM(H47+J47+L47+N47+P47+R47+T47+V47+X47+Z47+AB47+AD47+AF47+AH47+AJ47+AL47)</f>
        <v>0</v>
      </c>
      <c r="E47" s="453">
        <f t="shared" si="30"/>
        <v>0</v>
      </c>
      <c r="F47" s="477"/>
      <c r="G47" s="478"/>
      <c r="H47" s="454"/>
      <c r="I47" s="455"/>
      <c r="J47" s="454"/>
      <c r="K47" s="456"/>
      <c r="L47" s="454"/>
      <c r="M47" s="456"/>
      <c r="N47" s="454"/>
      <c r="O47" s="456"/>
      <c r="P47" s="454"/>
      <c r="Q47" s="456"/>
      <c r="R47" s="454"/>
      <c r="S47" s="456"/>
      <c r="T47" s="454"/>
      <c r="U47" s="456"/>
      <c r="V47" s="454"/>
      <c r="W47" s="456"/>
      <c r="X47" s="454"/>
      <c r="Y47" s="456"/>
      <c r="Z47" s="454"/>
      <c r="AA47" s="456"/>
      <c r="AB47" s="454"/>
      <c r="AC47" s="456"/>
      <c r="AD47" s="454"/>
      <c r="AE47" s="456"/>
      <c r="AF47" s="454"/>
      <c r="AG47" s="456"/>
      <c r="AH47" s="454"/>
      <c r="AI47" s="456"/>
      <c r="AJ47" s="454"/>
      <c r="AK47" s="456"/>
      <c r="AL47" s="457"/>
      <c r="AM47" s="458"/>
      <c r="AN47" s="459"/>
      <c r="AO47" s="460"/>
      <c r="AP47" s="455"/>
      <c r="AQ47" s="448"/>
      <c r="AR47" s="448"/>
      <c r="AS47" s="139"/>
      <c r="AT47" s="448"/>
      <c r="AU47" s="448"/>
      <c r="AV47" s="449" t="str">
        <f t="shared" si="2"/>
        <v/>
      </c>
      <c r="CA47" s="450" t="str">
        <f t="shared" si="3"/>
        <v/>
      </c>
      <c r="CB47" s="450" t="str">
        <f t="shared" si="4"/>
        <v/>
      </c>
      <c r="CC47" s="450" t="str">
        <f t="shared" si="5"/>
        <v/>
      </c>
      <c r="CD47" s="450" t="str">
        <f t="shared" si="6"/>
        <v/>
      </c>
      <c r="CE47" s="450" t="str">
        <f t="shared" si="7"/>
        <v/>
      </c>
      <c r="CF47" s="451"/>
      <c r="CG47" s="450" t="str">
        <f t="shared" si="8"/>
        <v/>
      </c>
      <c r="CH47" s="450" t="str">
        <f t="shared" si="9"/>
        <v/>
      </c>
      <c r="CI47" s="207"/>
      <c r="CJ47" s="253">
        <f t="shared" si="10"/>
        <v>0</v>
      </c>
      <c r="CK47" s="253">
        <f t="shared" si="11"/>
        <v>0</v>
      </c>
      <c r="CL47" s="253">
        <f t="shared" si="12"/>
        <v>0</v>
      </c>
      <c r="CM47" s="253">
        <f t="shared" si="13"/>
        <v>0</v>
      </c>
      <c r="CN47" s="253">
        <f t="shared" si="13"/>
        <v>0</v>
      </c>
      <c r="CO47" s="452"/>
      <c r="CP47" s="253">
        <f t="shared" si="14"/>
        <v>0</v>
      </c>
      <c r="CQ47" s="253">
        <f t="shared" si="14"/>
        <v>0</v>
      </c>
    </row>
    <row r="48" spans="1:95" x14ac:dyDescent="0.25">
      <c r="A48" s="1210"/>
      <c r="B48" s="20" t="s">
        <v>55</v>
      </c>
      <c r="C48" s="21">
        <f t="shared" si="0"/>
        <v>0</v>
      </c>
      <c r="D48" s="22">
        <f t="shared" si="30"/>
        <v>0</v>
      </c>
      <c r="E48" s="453">
        <f t="shared" si="30"/>
        <v>0</v>
      </c>
      <c r="F48" s="477"/>
      <c r="G48" s="478"/>
      <c r="H48" s="454"/>
      <c r="I48" s="455"/>
      <c r="J48" s="454"/>
      <c r="K48" s="456"/>
      <c r="L48" s="454"/>
      <c r="M48" s="456"/>
      <c r="N48" s="454"/>
      <c r="O48" s="456"/>
      <c r="P48" s="454"/>
      <c r="Q48" s="456"/>
      <c r="R48" s="454"/>
      <c r="S48" s="456"/>
      <c r="T48" s="454"/>
      <c r="U48" s="456"/>
      <c r="V48" s="454"/>
      <c r="W48" s="456"/>
      <c r="X48" s="454"/>
      <c r="Y48" s="456"/>
      <c r="Z48" s="454"/>
      <c r="AA48" s="456"/>
      <c r="AB48" s="454"/>
      <c r="AC48" s="456"/>
      <c r="AD48" s="454"/>
      <c r="AE48" s="456"/>
      <c r="AF48" s="454"/>
      <c r="AG48" s="456"/>
      <c r="AH48" s="454"/>
      <c r="AI48" s="456"/>
      <c r="AJ48" s="454"/>
      <c r="AK48" s="456"/>
      <c r="AL48" s="457"/>
      <c r="AM48" s="458"/>
      <c r="AN48" s="459"/>
      <c r="AO48" s="460"/>
      <c r="AP48" s="455"/>
      <c r="AQ48" s="448"/>
      <c r="AR48" s="448"/>
      <c r="AS48" s="139"/>
      <c r="AT48" s="448"/>
      <c r="AU48" s="448"/>
      <c r="AV48" s="449" t="str">
        <f t="shared" si="2"/>
        <v/>
      </c>
      <c r="CA48" s="450" t="str">
        <f t="shared" si="3"/>
        <v/>
      </c>
      <c r="CB48" s="450" t="str">
        <f t="shared" si="4"/>
        <v/>
      </c>
      <c r="CC48" s="450" t="str">
        <f t="shared" si="5"/>
        <v/>
      </c>
      <c r="CD48" s="450" t="str">
        <f t="shared" si="6"/>
        <v/>
      </c>
      <c r="CE48" s="450" t="str">
        <f t="shared" si="7"/>
        <v/>
      </c>
      <c r="CF48" s="451"/>
      <c r="CG48" s="450" t="str">
        <f t="shared" si="8"/>
        <v/>
      </c>
      <c r="CH48" s="450" t="str">
        <f t="shared" si="9"/>
        <v/>
      </c>
      <c r="CI48" s="207"/>
      <c r="CJ48" s="253">
        <f t="shared" si="10"/>
        <v>0</v>
      </c>
      <c r="CK48" s="253">
        <f t="shared" si="11"/>
        <v>0</v>
      </c>
      <c r="CL48" s="253">
        <f t="shared" si="12"/>
        <v>0</v>
      </c>
      <c r="CM48" s="253">
        <f t="shared" si="13"/>
        <v>0</v>
      </c>
      <c r="CN48" s="253">
        <f t="shared" si="13"/>
        <v>0</v>
      </c>
      <c r="CO48" s="452"/>
      <c r="CP48" s="253">
        <f t="shared" si="14"/>
        <v>0</v>
      </c>
      <c r="CQ48" s="253">
        <f t="shared" si="14"/>
        <v>0</v>
      </c>
    </row>
    <row r="49" spans="1:95" x14ac:dyDescent="0.25">
      <c r="A49" s="1210"/>
      <c r="B49" s="20" t="s">
        <v>63</v>
      </c>
      <c r="C49" s="21">
        <f t="shared" si="0"/>
        <v>0</v>
      </c>
      <c r="D49" s="22">
        <f t="shared" si="30"/>
        <v>0</v>
      </c>
      <c r="E49" s="453">
        <f t="shared" si="30"/>
        <v>0</v>
      </c>
      <c r="F49" s="477"/>
      <c r="G49" s="478"/>
      <c r="H49" s="454"/>
      <c r="I49" s="455"/>
      <c r="J49" s="454"/>
      <c r="K49" s="456"/>
      <c r="L49" s="454"/>
      <c r="M49" s="456"/>
      <c r="N49" s="454"/>
      <c r="O49" s="456"/>
      <c r="P49" s="454"/>
      <c r="Q49" s="456"/>
      <c r="R49" s="454"/>
      <c r="S49" s="456"/>
      <c r="T49" s="454"/>
      <c r="U49" s="456"/>
      <c r="V49" s="454"/>
      <c r="W49" s="456"/>
      <c r="X49" s="454"/>
      <c r="Y49" s="456"/>
      <c r="Z49" s="454"/>
      <c r="AA49" s="456"/>
      <c r="AB49" s="454"/>
      <c r="AC49" s="456"/>
      <c r="AD49" s="454"/>
      <c r="AE49" s="456"/>
      <c r="AF49" s="454"/>
      <c r="AG49" s="456"/>
      <c r="AH49" s="454"/>
      <c r="AI49" s="456"/>
      <c r="AJ49" s="454"/>
      <c r="AK49" s="456"/>
      <c r="AL49" s="457"/>
      <c r="AM49" s="458"/>
      <c r="AN49" s="459"/>
      <c r="AO49" s="460"/>
      <c r="AP49" s="455"/>
      <c r="AQ49" s="448"/>
      <c r="AR49" s="448"/>
      <c r="AS49" s="139"/>
      <c r="AT49" s="448"/>
      <c r="AU49" s="448"/>
      <c r="AV49" s="449" t="str">
        <f t="shared" si="2"/>
        <v/>
      </c>
      <c r="CA49" s="450" t="str">
        <f t="shared" si="3"/>
        <v/>
      </c>
      <c r="CB49" s="450" t="str">
        <f t="shared" si="4"/>
        <v/>
      </c>
      <c r="CC49" s="450" t="str">
        <f t="shared" si="5"/>
        <v/>
      </c>
      <c r="CD49" s="450" t="str">
        <f t="shared" si="6"/>
        <v/>
      </c>
      <c r="CE49" s="450" t="str">
        <f t="shared" si="7"/>
        <v/>
      </c>
      <c r="CF49" s="451"/>
      <c r="CG49" s="450" t="str">
        <f t="shared" si="8"/>
        <v/>
      </c>
      <c r="CH49" s="450" t="str">
        <f t="shared" si="9"/>
        <v/>
      </c>
      <c r="CI49" s="207"/>
      <c r="CJ49" s="253">
        <f t="shared" si="10"/>
        <v>0</v>
      </c>
      <c r="CK49" s="253">
        <f t="shared" si="11"/>
        <v>0</v>
      </c>
      <c r="CL49" s="253">
        <f t="shared" si="12"/>
        <v>0</v>
      </c>
      <c r="CM49" s="253">
        <f t="shared" si="13"/>
        <v>0</v>
      </c>
      <c r="CN49" s="253">
        <f t="shared" si="13"/>
        <v>0</v>
      </c>
      <c r="CO49" s="452"/>
      <c r="CP49" s="253">
        <f t="shared" si="14"/>
        <v>0</v>
      </c>
      <c r="CQ49" s="253">
        <f t="shared" si="14"/>
        <v>0</v>
      </c>
    </row>
    <row r="50" spans="1:95" x14ac:dyDescent="0.25">
      <c r="A50" s="1210"/>
      <c r="B50" s="20" t="s">
        <v>175</v>
      </c>
      <c r="C50" s="21">
        <f t="shared" si="0"/>
        <v>0</v>
      </c>
      <c r="D50" s="22">
        <f>SUM(H50+J50+L50+N50+P50+R50+T50+V50+X50+Z50+AB50+AD50+AF50+AH50+AJ50+AL50)</f>
        <v>0</v>
      </c>
      <c r="E50" s="453">
        <f t="shared" si="30"/>
        <v>0</v>
      </c>
      <c r="F50" s="477"/>
      <c r="G50" s="478"/>
      <c r="H50" s="454"/>
      <c r="I50" s="455"/>
      <c r="J50" s="454"/>
      <c r="K50" s="456"/>
      <c r="L50" s="454"/>
      <c r="M50" s="456"/>
      <c r="N50" s="454"/>
      <c r="O50" s="456"/>
      <c r="P50" s="454"/>
      <c r="Q50" s="456"/>
      <c r="R50" s="454"/>
      <c r="S50" s="456"/>
      <c r="T50" s="454"/>
      <c r="U50" s="456"/>
      <c r="V50" s="454"/>
      <c r="W50" s="456"/>
      <c r="X50" s="454"/>
      <c r="Y50" s="456"/>
      <c r="Z50" s="454"/>
      <c r="AA50" s="456"/>
      <c r="AB50" s="454"/>
      <c r="AC50" s="456"/>
      <c r="AD50" s="454"/>
      <c r="AE50" s="456"/>
      <c r="AF50" s="454"/>
      <c r="AG50" s="456"/>
      <c r="AH50" s="454"/>
      <c r="AI50" s="456"/>
      <c r="AJ50" s="454"/>
      <c r="AK50" s="456"/>
      <c r="AL50" s="457"/>
      <c r="AM50" s="458"/>
      <c r="AN50" s="459"/>
      <c r="AO50" s="460"/>
      <c r="AP50" s="455"/>
      <c r="AQ50" s="448"/>
      <c r="AR50" s="448"/>
      <c r="AS50" s="139"/>
      <c r="AT50" s="448"/>
      <c r="AU50" s="448"/>
      <c r="AV50" s="449" t="str">
        <f t="shared" si="2"/>
        <v/>
      </c>
      <c r="CA50" s="450" t="str">
        <f t="shared" si="3"/>
        <v/>
      </c>
      <c r="CB50" s="450" t="str">
        <f t="shared" si="4"/>
        <v/>
      </c>
      <c r="CC50" s="450" t="str">
        <f t="shared" si="5"/>
        <v/>
      </c>
      <c r="CD50" s="450" t="str">
        <f t="shared" si="6"/>
        <v/>
      </c>
      <c r="CE50" s="450" t="str">
        <f t="shared" si="7"/>
        <v/>
      </c>
      <c r="CF50" s="451"/>
      <c r="CG50" s="450" t="str">
        <f t="shared" si="8"/>
        <v/>
      </c>
      <c r="CH50" s="450" t="str">
        <f t="shared" si="9"/>
        <v/>
      </c>
      <c r="CI50" s="207"/>
      <c r="CJ50" s="253">
        <f t="shared" si="10"/>
        <v>0</v>
      </c>
      <c r="CK50" s="253">
        <f t="shared" si="11"/>
        <v>0</v>
      </c>
      <c r="CL50" s="253">
        <f t="shared" si="12"/>
        <v>0</v>
      </c>
      <c r="CM50" s="253">
        <f t="shared" si="13"/>
        <v>0</v>
      </c>
      <c r="CN50" s="253">
        <f t="shared" si="13"/>
        <v>0</v>
      </c>
      <c r="CO50" s="452"/>
      <c r="CP50" s="253">
        <f t="shared" si="14"/>
        <v>0</v>
      </c>
      <c r="CQ50" s="253">
        <f t="shared" si="14"/>
        <v>0</v>
      </c>
    </row>
    <row r="51" spans="1:95" x14ac:dyDescent="0.25">
      <c r="A51" s="1210"/>
      <c r="B51" s="20" t="s">
        <v>166</v>
      </c>
      <c r="C51" s="21">
        <f t="shared" si="0"/>
        <v>0</v>
      </c>
      <c r="D51" s="22">
        <f t="shared" si="30"/>
        <v>0</v>
      </c>
      <c r="E51" s="453">
        <f t="shared" si="30"/>
        <v>0</v>
      </c>
      <c r="F51" s="477"/>
      <c r="G51" s="478"/>
      <c r="H51" s="454"/>
      <c r="I51" s="455"/>
      <c r="J51" s="454"/>
      <c r="K51" s="456"/>
      <c r="L51" s="454"/>
      <c r="M51" s="456"/>
      <c r="N51" s="454"/>
      <c r="O51" s="456"/>
      <c r="P51" s="454"/>
      <c r="Q51" s="456"/>
      <c r="R51" s="454"/>
      <c r="S51" s="456"/>
      <c r="T51" s="454"/>
      <c r="U51" s="456"/>
      <c r="V51" s="454"/>
      <c r="W51" s="456"/>
      <c r="X51" s="454"/>
      <c r="Y51" s="456"/>
      <c r="Z51" s="454"/>
      <c r="AA51" s="456"/>
      <c r="AB51" s="454"/>
      <c r="AC51" s="456"/>
      <c r="AD51" s="454"/>
      <c r="AE51" s="456"/>
      <c r="AF51" s="454"/>
      <c r="AG51" s="456"/>
      <c r="AH51" s="454"/>
      <c r="AI51" s="456"/>
      <c r="AJ51" s="454"/>
      <c r="AK51" s="456"/>
      <c r="AL51" s="457"/>
      <c r="AM51" s="458"/>
      <c r="AN51" s="459"/>
      <c r="AO51" s="460"/>
      <c r="AP51" s="455"/>
      <c r="AQ51" s="448"/>
      <c r="AR51" s="448"/>
      <c r="AS51" s="139"/>
      <c r="AT51" s="448"/>
      <c r="AU51" s="448"/>
      <c r="AV51" s="449" t="str">
        <f t="shared" si="2"/>
        <v/>
      </c>
      <c r="CA51" s="450" t="str">
        <f t="shared" si="3"/>
        <v/>
      </c>
      <c r="CB51" s="450" t="str">
        <f t="shared" si="4"/>
        <v/>
      </c>
      <c r="CC51" s="450" t="str">
        <f t="shared" si="5"/>
        <v/>
      </c>
      <c r="CD51" s="450" t="str">
        <f t="shared" si="6"/>
        <v/>
      </c>
      <c r="CE51" s="450" t="str">
        <f t="shared" si="7"/>
        <v/>
      </c>
      <c r="CF51" s="451"/>
      <c r="CG51" s="450" t="str">
        <f t="shared" si="8"/>
        <v/>
      </c>
      <c r="CH51" s="450" t="str">
        <f t="shared" si="9"/>
        <v/>
      </c>
      <c r="CI51" s="207"/>
      <c r="CJ51" s="253">
        <f t="shared" si="10"/>
        <v>0</v>
      </c>
      <c r="CK51" s="253">
        <f t="shared" si="11"/>
        <v>0</v>
      </c>
      <c r="CL51" s="253">
        <f t="shared" si="12"/>
        <v>0</v>
      </c>
      <c r="CM51" s="253">
        <f t="shared" si="13"/>
        <v>0</v>
      </c>
      <c r="CN51" s="253">
        <f t="shared" si="13"/>
        <v>0</v>
      </c>
      <c r="CO51" s="452"/>
      <c r="CP51" s="253">
        <f t="shared" si="14"/>
        <v>0</v>
      </c>
      <c r="CQ51" s="253">
        <f t="shared" si="14"/>
        <v>0</v>
      </c>
    </row>
    <row r="52" spans="1:95" x14ac:dyDescent="0.25">
      <c r="A52" s="1210"/>
      <c r="B52" s="20" t="s">
        <v>167</v>
      </c>
      <c r="C52" s="21">
        <f t="shared" si="0"/>
        <v>0</v>
      </c>
      <c r="D52" s="22">
        <f t="shared" ref="D52:E56" si="31">SUM(H52+J52+L52+N52+P52+R52+T52+V52+X52+Z52+AB52+AD52+AF52+AH52+AJ52+AL52)</f>
        <v>0</v>
      </c>
      <c r="E52" s="453">
        <f t="shared" si="31"/>
        <v>0</v>
      </c>
      <c r="F52" s="477"/>
      <c r="G52" s="478"/>
      <c r="H52" s="454"/>
      <c r="I52" s="455"/>
      <c r="J52" s="454"/>
      <c r="K52" s="456"/>
      <c r="L52" s="454"/>
      <c r="M52" s="456"/>
      <c r="N52" s="454"/>
      <c r="O52" s="456"/>
      <c r="P52" s="454"/>
      <c r="Q52" s="456"/>
      <c r="R52" s="454"/>
      <c r="S52" s="456"/>
      <c r="T52" s="454"/>
      <c r="U52" s="456"/>
      <c r="V52" s="454"/>
      <c r="W52" s="456"/>
      <c r="X52" s="454"/>
      <c r="Y52" s="456"/>
      <c r="Z52" s="454"/>
      <c r="AA52" s="456"/>
      <c r="AB52" s="454"/>
      <c r="AC52" s="456"/>
      <c r="AD52" s="454"/>
      <c r="AE52" s="456"/>
      <c r="AF52" s="454"/>
      <c r="AG52" s="456"/>
      <c r="AH52" s="454"/>
      <c r="AI52" s="456"/>
      <c r="AJ52" s="454"/>
      <c r="AK52" s="456"/>
      <c r="AL52" s="457"/>
      <c r="AM52" s="458"/>
      <c r="AN52" s="459"/>
      <c r="AO52" s="460"/>
      <c r="AP52" s="455"/>
      <c r="AQ52" s="448"/>
      <c r="AR52" s="448"/>
      <c r="AS52" s="139"/>
      <c r="AT52" s="448"/>
      <c r="AU52" s="448"/>
      <c r="AV52" s="449" t="str">
        <f t="shared" si="2"/>
        <v/>
      </c>
      <c r="CA52" s="450" t="str">
        <f t="shared" si="3"/>
        <v/>
      </c>
      <c r="CB52" s="450" t="str">
        <f t="shared" si="4"/>
        <v/>
      </c>
      <c r="CC52" s="450" t="str">
        <f t="shared" si="5"/>
        <v/>
      </c>
      <c r="CD52" s="450" t="str">
        <f t="shared" si="6"/>
        <v/>
      </c>
      <c r="CE52" s="450" t="str">
        <f t="shared" si="7"/>
        <v/>
      </c>
      <c r="CF52" s="451"/>
      <c r="CG52" s="450" t="str">
        <f t="shared" si="8"/>
        <v/>
      </c>
      <c r="CH52" s="450" t="str">
        <f t="shared" si="9"/>
        <v/>
      </c>
      <c r="CI52" s="207"/>
      <c r="CJ52" s="253">
        <f t="shared" si="10"/>
        <v>0</v>
      </c>
      <c r="CK52" s="253">
        <f t="shared" si="11"/>
        <v>0</v>
      </c>
      <c r="CL52" s="253">
        <f t="shared" si="12"/>
        <v>0</v>
      </c>
      <c r="CM52" s="253">
        <f t="shared" si="13"/>
        <v>0</v>
      </c>
      <c r="CN52" s="253">
        <f t="shared" si="13"/>
        <v>0</v>
      </c>
      <c r="CO52" s="452"/>
      <c r="CP52" s="253">
        <f t="shared" si="14"/>
        <v>0</v>
      </c>
      <c r="CQ52" s="253">
        <f t="shared" si="14"/>
        <v>0</v>
      </c>
    </row>
    <row r="53" spans="1:95" s="963" customFormat="1" x14ac:dyDescent="0.25">
      <c r="A53" s="1210"/>
      <c r="B53" s="1001" t="s">
        <v>168</v>
      </c>
      <c r="C53" s="1002">
        <f t="shared" si="0"/>
        <v>0</v>
      </c>
      <c r="D53" s="1003">
        <f t="shared" si="31"/>
        <v>0</v>
      </c>
      <c r="E53" s="1004">
        <f t="shared" si="31"/>
        <v>0</v>
      </c>
      <c r="F53" s="1011"/>
      <c r="G53" s="1012"/>
      <c r="H53" s="1005"/>
      <c r="I53" s="1006"/>
      <c r="J53" s="1005"/>
      <c r="K53" s="1007"/>
      <c r="L53" s="1005"/>
      <c r="M53" s="1007"/>
      <c r="N53" s="1005"/>
      <c r="O53" s="1007"/>
      <c r="P53" s="1005"/>
      <c r="Q53" s="1007"/>
      <c r="R53" s="1005"/>
      <c r="S53" s="1007"/>
      <c r="T53" s="1005"/>
      <c r="U53" s="1007"/>
      <c r="V53" s="1005"/>
      <c r="W53" s="1007"/>
      <c r="X53" s="1005"/>
      <c r="Y53" s="1007"/>
      <c r="Z53" s="1005"/>
      <c r="AA53" s="1007"/>
      <c r="AB53" s="1005"/>
      <c r="AC53" s="1007"/>
      <c r="AD53" s="1005"/>
      <c r="AE53" s="1007"/>
      <c r="AF53" s="1005"/>
      <c r="AG53" s="1007"/>
      <c r="AH53" s="1005"/>
      <c r="AI53" s="1007"/>
      <c r="AJ53" s="1005"/>
      <c r="AK53" s="1007"/>
      <c r="AL53" s="1008"/>
      <c r="AM53" s="1009"/>
      <c r="AN53" s="991"/>
      <c r="AO53" s="1010"/>
      <c r="AP53" s="987"/>
      <c r="AQ53" s="993"/>
      <c r="AR53" s="993"/>
      <c r="AS53" s="994"/>
      <c r="AT53" s="993"/>
      <c r="AU53" s="993"/>
      <c r="AV53" s="995" t="str">
        <f t="shared" si="2"/>
        <v/>
      </c>
      <c r="CA53" s="996" t="str">
        <f t="shared" si="3"/>
        <v/>
      </c>
      <c r="CB53" s="996" t="str">
        <f t="shared" si="4"/>
        <v/>
      </c>
      <c r="CC53" s="996" t="str">
        <f t="shared" si="5"/>
        <v/>
      </c>
      <c r="CD53" s="996" t="str">
        <f t="shared" si="6"/>
        <v/>
      </c>
      <c r="CE53" s="996" t="str">
        <f t="shared" si="7"/>
        <v/>
      </c>
      <c r="CF53" s="997"/>
      <c r="CG53" s="996" t="str">
        <f t="shared" si="8"/>
        <v/>
      </c>
      <c r="CH53" s="996" t="str">
        <f t="shared" si="9"/>
        <v/>
      </c>
      <c r="CI53" s="998"/>
      <c r="CJ53" s="999">
        <f t="shared" si="10"/>
        <v>0</v>
      </c>
      <c r="CK53" s="999">
        <f t="shared" si="11"/>
        <v>0</v>
      </c>
      <c r="CL53" s="999">
        <f t="shared" si="12"/>
        <v>0</v>
      </c>
      <c r="CM53" s="999">
        <f t="shared" si="13"/>
        <v>0</v>
      </c>
      <c r="CN53" s="999">
        <f t="shared" si="13"/>
        <v>0</v>
      </c>
      <c r="CO53" s="1000"/>
      <c r="CP53" s="999">
        <f t="shared" si="14"/>
        <v>0</v>
      </c>
      <c r="CQ53" s="999">
        <f t="shared" si="14"/>
        <v>0</v>
      </c>
    </row>
    <row r="54" spans="1:95" s="963" customFormat="1" x14ac:dyDescent="0.25">
      <c r="A54" s="1210"/>
      <c r="B54" s="984" t="s">
        <v>169</v>
      </c>
      <c r="C54" s="951">
        <f t="shared" si="0"/>
        <v>0</v>
      </c>
      <c r="D54" s="952">
        <f t="shared" si="31"/>
        <v>0</v>
      </c>
      <c r="E54" s="985">
        <f t="shared" si="31"/>
        <v>0</v>
      </c>
      <c r="F54" s="1011"/>
      <c r="G54" s="1013"/>
      <c r="H54" s="986"/>
      <c r="I54" s="987"/>
      <c r="J54" s="986"/>
      <c r="K54" s="988"/>
      <c r="L54" s="986"/>
      <c r="M54" s="988"/>
      <c r="N54" s="986"/>
      <c r="O54" s="988"/>
      <c r="P54" s="986"/>
      <c r="Q54" s="988"/>
      <c r="R54" s="986"/>
      <c r="S54" s="988"/>
      <c r="T54" s="986"/>
      <c r="U54" s="988"/>
      <c r="V54" s="986"/>
      <c r="W54" s="988"/>
      <c r="X54" s="986"/>
      <c r="Y54" s="988"/>
      <c r="Z54" s="986"/>
      <c r="AA54" s="988"/>
      <c r="AB54" s="986"/>
      <c r="AC54" s="988"/>
      <c r="AD54" s="986"/>
      <c r="AE54" s="988"/>
      <c r="AF54" s="986"/>
      <c r="AG54" s="988"/>
      <c r="AH54" s="986"/>
      <c r="AI54" s="988"/>
      <c r="AJ54" s="986"/>
      <c r="AK54" s="988"/>
      <c r="AL54" s="989"/>
      <c r="AM54" s="990"/>
      <c r="AN54" s="991"/>
      <c r="AO54" s="992"/>
      <c r="AP54" s="987"/>
      <c r="AQ54" s="993"/>
      <c r="AR54" s="993"/>
      <c r="AS54" s="994"/>
      <c r="AT54" s="993"/>
      <c r="AU54" s="993"/>
      <c r="AV54" s="995" t="str">
        <f t="shared" si="2"/>
        <v/>
      </c>
      <c r="CA54" s="996" t="str">
        <f t="shared" si="3"/>
        <v/>
      </c>
      <c r="CB54" s="996" t="str">
        <f t="shared" si="4"/>
        <v/>
      </c>
      <c r="CC54" s="996" t="str">
        <f t="shared" si="5"/>
        <v/>
      </c>
      <c r="CD54" s="996" t="str">
        <f t="shared" si="6"/>
        <v/>
      </c>
      <c r="CE54" s="996" t="str">
        <f t="shared" si="7"/>
        <v/>
      </c>
      <c r="CF54" s="997"/>
      <c r="CG54" s="996" t="str">
        <f t="shared" si="8"/>
        <v/>
      </c>
      <c r="CH54" s="996" t="str">
        <f t="shared" si="9"/>
        <v/>
      </c>
      <c r="CI54" s="998"/>
      <c r="CJ54" s="999">
        <f t="shared" si="10"/>
        <v>0</v>
      </c>
      <c r="CK54" s="999">
        <f t="shared" si="11"/>
        <v>0</v>
      </c>
      <c r="CL54" s="999">
        <f t="shared" si="12"/>
        <v>0</v>
      </c>
      <c r="CM54" s="999">
        <f t="shared" si="13"/>
        <v>0</v>
      </c>
      <c r="CN54" s="999">
        <f t="shared" si="13"/>
        <v>0</v>
      </c>
      <c r="CO54" s="1000"/>
      <c r="CP54" s="999">
        <f t="shared" si="14"/>
        <v>0</v>
      </c>
      <c r="CQ54" s="999">
        <f t="shared" si="14"/>
        <v>0</v>
      </c>
    </row>
    <row r="55" spans="1:95" x14ac:dyDescent="0.25">
      <c r="A55" s="1210"/>
      <c r="B55" s="2" t="s">
        <v>170</v>
      </c>
      <c r="C55" s="21">
        <f t="shared" si="0"/>
        <v>0</v>
      </c>
      <c r="D55" s="22">
        <f t="shared" si="31"/>
        <v>0</v>
      </c>
      <c r="E55" s="464">
        <f t="shared" si="31"/>
        <v>0</v>
      </c>
      <c r="F55" s="477"/>
      <c r="G55" s="480"/>
      <c r="H55" s="454"/>
      <c r="I55" s="455"/>
      <c r="J55" s="454"/>
      <c r="K55" s="456"/>
      <c r="L55" s="454"/>
      <c r="M55" s="456"/>
      <c r="N55" s="454"/>
      <c r="O55" s="456"/>
      <c r="P55" s="454"/>
      <c r="Q55" s="456"/>
      <c r="R55" s="454"/>
      <c r="S55" s="456"/>
      <c r="T55" s="454"/>
      <c r="U55" s="456"/>
      <c r="V55" s="454"/>
      <c r="W55" s="456"/>
      <c r="X55" s="454"/>
      <c r="Y55" s="456"/>
      <c r="Z55" s="454"/>
      <c r="AA55" s="456"/>
      <c r="AB55" s="454"/>
      <c r="AC55" s="456"/>
      <c r="AD55" s="454"/>
      <c r="AE55" s="456"/>
      <c r="AF55" s="454"/>
      <c r="AG55" s="485"/>
      <c r="AH55" s="454"/>
      <c r="AI55" s="456"/>
      <c r="AJ55" s="454"/>
      <c r="AK55" s="456"/>
      <c r="AL55" s="457"/>
      <c r="AM55" s="458"/>
      <c r="AN55" s="459"/>
      <c r="AO55" s="460"/>
      <c r="AP55" s="455"/>
      <c r="AQ55" s="448"/>
      <c r="AR55" s="448"/>
      <c r="AS55" s="139"/>
      <c r="AT55" s="448"/>
      <c r="AU55" s="448"/>
      <c r="AV55" s="449" t="str">
        <f t="shared" si="2"/>
        <v/>
      </c>
      <c r="CA55" s="450" t="str">
        <f t="shared" si="3"/>
        <v/>
      </c>
      <c r="CB55" s="450" t="str">
        <f t="shared" si="4"/>
        <v/>
      </c>
      <c r="CC55" s="450" t="str">
        <f t="shared" si="5"/>
        <v/>
      </c>
      <c r="CD55" s="450" t="str">
        <f t="shared" si="6"/>
        <v/>
      </c>
      <c r="CE55" s="450" t="str">
        <f t="shared" si="7"/>
        <v/>
      </c>
      <c r="CF55" s="451"/>
      <c r="CG55" s="450" t="str">
        <f t="shared" si="8"/>
        <v/>
      </c>
      <c r="CH55" s="450" t="str">
        <f t="shared" si="9"/>
        <v/>
      </c>
      <c r="CI55" s="207"/>
      <c r="CJ55" s="253">
        <f t="shared" si="10"/>
        <v>0</v>
      </c>
      <c r="CK55" s="253">
        <f t="shared" si="11"/>
        <v>0</v>
      </c>
      <c r="CL55" s="253">
        <f t="shared" si="12"/>
        <v>0</v>
      </c>
      <c r="CM55" s="253">
        <f t="shared" si="13"/>
        <v>0</v>
      </c>
      <c r="CN55" s="253">
        <f t="shared" si="13"/>
        <v>0</v>
      </c>
      <c r="CO55" s="452"/>
      <c r="CP55" s="253">
        <f t="shared" si="14"/>
        <v>0</v>
      </c>
      <c r="CQ55" s="253">
        <f t="shared" si="14"/>
        <v>0</v>
      </c>
    </row>
    <row r="56" spans="1:95" x14ac:dyDescent="0.25">
      <c r="A56" s="1211"/>
      <c r="B56" s="195" t="s">
        <v>171</v>
      </c>
      <c r="C56" s="111">
        <f t="shared" si="0"/>
        <v>0</v>
      </c>
      <c r="D56" s="466">
        <f t="shared" si="31"/>
        <v>0</v>
      </c>
      <c r="E56" s="467">
        <f t="shared" si="31"/>
        <v>0</v>
      </c>
      <c r="F56" s="481"/>
      <c r="G56" s="482"/>
      <c r="H56" s="119"/>
      <c r="I56" s="468"/>
      <c r="J56" s="119"/>
      <c r="K56" s="121"/>
      <c r="L56" s="119"/>
      <c r="M56" s="121"/>
      <c r="N56" s="119"/>
      <c r="O56" s="121"/>
      <c r="P56" s="119"/>
      <c r="Q56" s="121"/>
      <c r="R56" s="119"/>
      <c r="S56" s="121"/>
      <c r="T56" s="119"/>
      <c r="U56" s="121"/>
      <c r="V56" s="119"/>
      <c r="W56" s="121"/>
      <c r="X56" s="119"/>
      <c r="Y56" s="121"/>
      <c r="Z56" s="119"/>
      <c r="AA56" s="121"/>
      <c r="AB56" s="119"/>
      <c r="AC56" s="121"/>
      <c r="AD56" s="119"/>
      <c r="AE56" s="121"/>
      <c r="AF56" s="119"/>
      <c r="AG56" s="121"/>
      <c r="AH56" s="119"/>
      <c r="AI56" s="121"/>
      <c r="AJ56" s="119"/>
      <c r="AK56" s="121"/>
      <c r="AL56" s="483"/>
      <c r="AM56" s="122"/>
      <c r="AN56" s="470"/>
      <c r="AO56" s="120"/>
      <c r="AP56" s="471"/>
      <c r="AQ56" s="472"/>
      <c r="AR56" s="472"/>
      <c r="AS56" s="139"/>
      <c r="AT56" s="448"/>
      <c r="AU56" s="448"/>
      <c r="AV56" s="449" t="str">
        <f t="shared" si="2"/>
        <v/>
      </c>
      <c r="CA56" s="450" t="str">
        <f t="shared" si="3"/>
        <v/>
      </c>
      <c r="CB56" s="450" t="str">
        <f t="shared" si="4"/>
        <v/>
      </c>
      <c r="CC56" s="450" t="str">
        <f t="shared" si="5"/>
        <v/>
      </c>
      <c r="CD56" s="450" t="str">
        <f t="shared" si="6"/>
        <v/>
      </c>
      <c r="CE56" s="450" t="str">
        <f t="shared" si="7"/>
        <v/>
      </c>
      <c r="CF56" s="451"/>
      <c r="CG56" s="450" t="str">
        <f t="shared" si="8"/>
        <v/>
      </c>
      <c r="CH56" s="450" t="str">
        <f t="shared" si="9"/>
        <v/>
      </c>
      <c r="CI56" s="207"/>
      <c r="CJ56" s="253">
        <f t="shared" si="10"/>
        <v>0</v>
      </c>
      <c r="CK56" s="253">
        <f t="shared" si="11"/>
        <v>0</v>
      </c>
      <c r="CL56" s="253">
        <f t="shared" si="12"/>
        <v>0</v>
      </c>
      <c r="CM56" s="253">
        <f t="shared" si="13"/>
        <v>0</v>
      </c>
      <c r="CN56" s="253">
        <f t="shared" si="13"/>
        <v>0</v>
      </c>
      <c r="CO56" s="452"/>
      <c r="CP56" s="253">
        <f t="shared" si="14"/>
        <v>0</v>
      </c>
      <c r="CQ56" s="253">
        <f t="shared" si="14"/>
        <v>0</v>
      </c>
    </row>
    <row r="57" spans="1:95" x14ac:dyDescent="0.25">
      <c r="A57" s="1212" t="s">
        <v>178</v>
      </c>
      <c r="B57" s="434" t="s">
        <v>54</v>
      </c>
      <c r="C57" s="435">
        <f t="shared" si="0"/>
        <v>0</v>
      </c>
      <c r="D57" s="436">
        <f>SUM(J57+L57+N57+P57+R57+T57+V57+X57+Z57+AB57+AD57+AF57+AH57+AJ57+AL57)</f>
        <v>0</v>
      </c>
      <c r="E57" s="437">
        <f>SUM(K57+M57+O57+Q57+S57+U57+W57+Y57+AA57+AC57+AE57+AG57+AI57+AK57+AM57)</f>
        <v>0</v>
      </c>
      <c r="F57" s="473"/>
      <c r="G57" s="474"/>
      <c r="H57" s="473"/>
      <c r="I57" s="474"/>
      <c r="J57" s="438"/>
      <c r="K57" s="440"/>
      <c r="L57" s="438"/>
      <c r="M57" s="440"/>
      <c r="N57" s="438"/>
      <c r="O57" s="440"/>
      <c r="P57" s="438"/>
      <c r="Q57" s="440"/>
      <c r="R57" s="438"/>
      <c r="S57" s="440"/>
      <c r="T57" s="438"/>
      <c r="U57" s="440"/>
      <c r="V57" s="438"/>
      <c r="W57" s="440"/>
      <c r="X57" s="438"/>
      <c r="Y57" s="440"/>
      <c r="Z57" s="438"/>
      <c r="AA57" s="440"/>
      <c r="AB57" s="438"/>
      <c r="AC57" s="440"/>
      <c r="AD57" s="438"/>
      <c r="AE57" s="440"/>
      <c r="AF57" s="438"/>
      <c r="AG57" s="440"/>
      <c r="AH57" s="438"/>
      <c r="AI57" s="440"/>
      <c r="AJ57" s="438"/>
      <c r="AK57" s="440"/>
      <c r="AL57" s="441"/>
      <c r="AM57" s="442"/>
      <c r="AN57" s="475"/>
      <c r="AO57" s="444"/>
      <c r="AP57" s="439"/>
      <c r="AQ57" s="486"/>
      <c r="AR57" s="486"/>
      <c r="AS57" s="486"/>
      <c r="AT57" s="486"/>
      <c r="AU57" s="486"/>
      <c r="AV57" s="449" t="str">
        <f>$CA57&amp;$CB57&amp;CC57&amp;CD57&amp;CE57&amp;CF57&amp;CG57&amp;CH57</f>
        <v/>
      </c>
      <c r="CA57" s="450" t="str">
        <f t="shared" si="3"/>
        <v/>
      </c>
      <c r="CB57" s="450" t="str">
        <f t="shared" si="4"/>
        <v/>
      </c>
      <c r="CC57" s="450" t="str">
        <f t="shared" si="5"/>
        <v/>
      </c>
      <c r="CD57" s="450" t="str">
        <f t="shared" si="6"/>
        <v/>
      </c>
      <c r="CE57" s="450" t="str">
        <f>IF(AND($C57&lt;&gt;0,AR57=""),"* No olvide ingresar la columna Migrantes (Digite CERO si no tiene).  ",IF(AR57&gt;$C57,"* El Número de Migrantes no puede superar el Total. ",""))</f>
        <v/>
      </c>
      <c r="CF57" s="487" t="str">
        <f>IF(AND(SUM(J57:M57)&gt;0,AS57=""),"* No olvide digitar la variable 14-18 años. Si no tiene digite Cero.",IF(AS57&gt;SUM(J57:M57),"* La variable 14-18 años no puede ser mayor al total por grupo edad de 10 a 19 años. ",""))</f>
        <v/>
      </c>
      <c r="CG57" s="450" t="str">
        <f t="shared" si="8"/>
        <v/>
      </c>
      <c r="CH57" s="450" t="str">
        <f t="shared" si="9"/>
        <v/>
      </c>
      <c r="CI57" s="207"/>
      <c r="CJ57" s="253">
        <f t="shared" si="10"/>
        <v>0</v>
      </c>
      <c r="CK57" s="253">
        <f t="shared" si="11"/>
        <v>0</v>
      </c>
      <c r="CL57" s="253">
        <f t="shared" si="12"/>
        <v>0</v>
      </c>
      <c r="CM57" s="253">
        <f t="shared" si="13"/>
        <v>0</v>
      </c>
      <c r="CN57" s="253">
        <f t="shared" si="13"/>
        <v>0</v>
      </c>
      <c r="CO57" s="488">
        <f>IF(AND(SUM(J57:M57)&gt;0,AS57=""),1,IF(AS57&gt;SUM(J57:M57),1,0))</f>
        <v>0</v>
      </c>
      <c r="CP57" s="253">
        <f t="shared" si="14"/>
        <v>0</v>
      </c>
      <c r="CQ57" s="253">
        <f t="shared" si="14"/>
        <v>0</v>
      </c>
    </row>
    <row r="58" spans="1:95" x14ac:dyDescent="0.25">
      <c r="A58" s="1092"/>
      <c r="B58" s="20" t="s">
        <v>34</v>
      </c>
      <c r="C58" s="21">
        <f t="shared" si="0"/>
        <v>0</v>
      </c>
      <c r="D58" s="22">
        <f t="shared" ref="D58:E62" si="32">SUM(J58+L58+N58+P58+R58+T58+V58+X58+Z58+AB58+AD58+AF58+AH58+AJ58+AL58)</f>
        <v>0</v>
      </c>
      <c r="E58" s="453">
        <f>SUM(K58+M58+O58+Q58+S58+U58+W58+Y58+AA58+AC58+AE58+AG58+AI58+AK58+AM58)</f>
        <v>0</v>
      </c>
      <c r="F58" s="477"/>
      <c r="G58" s="478"/>
      <c r="H58" s="477"/>
      <c r="I58" s="478"/>
      <c r="J58" s="454"/>
      <c r="K58" s="456"/>
      <c r="L58" s="454"/>
      <c r="M58" s="456"/>
      <c r="N58" s="454"/>
      <c r="O58" s="456"/>
      <c r="P58" s="454"/>
      <c r="Q58" s="456"/>
      <c r="R58" s="454"/>
      <c r="S58" s="456"/>
      <c r="T58" s="454"/>
      <c r="U58" s="456"/>
      <c r="V58" s="454"/>
      <c r="W58" s="456"/>
      <c r="X58" s="454"/>
      <c r="Y58" s="456"/>
      <c r="Z58" s="454"/>
      <c r="AA58" s="456"/>
      <c r="AB58" s="454"/>
      <c r="AC58" s="456"/>
      <c r="AD58" s="454"/>
      <c r="AE58" s="456"/>
      <c r="AF58" s="454"/>
      <c r="AG58" s="456"/>
      <c r="AH58" s="454"/>
      <c r="AI58" s="456"/>
      <c r="AJ58" s="454"/>
      <c r="AK58" s="456"/>
      <c r="AL58" s="457"/>
      <c r="AM58" s="458"/>
      <c r="AN58" s="459"/>
      <c r="AO58" s="460"/>
      <c r="AP58" s="455"/>
      <c r="AQ58" s="448"/>
      <c r="AR58" s="448"/>
      <c r="AS58" s="448"/>
      <c r="AT58" s="448"/>
      <c r="AU58" s="448"/>
      <c r="AV58" s="449" t="str">
        <f t="shared" ref="AV58:AV89" si="33">$CA58&amp;$CB58&amp;CC58&amp;CD58&amp;CE58&amp;CF58&amp;CG58&amp;CH58</f>
        <v/>
      </c>
      <c r="CA58" s="450" t="str">
        <f t="shared" si="3"/>
        <v/>
      </c>
      <c r="CB58" s="450" t="str">
        <f t="shared" si="4"/>
        <v/>
      </c>
      <c r="CC58" s="450" t="str">
        <f t="shared" si="5"/>
        <v/>
      </c>
      <c r="CD58" s="450" t="str">
        <f t="shared" si="6"/>
        <v/>
      </c>
      <c r="CE58" s="450" t="str">
        <f t="shared" si="7"/>
        <v/>
      </c>
      <c r="CF58" s="487" t="str">
        <f t="shared" ref="CF58:CF89" si="34">IF(AND(SUM(J58:M58)&gt;0,AS58=""),"* No olvide digitar la variable 14-18 años. Si no tiene digite Cero.",IF(AS58&gt;SUM(J58:M58),"* La variable 14-18 años no puede ser mayor al total por grupo edad de 10 a 19 años. ",""))</f>
        <v/>
      </c>
      <c r="CG58" s="450" t="str">
        <f t="shared" si="8"/>
        <v/>
      </c>
      <c r="CH58" s="450" t="str">
        <f t="shared" si="9"/>
        <v/>
      </c>
      <c r="CI58" s="207"/>
      <c r="CJ58" s="253">
        <f t="shared" si="10"/>
        <v>0</v>
      </c>
      <c r="CK58" s="253">
        <f t="shared" si="11"/>
        <v>0</v>
      </c>
      <c r="CL58" s="253">
        <f t="shared" si="12"/>
        <v>0</v>
      </c>
      <c r="CM58" s="253">
        <f t="shared" si="13"/>
        <v>0</v>
      </c>
      <c r="CN58" s="253">
        <f t="shared" si="13"/>
        <v>0</v>
      </c>
      <c r="CO58" s="488">
        <f t="shared" ref="CO58:CO89" si="35">IF(AND(SUM(J58:M58)&gt;0,AS58=""),1,IF(AS58&gt;SUM(J58:M58),1,0))</f>
        <v>0</v>
      </c>
      <c r="CP58" s="253">
        <f t="shared" si="14"/>
        <v>0</v>
      </c>
      <c r="CQ58" s="253">
        <f t="shared" si="14"/>
        <v>0</v>
      </c>
    </row>
    <row r="59" spans="1:95" x14ac:dyDescent="0.25">
      <c r="A59" s="1092"/>
      <c r="B59" s="20" t="s">
        <v>55</v>
      </c>
      <c r="C59" s="21">
        <f t="shared" si="0"/>
        <v>0</v>
      </c>
      <c r="D59" s="22">
        <f>SUM(J59+L59+N59+P59+R59+T59+V59+X59+Z59+AB59+AD59+AF59+AH59+AJ59+AL59)</f>
        <v>0</v>
      </c>
      <c r="E59" s="453">
        <f>SUM(K59+M59+O59+Q59+S59+U59+W59+Y59+AA59+AC59+AE59+AG59+AI59+AK59+AM59)</f>
        <v>0</v>
      </c>
      <c r="F59" s="477"/>
      <c r="G59" s="478"/>
      <c r="H59" s="477"/>
      <c r="I59" s="478"/>
      <c r="J59" s="454"/>
      <c r="K59" s="456"/>
      <c r="L59" s="454"/>
      <c r="M59" s="456"/>
      <c r="N59" s="454"/>
      <c r="O59" s="456"/>
      <c r="P59" s="454"/>
      <c r="Q59" s="456"/>
      <c r="R59" s="454"/>
      <c r="S59" s="456"/>
      <c r="T59" s="454"/>
      <c r="U59" s="456"/>
      <c r="V59" s="454"/>
      <c r="W59" s="456"/>
      <c r="X59" s="454"/>
      <c r="Y59" s="456"/>
      <c r="Z59" s="454"/>
      <c r="AA59" s="456"/>
      <c r="AB59" s="454"/>
      <c r="AC59" s="456"/>
      <c r="AD59" s="454"/>
      <c r="AE59" s="456"/>
      <c r="AF59" s="454"/>
      <c r="AG59" s="456"/>
      <c r="AH59" s="454"/>
      <c r="AI59" s="456"/>
      <c r="AJ59" s="454"/>
      <c r="AK59" s="456"/>
      <c r="AL59" s="457"/>
      <c r="AM59" s="458"/>
      <c r="AN59" s="459"/>
      <c r="AO59" s="460"/>
      <c r="AP59" s="455"/>
      <c r="AQ59" s="448"/>
      <c r="AR59" s="448"/>
      <c r="AS59" s="448"/>
      <c r="AT59" s="448"/>
      <c r="AU59" s="448"/>
      <c r="AV59" s="449" t="str">
        <f t="shared" si="33"/>
        <v/>
      </c>
      <c r="CA59" s="450" t="str">
        <f t="shared" si="3"/>
        <v/>
      </c>
      <c r="CB59" s="450" t="str">
        <f t="shared" si="4"/>
        <v/>
      </c>
      <c r="CC59" s="450" t="str">
        <f t="shared" si="5"/>
        <v/>
      </c>
      <c r="CD59" s="450" t="str">
        <f t="shared" si="6"/>
        <v/>
      </c>
      <c r="CE59" s="450" t="str">
        <f t="shared" si="7"/>
        <v/>
      </c>
      <c r="CF59" s="487" t="str">
        <f t="shared" si="34"/>
        <v/>
      </c>
      <c r="CG59" s="450" t="str">
        <f t="shared" si="8"/>
        <v/>
      </c>
      <c r="CH59" s="450" t="str">
        <f t="shared" si="9"/>
        <v/>
      </c>
      <c r="CI59" s="207"/>
      <c r="CJ59" s="253">
        <f t="shared" si="10"/>
        <v>0</v>
      </c>
      <c r="CK59" s="253">
        <f t="shared" si="11"/>
        <v>0</v>
      </c>
      <c r="CL59" s="253">
        <f t="shared" si="12"/>
        <v>0</v>
      </c>
      <c r="CM59" s="253">
        <f t="shared" si="13"/>
        <v>0</v>
      </c>
      <c r="CN59" s="253">
        <f t="shared" si="13"/>
        <v>0</v>
      </c>
      <c r="CO59" s="488">
        <f t="shared" si="35"/>
        <v>0</v>
      </c>
      <c r="CP59" s="253">
        <f t="shared" si="14"/>
        <v>0</v>
      </c>
      <c r="CQ59" s="253">
        <f t="shared" si="14"/>
        <v>0</v>
      </c>
    </row>
    <row r="60" spans="1:95" x14ac:dyDescent="0.25">
      <c r="A60" s="1092"/>
      <c r="B60" s="20" t="s">
        <v>166</v>
      </c>
      <c r="C60" s="21">
        <f t="shared" si="0"/>
        <v>0</v>
      </c>
      <c r="D60" s="22">
        <f t="shared" si="32"/>
        <v>0</v>
      </c>
      <c r="E60" s="453">
        <f t="shared" si="32"/>
        <v>0</v>
      </c>
      <c r="F60" s="477"/>
      <c r="G60" s="478"/>
      <c r="H60" s="477"/>
      <c r="I60" s="478"/>
      <c r="J60" s="454"/>
      <c r="K60" s="456"/>
      <c r="L60" s="454"/>
      <c r="M60" s="456"/>
      <c r="N60" s="454"/>
      <c r="O60" s="456"/>
      <c r="P60" s="454"/>
      <c r="Q60" s="456"/>
      <c r="R60" s="454"/>
      <c r="S60" s="456"/>
      <c r="T60" s="454"/>
      <c r="U60" s="456"/>
      <c r="V60" s="454"/>
      <c r="W60" s="456"/>
      <c r="X60" s="454"/>
      <c r="Y60" s="456"/>
      <c r="Z60" s="454"/>
      <c r="AA60" s="456"/>
      <c r="AB60" s="454"/>
      <c r="AC60" s="456"/>
      <c r="AD60" s="454"/>
      <c r="AE60" s="456"/>
      <c r="AF60" s="454"/>
      <c r="AG60" s="456"/>
      <c r="AH60" s="454"/>
      <c r="AI60" s="456"/>
      <c r="AJ60" s="454"/>
      <c r="AK60" s="456"/>
      <c r="AL60" s="457"/>
      <c r="AM60" s="458"/>
      <c r="AN60" s="459"/>
      <c r="AO60" s="460"/>
      <c r="AP60" s="455"/>
      <c r="AQ60" s="448"/>
      <c r="AR60" s="448"/>
      <c r="AS60" s="448"/>
      <c r="AT60" s="448"/>
      <c r="AU60" s="448"/>
      <c r="AV60" s="449" t="str">
        <f t="shared" si="33"/>
        <v/>
      </c>
      <c r="CA60" s="450" t="str">
        <f t="shared" si="3"/>
        <v/>
      </c>
      <c r="CB60" s="450" t="str">
        <f t="shared" si="4"/>
        <v/>
      </c>
      <c r="CC60" s="450" t="str">
        <f t="shared" si="5"/>
        <v/>
      </c>
      <c r="CD60" s="450" t="str">
        <f t="shared" si="6"/>
        <v/>
      </c>
      <c r="CE60" s="450" t="str">
        <f t="shared" si="7"/>
        <v/>
      </c>
      <c r="CF60" s="487" t="str">
        <f t="shared" si="34"/>
        <v/>
      </c>
      <c r="CG60" s="450" t="str">
        <f t="shared" si="8"/>
        <v/>
      </c>
      <c r="CH60" s="450" t="str">
        <f t="shared" si="9"/>
        <v/>
      </c>
      <c r="CI60" s="207"/>
      <c r="CJ60" s="253">
        <f t="shared" si="10"/>
        <v>0</v>
      </c>
      <c r="CK60" s="253">
        <f t="shared" si="11"/>
        <v>0</v>
      </c>
      <c r="CL60" s="253">
        <f t="shared" si="12"/>
        <v>0</v>
      </c>
      <c r="CM60" s="253">
        <f t="shared" si="13"/>
        <v>0</v>
      </c>
      <c r="CN60" s="253">
        <f t="shared" si="13"/>
        <v>0</v>
      </c>
      <c r="CO60" s="488">
        <f t="shared" si="35"/>
        <v>0</v>
      </c>
      <c r="CP60" s="253">
        <f t="shared" si="14"/>
        <v>0</v>
      </c>
      <c r="CQ60" s="253">
        <f t="shared" si="14"/>
        <v>0</v>
      </c>
    </row>
    <row r="61" spans="1:95" x14ac:dyDescent="0.25">
      <c r="A61" s="1092"/>
      <c r="B61" s="73" t="s">
        <v>170</v>
      </c>
      <c r="C61" s="88">
        <f t="shared" si="0"/>
        <v>0</v>
      </c>
      <c r="D61" s="22">
        <f>SUM(J61+L61+N61+P61+R61+T61+V61+X61+Z61+AB61+AD61+AF61+AH61+AJ61+AL61)</f>
        <v>0</v>
      </c>
      <c r="E61" s="464">
        <f>SUM(K61+M61+O61+Q61+S61+U61+W61+Y61+AA61+AC61+AE61+AG61+AI61+AK61+AM61)</f>
        <v>0</v>
      </c>
      <c r="F61" s="477"/>
      <c r="G61" s="478"/>
      <c r="H61" s="477"/>
      <c r="I61" s="478"/>
      <c r="J61" s="129"/>
      <c r="K61" s="132"/>
      <c r="L61" s="129"/>
      <c r="M61" s="132"/>
      <c r="N61" s="129"/>
      <c r="O61" s="132"/>
      <c r="P61" s="129"/>
      <c r="Q61" s="132"/>
      <c r="R61" s="129"/>
      <c r="S61" s="132"/>
      <c r="T61" s="129"/>
      <c r="U61" s="132"/>
      <c r="V61" s="129"/>
      <c r="W61" s="132"/>
      <c r="X61" s="129"/>
      <c r="Y61" s="132"/>
      <c r="Z61" s="129"/>
      <c r="AA61" s="132"/>
      <c r="AB61" s="129"/>
      <c r="AC61" s="132"/>
      <c r="AD61" s="129"/>
      <c r="AE61" s="132"/>
      <c r="AF61" s="129"/>
      <c r="AG61" s="132"/>
      <c r="AH61" s="129"/>
      <c r="AI61" s="132"/>
      <c r="AJ61" s="129"/>
      <c r="AK61" s="132"/>
      <c r="AL61" s="462"/>
      <c r="AM61" s="133"/>
      <c r="AN61" s="459"/>
      <c r="AO61" s="131"/>
      <c r="AP61" s="130"/>
      <c r="AQ61" s="489"/>
      <c r="AR61" s="489"/>
      <c r="AS61" s="489"/>
      <c r="AT61" s="489"/>
      <c r="AU61" s="489"/>
      <c r="AV61" s="449" t="str">
        <f t="shared" si="33"/>
        <v/>
      </c>
      <c r="CA61" s="450" t="str">
        <f t="shared" si="3"/>
        <v/>
      </c>
      <c r="CB61" s="450" t="str">
        <f t="shared" si="4"/>
        <v/>
      </c>
      <c r="CC61" s="450" t="str">
        <f t="shared" si="5"/>
        <v/>
      </c>
      <c r="CD61" s="450" t="str">
        <f t="shared" si="6"/>
        <v/>
      </c>
      <c r="CE61" s="450" t="str">
        <f t="shared" si="7"/>
        <v/>
      </c>
      <c r="CF61" s="487" t="str">
        <f t="shared" si="34"/>
        <v/>
      </c>
      <c r="CG61" s="450" t="str">
        <f t="shared" si="8"/>
        <v/>
      </c>
      <c r="CH61" s="450" t="str">
        <f t="shared" si="9"/>
        <v/>
      </c>
      <c r="CI61" s="207"/>
      <c r="CJ61" s="253">
        <f t="shared" si="10"/>
        <v>0</v>
      </c>
      <c r="CK61" s="253">
        <f t="shared" si="11"/>
        <v>0</v>
      </c>
      <c r="CL61" s="253">
        <f t="shared" si="12"/>
        <v>0</v>
      </c>
      <c r="CM61" s="253">
        <f t="shared" si="13"/>
        <v>0</v>
      </c>
      <c r="CN61" s="253">
        <f t="shared" si="13"/>
        <v>0</v>
      </c>
      <c r="CO61" s="488">
        <f t="shared" si="35"/>
        <v>0</v>
      </c>
      <c r="CP61" s="253">
        <f t="shared" si="14"/>
        <v>0</v>
      </c>
      <c r="CQ61" s="253">
        <f t="shared" si="14"/>
        <v>0</v>
      </c>
    </row>
    <row r="62" spans="1:95" x14ac:dyDescent="0.25">
      <c r="A62" s="1093"/>
      <c r="B62" s="195" t="s">
        <v>169</v>
      </c>
      <c r="C62" s="111">
        <f t="shared" si="0"/>
        <v>0</v>
      </c>
      <c r="D62" s="466">
        <f t="shared" si="32"/>
        <v>0</v>
      </c>
      <c r="E62" s="467">
        <f t="shared" si="32"/>
        <v>0</v>
      </c>
      <c r="F62" s="481"/>
      <c r="G62" s="490"/>
      <c r="H62" s="481"/>
      <c r="I62" s="490"/>
      <c r="J62" s="469"/>
      <c r="K62" s="491"/>
      <c r="L62" s="469"/>
      <c r="M62" s="491"/>
      <c r="N62" s="469"/>
      <c r="O62" s="491"/>
      <c r="P62" s="469"/>
      <c r="Q62" s="491"/>
      <c r="R62" s="469"/>
      <c r="S62" s="491"/>
      <c r="T62" s="469"/>
      <c r="U62" s="491"/>
      <c r="V62" s="469"/>
      <c r="W62" s="491"/>
      <c r="X62" s="469"/>
      <c r="Y62" s="491"/>
      <c r="Z62" s="469"/>
      <c r="AA62" s="491"/>
      <c r="AB62" s="469"/>
      <c r="AC62" s="491"/>
      <c r="AD62" s="469"/>
      <c r="AE62" s="491"/>
      <c r="AF62" s="469"/>
      <c r="AG62" s="491"/>
      <c r="AH62" s="469"/>
      <c r="AI62" s="491"/>
      <c r="AJ62" s="469"/>
      <c r="AK62" s="491"/>
      <c r="AL62" s="492"/>
      <c r="AM62" s="493"/>
      <c r="AN62" s="470"/>
      <c r="AO62" s="494"/>
      <c r="AP62" s="471"/>
      <c r="AQ62" s="472"/>
      <c r="AR62" s="472"/>
      <c r="AS62" s="472"/>
      <c r="AT62" s="472"/>
      <c r="AU62" s="472"/>
      <c r="AV62" s="449" t="str">
        <f t="shared" si="33"/>
        <v/>
      </c>
      <c r="CA62" s="450" t="str">
        <f t="shared" si="3"/>
        <v/>
      </c>
      <c r="CB62" s="450" t="str">
        <f t="shared" si="4"/>
        <v/>
      </c>
      <c r="CC62" s="450" t="str">
        <f t="shared" si="5"/>
        <v/>
      </c>
      <c r="CD62" s="450" t="str">
        <f t="shared" si="6"/>
        <v/>
      </c>
      <c r="CE62" s="450" t="str">
        <f t="shared" si="7"/>
        <v/>
      </c>
      <c r="CF62" s="487" t="str">
        <f t="shared" si="34"/>
        <v/>
      </c>
      <c r="CG62" s="450" t="str">
        <f t="shared" si="8"/>
        <v/>
      </c>
      <c r="CH62" s="450" t="str">
        <f t="shared" si="9"/>
        <v/>
      </c>
      <c r="CI62" s="207"/>
      <c r="CJ62" s="253">
        <f t="shared" si="10"/>
        <v>0</v>
      </c>
      <c r="CK62" s="253">
        <f t="shared" si="11"/>
        <v>0</v>
      </c>
      <c r="CL62" s="253">
        <f t="shared" si="12"/>
        <v>0</v>
      </c>
      <c r="CM62" s="253">
        <f t="shared" si="13"/>
        <v>0</v>
      </c>
      <c r="CN62" s="253">
        <f t="shared" si="13"/>
        <v>0</v>
      </c>
      <c r="CO62" s="488">
        <f t="shared" si="35"/>
        <v>0</v>
      </c>
      <c r="CP62" s="253">
        <f t="shared" si="14"/>
        <v>0</v>
      </c>
      <c r="CQ62" s="253">
        <f t="shared" si="14"/>
        <v>0</v>
      </c>
    </row>
    <row r="63" spans="1:95" x14ac:dyDescent="0.25">
      <c r="A63" s="1212" t="s">
        <v>179</v>
      </c>
      <c r="B63" s="434" t="s">
        <v>54</v>
      </c>
      <c r="C63" s="435">
        <f t="shared" si="0"/>
        <v>0</v>
      </c>
      <c r="D63" s="436">
        <f t="shared" ref="D63:E66" si="36">SUM(J63+L63+N63+P63+R63+T63+V63+X63+Z63+AB63)</f>
        <v>0</v>
      </c>
      <c r="E63" s="437">
        <f t="shared" si="36"/>
        <v>0</v>
      </c>
      <c r="F63" s="473"/>
      <c r="G63" s="474"/>
      <c r="H63" s="473"/>
      <c r="I63" s="474"/>
      <c r="J63" s="438"/>
      <c r="K63" s="440"/>
      <c r="L63" s="438"/>
      <c r="M63" s="440"/>
      <c r="N63" s="438"/>
      <c r="O63" s="440"/>
      <c r="P63" s="438"/>
      <c r="Q63" s="440"/>
      <c r="R63" s="438"/>
      <c r="S63" s="440"/>
      <c r="T63" s="438"/>
      <c r="U63" s="440"/>
      <c r="V63" s="438"/>
      <c r="W63" s="440"/>
      <c r="X63" s="438"/>
      <c r="Y63" s="440"/>
      <c r="Z63" s="438"/>
      <c r="AA63" s="440"/>
      <c r="AB63" s="454"/>
      <c r="AC63" s="456"/>
      <c r="AD63" s="495"/>
      <c r="AE63" s="496"/>
      <c r="AF63" s="497"/>
      <c r="AG63" s="498"/>
      <c r="AH63" s="497"/>
      <c r="AI63" s="498"/>
      <c r="AJ63" s="497"/>
      <c r="AK63" s="498"/>
      <c r="AL63" s="499"/>
      <c r="AM63" s="500"/>
      <c r="AN63" s="475"/>
      <c r="AO63" s="501"/>
      <c r="AP63" s="445"/>
      <c r="AQ63" s="446"/>
      <c r="AR63" s="446"/>
      <c r="AS63" s="446"/>
      <c r="AT63" s="446"/>
      <c r="AU63" s="446"/>
      <c r="AV63" s="449" t="str">
        <f t="shared" si="33"/>
        <v/>
      </c>
      <c r="CA63" s="450" t="str">
        <f t="shared" si="3"/>
        <v/>
      </c>
      <c r="CB63" s="450" t="str">
        <f t="shared" si="4"/>
        <v/>
      </c>
      <c r="CC63" s="450" t="str">
        <f t="shared" si="5"/>
        <v/>
      </c>
      <c r="CD63" s="450" t="str">
        <f t="shared" si="6"/>
        <v/>
      </c>
      <c r="CE63" s="450" t="str">
        <f t="shared" si="7"/>
        <v/>
      </c>
      <c r="CF63" s="487" t="str">
        <f t="shared" si="34"/>
        <v/>
      </c>
      <c r="CG63" s="450" t="str">
        <f t="shared" si="8"/>
        <v/>
      </c>
      <c r="CH63" s="450" t="str">
        <f t="shared" si="9"/>
        <v/>
      </c>
      <c r="CI63" s="207"/>
      <c r="CJ63" s="253">
        <f t="shared" si="10"/>
        <v>0</v>
      </c>
      <c r="CK63" s="253">
        <f t="shared" si="11"/>
        <v>0</v>
      </c>
      <c r="CL63" s="253">
        <f t="shared" si="12"/>
        <v>0</v>
      </c>
      <c r="CM63" s="253">
        <f t="shared" si="13"/>
        <v>0</v>
      </c>
      <c r="CN63" s="253">
        <f t="shared" si="13"/>
        <v>0</v>
      </c>
      <c r="CO63" s="488">
        <f t="shared" si="35"/>
        <v>0</v>
      </c>
      <c r="CP63" s="253">
        <f t="shared" si="14"/>
        <v>0</v>
      </c>
      <c r="CQ63" s="253">
        <f t="shared" si="14"/>
        <v>0</v>
      </c>
    </row>
    <row r="64" spans="1:95" x14ac:dyDescent="0.25">
      <c r="A64" s="1092"/>
      <c r="B64" s="20" t="s">
        <v>55</v>
      </c>
      <c r="C64" s="21">
        <f t="shared" si="0"/>
        <v>0</v>
      </c>
      <c r="D64" s="22">
        <f t="shared" si="36"/>
        <v>0</v>
      </c>
      <c r="E64" s="453">
        <f t="shared" si="36"/>
        <v>0</v>
      </c>
      <c r="F64" s="477"/>
      <c r="G64" s="478"/>
      <c r="H64" s="477"/>
      <c r="I64" s="478"/>
      <c r="J64" s="454"/>
      <c r="K64" s="456"/>
      <c r="L64" s="454"/>
      <c r="M64" s="456"/>
      <c r="N64" s="454"/>
      <c r="O64" s="456"/>
      <c r="P64" s="454"/>
      <c r="Q64" s="456"/>
      <c r="R64" s="454"/>
      <c r="S64" s="456"/>
      <c r="T64" s="454"/>
      <c r="U64" s="456"/>
      <c r="V64" s="454"/>
      <c r="W64" s="456"/>
      <c r="X64" s="454"/>
      <c r="Y64" s="456"/>
      <c r="Z64" s="454"/>
      <c r="AA64" s="456"/>
      <c r="AB64" s="454"/>
      <c r="AC64" s="456"/>
      <c r="AD64" s="495"/>
      <c r="AE64" s="496"/>
      <c r="AF64" s="502"/>
      <c r="AG64" s="479"/>
      <c r="AH64" s="502"/>
      <c r="AI64" s="479"/>
      <c r="AJ64" s="502"/>
      <c r="AK64" s="479"/>
      <c r="AL64" s="503"/>
      <c r="AM64" s="504"/>
      <c r="AN64" s="459"/>
      <c r="AO64" s="460"/>
      <c r="AP64" s="455"/>
      <c r="AQ64" s="448"/>
      <c r="AR64" s="448"/>
      <c r="AS64" s="448"/>
      <c r="AT64" s="448"/>
      <c r="AU64" s="448"/>
      <c r="AV64" s="449" t="str">
        <f t="shared" si="33"/>
        <v/>
      </c>
      <c r="CA64" s="450" t="str">
        <f t="shared" si="3"/>
        <v/>
      </c>
      <c r="CB64" s="450" t="str">
        <f t="shared" si="4"/>
        <v/>
      </c>
      <c r="CC64" s="450" t="str">
        <f t="shared" si="5"/>
        <v/>
      </c>
      <c r="CD64" s="450" t="str">
        <f t="shared" si="6"/>
        <v/>
      </c>
      <c r="CE64" s="450" t="str">
        <f t="shared" si="7"/>
        <v/>
      </c>
      <c r="CF64" s="487" t="str">
        <f t="shared" si="34"/>
        <v/>
      </c>
      <c r="CG64" s="450" t="str">
        <f t="shared" si="8"/>
        <v/>
      </c>
      <c r="CH64" s="450" t="str">
        <f t="shared" si="9"/>
        <v/>
      </c>
      <c r="CI64" s="207"/>
      <c r="CJ64" s="253">
        <f t="shared" si="10"/>
        <v>0</v>
      </c>
      <c r="CK64" s="253">
        <f t="shared" si="11"/>
        <v>0</v>
      </c>
      <c r="CL64" s="253">
        <f t="shared" si="12"/>
        <v>0</v>
      </c>
      <c r="CM64" s="253">
        <f t="shared" si="13"/>
        <v>0</v>
      </c>
      <c r="CN64" s="253">
        <f t="shared" si="13"/>
        <v>0</v>
      </c>
      <c r="CO64" s="488">
        <f t="shared" si="35"/>
        <v>0</v>
      </c>
      <c r="CP64" s="253">
        <f t="shared" si="14"/>
        <v>0</v>
      </c>
      <c r="CQ64" s="253">
        <f t="shared" si="14"/>
        <v>0</v>
      </c>
    </row>
    <row r="65" spans="1:95" x14ac:dyDescent="0.25">
      <c r="A65" s="1092"/>
      <c r="B65" s="2" t="s">
        <v>170</v>
      </c>
      <c r="C65" s="21">
        <f t="shared" si="0"/>
        <v>0</v>
      </c>
      <c r="D65" s="22">
        <f t="shared" si="36"/>
        <v>0</v>
      </c>
      <c r="E65" s="464">
        <f t="shared" si="36"/>
        <v>0</v>
      </c>
      <c r="F65" s="477"/>
      <c r="G65" s="478"/>
      <c r="H65" s="477"/>
      <c r="I65" s="478"/>
      <c r="J65" s="129"/>
      <c r="K65" s="132"/>
      <c r="L65" s="129"/>
      <c r="M65" s="132"/>
      <c r="N65" s="129"/>
      <c r="O65" s="132"/>
      <c r="P65" s="129"/>
      <c r="Q65" s="132"/>
      <c r="R65" s="129"/>
      <c r="S65" s="132"/>
      <c r="T65" s="129"/>
      <c r="U65" s="132"/>
      <c r="V65" s="129"/>
      <c r="W65" s="132"/>
      <c r="X65" s="129"/>
      <c r="Y65" s="132"/>
      <c r="Z65" s="129"/>
      <c r="AA65" s="132"/>
      <c r="AB65" s="454"/>
      <c r="AC65" s="456"/>
      <c r="AD65" s="495"/>
      <c r="AE65" s="496"/>
      <c r="AF65" s="477"/>
      <c r="AG65" s="505"/>
      <c r="AH65" s="477"/>
      <c r="AI65" s="505"/>
      <c r="AJ65" s="477"/>
      <c r="AK65" s="505"/>
      <c r="AL65" s="506"/>
      <c r="AM65" s="507"/>
      <c r="AN65" s="459"/>
      <c r="AO65" s="131"/>
      <c r="AP65" s="130"/>
      <c r="AQ65" s="489"/>
      <c r="AR65" s="489"/>
      <c r="AS65" s="489"/>
      <c r="AT65" s="489"/>
      <c r="AU65" s="489"/>
      <c r="AV65" s="449" t="str">
        <f t="shared" si="33"/>
        <v/>
      </c>
      <c r="CA65" s="450" t="str">
        <f t="shared" si="3"/>
        <v/>
      </c>
      <c r="CB65" s="450" t="str">
        <f t="shared" si="4"/>
        <v/>
      </c>
      <c r="CC65" s="450" t="str">
        <f t="shared" si="5"/>
        <v/>
      </c>
      <c r="CD65" s="450" t="str">
        <f t="shared" si="6"/>
        <v/>
      </c>
      <c r="CE65" s="450" t="str">
        <f t="shared" si="7"/>
        <v/>
      </c>
      <c r="CF65" s="487" t="str">
        <f t="shared" si="34"/>
        <v/>
      </c>
      <c r="CG65" s="450" t="str">
        <f t="shared" si="8"/>
        <v/>
      </c>
      <c r="CH65" s="450" t="str">
        <f t="shared" si="9"/>
        <v/>
      </c>
      <c r="CI65" s="207"/>
      <c r="CJ65" s="253">
        <f t="shared" si="10"/>
        <v>0</v>
      </c>
      <c r="CK65" s="253">
        <f t="shared" si="11"/>
        <v>0</v>
      </c>
      <c r="CL65" s="253">
        <f t="shared" si="12"/>
        <v>0</v>
      </c>
      <c r="CM65" s="253">
        <f t="shared" si="13"/>
        <v>0</v>
      </c>
      <c r="CN65" s="253">
        <f t="shared" si="13"/>
        <v>0</v>
      </c>
      <c r="CO65" s="488">
        <f t="shared" si="35"/>
        <v>0</v>
      </c>
      <c r="CP65" s="253">
        <f t="shared" si="14"/>
        <v>0</v>
      </c>
      <c r="CQ65" s="253">
        <f t="shared" si="14"/>
        <v>0</v>
      </c>
    </row>
    <row r="66" spans="1:95" x14ac:dyDescent="0.25">
      <c r="A66" s="1093"/>
      <c r="B66" s="195" t="s">
        <v>169</v>
      </c>
      <c r="C66" s="111">
        <f t="shared" si="0"/>
        <v>0</v>
      </c>
      <c r="D66" s="466">
        <f t="shared" si="36"/>
        <v>0</v>
      </c>
      <c r="E66" s="467">
        <f t="shared" si="36"/>
        <v>0</v>
      </c>
      <c r="F66" s="481"/>
      <c r="G66" s="490"/>
      <c r="H66" s="481"/>
      <c r="I66" s="490"/>
      <c r="J66" s="469"/>
      <c r="K66" s="491"/>
      <c r="L66" s="469"/>
      <c r="M66" s="491"/>
      <c r="N66" s="469"/>
      <c r="O66" s="491"/>
      <c r="P66" s="469"/>
      <c r="Q66" s="491"/>
      <c r="R66" s="469"/>
      <c r="S66" s="491"/>
      <c r="T66" s="469"/>
      <c r="U66" s="491"/>
      <c r="V66" s="469"/>
      <c r="W66" s="491"/>
      <c r="X66" s="469"/>
      <c r="Y66" s="491"/>
      <c r="Z66" s="469"/>
      <c r="AA66" s="491"/>
      <c r="AB66" s="454"/>
      <c r="AC66" s="456"/>
      <c r="AD66" s="495"/>
      <c r="AE66" s="496"/>
      <c r="AF66" s="481"/>
      <c r="AG66" s="508"/>
      <c r="AH66" s="481"/>
      <c r="AI66" s="508"/>
      <c r="AJ66" s="481"/>
      <c r="AK66" s="508"/>
      <c r="AL66" s="509"/>
      <c r="AM66" s="510"/>
      <c r="AN66" s="470"/>
      <c r="AO66" s="494"/>
      <c r="AP66" s="471"/>
      <c r="AQ66" s="472"/>
      <c r="AR66" s="472"/>
      <c r="AS66" s="472"/>
      <c r="AT66" s="472"/>
      <c r="AU66" s="472"/>
      <c r="AV66" s="449" t="str">
        <f t="shared" si="33"/>
        <v/>
      </c>
      <c r="CA66" s="450" t="str">
        <f t="shared" si="3"/>
        <v/>
      </c>
      <c r="CB66" s="450" t="str">
        <f t="shared" si="4"/>
        <v/>
      </c>
      <c r="CC66" s="450" t="str">
        <f t="shared" si="5"/>
        <v/>
      </c>
      <c r="CD66" s="450" t="str">
        <f t="shared" si="6"/>
        <v/>
      </c>
      <c r="CE66" s="450" t="str">
        <f t="shared" si="7"/>
        <v/>
      </c>
      <c r="CF66" s="487" t="str">
        <f t="shared" si="34"/>
        <v/>
      </c>
      <c r="CG66" s="450" t="str">
        <f t="shared" si="8"/>
        <v/>
      </c>
      <c r="CH66" s="450" t="str">
        <f t="shared" si="9"/>
        <v/>
      </c>
      <c r="CI66" s="207"/>
      <c r="CJ66" s="253">
        <f t="shared" si="10"/>
        <v>0</v>
      </c>
      <c r="CK66" s="253">
        <f t="shared" si="11"/>
        <v>0</v>
      </c>
      <c r="CL66" s="253">
        <f t="shared" si="12"/>
        <v>0</v>
      </c>
      <c r="CM66" s="253">
        <f t="shared" si="13"/>
        <v>0</v>
      </c>
      <c r="CN66" s="253">
        <f t="shared" si="13"/>
        <v>0</v>
      </c>
      <c r="CO66" s="488">
        <f t="shared" si="35"/>
        <v>0</v>
      </c>
      <c r="CP66" s="253">
        <f t="shared" si="14"/>
        <v>0</v>
      </c>
      <c r="CQ66" s="253">
        <f t="shared" si="14"/>
        <v>0</v>
      </c>
    </row>
    <row r="67" spans="1:95" x14ac:dyDescent="0.25">
      <c r="A67" s="1212" t="s">
        <v>180</v>
      </c>
      <c r="B67" s="434" t="s">
        <v>54</v>
      </c>
      <c r="C67" s="435">
        <f t="shared" si="0"/>
        <v>0</v>
      </c>
      <c r="D67" s="436">
        <f>SUM(J67+L67+N67+P67+R67+T67+V67+X67+Z67+AB67+AD67+AF67+AH67+AJ67+AL67)</f>
        <v>0</v>
      </c>
      <c r="E67" s="437">
        <f>SUM(K67+M67+O67+Q67+S67+U67+W67+Y67+AA67+AC67+AE67+AG67+AI67+AK67+AM67)</f>
        <v>0</v>
      </c>
      <c r="F67" s="473"/>
      <c r="G67" s="474"/>
      <c r="H67" s="473"/>
      <c r="I67" s="474"/>
      <c r="J67" s="438"/>
      <c r="K67" s="440"/>
      <c r="L67" s="438"/>
      <c r="M67" s="440"/>
      <c r="N67" s="438"/>
      <c r="O67" s="440"/>
      <c r="P67" s="438"/>
      <c r="Q67" s="440"/>
      <c r="R67" s="438"/>
      <c r="S67" s="440"/>
      <c r="T67" s="438"/>
      <c r="U67" s="440"/>
      <c r="V67" s="438"/>
      <c r="W67" s="440"/>
      <c r="X67" s="438"/>
      <c r="Y67" s="440"/>
      <c r="Z67" s="438"/>
      <c r="AA67" s="440"/>
      <c r="AB67" s="438"/>
      <c r="AC67" s="440"/>
      <c r="AD67" s="438"/>
      <c r="AE67" s="440"/>
      <c r="AF67" s="438"/>
      <c r="AG67" s="440"/>
      <c r="AH67" s="438"/>
      <c r="AI67" s="440"/>
      <c r="AJ67" s="438"/>
      <c r="AK67" s="440"/>
      <c r="AL67" s="441"/>
      <c r="AM67" s="442"/>
      <c r="AN67" s="475"/>
      <c r="AO67" s="501"/>
      <c r="AP67" s="445"/>
      <c r="AQ67" s="446"/>
      <c r="AR67" s="446"/>
      <c r="AS67" s="446"/>
      <c r="AT67" s="446"/>
      <c r="AU67" s="446"/>
      <c r="AV67" s="449" t="str">
        <f t="shared" si="33"/>
        <v/>
      </c>
      <c r="CA67" s="450" t="str">
        <f t="shared" si="3"/>
        <v/>
      </c>
      <c r="CB67" s="450" t="str">
        <f t="shared" si="4"/>
        <v/>
      </c>
      <c r="CC67" s="450" t="str">
        <f t="shared" si="5"/>
        <v/>
      </c>
      <c r="CD67" s="450" t="str">
        <f t="shared" si="6"/>
        <v/>
      </c>
      <c r="CE67" s="450" t="str">
        <f t="shared" si="7"/>
        <v/>
      </c>
      <c r="CF67" s="487" t="str">
        <f t="shared" si="34"/>
        <v/>
      </c>
      <c r="CG67" s="450" t="str">
        <f t="shared" si="8"/>
        <v/>
      </c>
      <c r="CH67" s="450" t="str">
        <f t="shared" si="9"/>
        <v/>
      </c>
      <c r="CI67" s="207"/>
      <c r="CJ67" s="253">
        <f t="shared" si="10"/>
        <v>0</v>
      </c>
      <c r="CK67" s="253">
        <f t="shared" si="11"/>
        <v>0</v>
      </c>
      <c r="CL67" s="253">
        <f t="shared" si="12"/>
        <v>0</v>
      </c>
      <c r="CM67" s="253">
        <f t="shared" si="13"/>
        <v>0</v>
      </c>
      <c r="CN67" s="253">
        <f t="shared" si="13"/>
        <v>0</v>
      </c>
      <c r="CO67" s="488">
        <f t="shared" si="35"/>
        <v>0</v>
      </c>
      <c r="CP67" s="253">
        <f t="shared" si="14"/>
        <v>0</v>
      </c>
      <c r="CQ67" s="253">
        <f t="shared" si="14"/>
        <v>0</v>
      </c>
    </row>
    <row r="68" spans="1:95" x14ac:dyDescent="0.25">
      <c r="A68" s="1092"/>
      <c r="B68" s="20" t="s">
        <v>174</v>
      </c>
      <c r="C68" s="21">
        <f t="shared" si="0"/>
        <v>0</v>
      </c>
      <c r="D68" s="22">
        <f t="shared" ref="D68:E73" si="37">SUM(J68+L68+N68+P68+R68+T68+V68+X68+Z68+AB68+AD68+AF68+AH68+AJ68+AL68)</f>
        <v>0</v>
      </c>
      <c r="E68" s="453">
        <f t="shared" si="37"/>
        <v>0</v>
      </c>
      <c r="F68" s="477"/>
      <c r="G68" s="478"/>
      <c r="H68" s="477"/>
      <c r="I68" s="478"/>
      <c r="J68" s="454"/>
      <c r="K68" s="456"/>
      <c r="L68" s="454"/>
      <c r="M68" s="456"/>
      <c r="N68" s="454"/>
      <c r="O68" s="456"/>
      <c r="P68" s="454"/>
      <c r="Q68" s="456"/>
      <c r="R68" s="454"/>
      <c r="S68" s="456"/>
      <c r="T68" s="454"/>
      <c r="U68" s="456"/>
      <c r="V68" s="454"/>
      <c r="W68" s="456"/>
      <c r="X68" s="454"/>
      <c r="Y68" s="456"/>
      <c r="Z68" s="454"/>
      <c r="AA68" s="456"/>
      <c r="AB68" s="454"/>
      <c r="AC68" s="456"/>
      <c r="AD68" s="454"/>
      <c r="AE68" s="456"/>
      <c r="AF68" s="454"/>
      <c r="AG68" s="456"/>
      <c r="AH68" s="454"/>
      <c r="AI68" s="456"/>
      <c r="AJ68" s="454"/>
      <c r="AK68" s="456"/>
      <c r="AL68" s="457"/>
      <c r="AM68" s="458"/>
      <c r="AN68" s="459"/>
      <c r="AO68" s="511"/>
      <c r="AP68" s="512"/>
      <c r="AQ68" s="513"/>
      <c r="AR68" s="513"/>
      <c r="AS68" s="513"/>
      <c r="AT68" s="513"/>
      <c r="AU68" s="513"/>
      <c r="AV68" s="449" t="str">
        <f t="shared" si="33"/>
        <v/>
      </c>
      <c r="CA68" s="450" t="str">
        <f t="shared" si="3"/>
        <v/>
      </c>
      <c r="CB68" s="450" t="str">
        <f t="shared" si="4"/>
        <v/>
      </c>
      <c r="CC68" s="450" t="str">
        <f t="shared" si="5"/>
        <v/>
      </c>
      <c r="CD68" s="450" t="str">
        <f t="shared" si="6"/>
        <v/>
      </c>
      <c r="CE68" s="450" t="str">
        <f t="shared" si="7"/>
        <v/>
      </c>
      <c r="CF68" s="487" t="str">
        <f t="shared" si="34"/>
        <v/>
      </c>
      <c r="CG68" s="450" t="str">
        <f t="shared" si="8"/>
        <v/>
      </c>
      <c r="CH68" s="450" t="str">
        <f t="shared" si="9"/>
        <v/>
      </c>
      <c r="CI68" s="207"/>
      <c r="CJ68" s="253">
        <f t="shared" si="10"/>
        <v>0</v>
      </c>
      <c r="CK68" s="253">
        <f t="shared" si="11"/>
        <v>0</v>
      </c>
      <c r="CL68" s="253">
        <f t="shared" si="12"/>
        <v>0</v>
      </c>
      <c r="CM68" s="253">
        <f t="shared" si="13"/>
        <v>0</v>
      </c>
      <c r="CN68" s="253">
        <f t="shared" si="13"/>
        <v>0</v>
      </c>
      <c r="CO68" s="488">
        <f t="shared" si="35"/>
        <v>0</v>
      </c>
      <c r="CP68" s="253">
        <f t="shared" si="14"/>
        <v>0</v>
      </c>
      <c r="CQ68" s="253">
        <f t="shared" si="14"/>
        <v>0</v>
      </c>
    </row>
    <row r="69" spans="1:95" x14ac:dyDescent="0.25">
      <c r="A69" s="1092"/>
      <c r="B69" s="20" t="s">
        <v>55</v>
      </c>
      <c r="C69" s="21">
        <f t="shared" si="0"/>
        <v>0</v>
      </c>
      <c r="D69" s="22">
        <f t="shared" si="37"/>
        <v>0</v>
      </c>
      <c r="E69" s="453">
        <f t="shared" si="37"/>
        <v>0</v>
      </c>
      <c r="F69" s="477"/>
      <c r="G69" s="478"/>
      <c r="H69" s="477"/>
      <c r="I69" s="478"/>
      <c r="J69" s="454"/>
      <c r="K69" s="456"/>
      <c r="L69" s="454"/>
      <c r="M69" s="456"/>
      <c r="N69" s="454"/>
      <c r="O69" s="456"/>
      <c r="P69" s="454"/>
      <c r="Q69" s="456"/>
      <c r="R69" s="454"/>
      <c r="S69" s="456"/>
      <c r="T69" s="454"/>
      <c r="U69" s="456"/>
      <c r="V69" s="454"/>
      <c r="W69" s="456"/>
      <c r="X69" s="454"/>
      <c r="Y69" s="456"/>
      <c r="Z69" s="454"/>
      <c r="AA69" s="456"/>
      <c r="AB69" s="454"/>
      <c r="AC69" s="456"/>
      <c r="AD69" s="454"/>
      <c r="AE69" s="456"/>
      <c r="AF69" s="454"/>
      <c r="AG69" s="456"/>
      <c r="AH69" s="454"/>
      <c r="AI69" s="456"/>
      <c r="AJ69" s="454"/>
      <c r="AK69" s="456"/>
      <c r="AL69" s="457"/>
      <c r="AM69" s="458"/>
      <c r="AN69" s="459"/>
      <c r="AO69" s="460"/>
      <c r="AP69" s="455"/>
      <c r="AQ69" s="448"/>
      <c r="AR69" s="448"/>
      <c r="AS69" s="448"/>
      <c r="AT69" s="448"/>
      <c r="AU69" s="448"/>
      <c r="AV69" s="449" t="str">
        <f t="shared" si="33"/>
        <v/>
      </c>
      <c r="CA69" s="450" t="str">
        <f t="shared" si="3"/>
        <v/>
      </c>
      <c r="CB69" s="450" t="str">
        <f t="shared" si="4"/>
        <v/>
      </c>
      <c r="CC69" s="450" t="str">
        <f t="shared" si="5"/>
        <v/>
      </c>
      <c r="CD69" s="450" t="str">
        <f t="shared" si="6"/>
        <v/>
      </c>
      <c r="CE69" s="450" t="str">
        <f t="shared" si="7"/>
        <v/>
      </c>
      <c r="CF69" s="487" t="str">
        <f t="shared" si="34"/>
        <v/>
      </c>
      <c r="CG69" s="450" t="str">
        <f t="shared" si="8"/>
        <v/>
      </c>
      <c r="CH69" s="450" t="str">
        <f t="shared" si="9"/>
        <v/>
      </c>
      <c r="CI69" s="207"/>
      <c r="CJ69" s="253">
        <f t="shared" si="10"/>
        <v>0</v>
      </c>
      <c r="CK69" s="253">
        <f t="shared" si="11"/>
        <v>0</v>
      </c>
      <c r="CL69" s="253">
        <f t="shared" si="12"/>
        <v>0</v>
      </c>
      <c r="CM69" s="253">
        <f t="shared" si="13"/>
        <v>0</v>
      </c>
      <c r="CN69" s="253">
        <f t="shared" si="13"/>
        <v>0</v>
      </c>
      <c r="CO69" s="488">
        <f t="shared" si="35"/>
        <v>0</v>
      </c>
      <c r="CP69" s="253">
        <f t="shared" si="14"/>
        <v>0</v>
      </c>
      <c r="CQ69" s="253">
        <f t="shared" si="14"/>
        <v>0</v>
      </c>
    </row>
    <row r="70" spans="1:95" x14ac:dyDescent="0.25">
      <c r="A70" s="1092"/>
      <c r="B70" s="20" t="s">
        <v>175</v>
      </c>
      <c r="C70" s="21">
        <f t="shared" si="0"/>
        <v>0</v>
      </c>
      <c r="D70" s="22">
        <f t="shared" si="37"/>
        <v>0</v>
      </c>
      <c r="E70" s="453">
        <f t="shared" si="37"/>
        <v>0</v>
      </c>
      <c r="F70" s="477"/>
      <c r="G70" s="478"/>
      <c r="H70" s="477"/>
      <c r="I70" s="478"/>
      <c r="J70" s="454"/>
      <c r="K70" s="456"/>
      <c r="L70" s="454"/>
      <c r="M70" s="456"/>
      <c r="N70" s="454"/>
      <c r="O70" s="456"/>
      <c r="P70" s="454"/>
      <c r="Q70" s="456"/>
      <c r="R70" s="454"/>
      <c r="S70" s="456"/>
      <c r="T70" s="454"/>
      <c r="U70" s="456"/>
      <c r="V70" s="454"/>
      <c r="W70" s="456"/>
      <c r="X70" s="454"/>
      <c r="Y70" s="456"/>
      <c r="Z70" s="454"/>
      <c r="AA70" s="456"/>
      <c r="AB70" s="454"/>
      <c r="AC70" s="456"/>
      <c r="AD70" s="454"/>
      <c r="AE70" s="456"/>
      <c r="AF70" s="454"/>
      <c r="AG70" s="456"/>
      <c r="AH70" s="454"/>
      <c r="AI70" s="456"/>
      <c r="AJ70" s="454"/>
      <c r="AK70" s="456"/>
      <c r="AL70" s="457"/>
      <c r="AM70" s="458"/>
      <c r="AN70" s="459"/>
      <c r="AO70" s="460"/>
      <c r="AP70" s="455"/>
      <c r="AQ70" s="448"/>
      <c r="AR70" s="448"/>
      <c r="AS70" s="448"/>
      <c r="AT70" s="448"/>
      <c r="AU70" s="448"/>
      <c r="AV70" s="449" t="str">
        <f t="shared" si="33"/>
        <v/>
      </c>
      <c r="CA70" s="450" t="str">
        <f t="shared" si="3"/>
        <v/>
      </c>
      <c r="CB70" s="450" t="str">
        <f t="shared" si="4"/>
        <v/>
      </c>
      <c r="CC70" s="450" t="str">
        <f t="shared" si="5"/>
        <v/>
      </c>
      <c r="CD70" s="450" t="str">
        <f t="shared" si="6"/>
        <v/>
      </c>
      <c r="CE70" s="450" t="str">
        <f t="shared" si="7"/>
        <v/>
      </c>
      <c r="CF70" s="487" t="str">
        <f t="shared" si="34"/>
        <v/>
      </c>
      <c r="CG70" s="450" t="str">
        <f t="shared" si="8"/>
        <v/>
      </c>
      <c r="CH70" s="450" t="str">
        <f t="shared" si="9"/>
        <v/>
      </c>
      <c r="CI70" s="207"/>
      <c r="CJ70" s="253">
        <f t="shared" si="10"/>
        <v>0</v>
      </c>
      <c r="CK70" s="253">
        <f t="shared" si="11"/>
        <v>0</v>
      </c>
      <c r="CL70" s="253">
        <f t="shared" si="12"/>
        <v>0</v>
      </c>
      <c r="CM70" s="253">
        <f t="shared" si="13"/>
        <v>0</v>
      </c>
      <c r="CN70" s="253">
        <f t="shared" si="13"/>
        <v>0</v>
      </c>
      <c r="CO70" s="488">
        <f t="shared" si="35"/>
        <v>0</v>
      </c>
      <c r="CP70" s="253">
        <f t="shared" si="14"/>
        <v>0</v>
      </c>
      <c r="CQ70" s="253">
        <f t="shared" si="14"/>
        <v>0</v>
      </c>
    </row>
    <row r="71" spans="1:95" x14ac:dyDescent="0.25">
      <c r="A71" s="1092"/>
      <c r="B71" s="20" t="s">
        <v>181</v>
      </c>
      <c r="C71" s="21">
        <f t="shared" si="0"/>
        <v>0</v>
      </c>
      <c r="D71" s="22">
        <f t="shared" si="37"/>
        <v>0</v>
      </c>
      <c r="E71" s="453">
        <f t="shared" si="37"/>
        <v>0</v>
      </c>
      <c r="F71" s="477"/>
      <c r="G71" s="478"/>
      <c r="H71" s="477"/>
      <c r="I71" s="478"/>
      <c r="J71" s="454"/>
      <c r="K71" s="456"/>
      <c r="L71" s="454"/>
      <c r="M71" s="456"/>
      <c r="N71" s="454"/>
      <c r="O71" s="456"/>
      <c r="P71" s="454"/>
      <c r="Q71" s="456"/>
      <c r="R71" s="454"/>
      <c r="S71" s="456"/>
      <c r="T71" s="454"/>
      <c r="U71" s="456"/>
      <c r="V71" s="454"/>
      <c r="W71" s="456"/>
      <c r="X71" s="454"/>
      <c r="Y71" s="456"/>
      <c r="Z71" s="454"/>
      <c r="AA71" s="456"/>
      <c r="AB71" s="454"/>
      <c r="AC71" s="456"/>
      <c r="AD71" s="454"/>
      <c r="AE71" s="456"/>
      <c r="AF71" s="454"/>
      <c r="AG71" s="456"/>
      <c r="AH71" s="454"/>
      <c r="AI71" s="456"/>
      <c r="AJ71" s="454"/>
      <c r="AK71" s="456"/>
      <c r="AL71" s="457"/>
      <c r="AM71" s="458"/>
      <c r="AN71" s="459"/>
      <c r="AO71" s="460"/>
      <c r="AP71" s="455"/>
      <c r="AQ71" s="448"/>
      <c r="AR71" s="448"/>
      <c r="AS71" s="448"/>
      <c r="AT71" s="448"/>
      <c r="AU71" s="448"/>
      <c r="AV71" s="449" t="str">
        <f t="shared" si="33"/>
        <v/>
      </c>
      <c r="CA71" s="450" t="str">
        <f t="shared" si="3"/>
        <v/>
      </c>
      <c r="CB71" s="450" t="str">
        <f t="shared" si="4"/>
        <v/>
      </c>
      <c r="CC71" s="450" t="str">
        <f t="shared" si="5"/>
        <v/>
      </c>
      <c r="CD71" s="450" t="str">
        <f t="shared" si="6"/>
        <v/>
      </c>
      <c r="CE71" s="450" t="str">
        <f t="shared" si="7"/>
        <v/>
      </c>
      <c r="CF71" s="487" t="str">
        <f t="shared" si="34"/>
        <v/>
      </c>
      <c r="CG71" s="450" t="str">
        <f t="shared" si="8"/>
        <v/>
      </c>
      <c r="CH71" s="450" t="str">
        <f t="shared" si="9"/>
        <v/>
      </c>
      <c r="CI71" s="207"/>
      <c r="CJ71" s="253">
        <f t="shared" si="10"/>
        <v>0</v>
      </c>
      <c r="CK71" s="253">
        <f t="shared" si="11"/>
        <v>0</v>
      </c>
      <c r="CL71" s="253">
        <f t="shared" si="12"/>
        <v>0</v>
      </c>
      <c r="CM71" s="253">
        <f t="shared" si="13"/>
        <v>0</v>
      </c>
      <c r="CN71" s="253">
        <f t="shared" si="13"/>
        <v>0</v>
      </c>
      <c r="CO71" s="488">
        <f t="shared" si="35"/>
        <v>0</v>
      </c>
      <c r="CP71" s="253">
        <f t="shared" si="14"/>
        <v>0</v>
      </c>
      <c r="CQ71" s="253">
        <f t="shared" si="14"/>
        <v>0</v>
      </c>
    </row>
    <row r="72" spans="1:95" x14ac:dyDescent="0.25">
      <c r="A72" s="1092"/>
      <c r="B72" s="73" t="s">
        <v>170</v>
      </c>
      <c r="C72" s="88">
        <f t="shared" si="0"/>
        <v>0</v>
      </c>
      <c r="D72" s="22">
        <f t="shared" si="37"/>
        <v>0</v>
      </c>
      <c r="E72" s="464">
        <f t="shared" si="37"/>
        <v>0</v>
      </c>
      <c r="F72" s="477"/>
      <c r="G72" s="478"/>
      <c r="H72" s="477"/>
      <c r="I72" s="478"/>
      <c r="J72" s="129"/>
      <c r="K72" s="132"/>
      <c r="L72" s="129"/>
      <c r="M72" s="132"/>
      <c r="N72" s="129"/>
      <c r="O72" s="132"/>
      <c r="P72" s="129"/>
      <c r="Q72" s="132"/>
      <c r="R72" s="129"/>
      <c r="S72" s="132"/>
      <c r="T72" s="129"/>
      <c r="U72" s="132"/>
      <c r="V72" s="129"/>
      <c r="W72" s="132"/>
      <c r="X72" s="129"/>
      <c r="Y72" s="132"/>
      <c r="Z72" s="129"/>
      <c r="AA72" s="132"/>
      <c r="AB72" s="129"/>
      <c r="AC72" s="132"/>
      <c r="AD72" s="129"/>
      <c r="AE72" s="132"/>
      <c r="AF72" s="129"/>
      <c r="AG72" s="132"/>
      <c r="AH72" s="129"/>
      <c r="AI72" s="132"/>
      <c r="AJ72" s="129"/>
      <c r="AK72" s="132"/>
      <c r="AL72" s="462"/>
      <c r="AM72" s="133"/>
      <c r="AN72" s="459"/>
      <c r="AO72" s="131"/>
      <c r="AP72" s="130"/>
      <c r="AQ72" s="489"/>
      <c r="AR72" s="489"/>
      <c r="AS72" s="489"/>
      <c r="AT72" s="489"/>
      <c r="AU72" s="489"/>
      <c r="AV72" s="449" t="str">
        <f t="shared" si="33"/>
        <v/>
      </c>
      <c r="CA72" s="450" t="str">
        <f t="shared" si="3"/>
        <v/>
      </c>
      <c r="CB72" s="450" t="str">
        <f t="shared" si="4"/>
        <v/>
      </c>
      <c r="CC72" s="450" t="str">
        <f t="shared" si="5"/>
        <v/>
      </c>
      <c r="CD72" s="450" t="str">
        <f t="shared" si="6"/>
        <v/>
      </c>
      <c r="CE72" s="450" t="str">
        <f t="shared" si="7"/>
        <v/>
      </c>
      <c r="CF72" s="487" t="str">
        <f t="shared" si="34"/>
        <v/>
      </c>
      <c r="CG72" s="450" t="str">
        <f t="shared" si="8"/>
        <v/>
      </c>
      <c r="CH72" s="450" t="str">
        <f t="shared" si="9"/>
        <v/>
      </c>
      <c r="CI72" s="207"/>
      <c r="CJ72" s="253">
        <f t="shared" si="10"/>
        <v>0</v>
      </c>
      <c r="CK72" s="253">
        <f t="shared" si="11"/>
        <v>0</v>
      </c>
      <c r="CL72" s="253">
        <f t="shared" si="12"/>
        <v>0</v>
      </c>
      <c r="CM72" s="253">
        <f t="shared" si="13"/>
        <v>0</v>
      </c>
      <c r="CN72" s="253">
        <f t="shared" si="13"/>
        <v>0</v>
      </c>
      <c r="CO72" s="488">
        <f t="shared" si="35"/>
        <v>0</v>
      </c>
      <c r="CP72" s="253">
        <f t="shared" si="14"/>
        <v>0</v>
      </c>
      <c r="CQ72" s="253">
        <f t="shared" si="14"/>
        <v>0</v>
      </c>
    </row>
    <row r="73" spans="1:95" x14ac:dyDescent="0.25">
      <c r="A73" s="1093"/>
      <c r="B73" s="195" t="s">
        <v>169</v>
      </c>
      <c r="C73" s="111">
        <f t="shared" si="0"/>
        <v>0</v>
      </c>
      <c r="D73" s="466">
        <f t="shared" si="37"/>
        <v>0</v>
      </c>
      <c r="E73" s="467">
        <f t="shared" si="37"/>
        <v>0</v>
      </c>
      <c r="F73" s="481"/>
      <c r="G73" s="490"/>
      <c r="H73" s="481"/>
      <c r="I73" s="490"/>
      <c r="J73" s="469"/>
      <c r="K73" s="491"/>
      <c r="L73" s="469"/>
      <c r="M73" s="491"/>
      <c r="N73" s="469"/>
      <c r="O73" s="491"/>
      <c r="P73" s="469"/>
      <c r="Q73" s="491"/>
      <c r="R73" s="469"/>
      <c r="S73" s="491"/>
      <c r="T73" s="469"/>
      <c r="U73" s="491"/>
      <c r="V73" s="469"/>
      <c r="W73" s="491"/>
      <c r="X73" s="469"/>
      <c r="Y73" s="491"/>
      <c r="Z73" s="469"/>
      <c r="AA73" s="491"/>
      <c r="AB73" s="469"/>
      <c r="AC73" s="491"/>
      <c r="AD73" s="469"/>
      <c r="AE73" s="491"/>
      <c r="AF73" s="469"/>
      <c r="AG73" s="491"/>
      <c r="AH73" s="469"/>
      <c r="AI73" s="491"/>
      <c r="AJ73" s="469"/>
      <c r="AK73" s="491"/>
      <c r="AL73" s="492"/>
      <c r="AM73" s="493"/>
      <c r="AN73" s="470"/>
      <c r="AO73" s="494"/>
      <c r="AP73" s="471"/>
      <c r="AQ73" s="472"/>
      <c r="AR73" s="472"/>
      <c r="AS73" s="472"/>
      <c r="AT73" s="472"/>
      <c r="AU73" s="472"/>
      <c r="AV73" s="449" t="str">
        <f t="shared" si="33"/>
        <v/>
      </c>
      <c r="CA73" s="450" t="str">
        <f t="shared" si="3"/>
        <v/>
      </c>
      <c r="CB73" s="450" t="str">
        <f t="shared" si="4"/>
        <v/>
      </c>
      <c r="CC73" s="450" t="str">
        <f t="shared" si="5"/>
        <v/>
      </c>
      <c r="CD73" s="450" t="str">
        <f t="shared" si="6"/>
        <v/>
      </c>
      <c r="CE73" s="450" t="str">
        <f t="shared" si="7"/>
        <v/>
      </c>
      <c r="CF73" s="487" t="str">
        <f t="shared" si="34"/>
        <v/>
      </c>
      <c r="CG73" s="450" t="str">
        <f t="shared" si="8"/>
        <v/>
      </c>
      <c r="CH73" s="450" t="str">
        <f t="shared" si="9"/>
        <v/>
      </c>
      <c r="CI73" s="207"/>
      <c r="CJ73" s="253">
        <f t="shared" si="10"/>
        <v>0</v>
      </c>
      <c r="CK73" s="253">
        <f t="shared" si="11"/>
        <v>0</v>
      </c>
      <c r="CL73" s="253">
        <f t="shared" si="12"/>
        <v>0</v>
      </c>
      <c r="CM73" s="253">
        <f t="shared" si="13"/>
        <v>0</v>
      </c>
      <c r="CN73" s="253">
        <f t="shared" si="13"/>
        <v>0</v>
      </c>
      <c r="CO73" s="488">
        <f t="shared" si="35"/>
        <v>0</v>
      </c>
      <c r="CP73" s="253">
        <f t="shared" si="14"/>
        <v>0</v>
      </c>
      <c r="CQ73" s="253">
        <f t="shared" si="14"/>
        <v>0</v>
      </c>
    </row>
    <row r="74" spans="1:95" x14ac:dyDescent="0.25">
      <c r="A74" s="1212" t="s">
        <v>182</v>
      </c>
      <c r="B74" s="434" t="s">
        <v>183</v>
      </c>
      <c r="C74" s="435">
        <f>SUM(D74+E74)</f>
        <v>0</v>
      </c>
      <c r="D74" s="514"/>
      <c r="E74" s="437">
        <f>SUM(K74+M74+O74+Q74+S74+U74+W74+Y74+AA74+AC74)</f>
        <v>0</v>
      </c>
      <c r="F74" s="473"/>
      <c r="G74" s="474"/>
      <c r="H74" s="473"/>
      <c r="I74" s="474"/>
      <c r="J74" s="473"/>
      <c r="K74" s="440"/>
      <c r="L74" s="473"/>
      <c r="M74" s="440"/>
      <c r="N74" s="473"/>
      <c r="O74" s="440"/>
      <c r="P74" s="473"/>
      <c r="Q74" s="440"/>
      <c r="R74" s="473"/>
      <c r="S74" s="440"/>
      <c r="T74" s="473"/>
      <c r="U74" s="440"/>
      <c r="V74" s="473"/>
      <c r="W74" s="440"/>
      <c r="X74" s="473"/>
      <c r="Y74" s="440"/>
      <c r="Z74" s="473"/>
      <c r="AA74" s="440"/>
      <c r="AB74" s="473"/>
      <c r="AC74" s="132"/>
      <c r="AD74" s="515"/>
      <c r="AE74" s="516"/>
      <c r="AF74" s="497"/>
      <c r="AG74" s="498"/>
      <c r="AH74" s="497"/>
      <c r="AI74" s="498"/>
      <c r="AJ74" s="497"/>
      <c r="AK74" s="498"/>
      <c r="AL74" s="499"/>
      <c r="AM74" s="500"/>
      <c r="AN74" s="475"/>
      <c r="AO74" s="501"/>
      <c r="AP74" s="445"/>
      <c r="AQ74" s="446"/>
      <c r="AR74" s="446"/>
      <c r="AS74" s="446"/>
      <c r="AT74" s="446"/>
      <c r="AU74" s="446"/>
      <c r="AV74" s="449" t="str">
        <f t="shared" si="33"/>
        <v/>
      </c>
      <c r="CA74" s="450" t="str">
        <f t="shared" si="3"/>
        <v/>
      </c>
      <c r="CB74" s="450" t="str">
        <f t="shared" si="4"/>
        <v/>
      </c>
      <c r="CC74" s="517"/>
      <c r="CD74" s="450" t="str">
        <f t="shared" si="6"/>
        <v/>
      </c>
      <c r="CE74" s="450" t="str">
        <f t="shared" si="7"/>
        <v/>
      </c>
      <c r="CF74" s="487" t="str">
        <f t="shared" si="34"/>
        <v/>
      </c>
      <c r="CG74" s="450" t="str">
        <f t="shared" si="8"/>
        <v/>
      </c>
      <c r="CH74" s="450" t="str">
        <f t="shared" si="9"/>
        <v/>
      </c>
      <c r="CI74" s="207"/>
      <c r="CJ74" s="253">
        <f t="shared" si="10"/>
        <v>0</v>
      </c>
      <c r="CK74" s="253">
        <f t="shared" si="11"/>
        <v>0</v>
      </c>
      <c r="CL74" s="392"/>
      <c r="CM74" s="253">
        <f t="shared" si="13"/>
        <v>0</v>
      </c>
      <c r="CN74" s="253">
        <f t="shared" si="13"/>
        <v>0</v>
      </c>
      <c r="CO74" s="488">
        <f t="shared" si="35"/>
        <v>0</v>
      </c>
      <c r="CP74" s="253">
        <f t="shared" si="14"/>
        <v>0</v>
      </c>
      <c r="CQ74" s="253">
        <f t="shared" si="14"/>
        <v>0</v>
      </c>
    </row>
    <row r="75" spans="1:95" x14ac:dyDescent="0.25">
      <c r="A75" s="1092"/>
      <c r="B75" s="20" t="s">
        <v>184</v>
      </c>
      <c r="C75" s="49">
        <f t="shared" si="0"/>
        <v>0</v>
      </c>
      <c r="D75" s="41"/>
      <c r="E75" s="464">
        <f>SUM(K75+M75+O75+Q75+S75+U75+W75+Y75+AA75+AC75)</f>
        <v>0</v>
      </c>
      <c r="F75" s="477"/>
      <c r="G75" s="478"/>
      <c r="H75" s="477"/>
      <c r="I75" s="478"/>
      <c r="J75" s="477"/>
      <c r="K75" s="456"/>
      <c r="L75" s="477"/>
      <c r="M75" s="456"/>
      <c r="N75" s="477"/>
      <c r="O75" s="456"/>
      <c r="P75" s="477"/>
      <c r="Q75" s="456"/>
      <c r="R75" s="477"/>
      <c r="S75" s="456"/>
      <c r="T75" s="477"/>
      <c r="U75" s="456"/>
      <c r="V75" s="477"/>
      <c r="W75" s="456"/>
      <c r="X75" s="477"/>
      <c r="Y75" s="456"/>
      <c r="Z75" s="477"/>
      <c r="AA75" s="456"/>
      <c r="AB75" s="477"/>
      <c r="AC75" s="132"/>
      <c r="AD75" s="515"/>
      <c r="AE75" s="516"/>
      <c r="AF75" s="502"/>
      <c r="AG75" s="479"/>
      <c r="AH75" s="502"/>
      <c r="AI75" s="479"/>
      <c r="AJ75" s="502"/>
      <c r="AK75" s="479"/>
      <c r="AL75" s="503"/>
      <c r="AM75" s="504"/>
      <c r="AN75" s="459"/>
      <c r="AO75" s="460"/>
      <c r="AP75" s="455"/>
      <c r="AQ75" s="448"/>
      <c r="AR75" s="448"/>
      <c r="AS75" s="448"/>
      <c r="AT75" s="448"/>
      <c r="AU75" s="448"/>
      <c r="AV75" s="449" t="str">
        <f t="shared" si="33"/>
        <v/>
      </c>
      <c r="CA75" s="450" t="str">
        <f t="shared" si="3"/>
        <v/>
      </c>
      <c r="CB75" s="450" t="str">
        <f t="shared" si="4"/>
        <v/>
      </c>
      <c r="CC75" s="517"/>
      <c r="CD75" s="450" t="str">
        <f t="shared" si="6"/>
        <v/>
      </c>
      <c r="CE75" s="450" t="str">
        <f t="shared" si="7"/>
        <v/>
      </c>
      <c r="CF75" s="487" t="str">
        <f t="shared" si="34"/>
        <v/>
      </c>
      <c r="CG75" s="450" t="str">
        <f t="shared" si="8"/>
        <v/>
      </c>
      <c r="CH75" s="450" t="str">
        <f t="shared" si="9"/>
        <v/>
      </c>
      <c r="CI75" s="207"/>
      <c r="CJ75" s="253">
        <f t="shared" si="10"/>
        <v>0</v>
      </c>
      <c r="CK75" s="253">
        <f t="shared" si="11"/>
        <v>0</v>
      </c>
      <c r="CL75" s="392"/>
      <c r="CM75" s="253">
        <f t="shared" si="13"/>
        <v>0</v>
      </c>
      <c r="CN75" s="253">
        <f t="shared" si="13"/>
        <v>0</v>
      </c>
      <c r="CO75" s="488">
        <f t="shared" si="35"/>
        <v>0</v>
      </c>
      <c r="CP75" s="253">
        <f t="shared" si="14"/>
        <v>0</v>
      </c>
      <c r="CQ75" s="253">
        <f t="shared" si="14"/>
        <v>0</v>
      </c>
    </row>
    <row r="76" spans="1:95" x14ac:dyDescent="0.25">
      <c r="A76" s="1092"/>
      <c r="B76" s="518" t="s">
        <v>185</v>
      </c>
      <c r="C76" s="49">
        <f>SUM(D76+E76)</f>
        <v>0</v>
      </c>
      <c r="D76" s="519"/>
      <c r="E76" s="464">
        <f>SUM(K76+M76+O76+Q76+S76+U76+W76+Y76+AA76+AC76)</f>
        <v>0</v>
      </c>
      <c r="F76" s="502"/>
      <c r="G76" s="520"/>
      <c r="H76" s="502"/>
      <c r="I76" s="520"/>
      <c r="J76" s="502"/>
      <c r="K76" s="456"/>
      <c r="L76" s="502"/>
      <c r="M76" s="456"/>
      <c r="N76" s="502"/>
      <c r="O76" s="456"/>
      <c r="P76" s="502"/>
      <c r="Q76" s="456"/>
      <c r="R76" s="502"/>
      <c r="S76" s="456"/>
      <c r="T76" s="502"/>
      <c r="U76" s="456"/>
      <c r="V76" s="502"/>
      <c r="W76" s="456"/>
      <c r="X76" s="502"/>
      <c r="Y76" s="456"/>
      <c r="Z76" s="502"/>
      <c r="AA76" s="456"/>
      <c r="AB76" s="502"/>
      <c r="AC76" s="132"/>
      <c r="AD76" s="515"/>
      <c r="AE76" s="516"/>
      <c r="AF76" s="502"/>
      <c r="AG76" s="479"/>
      <c r="AH76" s="502"/>
      <c r="AI76" s="479"/>
      <c r="AJ76" s="502"/>
      <c r="AK76" s="479"/>
      <c r="AL76" s="503"/>
      <c r="AM76" s="504"/>
      <c r="AN76" s="459"/>
      <c r="AO76" s="131"/>
      <c r="AP76" s="130"/>
      <c r="AQ76" s="489"/>
      <c r="AR76" s="489"/>
      <c r="AS76" s="489"/>
      <c r="AT76" s="489"/>
      <c r="AU76" s="489"/>
      <c r="AV76" s="449" t="str">
        <f t="shared" si="33"/>
        <v/>
      </c>
      <c r="CA76" s="450" t="str">
        <f t="shared" si="3"/>
        <v/>
      </c>
      <c r="CB76" s="450" t="str">
        <f t="shared" si="4"/>
        <v/>
      </c>
      <c r="CC76" s="517"/>
      <c r="CD76" s="450" t="str">
        <f t="shared" si="6"/>
        <v/>
      </c>
      <c r="CE76" s="450" t="str">
        <f t="shared" si="7"/>
        <v/>
      </c>
      <c r="CF76" s="487" t="str">
        <f t="shared" si="34"/>
        <v/>
      </c>
      <c r="CG76" s="450" t="str">
        <f t="shared" si="8"/>
        <v/>
      </c>
      <c r="CH76" s="450" t="str">
        <f t="shared" si="9"/>
        <v/>
      </c>
      <c r="CI76" s="207"/>
      <c r="CJ76" s="253">
        <f t="shared" si="10"/>
        <v>0</v>
      </c>
      <c r="CK76" s="253">
        <f t="shared" si="11"/>
        <v>0</v>
      </c>
      <c r="CL76" s="392"/>
      <c r="CM76" s="253">
        <f t="shared" si="13"/>
        <v>0</v>
      </c>
      <c r="CN76" s="253">
        <f t="shared" si="13"/>
        <v>0</v>
      </c>
      <c r="CO76" s="488">
        <f t="shared" si="35"/>
        <v>0</v>
      </c>
      <c r="CP76" s="253">
        <f t="shared" si="14"/>
        <v>0</v>
      </c>
      <c r="CQ76" s="253">
        <f t="shared" si="14"/>
        <v>0</v>
      </c>
    </row>
    <row r="77" spans="1:95" x14ac:dyDescent="0.25">
      <c r="A77" s="1092"/>
      <c r="B77" s="73" t="s">
        <v>186</v>
      </c>
      <c r="C77" s="21">
        <f>SUM(D77+E77)</f>
        <v>0</v>
      </c>
      <c r="D77" s="41"/>
      <c r="E77" s="464">
        <f>SUM(K77+M77+O77+Q77+S77+U77+W77+Y77+AA77+AC77)</f>
        <v>0</v>
      </c>
      <c r="F77" s="477"/>
      <c r="G77" s="478"/>
      <c r="H77" s="477"/>
      <c r="I77" s="478"/>
      <c r="J77" s="477"/>
      <c r="K77" s="132"/>
      <c r="L77" s="477"/>
      <c r="M77" s="132"/>
      <c r="N77" s="477"/>
      <c r="O77" s="132"/>
      <c r="P77" s="477"/>
      <c r="Q77" s="132"/>
      <c r="R77" s="477"/>
      <c r="S77" s="132"/>
      <c r="T77" s="477"/>
      <c r="U77" s="132"/>
      <c r="V77" s="477"/>
      <c r="W77" s="132"/>
      <c r="X77" s="477"/>
      <c r="Y77" s="132"/>
      <c r="Z77" s="477"/>
      <c r="AA77" s="132"/>
      <c r="AB77" s="477"/>
      <c r="AC77" s="132"/>
      <c r="AD77" s="515"/>
      <c r="AE77" s="516"/>
      <c r="AF77" s="502"/>
      <c r="AG77" s="479"/>
      <c r="AH77" s="502"/>
      <c r="AI77" s="479"/>
      <c r="AJ77" s="502"/>
      <c r="AK77" s="479"/>
      <c r="AL77" s="503"/>
      <c r="AM77" s="504"/>
      <c r="AN77" s="459"/>
      <c r="AO77" s="131"/>
      <c r="AP77" s="130"/>
      <c r="AQ77" s="489"/>
      <c r="AR77" s="489"/>
      <c r="AS77" s="489"/>
      <c r="AT77" s="489"/>
      <c r="AU77" s="489"/>
      <c r="AV77" s="449" t="str">
        <f t="shared" si="33"/>
        <v/>
      </c>
      <c r="CA77" s="450" t="str">
        <f t="shared" si="3"/>
        <v/>
      </c>
      <c r="CB77" s="450" t="str">
        <f t="shared" si="4"/>
        <v/>
      </c>
      <c r="CC77" s="517"/>
      <c r="CD77" s="450" t="str">
        <f t="shared" si="6"/>
        <v/>
      </c>
      <c r="CE77" s="450" t="str">
        <f t="shared" si="7"/>
        <v/>
      </c>
      <c r="CF77" s="487" t="str">
        <f t="shared" si="34"/>
        <v/>
      </c>
      <c r="CG77" s="450" t="str">
        <f t="shared" si="8"/>
        <v/>
      </c>
      <c r="CH77" s="450" t="str">
        <f t="shared" si="9"/>
        <v/>
      </c>
      <c r="CI77" s="207"/>
      <c r="CJ77" s="253">
        <f t="shared" si="10"/>
        <v>0</v>
      </c>
      <c r="CK77" s="253">
        <f t="shared" si="11"/>
        <v>0</v>
      </c>
      <c r="CL77" s="392"/>
      <c r="CM77" s="253">
        <f t="shared" si="13"/>
        <v>0</v>
      </c>
      <c r="CN77" s="253">
        <f t="shared" si="13"/>
        <v>0</v>
      </c>
      <c r="CO77" s="488">
        <f t="shared" si="35"/>
        <v>0</v>
      </c>
      <c r="CP77" s="253">
        <f t="shared" si="14"/>
        <v>0</v>
      </c>
      <c r="CQ77" s="253">
        <f t="shared" si="14"/>
        <v>0</v>
      </c>
    </row>
    <row r="78" spans="1:95" x14ac:dyDescent="0.25">
      <c r="A78" s="1093"/>
      <c r="B78" s="263" t="s">
        <v>170</v>
      </c>
      <c r="C78" s="93">
        <f>SUM(D78+E78)</f>
        <v>0</v>
      </c>
      <c r="D78" s="521"/>
      <c r="E78" s="467">
        <f>SUM(K78+M78+O78+Q78+S78+U78+W78+Y78+AA78+AC78)</f>
        <v>0</v>
      </c>
      <c r="F78" s="481"/>
      <c r="G78" s="490"/>
      <c r="H78" s="481"/>
      <c r="I78" s="490"/>
      <c r="J78" s="481"/>
      <c r="K78" s="491"/>
      <c r="L78" s="481"/>
      <c r="M78" s="491"/>
      <c r="N78" s="481"/>
      <c r="O78" s="491"/>
      <c r="P78" s="481"/>
      <c r="Q78" s="491"/>
      <c r="R78" s="481"/>
      <c r="S78" s="491"/>
      <c r="T78" s="481"/>
      <c r="U78" s="491"/>
      <c r="V78" s="481"/>
      <c r="W78" s="491"/>
      <c r="X78" s="481"/>
      <c r="Y78" s="491"/>
      <c r="Z78" s="481"/>
      <c r="AA78" s="491"/>
      <c r="AB78" s="481"/>
      <c r="AC78" s="491"/>
      <c r="AD78" s="522"/>
      <c r="AE78" s="523"/>
      <c r="AF78" s="481"/>
      <c r="AG78" s="508"/>
      <c r="AH78" s="481"/>
      <c r="AI78" s="508"/>
      <c r="AJ78" s="481"/>
      <c r="AK78" s="508"/>
      <c r="AL78" s="509"/>
      <c r="AM78" s="510"/>
      <c r="AN78" s="470"/>
      <c r="AO78" s="494"/>
      <c r="AP78" s="471"/>
      <c r="AQ78" s="472"/>
      <c r="AR78" s="472"/>
      <c r="AS78" s="472"/>
      <c r="AT78" s="472"/>
      <c r="AU78" s="472"/>
      <c r="AV78" s="449" t="str">
        <f t="shared" si="33"/>
        <v/>
      </c>
      <c r="CA78" s="450" t="str">
        <f t="shared" si="3"/>
        <v/>
      </c>
      <c r="CB78" s="450" t="str">
        <f t="shared" si="4"/>
        <v/>
      </c>
      <c r="CC78" s="517"/>
      <c r="CD78" s="450" t="str">
        <f t="shared" si="6"/>
        <v/>
      </c>
      <c r="CE78" s="450" t="str">
        <f t="shared" si="7"/>
        <v/>
      </c>
      <c r="CF78" s="487" t="str">
        <f t="shared" si="34"/>
        <v/>
      </c>
      <c r="CG78" s="450" t="str">
        <f t="shared" si="8"/>
        <v/>
      </c>
      <c r="CH78" s="450" t="str">
        <f t="shared" si="9"/>
        <v/>
      </c>
      <c r="CI78" s="207"/>
      <c r="CJ78" s="253">
        <f t="shared" si="10"/>
        <v>0</v>
      </c>
      <c r="CK78" s="253">
        <f t="shared" si="11"/>
        <v>0</v>
      </c>
      <c r="CL78" s="392"/>
      <c r="CM78" s="253">
        <f t="shared" si="13"/>
        <v>0</v>
      </c>
      <c r="CN78" s="253">
        <f t="shared" si="13"/>
        <v>0</v>
      </c>
      <c r="CO78" s="488">
        <f t="shared" si="35"/>
        <v>0</v>
      </c>
      <c r="CP78" s="253">
        <f t="shared" si="14"/>
        <v>0</v>
      </c>
      <c r="CQ78" s="253">
        <f t="shared" si="14"/>
        <v>0</v>
      </c>
    </row>
    <row r="79" spans="1:95" x14ac:dyDescent="0.25">
      <c r="A79" s="1092" t="s">
        <v>187</v>
      </c>
      <c r="B79" s="434" t="s">
        <v>54</v>
      </c>
      <c r="C79" s="357">
        <f t="shared" ref="C79:C89" si="38">SUM(D79+E79)</f>
        <v>0</v>
      </c>
      <c r="D79" s="215">
        <f>+F79+H79+J79+L79+N79+P79+R79+T79+V79+X79+Z79+AB79+AD79+AF79+AH79+AJ79+AL79</f>
        <v>0</v>
      </c>
      <c r="E79" s="524">
        <f>+G79+I79+K79+M79+O79+Q79+S79+U79+W79+Y79+AA79+AC79+AE79+AG79+AI79+AK79+AM79</f>
        <v>0</v>
      </c>
      <c r="F79" s="39"/>
      <c r="G79" s="110"/>
      <c r="H79" s="39"/>
      <c r="I79" s="110"/>
      <c r="J79" s="39"/>
      <c r="K79" s="110"/>
      <c r="L79" s="39"/>
      <c r="M79" s="110"/>
      <c r="N79" s="39"/>
      <c r="O79" s="110"/>
      <c r="P79" s="39"/>
      <c r="Q79" s="110"/>
      <c r="R79" s="39"/>
      <c r="S79" s="110"/>
      <c r="T79" s="39"/>
      <c r="U79" s="110"/>
      <c r="V79" s="39"/>
      <c r="W79" s="110"/>
      <c r="X79" s="39"/>
      <c r="Y79" s="110"/>
      <c r="Z79" s="39"/>
      <c r="AA79" s="110"/>
      <c r="AB79" s="39"/>
      <c r="AC79" s="110"/>
      <c r="AD79" s="39"/>
      <c r="AE79" s="110"/>
      <c r="AF79" s="39"/>
      <c r="AG79" s="110"/>
      <c r="AH79" s="39"/>
      <c r="AI79" s="110"/>
      <c r="AJ79" s="39"/>
      <c r="AK79" s="110"/>
      <c r="AL79" s="39"/>
      <c r="AM79" s="110"/>
      <c r="AN79" s="459"/>
      <c r="AO79" s="131"/>
      <c r="AP79" s="130"/>
      <c r="AQ79" s="489"/>
      <c r="AR79" s="489"/>
      <c r="AS79" s="489"/>
      <c r="AT79" s="489"/>
      <c r="AU79" s="489"/>
      <c r="AV79" s="449" t="str">
        <f t="shared" si="33"/>
        <v/>
      </c>
      <c r="CA79" s="450" t="str">
        <f>IF(AND($C79&lt;&gt;0,AN79=""),"* No olvide ingresar la columna Espacios Amigables /adolescentes (Digite CERO si no tiene). ",IF(AN79&gt;$C79,"* El Número de Espacios Amigables no puede superar el Total. ",""))</f>
        <v/>
      </c>
      <c r="CB79" s="450" t="str">
        <f t="shared" si="4"/>
        <v/>
      </c>
      <c r="CC79" s="450" t="str">
        <f t="shared" si="5"/>
        <v/>
      </c>
      <c r="CD79" s="450" t="str">
        <f t="shared" si="6"/>
        <v/>
      </c>
      <c r="CE79" s="450" t="str">
        <f t="shared" si="7"/>
        <v/>
      </c>
      <c r="CF79" s="487" t="str">
        <f t="shared" si="34"/>
        <v/>
      </c>
      <c r="CG79" s="450" t="str">
        <f t="shared" si="8"/>
        <v/>
      </c>
      <c r="CH79" s="450" t="str">
        <f t="shared" si="9"/>
        <v/>
      </c>
      <c r="CI79" s="207"/>
      <c r="CJ79" s="253">
        <f t="shared" si="10"/>
        <v>0</v>
      </c>
      <c r="CK79" s="253">
        <f t="shared" si="11"/>
        <v>0</v>
      </c>
      <c r="CL79" s="253">
        <f t="shared" si="12"/>
        <v>0</v>
      </c>
      <c r="CM79" s="253">
        <f t="shared" si="13"/>
        <v>0</v>
      </c>
      <c r="CN79" s="253">
        <f t="shared" si="13"/>
        <v>0</v>
      </c>
      <c r="CO79" s="488">
        <f t="shared" si="35"/>
        <v>0</v>
      </c>
      <c r="CP79" s="253">
        <f t="shared" si="14"/>
        <v>0</v>
      </c>
      <c r="CQ79" s="253">
        <f t="shared" si="14"/>
        <v>0</v>
      </c>
    </row>
    <row r="80" spans="1:95" x14ac:dyDescent="0.25">
      <c r="A80" s="1092"/>
      <c r="B80" s="20" t="s">
        <v>34</v>
      </c>
      <c r="C80" s="168">
        <f t="shared" si="38"/>
        <v>0</v>
      </c>
      <c r="D80" s="152">
        <f t="shared" ref="D80:E89" si="39">+F80+H80+J80+L80+N80+P80+R80+T80+V80+X80+Z80+AB80+AD80+AF80+AH80+AJ80+AL80</f>
        <v>0</v>
      </c>
      <c r="E80" s="525">
        <f t="shared" si="39"/>
        <v>0</v>
      </c>
      <c r="F80" s="24"/>
      <c r="G80" s="25"/>
      <c r="H80" s="24"/>
      <c r="I80" s="25"/>
      <c r="J80" s="24"/>
      <c r="K80" s="25"/>
      <c r="L80" s="24"/>
      <c r="M80" s="25"/>
      <c r="N80" s="24"/>
      <c r="O80" s="25"/>
      <c r="P80" s="24"/>
      <c r="Q80" s="25"/>
      <c r="R80" s="24"/>
      <c r="S80" s="25"/>
      <c r="T80" s="24"/>
      <c r="U80" s="25"/>
      <c r="V80" s="24"/>
      <c r="W80" s="25"/>
      <c r="X80" s="24"/>
      <c r="Y80" s="25"/>
      <c r="Z80" s="24"/>
      <c r="AA80" s="25"/>
      <c r="AB80" s="24"/>
      <c r="AC80" s="25"/>
      <c r="AD80" s="24"/>
      <c r="AE80" s="25"/>
      <c r="AF80" s="24"/>
      <c r="AG80" s="25"/>
      <c r="AH80" s="24"/>
      <c r="AI80" s="25"/>
      <c r="AJ80" s="24"/>
      <c r="AK80" s="25"/>
      <c r="AL80" s="24"/>
      <c r="AM80" s="25"/>
      <c r="AN80" s="459"/>
      <c r="AO80" s="131"/>
      <c r="AP80" s="130"/>
      <c r="AQ80" s="489"/>
      <c r="AR80" s="489"/>
      <c r="AS80" s="489"/>
      <c r="AT80" s="489"/>
      <c r="AU80" s="489"/>
      <c r="AV80" s="449" t="str">
        <f t="shared" si="33"/>
        <v/>
      </c>
      <c r="CA80" s="450" t="str">
        <f t="shared" si="3"/>
        <v/>
      </c>
      <c r="CB80" s="450" t="str">
        <f t="shared" si="4"/>
        <v/>
      </c>
      <c r="CC80" s="450" t="str">
        <f t="shared" si="5"/>
        <v/>
      </c>
      <c r="CD80" s="450" t="str">
        <f t="shared" si="6"/>
        <v/>
      </c>
      <c r="CE80" s="450" t="str">
        <f t="shared" si="7"/>
        <v/>
      </c>
      <c r="CF80" s="487" t="str">
        <f t="shared" si="34"/>
        <v/>
      </c>
      <c r="CG80" s="450" t="str">
        <f t="shared" si="8"/>
        <v/>
      </c>
      <c r="CH80" s="450" t="str">
        <f t="shared" si="9"/>
        <v/>
      </c>
      <c r="CI80" s="207"/>
      <c r="CJ80" s="253">
        <f t="shared" si="10"/>
        <v>0</v>
      </c>
      <c r="CK80" s="253">
        <f t="shared" si="11"/>
        <v>0</v>
      </c>
      <c r="CL80" s="253">
        <f t="shared" si="12"/>
        <v>0</v>
      </c>
      <c r="CM80" s="253">
        <f t="shared" si="13"/>
        <v>0</v>
      </c>
      <c r="CN80" s="253">
        <f t="shared" si="13"/>
        <v>0</v>
      </c>
      <c r="CO80" s="488">
        <f t="shared" si="35"/>
        <v>0</v>
      </c>
      <c r="CP80" s="253">
        <f t="shared" si="14"/>
        <v>0</v>
      </c>
      <c r="CQ80" s="253">
        <f t="shared" si="14"/>
        <v>0</v>
      </c>
    </row>
    <row r="81" spans="1:95" x14ac:dyDescent="0.25">
      <c r="A81" s="1092"/>
      <c r="B81" s="20" t="s">
        <v>55</v>
      </c>
      <c r="C81" s="168">
        <f t="shared" si="38"/>
        <v>0</v>
      </c>
      <c r="D81" s="152">
        <f t="shared" si="39"/>
        <v>0</v>
      </c>
      <c r="E81" s="525">
        <f t="shared" si="39"/>
        <v>0</v>
      </c>
      <c r="F81" s="24"/>
      <c r="G81" s="25"/>
      <c r="H81" s="24"/>
      <c r="I81" s="25"/>
      <c r="J81" s="24"/>
      <c r="K81" s="25"/>
      <c r="L81" s="24"/>
      <c r="M81" s="25"/>
      <c r="N81" s="24"/>
      <c r="O81" s="25"/>
      <c r="P81" s="24"/>
      <c r="Q81" s="25"/>
      <c r="R81" s="24"/>
      <c r="S81" s="25"/>
      <c r="T81" s="24"/>
      <c r="U81" s="25"/>
      <c r="V81" s="24"/>
      <c r="W81" s="25"/>
      <c r="X81" s="24"/>
      <c r="Y81" s="25"/>
      <c r="Z81" s="24"/>
      <c r="AA81" s="25"/>
      <c r="AB81" s="24"/>
      <c r="AC81" s="25"/>
      <c r="AD81" s="24"/>
      <c r="AE81" s="25"/>
      <c r="AF81" s="24"/>
      <c r="AG81" s="25"/>
      <c r="AH81" s="24"/>
      <c r="AI81" s="25"/>
      <c r="AJ81" s="24"/>
      <c r="AK81" s="25"/>
      <c r="AL81" s="24"/>
      <c r="AM81" s="25"/>
      <c r="AN81" s="459"/>
      <c r="AO81" s="131"/>
      <c r="AP81" s="130"/>
      <c r="AQ81" s="489"/>
      <c r="AR81" s="489"/>
      <c r="AS81" s="489"/>
      <c r="AT81" s="489"/>
      <c r="AU81" s="489"/>
      <c r="AV81" s="449" t="str">
        <f t="shared" si="33"/>
        <v/>
      </c>
      <c r="CA81" s="450" t="str">
        <f t="shared" si="3"/>
        <v/>
      </c>
      <c r="CB81" s="450" t="str">
        <f t="shared" si="4"/>
        <v/>
      </c>
      <c r="CC81" s="450" t="str">
        <f t="shared" si="5"/>
        <v/>
      </c>
      <c r="CD81" s="450" t="str">
        <f t="shared" si="6"/>
        <v/>
      </c>
      <c r="CE81" s="450" t="str">
        <f t="shared" si="7"/>
        <v/>
      </c>
      <c r="CF81" s="487" t="str">
        <f t="shared" si="34"/>
        <v/>
      </c>
      <c r="CG81" s="450" t="str">
        <f t="shared" si="8"/>
        <v/>
      </c>
      <c r="CH81" s="450" t="str">
        <f t="shared" si="9"/>
        <v/>
      </c>
      <c r="CI81" s="207"/>
      <c r="CJ81" s="253">
        <f t="shared" si="10"/>
        <v>0</v>
      </c>
      <c r="CK81" s="253">
        <f t="shared" si="11"/>
        <v>0</v>
      </c>
      <c r="CL81" s="253">
        <f t="shared" si="12"/>
        <v>0</v>
      </c>
      <c r="CM81" s="253">
        <f t="shared" si="13"/>
        <v>0</v>
      </c>
      <c r="CN81" s="253">
        <f t="shared" si="13"/>
        <v>0</v>
      </c>
      <c r="CO81" s="488">
        <f t="shared" si="35"/>
        <v>0</v>
      </c>
      <c r="CP81" s="253">
        <f t="shared" si="14"/>
        <v>0</v>
      </c>
      <c r="CQ81" s="253">
        <f t="shared" si="14"/>
        <v>0</v>
      </c>
    </row>
    <row r="82" spans="1:95" x14ac:dyDescent="0.25">
      <c r="A82" s="1092"/>
      <c r="B82" s="20" t="s">
        <v>63</v>
      </c>
      <c r="C82" s="168">
        <f t="shared" si="38"/>
        <v>0</v>
      </c>
      <c r="D82" s="152">
        <f t="shared" si="39"/>
        <v>0</v>
      </c>
      <c r="E82" s="525">
        <f t="shared" si="39"/>
        <v>0</v>
      </c>
      <c r="F82" s="24"/>
      <c r="G82" s="25"/>
      <c r="H82" s="24"/>
      <c r="I82" s="25"/>
      <c r="J82" s="24"/>
      <c r="K82" s="25"/>
      <c r="L82" s="24"/>
      <c r="M82" s="25"/>
      <c r="N82" s="24"/>
      <c r="O82" s="25"/>
      <c r="P82" s="24"/>
      <c r="Q82" s="25"/>
      <c r="R82" s="24"/>
      <c r="S82" s="25"/>
      <c r="T82" s="24"/>
      <c r="U82" s="25"/>
      <c r="V82" s="24"/>
      <c r="W82" s="25"/>
      <c r="X82" s="24"/>
      <c r="Y82" s="25"/>
      <c r="Z82" s="24"/>
      <c r="AA82" s="25"/>
      <c r="AB82" s="24"/>
      <c r="AC82" s="25"/>
      <c r="AD82" s="24"/>
      <c r="AE82" s="25"/>
      <c r="AF82" s="24"/>
      <c r="AG82" s="25"/>
      <c r="AH82" s="24"/>
      <c r="AI82" s="25"/>
      <c r="AJ82" s="24"/>
      <c r="AK82" s="25"/>
      <c r="AL82" s="24"/>
      <c r="AM82" s="25"/>
      <c r="AN82" s="459"/>
      <c r="AO82" s="131"/>
      <c r="AP82" s="130"/>
      <c r="AQ82" s="489"/>
      <c r="AR82" s="489"/>
      <c r="AS82" s="489"/>
      <c r="AT82" s="489"/>
      <c r="AU82" s="489"/>
      <c r="AV82" s="449" t="str">
        <f t="shared" si="33"/>
        <v/>
      </c>
      <c r="CA82" s="450" t="str">
        <f t="shared" si="3"/>
        <v/>
      </c>
      <c r="CB82" s="450" t="str">
        <f t="shared" si="4"/>
        <v/>
      </c>
      <c r="CC82" s="450" t="str">
        <f t="shared" si="5"/>
        <v/>
      </c>
      <c r="CD82" s="450" t="str">
        <f t="shared" si="6"/>
        <v/>
      </c>
      <c r="CE82" s="450" t="str">
        <f t="shared" si="7"/>
        <v/>
      </c>
      <c r="CF82" s="487" t="str">
        <f t="shared" si="34"/>
        <v/>
      </c>
      <c r="CG82" s="450" t="str">
        <f t="shared" si="8"/>
        <v/>
      </c>
      <c r="CH82" s="450" t="str">
        <f t="shared" si="9"/>
        <v/>
      </c>
      <c r="CI82" s="207"/>
      <c r="CJ82" s="253">
        <f t="shared" si="10"/>
        <v>0</v>
      </c>
      <c r="CK82" s="253">
        <f t="shared" si="11"/>
        <v>0</v>
      </c>
      <c r="CL82" s="253">
        <f t="shared" si="12"/>
        <v>0</v>
      </c>
      <c r="CM82" s="253">
        <f t="shared" si="13"/>
        <v>0</v>
      </c>
      <c r="CN82" s="253">
        <f t="shared" si="13"/>
        <v>0</v>
      </c>
      <c r="CO82" s="488">
        <f t="shared" ref="CO82:CO84" si="40">IF(AND(SUM(J82:M82)&gt;0,AS82=""),1,IF(AS82&gt;SUM(J82:M82),1,0))</f>
        <v>0</v>
      </c>
      <c r="CP82" s="253">
        <f t="shared" si="14"/>
        <v>0</v>
      </c>
      <c r="CQ82" s="253">
        <f t="shared" si="14"/>
        <v>0</v>
      </c>
    </row>
    <row r="83" spans="1:95" x14ac:dyDescent="0.25">
      <c r="A83" s="1092"/>
      <c r="B83" s="20" t="s">
        <v>165</v>
      </c>
      <c r="C83" s="168">
        <f t="shared" si="38"/>
        <v>0</v>
      </c>
      <c r="D83" s="152">
        <f t="shared" si="39"/>
        <v>0</v>
      </c>
      <c r="E83" s="525">
        <f t="shared" si="39"/>
        <v>0</v>
      </c>
      <c r="F83" s="24"/>
      <c r="G83" s="25"/>
      <c r="H83" s="24"/>
      <c r="I83" s="25"/>
      <c r="J83" s="24"/>
      <c r="K83" s="25"/>
      <c r="L83" s="24"/>
      <c r="M83" s="25"/>
      <c r="N83" s="24"/>
      <c r="O83" s="25"/>
      <c r="P83" s="24"/>
      <c r="Q83" s="25"/>
      <c r="R83" s="24"/>
      <c r="S83" s="25"/>
      <c r="T83" s="24"/>
      <c r="U83" s="25"/>
      <c r="V83" s="24"/>
      <c r="W83" s="25"/>
      <c r="X83" s="24"/>
      <c r="Y83" s="25"/>
      <c r="Z83" s="24"/>
      <c r="AA83" s="25"/>
      <c r="AB83" s="24"/>
      <c r="AC83" s="25"/>
      <c r="AD83" s="24"/>
      <c r="AE83" s="25"/>
      <c r="AF83" s="24"/>
      <c r="AG83" s="25"/>
      <c r="AH83" s="24"/>
      <c r="AI83" s="25"/>
      <c r="AJ83" s="24"/>
      <c r="AK83" s="25"/>
      <c r="AL83" s="24"/>
      <c r="AM83" s="25"/>
      <c r="AN83" s="459"/>
      <c r="AO83" s="131"/>
      <c r="AP83" s="130"/>
      <c r="AQ83" s="489"/>
      <c r="AR83" s="489"/>
      <c r="AS83" s="489"/>
      <c r="AT83" s="489"/>
      <c r="AU83" s="489"/>
      <c r="AV83" s="449" t="str">
        <f t="shared" si="33"/>
        <v/>
      </c>
      <c r="CA83" s="450" t="str">
        <f t="shared" si="3"/>
        <v/>
      </c>
      <c r="CB83" s="450" t="str">
        <f t="shared" si="4"/>
        <v/>
      </c>
      <c r="CC83" s="450" t="str">
        <f t="shared" si="5"/>
        <v/>
      </c>
      <c r="CD83" s="450" t="str">
        <f t="shared" si="6"/>
        <v/>
      </c>
      <c r="CE83" s="450" t="str">
        <f t="shared" si="7"/>
        <v/>
      </c>
      <c r="CF83" s="487" t="str">
        <f t="shared" si="34"/>
        <v/>
      </c>
      <c r="CG83" s="450" t="str">
        <f t="shared" si="8"/>
        <v/>
      </c>
      <c r="CH83" s="450" t="str">
        <f t="shared" si="9"/>
        <v/>
      </c>
      <c r="CI83" s="207"/>
      <c r="CJ83" s="253">
        <f t="shared" si="10"/>
        <v>0</v>
      </c>
      <c r="CK83" s="253">
        <f t="shared" si="11"/>
        <v>0</v>
      </c>
      <c r="CL83" s="253">
        <f t="shared" si="12"/>
        <v>0</v>
      </c>
      <c r="CM83" s="253">
        <f t="shared" si="13"/>
        <v>0</v>
      </c>
      <c r="CN83" s="253">
        <f t="shared" si="13"/>
        <v>0</v>
      </c>
      <c r="CO83" s="488">
        <f t="shared" si="40"/>
        <v>0</v>
      </c>
      <c r="CP83" s="253">
        <f t="shared" si="14"/>
        <v>0</v>
      </c>
      <c r="CQ83" s="253">
        <f t="shared" si="14"/>
        <v>0</v>
      </c>
    </row>
    <row r="84" spans="1:95" ht="14.25" customHeight="1" x14ac:dyDescent="0.25">
      <c r="A84" s="1092"/>
      <c r="B84" s="20" t="s">
        <v>166</v>
      </c>
      <c r="C84" s="168">
        <f t="shared" si="38"/>
        <v>0</v>
      </c>
      <c r="D84" s="152">
        <f t="shared" si="39"/>
        <v>0</v>
      </c>
      <c r="E84" s="525">
        <f t="shared" si="39"/>
        <v>0</v>
      </c>
      <c r="F84" s="24"/>
      <c r="G84" s="25"/>
      <c r="H84" s="24"/>
      <c r="I84" s="25"/>
      <c r="J84" s="24"/>
      <c r="K84" s="25"/>
      <c r="L84" s="24"/>
      <c r="M84" s="25"/>
      <c r="N84" s="24"/>
      <c r="O84" s="25"/>
      <c r="P84" s="24"/>
      <c r="Q84" s="25"/>
      <c r="R84" s="24"/>
      <c r="S84" s="25"/>
      <c r="T84" s="24"/>
      <c r="U84" s="25"/>
      <c r="V84" s="24"/>
      <c r="W84" s="25"/>
      <c r="X84" s="24"/>
      <c r="Y84" s="25"/>
      <c r="Z84" s="24"/>
      <c r="AA84" s="25"/>
      <c r="AB84" s="24"/>
      <c r="AC84" s="25"/>
      <c r="AD84" s="24"/>
      <c r="AE84" s="25"/>
      <c r="AF84" s="24"/>
      <c r="AG84" s="25"/>
      <c r="AH84" s="24"/>
      <c r="AI84" s="25"/>
      <c r="AJ84" s="24"/>
      <c r="AK84" s="25"/>
      <c r="AL84" s="24"/>
      <c r="AM84" s="25"/>
      <c r="AN84" s="459"/>
      <c r="AO84" s="131"/>
      <c r="AP84" s="130"/>
      <c r="AQ84" s="489"/>
      <c r="AR84" s="489"/>
      <c r="AS84" s="489"/>
      <c r="AT84" s="489"/>
      <c r="AU84" s="489"/>
      <c r="AV84" s="449" t="str">
        <f t="shared" si="33"/>
        <v/>
      </c>
      <c r="CA84" s="450" t="str">
        <f t="shared" si="3"/>
        <v/>
      </c>
      <c r="CB84" s="450" t="str">
        <f t="shared" si="4"/>
        <v/>
      </c>
      <c r="CC84" s="450" t="str">
        <f t="shared" si="5"/>
        <v/>
      </c>
      <c r="CD84" s="450" t="str">
        <f t="shared" si="6"/>
        <v/>
      </c>
      <c r="CE84" s="450" t="str">
        <f t="shared" si="7"/>
        <v/>
      </c>
      <c r="CF84" s="487" t="str">
        <f t="shared" si="34"/>
        <v/>
      </c>
      <c r="CG84" s="450" t="str">
        <f t="shared" si="8"/>
        <v/>
      </c>
      <c r="CH84" s="450" t="str">
        <f t="shared" si="9"/>
        <v/>
      </c>
      <c r="CI84" s="207"/>
      <c r="CJ84" s="253">
        <f t="shared" si="10"/>
        <v>0</v>
      </c>
      <c r="CK84" s="253">
        <f t="shared" si="11"/>
        <v>0</v>
      </c>
      <c r="CL84" s="253">
        <f t="shared" si="12"/>
        <v>0</v>
      </c>
      <c r="CM84" s="253">
        <f t="shared" si="13"/>
        <v>0</v>
      </c>
      <c r="CN84" s="253">
        <f t="shared" si="13"/>
        <v>0</v>
      </c>
      <c r="CO84" s="488">
        <f t="shared" si="40"/>
        <v>0</v>
      </c>
      <c r="CP84" s="253">
        <f t="shared" si="14"/>
        <v>0</v>
      </c>
      <c r="CQ84" s="253">
        <f t="shared" si="14"/>
        <v>0</v>
      </c>
    </row>
    <row r="85" spans="1:95" x14ac:dyDescent="0.25">
      <c r="A85" s="1092"/>
      <c r="B85" s="20" t="s">
        <v>167</v>
      </c>
      <c r="C85" s="168">
        <f t="shared" si="38"/>
        <v>0</v>
      </c>
      <c r="D85" s="152">
        <f t="shared" si="39"/>
        <v>0</v>
      </c>
      <c r="E85" s="525">
        <f t="shared" si="39"/>
        <v>0</v>
      </c>
      <c r="F85" s="24"/>
      <c r="G85" s="25"/>
      <c r="H85" s="24"/>
      <c r="I85" s="25"/>
      <c r="J85" s="24"/>
      <c r="K85" s="25"/>
      <c r="L85" s="24"/>
      <c r="M85" s="25"/>
      <c r="N85" s="24"/>
      <c r="O85" s="25"/>
      <c r="P85" s="24"/>
      <c r="Q85" s="25"/>
      <c r="R85" s="24"/>
      <c r="S85" s="25"/>
      <c r="T85" s="24"/>
      <c r="U85" s="25"/>
      <c r="V85" s="24"/>
      <c r="W85" s="25"/>
      <c r="X85" s="24"/>
      <c r="Y85" s="25"/>
      <c r="Z85" s="24"/>
      <c r="AA85" s="25"/>
      <c r="AB85" s="24"/>
      <c r="AC85" s="25"/>
      <c r="AD85" s="24"/>
      <c r="AE85" s="25"/>
      <c r="AF85" s="24"/>
      <c r="AG85" s="25"/>
      <c r="AH85" s="24"/>
      <c r="AI85" s="25"/>
      <c r="AJ85" s="24"/>
      <c r="AK85" s="25"/>
      <c r="AL85" s="24"/>
      <c r="AM85" s="25"/>
      <c r="AN85" s="459"/>
      <c r="AO85" s="131"/>
      <c r="AP85" s="130"/>
      <c r="AQ85" s="489"/>
      <c r="AR85" s="489"/>
      <c r="AS85" s="489"/>
      <c r="AT85" s="489"/>
      <c r="AU85" s="489"/>
      <c r="AV85" s="449" t="str">
        <f t="shared" si="33"/>
        <v/>
      </c>
      <c r="CA85" s="450" t="str">
        <f t="shared" si="3"/>
        <v/>
      </c>
      <c r="CB85" s="450" t="str">
        <f t="shared" si="4"/>
        <v/>
      </c>
      <c r="CC85" s="450" t="str">
        <f t="shared" si="5"/>
        <v/>
      </c>
      <c r="CD85" s="450" t="str">
        <f t="shared" si="6"/>
        <v/>
      </c>
      <c r="CE85" s="450" t="str">
        <f t="shared" si="7"/>
        <v/>
      </c>
      <c r="CF85" s="487" t="str">
        <f t="shared" si="34"/>
        <v/>
      </c>
      <c r="CG85" s="450" t="str">
        <f t="shared" si="8"/>
        <v/>
      </c>
      <c r="CH85" s="450" t="str">
        <f t="shared" si="9"/>
        <v/>
      </c>
      <c r="CI85" s="207"/>
      <c r="CJ85" s="253">
        <f t="shared" si="10"/>
        <v>0</v>
      </c>
      <c r="CK85" s="253">
        <f t="shared" si="11"/>
        <v>0</v>
      </c>
      <c r="CL85" s="253">
        <f t="shared" si="12"/>
        <v>0</v>
      </c>
      <c r="CM85" s="253">
        <f t="shared" si="13"/>
        <v>0</v>
      </c>
      <c r="CN85" s="253">
        <f t="shared" si="13"/>
        <v>0</v>
      </c>
      <c r="CO85" s="488">
        <f t="shared" si="35"/>
        <v>0</v>
      </c>
      <c r="CP85" s="253">
        <f t="shared" si="14"/>
        <v>0</v>
      </c>
      <c r="CQ85" s="253">
        <f t="shared" si="14"/>
        <v>0</v>
      </c>
    </row>
    <row r="86" spans="1:95" x14ac:dyDescent="0.25">
      <c r="A86" s="1092"/>
      <c r="B86" s="1001" t="s">
        <v>168</v>
      </c>
      <c r="C86" s="168">
        <f t="shared" si="38"/>
        <v>0</v>
      </c>
      <c r="D86" s="152">
        <f t="shared" si="39"/>
        <v>0</v>
      </c>
      <c r="E86" s="525">
        <f t="shared" si="39"/>
        <v>0</v>
      </c>
      <c r="F86" s="24"/>
      <c r="G86" s="25"/>
      <c r="H86" s="24"/>
      <c r="I86" s="25"/>
      <c r="J86" s="24"/>
      <c r="K86" s="25"/>
      <c r="L86" s="24"/>
      <c r="M86" s="25"/>
      <c r="N86" s="24"/>
      <c r="O86" s="25"/>
      <c r="P86" s="24"/>
      <c r="Q86" s="25"/>
      <c r="R86" s="24"/>
      <c r="S86" s="25"/>
      <c r="T86" s="24"/>
      <c r="U86" s="25"/>
      <c r="V86" s="24"/>
      <c r="W86" s="25"/>
      <c r="X86" s="24"/>
      <c r="Y86" s="25"/>
      <c r="Z86" s="24"/>
      <c r="AA86" s="25"/>
      <c r="AB86" s="24"/>
      <c r="AC86" s="25"/>
      <c r="AD86" s="24"/>
      <c r="AE86" s="25"/>
      <c r="AF86" s="24"/>
      <c r="AG86" s="25"/>
      <c r="AH86" s="24"/>
      <c r="AI86" s="25"/>
      <c r="AJ86" s="24"/>
      <c r="AK86" s="25"/>
      <c r="AL86" s="24"/>
      <c r="AM86" s="25"/>
      <c r="AN86" s="459"/>
      <c r="AO86" s="131"/>
      <c r="AP86" s="130"/>
      <c r="AQ86" s="489"/>
      <c r="AR86" s="489"/>
      <c r="AS86" s="489"/>
      <c r="AT86" s="489"/>
      <c r="AU86" s="489"/>
      <c r="AV86" s="449" t="str">
        <f t="shared" si="33"/>
        <v/>
      </c>
      <c r="CA86" s="450" t="str">
        <f t="shared" si="3"/>
        <v/>
      </c>
      <c r="CB86" s="450" t="str">
        <f t="shared" si="4"/>
        <v/>
      </c>
      <c r="CC86" s="450" t="str">
        <f t="shared" si="5"/>
        <v/>
      </c>
      <c r="CD86" s="450" t="str">
        <f t="shared" si="6"/>
        <v/>
      </c>
      <c r="CE86" s="450" t="str">
        <f t="shared" si="7"/>
        <v/>
      </c>
      <c r="CF86" s="487" t="str">
        <f t="shared" si="34"/>
        <v/>
      </c>
      <c r="CG86" s="450" t="str">
        <f t="shared" si="8"/>
        <v/>
      </c>
      <c r="CH86" s="450" t="str">
        <f t="shared" si="9"/>
        <v/>
      </c>
      <c r="CI86" s="207"/>
      <c r="CJ86" s="253">
        <f t="shared" si="10"/>
        <v>0</v>
      </c>
      <c r="CK86" s="253">
        <f t="shared" si="11"/>
        <v>0</v>
      </c>
      <c r="CL86" s="253">
        <f t="shared" si="12"/>
        <v>0</v>
      </c>
      <c r="CM86" s="253">
        <f t="shared" si="13"/>
        <v>0</v>
      </c>
      <c r="CN86" s="253">
        <f t="shared" si="13"/>
        <v>0</v>
      </c>
      <c r="CO86" s="488">
        <f t="shared" si="35"/>
        <v>0</v>
      </c>
      <c r="CP86" s="253">
        <f t="shared" si="14"/>
        <v>0</v>
      </c>
      <c r="CQ86" s="253">
        <f t="shared" si="14"/>
        <v>0</v>
      </c>
    </row>
    <row r="87" spans="1:95" s="963" customFormat="1" x14ac:dyDescent="0.25">
      <c r="A87" s="1092"/>
      <c r="B87" s="984" t="s">
        <v>169</v>
      </c>
      <c r="C87" s="1042">
        <f t="shared" si="38"/>
        <v>0</v>
      </c>
      <c r="D87" s="1043">
        <f t="shared" si="39"/>
        <v>0</v>
      </c>
      <c r="E87" s="1044">
        <f t="shared" si="39"/>
        <v>0</v>
      </c>
      <c r="F87" s="954"/>
      <c r="G87" s="955"/>
      <c r="H87" s="954"/>
      <c r="I87" s="955"/>
      <c r="J87" s="954"/>
      <c r="K87" s="955"/>
      <c r="L87" s="954"/>
      <c r="M87" s="955"/>
      <c r="N87" s="954"/>
      <c r="O87" s="955"/>
      <c r="P87" s="954"/>
      <c r="Q87" s="955"/>
      <c r="R87" s="954"/>
      <c r="S87" s="955"/>
      <c r="T87" s="954"/>
      <c r="U87" s="955"/>
      <c r="V87" s="954"/>
      <c r="W87" s="955"/>
      <c r="X87" s="954"/>
      <c r="Y87" s="955"/>
      <c r="Z87" s="954"/>
      <c r="AA87" s="955"/>
      <c r="AB87" s="954"/>
      <c r="AC87" s="955"/>
      <c r="AD87" s="954"/>
      <c r="AE87" s="955"/>
      <c r="AF87" s="954"/>
      <c r="AG87" s="955"/>
      <c r="AH87" s="954"/>
      <c r="AI87" s="955"/>
      <c r="AJ87" s="954"/>
      <c r="AK87" s="955"/>
      <c r="AL87" s="954"/>
      <c r="AM87" s="955"/>
      <c r="AN87" s="991"/>
      <c r="AO87" s="1010"/>
      <c r="AP87" s="1006"/>
      <c r="AQ87" s="1045"/>
      <c r="AR87" s="1045"/>
      <c r="AS87" s="1045"/>
      <c r="AT87" s="1045"/>
      <c r="AU87" s="1045"/>
      <c r="AV87" s="995" t="str">
        <f t="shared" si="33"/>
        <v/>
      </c>
      <c r="CA87" s="996" t="str">
        <f t="shared" si="3"/>
        <v/>
      </c>
      <c r="CB87" s="996" t="str">
        <f t="shared" si="4"/>
        <v/>
      </c>
      <c r="CC87" s="996" t="str">
        <f t="shared" si="5"/>
        <v/>
      </c>
      <c r="CD87" s="996" t="str">
        <f t="shared" si="6"/>
        <v/>
      </c>
      <c r="CE87" s="996" t="str">
        <f t="shared" si="7"/>
        <v/>
      </c>
      <c r="CF87" s="1046" t="str">
        <f t="shared" si="34"/>
        <v/>
      </c>
      <c r="CG87" s="996" t="str">
        <f t="shared" si="8"/>
        <v/>
      </c>
      <c r="CH87" s="996" t="str">
        <f t="shared" si="9"/>
        <v/>
      </c>
      <c r="CI87" s="998"/>
      <c r="CJ87" s="999">
        <f t="shared" si="10"/>
        <v>0</v>
      </c>
      <c r="CK87" s="999">
        <f t="shared" si="11"/>
        <v>0</v>
      </c>
      <c r="CL87" s="999">
        <f t="shared" si="12"/>
        <v>0</v>
      </c>
      <c r="CM87" s="999">
        <f t="shared" si="13"/>
        <v>0</v>
      </c>
      <c r="CN87" s="999">
        <f t="shared" si="13"/>
        <v>0</v>
      </c>
      <c r="CO87" s="1047">
        <f t="shared" si="35"/>
        <v>0</v>
      </c>
      <c r="CP87" s="999">
        <f t="shared" si="14"/>
        <v>0</v>
      </c>
      <c r="CQ87" s="999">
        <f t="shared" si="14"/>
        <v>0</v>
      </c>
    </row>
    <row r="88" spans="1:95" x14ac:dyDescent="0.25">
      <c r="A88" s="1092"/>
      <c r="B88" s="2" t="s">
        <v>170</v>
      </c>
      <c r="C88" s="168">
        <f t="shared" si="38"/>
        <v>0</v>
      </c>
      <c r="D88" s="152">
        <f t="shared" si="39"/>
        <v>0</v>
      </c>
      <c r="E88" s="526">
        <f t="shared" si="39"/>
        <v>0</v>
      </c>
      <c r="F88" s="24"/>
      <c r="G88" s="25"/>
      <c r="H88" s="24"/>
      <c r="I88" s="25"/>
      <c r="J88" s="24"/>
      <c r="K88" s="25"/>
      <c r="L88" s="24"/>
      <c r="M88" s="25"/>
      <c r="N88" s="24"/>
      <c r="O88" s="25"/>
      <c r="P88" s="24"/>
      <c r="Q88" s="25"/>
      <c r="R88" s="24"/>
      <c r="S88" s="25"/>
      <c r="T88" s="24"/>
      <c r="U88" s="25"/>
      <c r="V88" s="24"/>
      <c r="W88" s="25"/>
      <c r="X88" s="24"/>
      <c r="Y88" s="25"/>
      <c r="Z88" s="24"/>
      <c r="AA88" s="25"/>
      <c r="AB88" s="24"/>
      <c r="AC88" s="25"/>
      <c r="AD88" s="24"/>
      <c r="AE88" s="25"/>
      <c r="AF88" s="24"/>
      <c r="AG88" s="25"/>
      <c r="AH88" s="24"/>
      <c r="AI88" s="25"/>
      <c r="AJ88" s="24"/>
      <c r="AK88" s="25"/>
      <c r="AL88" s="24"/>
      <c r="AM88" s="25"/>
      <c r="AN88" s="459"/>
      <c r="AO88" s="131"/>
      <c r="AP88" s="130"/>
      <c r="AQ88" s="489"/>
      <c r="AR88" s="489"/>
      <c r="AS88" s="489"/>
      <c r="AT88" s="489"/>
      <c r="AU88" s="489"/>
      <c r="AV88" s="449" t="str">
        <f t="shared" si="33"/>
        <v/>
      </c>
      <c r="CA88" s="450" t="str">
        <f t="shared" si="3"/>
        <v/>
      </c>
      <c r="CB88" s="450" t="str">
        <f t="shared" si="4"/>
        <v/>
      </c>
      <c r="CC88" s="450" t="str">
        <f t="shared" si="5"/>
        <v/>
      </c>
      <c r="CD88" s="450" t="str">
        <f t="shared" si="6"/>
        <v/>
      </c>
      <c r="CE88" s="450" t="str">
        <f t="shared" si="7"/>
        <v/>
      </c>
      <c r="CF88" s="487" t="str">
        <f t="shared" si="34"/>
        <v/>
      </c>
      <c r="CG88" s="450" t="str">
        <f t="shared" si="8"/>
        <v/>
      </c>
      <c r="CH88" s="450" t="str">
        <f t="shared" si="9"/>
        <v/>
      </c>
      <c r="CI88" s="207"/>
      <c r="CJ88" s="253">
        <f t="shared" si="10"/>
        <v>0</v>
      </c>
      <c r="CK88" s="253">
        <f t="shared" si="11"/>
        <v>0</v>
      </c>
      <c r="CL88" s="253">
        <f t="shared" si="12"/>
        <v>0</v>
      </c>
      <c r="CM88" s="253">
        <f t="shared" si="13"/>
        <v>0</v>
      </c>
      <c r="CN88" s="253">
        <f t="shared" si="13"/>
        <v>0</v>
      </c>
      <c r="CO88" s="488">
        <f t="shared" si="35"/>
        <v>0</v>
      </c>
      <c r="CP88" s="253">
        <f t="shared" si="14"/>
        <v>0</v>
      </c>
      <c r="CQ88" s="253">
        <f t="shared" si="14"/>
        <v>0</v>
      </c>
    </row>
    <row r="89" spans="1:95" x14ac:dyDescent="0.25">
      <c r="A89" s="1093"/>
      <c r="B89" s="195" t="s">
        <v>171</v>
      </c>
      <c r="C89" s="205">
        <f t="shared" si="38"/>
        <v>0</v>
      </c>
      <c r="D89" s="156">
        <f t="shared" si="39"/>
        <v>0</v>
      </c>
      <c r="E89" s="527">
        <f t="shared" si="39"/>
        <v>0</v>
      </c>
      <c r="F89" s="56"/>
      <c r="G89" s="57"/>
      <c r="H89" s="56"/>
      <c r="I89" s="57"/>
      <c r="J89" s="56"/>
      <c r="K89" s="57"/>
      <c r="L89" s="56"/>
      <c r="M89" s="57"/>
      <c r="N89" s="56"/>
      <c r="O89" s="57"/>
      <c r="P89" s="56"/>
      <c r="Q89" s="57"/>
      <c r="R89" s="56"/>
      <c r="S89" s="57"/>
      <c r="T89" s="56"/>
      <c r="U89" s="57"/>
      <c r="V89" s="56"/>
      <c r="W89" s="57"/>
      <c r="X89" s="56"/>
      <c r="Y89" s="57"/>
      <c r="Z89" s="56"/>
      <c r="AA89" s="57"/>
      <c r="AB89" s="56"/>
      <c r="AC89" s="57"/>
      <c r="AD89" s="56"/>
      <c r="AE89" s="57"/>
      <c r="AF89" s="56"/>
      <c r="AG89" s="57"/>
      <c r="AH89" s="56"/>
      <c r="AI89" s="57"/>
      <c r="AJ89" s="56"/>
      <c r="AK89" s="57"/>
      <c r="AL89" s="56"/>
      <c r="AM89" s="57"/>
      <c r="AN89" s="470"/>
      <c r="AO89" s="494"/>
      <c r="AP89" s="471"/>
      <c r="AQ89" s="472"/>
      <c r="AR89" s="472"/>
      <c r="AS89" s="472"/>
      <c r="AT89" s="472"/>
      <c r="AU89" s="472"/>
      <c r="AV89" s="449" t="str">
        <f t="shared" si="33"/>
        <v/>
      </c>
      <c r="CA89" s="450" t="str">
        <f t="shared" si="3"/>
        <v/>
      </c>
      <c r="CB89" s="450" t="str">
        <f t="shared" si="4"/>
        <v/>
      </c>
      <c r="CC89" s="450" t="str">
        <f t="shared" si="5"/>
        <v/>
      </c>
      <c r="CD89" s="450" t="str">
        <f t="shared" si="6"/>
        <v/>
      </c>
      <c r="CE89" s="450" t="str">
        <f t="shared" si="7"/>
        <v/>
      </c>
      <c r="CF89" s="487" t="str">
        <f t="shared" si="34"/>
        <v/>
      </c>
      <c r="CG89" s="450" t="str">
        <f t="shared" si="8"/>
        <v/>
      </c>
      <c r="CH89" s="450" t="str">
        <f t="shared" si="9"/>
        <v/>
      </c>
      <c r="CI89" s="207"/>
      <c r="CJ89" s="253">
        <f t="shared" si="10"/>
        <v>0</v>
      </c>
      <c r="CK89" s="253">
        <f t="shared" si="11"/>
        <v>0</v>
      </c>
      <c r="CL89" s="253">
        <f t="shared" si="12"/>
        <v>0</v>
      </c>
      <c r="CM89" s="253">
        <f t="shared" si="13"/>
        <v>0</v>
      </c>
      <c r="CN89" s="253">
        <f t="shared" si="13"/>
        <v>0</v>
      </c>
      <c r="CO89" s="488">
        <f t="shared" si="35"/>
        <v>0</v>
      </c>
      <c r="CP89" s="253">
        <f t="shared" si="14"/>
        <v>0</v>
      </c>
      <c r="CQ89" s="253">
        <f t="shared" si="14"/>
        <v>0</v>
      </c>
    </row>
    <row r="90" spans="1:95" ht="18" customHeight="1" x14ac:dyDescent="0.25">
      <c r="A90" s="1189" t="s">
        <v>188</v>
      </c>
      <c r="B90" s="1189"/>
      <c r="C90" s="1189"/>
      <c r="D90" s="1189"/>
      <c r="E90" s="1189"/>
      <c r="F90" s="1189"/>
      <c r="G90" s="1189"/>
      <c r="H90" s="1189"/>
      <c r="I90" s="1189"/>
      <c r="J90" s="1189"/>
      <c r="K90" s="1189"/>
      <c r="L90" s="1189"/>
      <c r="M90" s="1189"/>
      <c r="N90" s="1189"/>
      <c r="O90" s="1189"/>
      <c r="P90" s="1189"/>
      <c r="Q90" s="1189"/>
      <c r="R90" s="1189"/>
      <c r="S90" s="1189"/>
      <c r="T90" s="1189"/>
      <c r="U90" s="1189"/>
      <c r="V90" s="1189"/>
      <c r="W90" s="1189"/>
      <c r="X90" s="1189"/>
      <c r="Y90" s="1189"/>
      <c r="Z90" s="1189"/>
      <c r="AA90" s="1189"/>
      <c r="AB90" s="1189"/>
      <c r="AC90" s="1189"/>
      <c r="AD90" s="1189"/>
      <c r="AE90" s="1189"/>
      <c r="AF90" s="1189"/>
      <c r="AG90" s="1189"/>
      <c r="AH90" s="1189"/>
      <c r="AI90" s="1189"/>
      <c r="AJ90" s="1189"/>
      <c r="AK90" s="1189"/>
      <c r="AL90" s="1189"/>
      <c r="AM90" s="1189"/>
    </row>
    <row r="91" spans="1:95" ht="18" customHeight="1" x14ac:dyDescent="0.25">
      <c r="A91" s="1202" t="s">
        <v>189</v>
      </c>
      <c r="B91" s="1191" t="s">
        <v>190</v>
      </c>
      <c r="C91" s="1192" t="s">
        <v>150</v>
      </c>
      <c r="D91" s="1193"/>
      <c r="E91" s="1194"/>
      <c r="F91" s="1200" t="s">
        <v>3</v>
      </c>
      <c r="G91" s="1213"/>
      <c r="H91" s="1213"/>
      <c r="I91" s="1213"/>
      <c r="J91" s="1213"/>
      <c r="K91" s="1213"/>
      <c r="L91" s="1213"/>
      <c r="M91" s="1213"/>
      <c r="N91" s="1213"/>
      <c r="O91" s="1213"/>
      <c r="P91" s="1213"/>
      <c r="Q91" s="1213"/>
      <c r="R91" s="1213"/>
      <c r="S91" s="1213"/>
      <c r="T91" s="1213"/>
      <c r="U91" s="1213"/>
      <c r="V91" s="1213"/>
      <c r="W91" s="1213"/>
      <c r="X91" s="1213"/>
      <c r="Y91" s="1213"/>
      <c r="Z91" s="1213"/>
      <c r="AA91" s="1213"/>
      <c r="AB91" s="1213"/>
      <c r="AC91" s="1213"/>
      <c r="AD91" s="1213"/>
      <c r="AE91" s="1213"/>
      <c r="AF91" s="1213"/>
      <c r="AG91" s="1213"/>
      <c r="AH91" s="1213"/>
      <c r="AI91" s="1213"/>
      <c r="AJ91" s="1213"/>
      <c r="AK91" s="1213"/>
      <c r="AL91" s="1213"/>
      <c r="AM91" s="1201"/>
      <c r="AN91" s="1193" t="s">
        <v>140</v>
      </c>
      <c r="AO91" s="1194"/>
      <c r="AP91" s="1214" t="s">
        <v>4</v>
      </c>
      <c r="AQ91" s="1217" t="s">
        <v>5</v>
      </c>
      <c r="AR91" s="1217" t="s">
        <v>6</v>
      </c>
      <c r="AS91" s="1194" t="s">
        <v>153</v>
      </c>
    </row>
    <row r="92" spans="1:95" ht="18" customHeight="1" x14ac:dyDescent="0.25">
      <c r="A92" s="1203"/>
      <c r="B92" s="1062"/>
      <c r="C92" s="1152"/>
      <c r="D92" s="1068"/>
      <c r="E92" s="1153"/>
      <c r="F92" s="1198" t="s">
        <v>57</v>
      </c>
      <c r="G92" s="1199"/>
      <c r="H92" s="1198" t="s">
        <v>10</v>
      </c>
      <c r="I92" s="1199"/>
      <c r="J92" s="1198" t="s">
        <v>11</v>
      </c>
      <c r="K92" s="1199"/>
      <c r="L92" s="1198" t="s">
        <v>154</v>
      </c>
      <c r="M92" s="1199"/>
      <c r="N92" s="1198" t="s">
        <v>84</v>
      </c>
      <c r="O92" s="1199"/>
      <c r="P92" s="1198" t="s">
        <v>144</v>
      </c>
      <c r="Q92" s="1199"/>
      <c r="R92" s="1198" t="s">
        <v>85</v>
      </c>
      <c r="S92" s="1199"/>
      <c r="T92" s="1198" t="s">
        <v>155</v>
      </c>
      <c r="U92" s="1199"/>
      <c r="V92" s="1198" t="s">
        <v>86</v>
      </c>
      <c r="W92" s="1199"/>
      <c r="X92" s="1198" t="s">
        <v>156</v>
      </c>
      <c r="Y92" s="1199"/>
      <c r="Z92" s="1198" t="s">
        <v>157</v>
      </c>
      <c r="AA92" s="1199"/>
      <c r="AB92" s="1198" t="s">
        <v>158</v>
      </c>
      <c r="AC92" s="1199"/>
      <c r="AD92" s="1198" t="s">
        <v>159</v>
      </c>
      <c r="AE92" s="1199"/>
      <c r="AF92" s="1198" t="s">
        <v>160</v>
      </c>
      <c r="AG92" s="1199"/>
      <c r="AH92" s="1198" t="s">
        <v>161</v>
      </c>
      <c r="AI92" s="1199"/>
      <c r="AJ92" s="1198" t="s">
        <v>162</v>
      </c>
      <c r="AK92" s="1199"/>
      <c r="AL92" s="1200" t="s">
        <v>82</v>
      </c>
      <c r="AM92" s="1201"/>
      <c r="AN92" s="1068"/>
      <c r="AO92" s="1153"/>
      <c r="AP92" s="1215"/>
      <c r="AQ92" s="1077"/>
      <c r="AR92" s="1077"/>
      <c r="AS92" s="1079"/>
    </row>
    <row r="93" spans="1:95" ht="18" customHeight="1" x14ac:dyDescent="0.25">
      <c r="A93" s="1204"/>
      <c r="B93" s="1063"/>
      <c r="C93" s="377" t="s">
        <v>26</v>
      </c>
      <c r="D93" s="395" t="s">
        <v>27</v>
      </c>
      <c r="E93" s="396" t="s">
        <v>28</v>
      </c>
      <c r="F93" s="377" t="s">
        <v>27</v>
      </c>
      <c r="G93" s="396" t="s">
        <v>28</v>
      </c>
      <c r="H93" s="377" t="s">
        <v>27</v>
      </c>
      <c r="I93" s="396" t="s">
        <v>28</v>
      </c>
      <c r="J93" s="377" t="s">
        <v>27</v>
      </c>
      <c r="K93" s="396" t="s">
        <v>28</v>
      </c>
      <c r="L93" s="377" t="s">
        <v>27</v>
      </c>
      <c r="M93" s="396" t="s">
        <v>28</v>
      </c>
      <c r="N93" s="377" t="s">
        <v>27</v>
      </c>
      <c r="O93" s="396" t="s">
        <v>28</v>
      </c>
      <c r="P93" s="377" t="s">
        <v>27</v>
      </c>
      <c r="Q93" s="396" t="s">
        <v>28</v>
      </c>
      <c r="R93" s="377" t="s">
        <v>27</v>
      </c>
      <c r="S93" s="396" t="s">
        <v>28</v>
      </c>
      <c r="T93" s="377" t="s">
        <v>27</v>
      </c>
      <c r="U93" s="396" t="s">
        <v>28</v>
      </c>
      <c r="V93" s="377" t="s">
        <v>27</v>
      </c>
      <c r="W93" s="396" t="s">
        <v>28</v>
      </c>
      <c r="X93" s="377" t="s">
        <v>27</v>
      </c>
      <c r="Y93" s="396" t="s">
        <v>28</v>
      </c>
      <c r="Z93" s="377" t="s">
        <v>27</v>
      </c>
      <c r="AA93" s="396" t="s">
        <v>28</v>
      </c>
      <c r="AB93" s="377" t="s">
        <v>27</v>
      </c>
      <c r="AC93" s="396" t="s">
        <v>28</v>
      </c>
      <c r="AD93" s="377" t="s">
        <v>27</v>
      </c>
      <c r="AE93" s="396" t="s">
        <v>28</v>
      </c>
      <c r="AF93" s="377" t="s">
        <v>27</v>
      </c>
      <c r="AG93" s="396" t="s">
        <v>28</v>
      </c>
      <c r="AH93" s="377" t="s">
        <v>27</v>
      </c>
      <c r="AI93" s="396" t="s">
        <v>28</v>
      </c>
      <c r="AJ93" s="377" t="s">
        <v>27</v>
      </c>
      <c r="AK93" s="396" t="s">
        <v>28</v>
      </c>
      <c r="AL93" s="377" t="s">
        <v>27</v>
      </c>
      <c r="AM93" s="400" t="s">
        <v>28</v>
      </c>
      <c r="AN93" s="235" t="s">
        <v>141</v>
      </c>
      <c r="AO93" s="379" t="s">
        <v>142</v>
      </c>
      <c r="AP93" s="1216"/>
      <c r="AQ93" s="1078"/>
      <c r="AR93" s="1078"/>
      <c r="AS93" s="1153"/>
    </row>
    <row r="94" spans="1:95" ht="21" x14ac:dyDescent="0.25">
      <c r="A94" s="1212" t="s">
        <v>191</v>
      </c>
      <c r="B94" s="528" t="s">
        <v>192</v>
      </c>
      <c r="C94" s="435">
        <f t="shared" ref="C94:C105" si="41">SUM(D94+E94)</f>
        <v>0</v>
      </c>
      <c r="D94" s="436">
        <f>+L94+N94+P94+R94+T94+V94+X94+Z94+AB94+AD94+AF94+AH94</f>
        <v>0</v>
      </c>
      <c r="E94" s="398">
        <f>+M94+O94+Q94+S94+U94+W94+Y94+AA94+AC94+AE94+AG94+AI94</f>
        <v>0</v>
      </c>
      <c r="F94" s="529"/>
      <c r="G94" s="530"/>
      <c r="H94" s="529"/>
      <c r="I94" s="531"/>
      <c r="J94" s="529"/>
      <c r="K94" s="531"/>
      <c r="L94" s="532"/>
      <c r="M94" s="533"/>
      <c r="N94" s="501"/>
      <c r="O94" s="534"/>
      <c r="P94" s="535"/>
      <c r="Q94" s="533"/>
      <c r="R94" s="536"/>
      <c r="S94" s="534"/>
      <c r="T94" s="532"/>
      <c r="U94" s="445"/>
      <c r="V94" s="501"/>
      <c r="W94" s="536"/>
      <c r="X94" s="532"/>
      <c r="Y94" s="445"/>
      <c r="Z94" s="501"/>
      <c r="AA94" s="536"/>
      <c r="AB94" s="532"/>
      <c r="AC94" s="445"/>
      <c r="AD94" s="532"/>
      <c r="AE94" s="533"/>
      <c r="AF94" s="532"/>
      <c r="AG94" s="533"/>
      <c r="AH94" s="532"/>
      <c r="AI94" s="533"/>
      <c r="AJ94" s="529"/>
      <c r="AK94" s="531"/>
      <c r="AL94" s="530"/>
      <c r="AM94" s="537"/>
      <c r="AN94" s="460"/>
      <c r="AO94" s="533"/>
      <c r="AP94" s="532"/>
      <c r="AQ94" s="538"/>
      <c r="AR94" s="538"/>
      <c r="AS94" s="445"/>
      <c r="AT94" s="449" t="str">
        <f>$CA94&amp;CB94&amp;$CC94&amp;CD94&amp;CE94&amp;CF94</f>
        <v/>
      </c>
      <c r="CA94" s="450" t="str">
        <f>IF(AND(E94&gt;0,OR(AN94="")),"No olvide digitar los campos *TRANS Masculino (Digite CERO si no tiene).",IF(AN94&gt;$E94,"* El Número de TRANS Masculino no puede superar el Total Mujeres. ",""))</f>
        <v/>
      </c>
      <c r="CB94" s="450" t="str">
        <f>IF(AND(D94&gt;0,OR(AO94="")),"No olvide digitar los campos *TRANS Femenino (Digite CERO si no tiene).",IF(AO94&gt;D94,"* El Número de TRANS Femenino no puede superar el Total Hombres. ",""))</f>
        <v/>
      </c>
      <c r="CC94" s="450" t="str">
        <f>IF(AND($C94&lt;&gt;0,AP94=""),"* No olvide ingresar la columna Pueblos Originarios (Digite CERO si no tiene).  ",IF(AP94&gt;$C94,"* El Número de Pueblos Originarios no puede superar el Total. ",""))</f>
        <v/>
      </c>
      <c r="CD94" s="450" t="str">
        <f>IF(AND($C94&lt;&gt;0,AQ94=""),"* No olvide ingresar la columna Migrantes (Digite CERO si no tiene).  ",IF(AQ94&gt;$C94,"* El Número de Migrantes no puede superar el Total. ",""))</f>
        <v/>
      </c>
      <c r="CE94" s="450" t="str">
        <f>IF(AND($C94&lt;&gt;0,AR94=""),"* No olvide ingresar la columna Niños, Niñas, Adolescentes y Jóvenes SENAME (Digite CERO si no tiene).  ",IF(AR94&gt;$C94,"* El Número de Niños, Niñas, Adolescentes y Jóvenes SENAME no puede superar el Total. ",""))</f>
        <v/>
      </c>
      <c r="CF94" s="450" t="str">
        <f>IF(AND($C94&lt;&gt;0,AS94=""),"* No olvide ingresar la columna Niños, Niñas, Adolescentes y Jóvenes Mejor Niñez (Digite CERO si no tiene). ",IF(AS94&gt;$C94,"* El Número de Niños, Niñas, Adolescentes y Jóvenes Mejor Niñez no puede superar el Total. ",""))</f>
        <v/>
      </c>
      <c r="CJ94" s="253">
        <f>IF(AND($E94&lt;&gt;0,AN94=""),1,IF(AN94&gt;$E94,1,0))</f>
        <v>0</v>
      </c>
      <c r="CK94" s="253">
        <f>IF(AND($D94&lt;&gt;0,AO94=""),1,IF(AO94&gt;$D94,1,0))</f>
        <v>0</v>
      </c>
      <c r="CL94" s="253">
        <f>IF(AND($C94&lt;&gt;0,AP94=""),1,IF(AP94&gt;$C94,1,0))</f>
        <v>0</v>
      </c>
      <c r="CM94" s="253">
        <f>IF(AND($C94&lt;&gt;0,AQ94=""),1,IF(AQ94&gt;$C94,1,0))</f>
        <v>0</v>
      </c>
      <c r="CN94" s="253">
        <f>IF(AND($C94&lt;&gt;0,AR94=""),1,IF(AR94&gt;$C94,1,0))</f>
        <v>0</v>
      </c>
      <c r="CO94" s="253">
        <f>IF(AND($C94&lt;&gt;0,AS94=""),1,IF(AS94&gt;$C94,1,0))</f>
        <v>0</v>
      </c>
    </row>
    <row r="95" spans="1:95" x14ac:dyDescent="0.25">
      <c r="A95" s="1092"/>
      <c r="B95" s="20" t="s">
        <v>193</v>
      </c>
      <c r="C95" s="21">
        <f t="shared" si="41"/>
        <v>0</v>
      </c>
      <c r="D95" s="22">
        <f t="shared" ref="D95:E97" si="42">SUM(F95+H95+J95+L95+N95+P95+R95+T95+V95+X95+Z95+AB95+AD95+AF95+AH95+AJ95+AL95)</f>
        <v>0</v>
      </c>
      <c r="E95" s="354">
        <f t="shared" si="42"/>
        <v>0</v>
      </c>
      <c r="F95" s="454"/>
      <c r="G95" s="539"/>
      <c r="H95" s="454"/>
      <c r="I95" s="455"/>
      <c r="J95" s="460"/>
      <c r="K95" s="485"/>
      <c r="L95" s="454"/>
      <c r="M95" s="456"/>
      <c r="N95" s="460"/>
      <c r="O95" s="485"/>
      <c r="P95" s="457"/>
      <c r="Q95" s="456"/>
      <c r="R95" s="539"/>
      <c r="S95" s="485"/>
      <c r="T95" s="454"/>
      <c r="U95" s="455"/>
      <c r="V95" s="460"/>
      <c r="W95" s="539"/>
      <c r="X95" s="454"/>
      <c r="Y95" s="455"/>
      <c r="Z95" s="460"/>
      <c r="AA95" s="539"/>
      <c r="AB95" s="454"/>
      <c r="AC95" s="455"/>
      <c r="AD95" s="454"/>
      <c r="AE95" s="456"/>
      <c r="AF95" s="454"/>
      <c r="AG95" s="455"/>
      <c r="AH95" s="454"/>
      <c r="AI95" s="455"/>
      <c r="AJ95" s="454"/>
      <c r="AK95" s="455"/>
      <c r="AL95" s="460"/>
      <c r="AM95" s="540"/>
      <c r="AN95" s="460"/>
      <c r="AO95" s="456"/>
      <c r="AP95" s="454"/>
      <c r="AQ95" s="541"/>
      <c r="AR95" s="541"/>
      <c r="AS95" s="455"/>
      <c r="AT95" s="449" t="str">
        <f t="shared" ref="AT95:AT105" si="43">$CA95&amp;CB95&amp;$CC95&amp;CD95&amp;CE95&amp;CF95</f>
        <v/>
      </c>
      <c r="CA95" s="450" t="str">
        <f t="shared" ref="CA95:CA105" si="44">IF(AND(E95&gt;0,OR(AN95="")),"No olvide digitar los campos *TRANS Masculino (Digite CERO si no tiene).",IF(AN95&gt;$E95,"* El Número de TRANS Masculino no puede superar el Total Mujeres. ",""))</f>
        <v/>
      </c>
      <c r="CB95" s="450" t="str">
        <f t="shared" ref="CB95:CB105" si="45">IF(AND(D95&gt;0,OR(AO95="")),"No olvide digitar los campos *TRANS Femenino (Digite CERO si no tiene).",IF(AO95&gt;D95,"* El Número de TRANS Femenino no puede superar el Total Hombres. ",""))</f>
        <v/>
      </c>
      <c r="CC95" s="450" t="str">
        <f t="shared" ref="CC95:CC105" si="46">IF(AND($C95&lt;&gt;0,AP95=""),"* No olvide ingresar la columna Pueblos Originarios (Digite CERO si no tiene).  ",IF(AP95&gt;$C95,"* El Número de Pueblos Originarios no puede superar el Total. ",""))</f>
        <v/>
      </c>
      <c r="CD95" s="450" t="str">
        <f t="shared" ref="CD95:CD105" si="47">IF(AND($C95&lt;&gt;0,AQ95=""),"* No olvide ingresar la columna Migrantes (Digite CERO si no tiene).  ",IF(AQ95&gt;$C95,"* El Número de Migrantes no puede superar el Total. ",""))</f>
        <v/>
      </c>
      <c r="CE95" s="450" t="str">
        <f t="shared" ref="CE95:CE105" si="48">IF(AND($C95&lt;&gt;0,AR95=""),"* No olvide ingresar la columna Niños, Niñas, Adolescentes y Jóvenes SENAME (Digite CERO si no tiene).  ",IF(AR95&gt;$C95,"* El Número de Niños, Niñas, Adolescentes y Jóvenes SENAME no puede superar el Total. ",""))</f>
        <v/>
      </c>
      <c r="CF95" s="450" t="str">
        <f t="shared" ref="CF95:CF105" si="49">IF(AND($C95&lt;&gt;0,AS95=""),"* No olvide ingresar la columna Niños, Niñas, Adolescentes y Jóvenes Mejor Niñez (Digite CERO si no tiene). ",IF(AS95&gt;$C95,"* El Número de Niños, Niñas, Adolescentes y Jóvenes Mejor Niñez no puede superar el Total. ",""))</f>
        <v/>
      </c>
      <c r="CJ95" s="253">
        <f t="shared" ref="CJ95:CJ105" si="50">IF(AND($E95&lt;&gt;0,AN95=""),1,IF(AN95&gt;$E95,1,0))</f>
        <v>0</v>
      </c>
      <c r="CK95" s="253">
        <f t="shared" ref="CK95:CK105" si="51">IF(AND($D95&lt;&gt;0,AO95=""),1,IF(AO95&gt;$D95,1,0))</f>
        <v>0</v>
      </c>
      <c r="CL95" s="253">
        <f t="shared" ref="CL95:CO105" si="52">IF(AND($C95&lt;&gt;0,AP95=""),1,IF(AP95&gt;$C95,1,0))</f>
        <v>0</v>
      </c>
      <c r="CM95" s="253">
        <f t="shared" si="52"/>
        <v>0</v>
      </c>
      <c r="CN95" s="253">
        <f t="shared" si="52"/>
        <v>0</v>
      </c>
      <c r="CO95" s="253">
        <f t="shared" si="52"/>
        <v>0</v>
      </c>
    </row>
    <row r="96" spans="1:95" x14ac:dyDescent="0.25">
      <c r="A96" s="1092"/>
      <c r="B96" s="20" t="s">
        <v>194</v>
      </c>
      <c r="C96" s="21">
        <f t="shared" si="41"/>
        <v>0</v>
      </c>
      <c r="D96" s="22">
        <f t="shared" si="42"/>
        <v>0</v>
      </c>
      <c r="E96" s="354">
        <f t="shared" si="42"/>
        <v>0</v>
      </c>
      <c r="F96" s="454"/>
      <c r="G96" s="539"/>
      <c r="H96" s="454"/>
      <c r="I96" s="455"/>
      <c r="J96" s="460"/>
      <c r="K96" s="485"/>
      <c r="L96" s="454"/>
      <c r="M96" s="456"/>
      <c r="N96" s="460"/>
      <c r="O96" s="485"/>
      <c r="P96" s="457"/>
      <c r="Q96" s="456"/>
      <c r="R96" s="539"/>
      <c r="S96" s="485"/>
      <c r="T96" s="454"/>
      <c r="U96" s="455"/>
      <c r="V96" s="460"/>
      <c r="W96" s="539"/>
      <c r="X96" s="454"/>
      <c r="Y96" s="455"/>
      <c r="Z96" s="460"/>
      <c r="AA96" s="539"/>
      <c r="AB96" s="454"/>
      <c r="AC96" s="455"/>
      <c r="AD96" s="454"/>
      <c r="AE96" s="456"/>
      <c r="AF96" s="454"/>
      <c r="AG96" s="455"/>
      <c r="AH96" s="454"/>
      <c r="AI96" s="455"/>
      <c r="AJ96" s="454"/>
      <c r="AK96" s="455"/>
      <c r="AL96" s="460"/>
      <c r="AM96" s="540"/>
      <c r="AN96" s="460"/>
      <c r="AO96" s="456"/>
      <c r="AP96" s="454"/>
      <c r="AQ96" s="541"/>
      <c r="AR96" s="541"/>
      <c r="AS96" s="455"/>
      <c r="AT96" s="449" t="str">
        <f t="shared" si="43"/>
        <v/>
      </c>
      <c r="CA96" s="450" t="str">
        <f t="shared" si="44"/>
        <v/>
      </c>
      <c r="CB96" s="450" t="str">
        <f t="shared" si="45"/>
        <v/>
      </c>
      <c r="CC96" s="450" t="str">
        <f t="shared" si="46"/>
        <v/>
      </c>
      <c r="CD96" s="450" t="str">
        <f t="shared" si="47"/>
        <v/>
      </c>
      <c r="CE96" s="450" t="str">
        <f t="shared" si="48"/>
        <v/>
      </c>
      <c r="CF96" s="450" t="str">
        <f t="shared" si="49"/>
        <v/>
      </c>
      <c r="CJ96" s="253">
        <f t="shared" si="50"/>
        <v>0</v>
      </c>
      <c r="CK96" s="253">
        <f t="shared" si="51"/>
        <v>0</v>
      </c>
      <c r="CL96" s="253">
        <f t="shared" si="52"/>
        <v>0</v>
      </c>
      <c r="CM96" s="253">
        <f t="shared" si="52"/>
        <v>0</v>
      </c>
      <c r="CN96" s="253">
        <f t="shared" si="52"/>
        <v>0</v>
      </c>
      <c r="CO96" s="253">
        <f t="shared" si="52"/>
        <v>0</v>
      </c>
    </row>
    <row r="97" spans="1:93" x14ac:dyDescent="0.25">
      <c r="A97" s="1092"/>
      <c r="B97" s="20" t="s">
        <v>195</v>
      </c>
      <c r="C97" s="21">
        <f t="shared" si="41"/>
        <v>0</v>
      </c>
      <c r="D97" s="22">
        <f t="shared" si="42"/>
        <v>0</v>
      </c>
      <c r="E97" s="354">
        <f t="shared" si="42"/>
        <v>0</v>
      </c>
      <c r="F97" s="454"/>
      <c r="G97" s="539"/>
      <c r="H97" s="454"/>
      <c r="I97" s="455"/>
      <c r="J97" s="460"/>
      <c r="K97" s="485"/>
      <c r="L97" s="454"/>
      <c r="M97" s="456"/>
      <c r="N97" s="460"/>
      <c r="O97" s="485"/>
      <c r="P97" s="457"/>
      <c r="Q97" s="456"/>
      <c r="R97" s="539"/>
      <c r="S97" s="485"/>
      <c r="T97" s="454"/>
      <c r="U97" s="455"/>
      <c r="V97" s="460"/>
      <c r="W97" s="539"/>
      <c r="X97" s="454"/>
      <c r="Y97" s="455"/>
      <c r="Z97" s="460"/>
      <c r="AA97" s="539"/>
      <c r="AB97" s="454"/>
      <c r="AC97" s="455"/>
      <c r="AD97" s="454"/>
      <c r="AE97" s="456"/>
      <c r="AF97" s="454"/>
      <c r="AG97" s="455"/>
      <c r="AH97" s="454"/>
      <c r="AI97" s="455"/>
      <c r="AJ97" s="454"/>
      <c r="AK97" s="455"/>
      <c r="AL97" s="460"/>
      <c r="AM97" s="540"/>
      <c r="AN97" s="460"/>
      <c r="AO97" s="456"/>
      <c r="AP97" s="454"/>
      <c r="AQ97" s="541"/>
      <c r="AR97" s="541"/>
      <c r="AS97" s="455"/>
      <c r="AT97" s="449" t="str">
        <f t="shared" si="43"/>
        <v/>
      </c>
      <c r="CA97" s="450" t="str">
        <f t="shared" si="44"/>
        <v/>
      </c>
      <c r="CB97" s="450" t="str">
        <f t="shared" si="45"/>
        <v/>
      </c>
      <c r="CC97" s="450" t="str">
        <f t="shared" si="46"/>
        <v/>
      </c>
      <c r="CD97" s="450" t="str">
        <f t="shared" si="47"/>
        <v/>
      </c>
      <c r="CE97" s="450" t="str">
        <f t="shared" si="48"/>
        <v/>
      </c>
      <c r="CF97" s="450" t="str">
        <f t="shared" si="49"/>
        <v/>
      </c>
      <c r="CJ97" s="253">
        <f t="shared" si="50"/>
        <v>0</v>
      </c>
      <c r="CK97" s="253">
        <f t="shared" si="51"/>
        <v>0</v>
      </c>
      <c r="CL97" s="253">
        <f t="shared" si="52"/>
        <v>0</v>
      </c>
      <c r="CM97" s="253">
        <f t="shared" si="52"/>
        <v>0</v>
      </c>
      <c r="CN97" s="253">
        <f t="shared" si="52"/>
        <v>0</v>
      </c>
      <c r="CO97" s="253">
        <f t="shared" si="52"/>
        <v>0</v>
      </c>
    </row>
    <row r="98" spans="1:93" x14ac:dyDescent="0.25">
      <c r="A98" s="1092"/>
      <c r="B98" s="518" t="s">
        <v>196</v>
      </c>
      <c r="C98" s="49">
        <f t="shared" si="41"/>
        <v>0</v>
      </c>
      <c r="D98" s="50">
        <f>+J98+L98+N98</f>
        <v>0</v>
      </c>
      <c r="E98" s="355">
        <f>+K98+M98+O98</f>
        <v>0</v>
      </c>
      <c r="F98" s="477"/>
      <c r="G98" s="542"/>
      <c r="H98" s="477"/>
      <c r="I98" s="478"/>
      <c r="J98" s="460"/>
      <c r="K98" s="485"/>
      <c r="L98" s="129"/>
      <c r="M98" s="132"/>
      <c r="N98" s="131"/>
      <c r="O98" s="543"/>
      <c r="P98" s="506"/>
      <c r="Q98" s="505"/>
      <c r="R98" s="542"/>
      <c r="S98" s="544"/>
      <c r="T98" s="477"/>
      <c r="U98" s="478"/>
      <c r="V98" s="41"/>
      <c r="W98" s="542"/>
      <c r="X98" s="477"/>
      <c r="Y98" s="478"/>
      <c r="Z98" s="41"/>
      <c r="AA98" s="542"/>
      <c r="AB98" s="477"/>
      <c r="AC98" s="478"/>
      <c r="AD98" s="477"/>
      <c r="AE98" s="505"/>
      <c r="AF98" s="477"/>
      <c r="AG98" s="478"/>
      <c r="AH98" s="477"/>
      <c r="AI98" s="478"/>
      <c r="AJ98" s="477"/>
      <c r="AK98" s="478"/>
      <c r="AL98" s="542"/>
      <c r="AM98" s="507"/>
      <c r="AN98" s="460"/>
      <c r="AO98" s="456"/>
      <c r="AP98" s="454"/>
      <c r="AQ98" s="134"/>
      <c r="AR98" s="134"/>
      <c r="AS98" s="130"/>
      <c r="AT98" s="449" t="str">
        <f t="shared" si="43"/>
        <v/>
      </c>
      <c r="CA98" s="450" t="str">
        <f t="shared" si="44"/>
        <v/>
      </c>
      <c r="CB98" s="450" t="str">
        <f t="shared" si="45"/>
        <v/>
      </c>
      <c r="CC98" s="450" t="str">
        <f t="shared" si="46"/>
        <v/>
      </c>
      <c r="CD98" s="450" t="str">
        <f t="shared" si="47"/>
        <v/>
      </c>
      <c r="CE98" s="450" t="str">
        <f t="shared" si="48"/>
        <v/>
      </c>
      <c r="CF98" s="450" t="str">
        <f t="shared" si="49"/>
        <v/>
      </c>
      <c r="CJ98" s="253">
        <f t="shared" si="50"/>
        <v>0</v>
      </c>
      <c r="CK98" s="253">
        <f t="shared" si="51"/>
        <v>0</v>
      </c>
      <c r="CL98" s="253">
        <f t="shared" si="52"/>
        <v>0</v>
      </c>
      <c r="CM98" s="253">
        <f t="shared" si="52"/>
        <v>0</v>
      </c>
      <c r="CN98" s="253">
        <f t="shared" si="52"/>
        <v>0</v>
      </c>
      <c r="CO98" s="253">
        <f t="shared" si="52"/>
        <v>0</v>
      </c>
    </row>
    <row r="99" spans="1:93" x14ac:dyDescent="0.25">
      <c r="A99" s="1093"/>
      <c r="B99" s="195" t="s">
        <v>197</v>
      </c>
      <c r="C99" s="111">
        <f t="shared" si="41"/>
        <v>0</v>
      </c>
      <c r="D99" s="466">
        <f>SUM(F99+H99+J99+L99+N99+P99+R99+T99+V99+X99+Z99+AB99+AD99+AF99+AH99+AJ99+AL99)</f>
        <v>0</v>
      </c>
      <c r="E99" s="362">
        <f>SUM(G99+I99+K99+M99+O99+Q99+S99+U99+W99+Y99+AA99+AC99+AE99+AG99+AI99+AK99+AM99)</f>
        <v>0</v>
      </c>
      <c r="F99" s="469"/>
      <c r="G99" s="545"/>
      <c r="H99" s="469"/>
      <c r="I99" s="471"/>
      <c r="J99" s="494"/>
      <c r="K99" s="546"/>
      <c r="L99" s="469"/>
      <c r="M99" s="491"/>
      <c r="N99" s="494"/>
      <c r="O99" s="546"/>
      <c r="P99" s="492"/>
      <c r="Q99" s="491"/>
      <c r="R99" s="545"/>
      <c r="S99" s="546"/>
      <c r="T99" s="469"/>
      <c r="U99" s="471"/>
      <c r="V99" s="494"/>
      <c r="W99" s="545"/>
      <c r="X99" s="469"/>
      <c r="Y99" s="471"/>
      <c r="Z99" s="494"/>
      <c r="AA99" s="545"/>
      <c r="AB99" s="469"/>
      <c r="AC99" s="471"/>
      <c r="AD99" s="469"/>
      <c r="AE99" s="491"/>
      <c r="AF99" s="469"/>
      <c r="AG99" s="471"/>
      <c r="AH99" s="469"/>
      <c r="AI99" s="471"/>
      <c r="AJ99" s="469"/>
      <c r="AK99" s="471"/>
      <c r="AL99" s="469"/>
      <c r="AM99" s="493"/>
      <c r="AN99" s="460"/>
      <c r="AO99" s="456"/>
      <c r="AP99" s="454"/>
      <c r="AQ99" s="541"/>
      <c r="AR99" s="541"/>
      <c r="AS99" s="455"/>
      <c r="AT99" s="449" t="str">
        <f t="shared" si="43"/>
        <v/>
      </c>
      <c r="CA99" s="450" t="str">
        <f t="shared" si="44"/>
        <v/>
      </c>
      <c r="CB99" s="450" t="str">
        <f t="shared" si="45"/>
        <v/>
      </c>
      <c r="CC99" s="450" t="str">
        <f t="shared" si="46"/>
        <v/>
      </c>
      <c r="CD99" s="450" t="str">
        <f t="shared" si="47"/>
        <v/>
      </c>
      <c r="CE99" s="450" t="str">
        <f t="shared" si="48"/>
        <v/>
      </c>
      <c r="CF99" s="450" t="str">
        <f t="shared" si="49"/>
        <v/>
      </c>
      <c r="CJ99" s="253">
        <f t="shared" si="50"/>
        <v>0</v>
      </c>
      <c r="CK99" s="253">
        <f t="shared" si="51"/>
        <v>0</v>
      </c>
      <c r="CL99" s="253">
        <f t="shared" si="52"/>
        <v>0</v>
      </c>
      <c r="CM99" s="253">
        <f t="shared" si="52"/>
        <v>0</v>
      </c>
      <c r="CN99" s="253">
        <f t="shared" si="52"/>
        <v>0</v>
      </c>
      <c r="CO99" s="253">
        <f t="shared" si="52"/>
        <v>0</v>
      </c>
    </row>
    <row r="100" spans="1:93" ht="21" x14ac:dyDescent="0.25">
      <c r="A100" s="1212" t="s">
        <v>198</v>
      </c>
      <c r="B100" s="528" t="s">
        <v>192</v>
      </c>
      <c r="C100" s="435">
        <f t="shared" si="41"/>
        <v>0</v>
      </c>
      <c r="D100" s="436">
        <f>+L100+N100+P100+R100+T100+V100+X100+Z100+AB100+AD100+AF100+AH100</f>
        <v>0</v>
      </c>
      <c r="E100" s="398">
        <f>+M100+O100+Q100+S100+U100+W100+Y100+AA100+AC100+AE100+AG100+AI100</f>
        <v>0</v>
      </c>
      <c r="F100" s="529"/>
      <c r="G100" s="530"/>
      <c r="H100" s="529"/>
      <c r="I100" s="531"/>
      <c r="J100" s="529"/>
      <c r="K100" s="531"/>
      <c r="L100" s="532"/>
      <c r="M100" s="533"/>
      <c r="N100" s="501"/>
      <c r="O100" s="534"/>
      <c r="P100" s="535"/>
      <c r="Q100" s="533"/>
      <c r="R100" s="536"/>
      <c r="S100" s="534"/>
      <c r="T100" s="532"/>
      <c r="U100" s="445"/>
      <c r="V100" s="501"/>
      <c r="W100" s="536"/>
      <c r="X100" s="532"/>
      <c r="Y100" s="445"/>
      <c r="Z100" s="501"/>
      <c r="AA100" s="536"/>
      <c r="AB100" s="532"/>
      <c r="AC100" s="445"/>
      <c r="AD100" s="532"/>
      <c r="AE100" s="533"/>
      <c r="AF100" s="532"/>
      <c r="AG100" s="533"/>
      <c r="AH100" s="532"/>
      <c r="AI100" s="533"/>
      <c r="AJ100" s="495"/>
      <c r="AK100" s="547"/>
      <c r="AL100" s="74"/>
      <c r="AM100" s="548"/>
      <c r="AN100" s="460"/>
      <c r="AO100" s="456"/>
      <c r="AP100" s="454"/>
      <c r="AQ100" s="127"/>
      <c r="AR100" s="127"/>
      <c r="AS100" s="125"/>
      <c r="AT100" s="449" t="str">
        <f t="shared" si="43"/>
        <v/>
      </c>
      <c r="CA100" s="450" t="str">
        <f t="shared" si="44"/>
        <v/>
      </c>
      <c r="CB100" s="450" t="str">
        <f t="shared" si="45"/>
        <v/>
      </c>
      <c r="CC100" s="450" t="str">
        <f t="shared" si="46"/>
        <v/>
      </c>
      <c r="CD100" s="450" t="str">
        <f t="shared" si="47"/>
        <v/>
      </c>
      <c r="CE100" s="450" t="str">
        <f t="shared" si="48"/>
        <v/>
      </c>
      <c r="CF100" s="450" t="str">
        <f t="shared" si="49"/>
        <v/>
      </c>
      <c r="CJ100" s="253">
        <f t="shared" si="50"/>
        <v>0</v>
      </c>
      <c r="CK100" s="253">
        <f t="shared" si="51"/>
        <v>0</v>
      </c>
      <c r="CL100" s="253">
        <f t="shared" si="52"/>
        <v>0</v>
      </c>
      <c r="CM100" s="253">
        <f t="shared" si="52"/>
        <v>0</v>
      </c>
      <c r="CN100" s="253">
        <f t="shared" si="52"/>
        <v>0</v>
      </c>
      <c r="CO100" s="253">
        <f t="shared" si="52"/>
        <v>0</v>
      </c>
    </row>
    <row r="101" spans="1:93" x14ac:dyDescent="0.25">
      <c r="A101" s="1092"/>
      <c r="B101" s="20" t="s">
        <v>193</v>
      </c>
      <c r="C101" s="21">
        <f t="shared" si="41"/>
        <v>0</v>
      </c>
      <c r="D101" s="22">
        <f t="shared" ref="D101:E103" si="53">SUM(F101+H101+J101+L101+N101+P101+R101+T101+V101+X101+Z101+AB101+AD101+AF101+AH101+AJ101+AL101)</f>
        <v>0</v>
      </c>
      <c r="E101" s="354">
        <f t="shared" si="53"/>
        <v>0</v>
      </c>
      <c r="F101" s="124"/>
      <c r="G101" s="549"/>
      <c r="H101" s="124"/>
      <c r="I101" s="125"/>
      <c r="J101" s="124"/>
      <c r="K101" s="549"/>
      <c r="L101" s="454"/>
      <c r="M101" s="125"/>
      <c r="N101" s="460"/>
      <c r="O101" s="549"/>
      <c r="P101" s="454"/>
      <c r="Q101" s="125"/>
      <c r="R101" s="460"/>
      <c r="S101" s="549"/>
      <c r="T101" s="454"/>
      <c r="U101" s="125"/>
      <c r="V101" s="460"/>
      <c r="W101" s="549"/>
      <c r="X101" s="454"/>
      <c r="Y101" s="125"/>
      <c r="Z101" s="460"/>
      <c r="AA101" s="549"/>
      <c r="AB101" s="454"/>
      <c r="AC101" s="125"/>
      <c r="AD101" s="454"/>
      <c r="AE101" s="126"/>
      <c r="AF101" s="454"/>
      <c r="AG101" s="455"/>
      <c r="AH101" s="454"/>
      <c r="AI101" s="455"/>
      <c r="AJ101" s="454"/>
      <c r="AK101" s="455"/>
      <c r="AL101" s="460"/>
      <c r="AM101" s="540"/>
      <c r="AN101" s="460"/>
      <c r="AO101" s="456"/>
      <c r="AP101" s="454"/>
      <c r="AQ101" s="127"/>
      <c r="AR101" s="127"/>
      <c r="AS101" s="125"/>
      <c r="AT101" s="449" t="str">
        <f t="shared" si="43"/>
        <v/>
      </c>
      <c r="CA101" s="450" t="str">
        <f t="shared" si="44"/>
        <v/>
      </c>
      <c r="CB101" s="450" t="str">
        <f t="shared" si="45"/>
        <v/>
      </c>
      <c r="CC101" s="450" t="str">
        <f t="shared" si="46"/>
        <v/>
      </c>
      <c r="CD101" s="450" t="str">
        <f t="shared" si="47"/>
        <v/>
      </c>
      <c r="CE101" s="450" t="str">
        <f t="shared" si="48"/>
        <v/>
      </c>
      <c r="CF101" s="450" t="str">
        <f t="shared" si="49"/>
        <v/>
      </c>
      <c r="CJ101" s="253">
        <f t="shared" si="50"/>
        <v>0</v>
      </c>
      <c r="CK101" s="253">
        <f t="shared" si="51"/>
        <v>0</v>
      </c>
      <c r="CL101" s="253">
        <f t="shared" si="52"/>
        <v>0</v>
      </c>
      <c r="CM101" s="253">
        <f t="shared" si="52"/>
        <v>0</v>
      </c>
      <c r="CN101" s="253">
        <f t="shared" si="52"/>
        <v>0</v>
      </c>
      <c r="CO101" s="253">
        <f t="shared" si="52"/>
        <v>0</v>
      </c>
    </row>
    <row r="102" spans="1:93" x14ac:dyDescent="0.25">
      <c r="A102" s="1092"/>
      <c r="B102" s="20" t="s">
        <v>194</v>
      </c>
      <c r="C102" s="21">
        <f t="shared" si="41"/>
        <v>0</v>
      </c>
      <c r="D102" s="22">
        <f t="shared" si="53"/>
        <v>0</v>
      </c>
      <c r="E102" s="354">
        <f t="shared" si="53"/>
        <v>0</v>
      </c>
      <c r="F102" s="454"/>
      <c r="G102" s="539"/>
      <c r="H102" s="454"/>
      <c r="I102" s="455"/>
      <c r="J102" s="454"/>
      <c r="K102" s="539"/>
      <c r="L102" s="454"/>
      <c r="M102" s="455"/>
      <c r="N102" s="460"/>
      <c r="O102" s="539"/>
      <c r="P102" s="454"/>
      <c r="Q102" s="455"/>
      <c r="R102" s="460"/>
      <c r="S102" s="539"/>
      <c r="T102" s="454"/>
      <c r="U102" s="455"/>
      <c r="V102" s="460"/>
      <c r="W102" s="539"/>
      <c r="X102" s="454"/>
      <c r="Y102" s="455"/>
      <c r="Z102" s="460"/>
      <c r="AA102" s="539"/>
      <c r="AB102" s="454"/>
      <c r="AC102" s="455"/>
      <c r="AD102" s="454"/>
      <c r="AE102" s="456"/>
      <c r="AF102" s="454"/>
      <c r="AG102" s="455"/>
      <c r="AH102" s="454"/>
      <c r="AI102" s="455"/>
      <c r="AJ102" s="454"/>
      <c r="AK102" s="455"/>
      <c r="AL102" s="460"/>
      <c r="AM102" s="540"/>
      <c r="AN102" s="460"/>
      <c r="AO102" s="456"/>
      <c r="AP102" s="454"/>
      <c r="AQ102" s="541"/>
      <c r="AR102" s="541"/>
      <c r="AS102" s="455"/>
      <c r="AT102" s="449" t="str">
        <f t="shared" si="43"/>
        <v/>
      </c>
      <c r="CA102" s="450" t="str">
        <f t="shared" si="44"/>
        <v/>
      </c>
      <c r="CB102" s="450" t="str">
        <f t="shared" si="45"/>
        <v/>
      </c>
      <c r="CC102" s="450" t="str">
        <f t="shared" si="46"/>
        <v/>
      </c>
      <c r="CD102" s="450" t="str">
        <f t="shared" si="47"/>
        <v/>
      </c>
      <c r="CE102" s="450" t="str">
        <f t="shared" si="48"/>
        <v/>
      </c>
      <c r="CF102" s="450" t="str">
        <f t="shared" si="49"/>
        <v/>
      </c>
      <c r="CJ102" s="253">
        <f t="shared" si="50"/>
        <v>0</v>
      </c>
      <c r="CK102" s="253">
        <f t="shared" si="51"/>
        <v>0</v>
      </c>
      <c r="CL102" s="253">
        <f t="shared" si="52"/>
        <v>0</v>
      </c>
      <c r="CM102" s="253">
        <f t="shared" si="52"/>
        <v>0</v>
      </c>
      <c r="CN102" s="253">
        <f t="shared" si="52"/>
        <v>0</v>
      </c>
      <c r="CO102" s="253">
        <f t="shared" si="52"/>
        <v>0</v>
      </c>
    </row>
    <row r="103" spans="1:93" x14ac:dyDescent="0.25">
      <c r="A103" s="1092"/>
      <c r="B103" s="20" t="s">
        <v>195</v>
      </c>
      <c r="C103" s="21">
        <f t="shared" si="41"/>
        <v>0</v>
      </c>
      <c r="D103" s="22">
        <f t="shared" si="53"/>
        <v>0</v>
      </c>
      <c r="E103" s="354">
        <f t="shared" si="53"/>
        <v>0</v>
      </c>
      <c r="F103" s="454"/>
      <c r="G103" s="539"/>
      <c r="H103" s="454"/>
      <c r="I103" s="455"/>
      <c r="J103" s="454"/>
      <c r="K103" s="539"/>
      <c r="L103" s="454"/>
      <c r="M103" s="455"/>
      <c r="N103" s="460"/>
      <c r="O103" s="539"/>
      <c r="P103" s="454"/>
      <c r="Q103" s="455"/>
      <c r="R103" s="460"/>
      <c r="S103" s="539"/>
      <c r="T103" s="454"/>
      <c r="U103" s="455"/>
      <c r="V103" s="460"/>
      <c r="W103" s="539"/>
      <c r="X103" s="454"/>
      <c r="Y103" s="455"/>
      <c r="Z103" s="460"/>
      <c r="AA103" s="539"/>
      <c r="AB103" s="454"/>
      <c r="AC103" s="455"/>
      <c r="AD103" s="454"/>
      <c r="AE103" s="456"/>
      <c r="AF103" s="454"/>
      <c r="AG103" s="455"/>
      <c r="AH103" s="454"/>
      <c r="AI103" s="455"/>
      <c r="AJ103" s="454"/>
      <c r="AK103" s="455"/>
      <c r="AL103" s="460"/>
      <c r="AM103" s="540"/>
      <c r="AN103" s="460"/>
      <c r="AO103" s="456"/>
      <c r="AP103" s="454"/>
      <c r="AQ103" s="541"/>
      <c r="AR103" s="541"/>
      <c r="AS103" s="455"/>
      <c r="AT103" s="449" t="str">
        <f t="shared" si="43"/>
        <v/>
      </c>
      <c r="CA103" s="450" t="str">
        <f t="shared" si="44"/>
        <v/>
      </c>
      <c r="CB103" s="450" t="str">
        <f t="shared" si="45"/>
        <v/>
      </c>
      <c r="CC103" s="450" t="str">
        <f t="shared" si="46"/>
        <v/>
      </c>
      <c r="CD103" s="450" t="str">
        <f t="shared" si="47"/>
        <v/>
      </c>
      <c r="CE103" s="450" t="str">
        <f t="shared" si="48"/>
        <v/>
      </c>
      <c r="CF103" s="450" t="str">
        <f t="shared" si="49"/>
        <v/>
      </c>
      <c r="CJ103" s="253">
        <f t="shared" si="50"/>
        <v>0</v>
      </c>
      <c r="CK103" s="253">
        <f t="shared" si="51"/>
        <v>0</v>
      </c>
      <c r="CL103" s="253">
        <f t="shared" si="52"/>
        <v>0</v>
      </c>
      <c r="CM103" s="253">
        <f t="shared" si="52"/>
        <v>0</v>
      </c>
      <c r="CN103" s="253">
        <f t="shared" si="52"/>
        <v>0</v>
      </c>
      <c r="CO103" s="253">
        <f t="shared" si="52"/>
        <v>0</v>
      </c>
    </row>
    <row r="104" spans="1:93" x14ac:dyDescent="0.25">
      <c r="A104" s="1092"/>
      <c r="B104" s="518" t="s">
        <v>196</v>
      </c>
      <c r="C104" s="49">
        <f t="shared" si="41"/>
        <v>0</v>
      </c>
      <c r="D104" s="50">
        <f>+J104+L104+N104</f>
        <v>0</v>
      </c>
      <c r="E104" s="355">
        <f>+K104+M104+O104</f>
        <v>0</v>
      </c>
      <c r="F104" s="477"/>
      <c r="G104" s="542"/>
      <c r="H104" s="515"/>
      <c r="I104" s="550"/>
      <c r="J104" s="454"/>
      <c r="K104" s="539"/>
      <c r="L104" s="454"/>
      <c r="M104" s="455"/>
      <c r="N104" s="460"/>
      <c r="O104" s="539"/>
      <c r="P104" s="551"/>
      <c r="Q104" s="516"/>
      <c r="R104" s="552"/>
      <c r="S104" s="553"/>
      <c r="T104" s="515"/>
      <c r="U104" s="550"/>
      <c r="V104" s="554"/>
      <c r="W104" s="552"/>
      <c r="X104" s="515"/>
      <c r="Y104" s="550"/>
      <c r="Z104" s="554"/>
      <c r="AA104" s="552"/>
      <c r="AB104" s="515"/>
      <c r="AC104" s="550"/>
      <c r="AD104" s="515"/>
      <c r="AE104" s="516"/>
      <c r="AF104" s="515"/>
      <c r="AG104" s="550"/>
      <c r="AH104" s="515"/>
      <c r="AI104" s="550"/>
      <c r="AJ104" s="515"/>
      <c r="AK104" s="550"/>
      <c r="AL104" s="552"/>
      <c r="AM104" s="555"/>
      <c r="AN104" s="460"/>
      <c r="AO104" s="456"/>
      <c r="AP104" s="454"/>
      <c r="AQ104" s="541"/>
      <c r="AR104" s="541"/>
      <c r="AS104" s="455"/>
      <c r="AT104" s="449" t="str">
        <f t="shared" si="43"/>
        <v/>
      </c>
      <c r="CA104" s="450" t="str">
        <f t="shared" si="44"/>
        <v/>
      </c>
      <c r="CB104" s="450" t="str">
        <f t="shared" si="45"/>
        <v/>
      </c>
      <c r="CC104" s="450" t="str">
        <f t="shared" si="46"/>
        <v/>
      </c>
      <c r="CD104" s="450" t="str">
        <f t="shared" si="47"/>
        <v/>
      </c>
      <c r="CE104" s="450" t="str">
        <f t="shared" si="48"/>
        <v/>
      </c>
      <c r="CF104" s="450" t="str">
        <f t="shared" si="49"/>
        <v/>
      </c>
      <c r="CJ104" s="253">
        <f t="shared" si="50"/>
        <v>0</v>
      </c>
      <c r="CK104" s="253">
        <f t="shared" si="51"/>
        <v>0</v>
      </c>
      <c r="CL104" s="253">
        <f t="shared" si="52"/>
        <v>0</v>
      </c>
      <c r="CM104" s="253">
        <f t="shared" si="52"/>
        <v>0</v>
      </c>
      <c r="CN104" s="253">
        <f t="shared" si="52"/>
        <v>0</v>
      </c>
      <c r="CO104" s="253">
        <f t="shared" si="52"/>
        <v>0</v>
      </c>
    </row>
    <row r="105" spans="1:93" x14ac:dyDescent="0.25">
      <c r="A105" s="1093"/>
      <c r="B105" s="195" t="s">
        <v>197</v>
      </c>
      <c r="C105" s="111">
        <f t="shared" si="41"/>
        <v>0</v>
      </c>
      <c r="D105" s="466">
        <f>SUM(F105+H105+J105+L105+N105+P105+R105+T105+V105+X105+Z105+AB105+AD105+AF105+AH105+AJ105+AL105)</f>
        <v>0</v>
      </c>
      <c r="E105" s="362">
        <f>SUM(G105+I105+K105+M105+O105+Q105+S105+U105+W105+Y105+AA105+AC105+AE105+AG105+AI105+AK105+AM105)</f>
        <v>0</v>
      </c>
      <c r="F105" s="469"/>
      <c r="G105" s="545"/>
      <c r="H105" s="469"/>
      <c r="I105" s="471"/>
      <c r="J105" s="494"/>
      <c r="K105" s="546"/>
      <c r="L105" s="469"/>
      <c r="M105" s="491"/>
      <c r="N105" s="494"/>
      <c r="O105" s="546"/>
      <c r="P105" s="492"/>
      <c r="Q105" s="491"/>
      <c r="R105" s="545"/>
      <c r="S105" s="546"/>
      <c r="T105" s="469"/>
      <c r="U105" s="471"/>
      <c r="V105" s="494"/>
      <c r="W105" s="545"/>
      <c r="X105" s="469"/>
      <c r="Y105" s="471"/>
      <c r="Z105" s="494"/>
      <c r="AA105" s="545"/>
      <c r="AB105" s="469"/>
      <c r="AC105" s="471"/>
      <c r="AD105" s="469"/>
      <c r="AE105" s="491"/>
      <c r="AF105" s="469"/>
      <c r="AG105" s="471"/>
      <c r="AH105" s="469"/>
      <c r="AI105" s="471"/>
      <c r="AJ105" s="469"/>
      <c r="AK105" s="471"/>
      <c r="AL105" s="545"/>
      <c r="AM105" s="493"/>
      <c r="AN105" s="494"/>
      <c r="AO105" s="491"/>
      <c r="AP105" s="469"/>
      <c r="AQ105" s="556"/>
      <c r="AR105" s="556"/>
      <c r="AS105" s="471"/>
      <c r="AT105" s="449" t="str">
        <f t="shared" si="43"/>
        <v/>
      </c>
      <c r="CA105" s="450" t="str">
        <f t="shared" si="44"/>
        <v/>
      </c>
      <c r="CB105" s="450" t="str">
        <f t="shared" si="45"/>
        <v/>
      </c>
      <c r="CC105" s="450" t="str">
        <f t="shared" si="46"/>
        <v/>
      </c>
      <c r="CD105" s="450" t="str">
        <f t="shared" si="47"/>
        <v/>
      </c>
      <c r="CE105" s="450" t="str">
        <f t="shared" si="48"/>
        <v/>
      </c>
      <c r="CF105" s="450" t="str">
        <f t="shared" si="49"/>
        <v/>
      </c>
      <c r="CJ105" s="253">
        <f t="shared" si="50"/>
        <v>0</v>
      </c>
      <c r="CK105" s="253">
        <f t="shared" si="51"/>
        <v>0</v>
      </c>
      <c r="CL105" s="253">
        <f t="shared" si="52"/>
        <v>0</v>
      </c>
      <c r="CM105" s="253">
        <f t="shared" si="52"/>
        <v>0</v>
      </c>
      <c r="CN105" s="253">
        <f t="shared" si="52"/>
        <v>0</v>
      </c>
      <c r="CO105" s="253">
        <f t="shared" si="52"/>
        <v>0</v>
      </c>
    </row>
    <row r="106" spans="1:93" ht="18" customHeight="1" x14ac:dyDescent="0.25">
      <c r="A106" s="1218" t="s">
        <v>199</v>
      </c>
      <c r="B106" s="1218"/>
      <c r="C106" s="1218"/>
      <c r="D106" s="1218"/>
    </row>
    <row r="107" spans="1:93" x14ac:dyDescent="0.25">
      <c r="A107" s="1212" t="s">
        <v>200</v>
      </c>
      <c r="B107" s="427" t="s">
        <v>201</v>
      </c>
      <c r="C107" s="396" t="s">
        <v>202</v>
      </c>
      <c r="D107" s="396" t="s">
        <v>33</v>
      </c>
    </row>
    <row r="108" spans="1:93" x14ac:dyDescent="0.25">
      <c r="A108" s="1092"/>
      <c r="B108" s="557" t="s">
        <v>203</v>
      </c>
      <c r="C108" s="446"/>
      <c r="D108" s="446"/>
      <c r="E108" s="449" t="str">
        <f>$CA108</f>
        <v/>
      </c>
      <c r="F108" s="558"/>
      <c r="G108" s="558"/>
      <c r="H108" s="558"/>
      <c r="I108" s="558"/>
      <c r="J108" s="558"/>
      <c r="K108" s="558"/>
      <c r="L108" s="558"/>
      <c r="M108" s="558"/>
      <c r="N108" s="558"/>
      <c r="O108" s="558"/>
      <c r="P108" s="558"/>
      <c r="Q108" s="559"/>
      <c r="R108" s="559"/>
      <c r="S108" s="559"/>
      <c r="T108" s="431"/>
      <c r="U108" s="431"/>
      <c r="V108" s="431"/>
      <c r="W108" s="431"/>
      <c r="X108" s="431"/>
      <c r="Y108" s="431"/>
      <c r="Z108" s="431"/>
      <c r="AA108" s="431"/>
      <c r="AB108" s="431"/>
      <c r="AC108" s="431"/>
      <c r="AD108" s="431"/>
      <c r="AE108" s="431"/>
      <c r="AF108" s="431"/>
      <c r="AG108" s="431"/>
      <c r="AH108" s="431"/>
      <c r="AI108" s="431"/>
      <c r="AJ108" s="431"/>
      <c r="AK108" s="431"/>
      <c r="AL108" s="431"/>
      <c r="AM108" s="431"/>
      <c r="AN108" s="431"/>
      <c r="AO108" s="431"/>
      <c r="AP108" s="431"/>
      <c r="AQ108" s="431"/>
      <c r="AR108" s="431"/>
      <c r="AS108" s="431"/>
      <c r="AT108" s="431"/>
      <c r="AU108" s="431"/>
      <c r="AV108" s="431"/>
      <c r="AW108" s="431"/>
      <c r="AX108" s="431"/>
      <c r="AY108" s="431"/>
      <c r="AZ108" s="431"/>
      <c r="BA108" s="431"/>
      <c r="BB108" s="431"/>
      <c r="BC108" s="431"/>
      <c r="BD108" s="431"/>
      <c r="BE108" s="431"/>
      <c r="BF108" s="431"/>
      <c r="BG108" s="431"/>
      <c r="BH108" s="431"/>
      <c r="BI108" s="431"/>
      <c r="BJ108" s="431"/>
      <c r="BK108" s="431"/>
      <c r="BL108" s="431"/>
      <c r="BM108" s="431"/>
      <c r="BN108" s="431"/>
      <c r="BO108" s="431"/>
      <c r="BP108" s="431"/>
      <c r="BQ108" s="431"/>
      <c r="BR108" s="431"/>
      <c r="BS108" s="431"/>
      <c r="BT108" s="431"/>
      <c r="BU108" s="431"/>
      <c r="BV108" s="431"/>
      <c r="BW108" s="431"/>
      <c r="BX108" s="432"/>
      <c r="BY108" s="432"/>
      <c r="BZ108" s="432"/>
      <c r="CA108" s="560" t="str">
        <f>IF(D108&lt;=C108,"","* Las consejerías realizadas en Espacios Amigables NO DEBEN ser mayor al Total de Actividades. ")</f>
        <v/>
      </c>
      <c r="CB108" s="433"/>
      <c r="CC108" s="433"/>
      <c r="CD108" s="433"/>
      <c r="CE108" s="433"/>
      <c r="CF108" s="433"/>
      <c r="CJ108" s="561">
        <f>IF(D108&lt;=C108,0,1)</f>
        <v>0</v>
      </c>
    </row>
    <row r="109" spans="1:93" x14ac:dyDescent="0.25">
      <c r="A109" s="1092"/>
      <c r="B109" s="420" t="s">
        <v>204</v>
      </c>
      <c r="C109" s="448"/>
      <c r="D109" s="448"/>
      <c r="E109" s="449" t="str">
        <f t="shared" ref="E109:E110" si="54">$CA109</f>
        <v/>
      </c>
      <c r="F109" s="558"/>
      <c r="G109" s="558"/>
      <c r="H109" s="558"/>
      <c r="I109" s="558"/>
      <c r="J109" s="558"/>
      <c r="K109" s="558"/>
      <c r="L109" s="558"/>
      <c r="M109" s="558"/>
      <c r="N109" s="558"/>
      <c r="O109" s="558"/>
      <c r="P109" s="558"/>
      <c r="Q109" s="559"/>
      <c r="R109" s="559"/>
      <c r="S109" s="559"/>
      <c r="T109" s="431"/>
      <c r="U109" s="431"/>
      <c r="V109" s="431"/>
      <c r="W109" s="431"/>
      <c r="X109" s="431"/>
      <c r="Y109" s="431"/>
      <c r="Z109" s="431"/>
      <c r="AA109" s="431"/>
      <c r="AB109" s="431"/>
      <c r="AC109" s="431"/>
      <c r="AD109" s="431"/>
      <c r="AE109" s="431"/>
      <c r="AF109" s="431"/>
      <c r="AG109" s="431"/>
      <c r="AH109" s="431"/>
      <c r="AI109" s="431"/>
      <c r="AJ109" s="431"/>
      <c r="AK109" s="431"/>
      <c r="AL109" s="431"/>
      <c r="AM109" s="431"/>
      <c r="AN109" s="431"/>
      <c r="AO109" s="431"/>
      <c r="AP109" s="431"/>
      <c r="AQ109" s="431"/>
      <c r="AR109" s="431"/>
      <c r="AS109" s="431"/>
      <c r="AT109" s="431"/>
      <c r="AU109" s="431"/>
      <c r="AV109" s="431"/>
      <c r="AW109" s="431"/>
      <c r="AX109" s="431"/>
      <c r="AY109" s="431"/>
      <c r="AZ109" s="431"/>
      <c r="BA109" s="431"/>
      <c r="BB109" s="431"/>
      <c r="BC109" s="431"/>
      <c r="BD109" s="431"/>
      <c r="BE109" s="431"/>
      <c r="BF109" s="431"/>
      <c r="BG109" s="431"/>
      <c r="BH109" s="431"/>
      <c r="BI109" s="431"/>
      <c r="BJ109" s="431"/>
      <c r="BK109" s="431"/>
      <c r="BL109" s="431"/>
      <c r="BM109" s="431"/>
      <c r="BN109" s="431"/>
      <c r="BO109" s="431"/>
      <c r="BP109" s="431"/>
      <c r="BQ109" s="431"/>
      <c r="BR109" s="431"/>
      <c r="BS109" s="431"/>
      <c r="BT109" s="431"/>
      <c r="BU109" s="431"/>
      <c r="BV109" s="431"/>
      <c r="BW109" s="431"/>
      <c r="BX109" s="432"/>
      <c r="BY109" s="432"/>
      <c r="BZ109" s="432"/>
      <c r="CA109" s="560" t="str">
        <f t="shared" ref="CA109:CA110" si="55">IF(D109&lt;=C109,"","* Las consejerías realizadas en Espacios Amigables NO DEBEN ser mayor al Total de Actividades. ")</f>
        <v/>
      </c>
      <c r="CB109" s="433"/>
      <c r="CC109" s="433"/>
      <c r="CD109" s="433"/>
      <c r="CE109" s="433"/>
      <c r="CF109" s="433"/>
      <c r="CJ109" s="561">
        <f>IF(D109&lt;=C109,0,1)</f>
        <v>0</v>
      </c>
    </row>
    <row r="110" spans="1:93" ht="21" x14ac:dyDescent="0.25">
      <c r="A110" s="1092"/>
      <c r="B110" s="420" t="s">
        <v>205</v>
      </c>
      <c r="C110" s="448"/>
      <c r="D110" s="448"/>
      <c r="E110" s="449" t="str">
        <f t="shared" si="54"/>
        <v/>
      </c>
      <c r="F110" s="558"/>
      <c r="G110" s="558"/>
      <c r="H110" s="558"/>
      <c r="I110" s="558"/>
      <c r="J110" s="558"/>
      <c r="K110" s="558"/>
      <c r="L110" s="558"/>
      <c r="M110" s="558"/>
      <c r="N110" s="558"/>
      <c r="O110" s="558"/>
      <c r="P110" s="558"/>
      <c r="Q110" s="559"/>
      <c r="R110" s="559"/>
      <c r="S110" s="559"/>
      <c r="T110" s="431"/>
      <c r="U110" s="431"/>
      <c r="V110" s="431"/>
      <c r="W110" s="431"/>
      <c r="X110" s="431"/>
      <c r="Y110" s="431"/>
      <c r="Z110" s="431"/>
      <c r="AA110" s="431"/>
      <c r="AB110" s="431"/>
      <c r="AC110" s="431"/>
      <c r="AD110" s="431"/>
      <c r="AE110" s="431"/>
      <c r="AF110" s="431"/>
      <c r="AG110" s="431"/>
      <c r="AH110" s="431"/>
      <c r="AI110" s="431"/>
      <c r="AJ110" s="431"/>
      <c r="AK110" s="431"/>
      <c r="AL110" s="431"/>
      <c r="AM110" s="431"/>
      <c r="AN110" s="431"/>
      <c r="AO110" s="431"/>
      <c r="AP110" s="431"/>
      <c r="AQ110" s="431"/>
      <c r="AR110" s="431"/>
      <c r="AS110" s="431"/>
      <c r="AT110" s="431"/>
      <c r="AU110" s="431"/>
      <c r="AV110" s="431"/>
      <c r="AW110" s="431"/>
      <c r="AX110" s="431"/>
      <c r="AY110" s="431"/>
      <c r="AZ110" s="431"/>
      <c r="BA110" s="431"/>
      <c r="BB110" s="431"/>
      <c r="BC110" s="431"/>
      <c r="BD110" s="431"/>
      <c r="BE110" s="431"/>
      <c r="BF110" s="431"/>
      <c r="BG110" s="431"/>
      <c r="BH110" s="431"/>
      <c r="BI110" s="431"/>
      <c r="BJ110" s="431"/>
      <c r="BK110" s="431"/>
      <c r="BL110" s="431"/>
      <c r="BM110" s="431"/>
      <c r="BN110" s="431"/>
      <c r="BO110" s="431"/>
      <c r="BP110" s="431"/>
      <c r="BQ110" s="431"/>
      <c r="BR110" s="431"/>
      <c r="BS110" s="431"/>
      <c r="BT110" s="431"/>
      <c r="BU110" s="431"/>
      <c r="BV110" s="431"/>
      <c r="BW110" s="431"/>
      <c r="BX110" s="432"/>
      <c r="BY110" s="432"/>
      <c r="BZ110" s="432"/>
      <c r="CA110" s="560" t="str">
        <f t="shared" si="55"/>
        <v/>
      </c>
      <c r="CB110" s="433"/>
      <c r="CC110" s="433"/>
      <c r="CD110" s="433"/>
      <c r="CE110" s="433"/>
      <c r="CF110" s="433"/>
      <c r="CJ110" s="561">
        <f>IF(D110&lt;=C110,0,1)</f>
        <v>0</v>
      </c>
    </row>
    <row r="111" spans="1:93" x14ac:dyDescent="0.25">
      <c r="A111" s="1092"/>
      <c r="B111" s="420" t="s">
        <v>206</v>
      </c>
      <c r="C111" s="448"/>
      <c r="D111" s="562"/>
    </row>
    <row r="112" spans="1:93" x14ac:dyDescent="0.25">
      <c r="A112" s="1092"/>
      <c r="B112" s="128" t="s">
        <v>207</v>
      </c>
      <c r="C112" s="455"/>
      <c r="D112" s="562"/>
    </row>
    <row r="113" spans="1:111" ht="21" x14ac:dyDescent="0.25">
      <c r="A113" s="1092"/>
      <c r="B113" s="128" t="s">
        <v>208</v>
      </c>
      <c r="C113" s="455"/>
      <c r="D113" s="448"/>
      <c r="E113" s="449" t="str">
        <f t="shared" ref="E113:E117" si="56">$CA113</f>
        <v/>
      </c>
      <c r="F113" s="558"/>
      <c r="G113" s="558"/>
      <c r="H113" s="558"/>
      <c r="I113" s="558"/>
      <c r="J113" s="558"/>
      <c r="K113" s="558"/>
      <c r="L113" s="558"/>
      <c r="M113" s="558"/>
      <c r="N113" s="558"/>
      <c r="O113" s="558"/>
      <c r="P113" s="558"/>
      <c r="Q113" s="559"/>
      <c r="R113" s="559"/>
      <c r="S113" s="559"/>
      <c r="T113" s="431"/>
      <c r="U113" s="431"/>
      <c r="V113" s="431"/>
      <c r="W113" s="431"/>
      <c r="X113" s="431"/>
      <c r="Y113" s="431"/>
      <c r="Z113" s="431"/>
      <c r="AA113" s="431"/>
      <c r="AB113" s="431"/>
      <c r="AC113" s="431"/>
      <c r="AD113" s="431"/>
      <c r="AE113" s="431"/>
      <c r="AF113" s="431"/>
      <c r="AG113" s="431"/>
      <c r="AH113" s="431"/>
      <c r="AI113" s="431"/>
      <c r="AJ113" s="431"/>
      <c r="AK113" s="431"/>
      <c r="AL113" s="431"/>
      <c r="AM113" s="431"/>
      <c r="AN113" s="431"/>
      <c r="AO113" s="431"/>
      <c r="AP113" s="431"/>
      <c r="AQ113" s="431"/>
      <c r="AR113" s="431"/>
      <c r="AS113" s="431"/>
      <c r="AT113" s="431"/>
      <c r="AU113" s="431"/>
      <c r="AV113" s="431"/>
      <c r="AW113" s="431"/>
      <c r="AX113" s="431"/>
      <c r="AY113" s="431"/>
      <c r="AZ113" s="431"/>
      <c r="BA113" s="431"/>
      <c r="BB113" s="431"/>
      <c r="BC113" s="431"/>
      <c r="BD113" s="431"/>
      <c r="BE113" s="431"/>
      <c r="BF113" s="431"/>
      <c r="BG113" s="431"/>
      <c r="BH113" s="431"/>
      <c r="BI113" s="431"/>
      <c r="BJ113" s="431"/>
      <c r="BK113" s="431"/>
      <c r="BL113" s="431"/>
      <c r="BM113" s="431"/>
      <c r="BN113" s="431"/>
      <c r="BO113" s="431"/>
      <c r="BP113" s="431"/>
      <c r="BQ113" s="431"/>
      <c r="BR113" s="431"/>
      <c r="BS113" s="431"/>
      <c r="BT113" s="431"/>
      <c r="BU113" s="431"/>
      <c r="BV113" s="431"/>
      <c r="BW113" s="431"/>
      <c r="BX113" s="432"/>
      <c r="BY113" s="432"/>
      <c r="BZ113" s="432"/>
      <c r="CA113" s="560" t="str">
        <f>IF(D113&lt;=C113,"","* Las consejerías realizadas en Espacios Amigables NO DEBEN ser mayor al Total de Actividades. ")</f>
        <v/>
      </c>
      <c r="CB113" s="433"/>
      <c r="CC113" s="433"/>
      <c r="CD113" s="433"/>
      <c r="CE113" s="433"/>
      <c r="CF113" s="433"/>
      <c r="CJ113" s="561">
        <f>IF(D113&lt;=C113,0,1)</f>
        <v>0</v>
      </c>
    </row>
    <row r="114" spans="1:111" x14ac:dyDescent="0.25">
      <c r="A114" s="1092"/>
      <c r="B114" s="128" t="s">
        <v>209</v>
      </c>
      <c r="C114" s="455"/>
      <c r="D114" s="448"/>
      <c r="E114" s="449" t="str">
        <f t="shared" si="56"/>
        <v/>
      </c>
      <c r="F114" s="558"/>
      <c r="G114" s="558"/>
      <c r="H114" s="558"/>
      <c r="I114" s="558"/>
      <c r="J114" s="558"/>
      <c r="K114" s="558"/>
      <c r="L114" s="558"/>
      <c r="M114" s="558"/>
      <c r="N114" s="558"/>
      <c r="O114" s="558"/>
      <c r="P114" s="558"/>
      <c r="Q114" s="559"/>
      <c r="R114" s="559"/>
      <c r="S114" s="559"/>
      <c r="T114" s="431"/>
      <c r="U114" s="431"/>
      <c r="V114" s="431"/>
      <c r="W114" s="431"/>
      <c r="X114" s="431"/>
      <c r="Y114" s="431"/>
      <c r="Z114" s="431"/>
      <c r="AA114" s="431"/>
      <c r="AB114" s="431"/>
      <c r="AC114" s="431"/>
      <c r="AD114" s="431"/>
      <c r="AE114" s="431"/>
      <c r="AF114" s="431"/>
      <c r="AG114" s="431"/>
      <c r="AH114" s="431"/>
      <c r="AI114" s="431"/>
      <c r="AJ114" s="431"/>
      <c r="AK114" s="431"/>
      <c r="AL114" s="431"/>
      <c r="AM114" s="431"/>
      <c r="AN114" s="431"/>
      <c r="AO114" s="431"/>
      <c r="AP114" s="431"/>
      <c r="AQ114" s="431"/>
      <c r="AR114" s="431"/>
      <c r="AS114" s="431"/>
      <c r="AT114" s="431"/>
      <c r="AU114" s="431"/>
      <c r="AV114" s="431"/>
      <c r="AW114" s="431"/>
      <c r="AX114" s="431"/>
      <c r="AY114" s="431"/>
      <c r="AZ114" s="431"/>
      <c r="BA114" s="431"/>
      <c r="BB114" s="431"/>
      <c r="BC114" s="431"/>
      <c r="BD114" s="431"/>
      <c r="BE114" s="431"/>
      <c r="BF114" s="431"/>
      <c r="BG114" s="431"/>
      <c r="BH114" s="431"/>
      <c r="BI114" s="431"/>
      <c r="BJ114" s="431"/>
      <c r="BK114" s="431"/>
      <c r="BL114" s="431"/>
      <c r="BM114" s="431"/>
      <c r="BN114" s="431"/>
      <c r="BO114" s="431"/>
      <c r="BP114" s="431"/>
      <c r="BQ114" s="431"/>
      <c r="BR114" s="431"/>
      <c r="BS114" s="431"/>
      <c r="BT114" s="431"/>
      <c r="BU114" s="431"/>
      <c r="BV114" s="431"/>
      <c r="BW114" s="431"/>
      <c r="BX114" s="432"/>
      <c r="BY114" s="432"/>
      <c r="BZ114" s="432"/>
      <c r="CA114" s="560" t="str">
        <f t="shared" ref="CA114:CA117" si="57">IF(D114&lt;=C114,"","* Las consejerías realizadas en Espacios Amigables NO DEBEN ser mayor al Total de Actividades. ")</f>
        <v/>
      </c>
      <c r="CB114" s="433"/>
      <c r="CC114" s="433"/>
      <c r="CD114" s="433"/>
      <c r="CE114" s="433"/>
      <c r="CF114" s="433"/>
      <c r="CJ114" s="561">
        <f>IF(D114&lt;=C114,0,1)</f>
        <v>0</v>
      </c>
    </row>
    <row r="115" spans="1:111" x14ac:dyDescent="0.25">
      <c r="A115" s="1092"/>
      <c r="B115" s="128" t="s">
        <v>210</v>
      </c>
      <c r="C115" s="448"/>
      <c r="D115" s="448"/>
      <c r="E115" s="449" t="str">
        <f t="shared" si="56"/>
        <v/>
      </c>
      <c r="F115" s="558"/>
      <c r="G115" s="558"/>
      <c r="H115" s="558"/>
      <c r="I115" s="558"/>
      <c r="J115" s="558"/>
      <c r="K115" s="558"/>
      <c r="L115" s="558"/>
      <c r="M115" s="558"/>
      <c r="N115" s="558"/>
      <c r="O115" s="558"/>
      <c r="P115" s="558"/>
      <c r="Q115" s="559"/>
      <c r="R115" s="559"/>
      <c r="S115" s="559"/>
      <c r="T115" s="431"/>
      <c r="U115" s="431"/>
      <c r="V115" s="431"/>
      <c r="W115" s="431"/>
      <c r="X115" s="431"/>
      <c r="Y115" s="431"/>
      <c r="Z115" s="431"/>
      <c r="AA115" s="431"/>
      <c r="AB115" s="431"/>
      <c r="AC115" s="431"/>
      <c r="AD115" s="431"/>
      <c r="AE115" s="431"/>
      <c r="AF115" s="431"/>
      <c r="AG115" s="431"/>
      <c r="AH115" s="431"/>
      <c r="AI115" s="431"/>
      <c r="AJ115" s="431"/>
      <c r="AK115" s="431"/>
      <c r="AL115" s="431"/>
      <c r="AM115" s="431"/>
      <c r="AN115" s="431"/>
      <c r="AO115" s="431"/>
      <c r="AP115" s="431"/>
      <c r="AQ115" s="431"/>
      <c r="AR115" s="431"/>
      <c r="AS115" s="431"/>
      <c r="AT115" s="431"/>
      <c r="AU115" s="431"/>
      <c r="AV115" s="431"/>
      <c r="AW115" s="431"/>
      <c r="AX115" s="431"/>
      <c r="AY115" s="431"/>
      <c r="AZ115" s="431"/>
      <c r="BA115" s="431"/>
      <c r="BB115" s="431"/>
      <c r="BC115" s="431"/>
      <c r="BD115" s="431"/>
      <c r="BE115" s="431"/>
      <c r="BF115" s="431"/>
      <c r="BG115" s="431"/>
      <c r="BH115" s="431"/>
      <c r="BI115" s="431"/>
      <c r="BJ115" s="431"/>
      <c r="BK115" s="431"/>
      <c r="BL115" s="431"/>
      <c r="BM115" s="431"/>
      <c r="BN115" s="431"/>
      <c r="BO115" s="431"/>
      <c r="BP115" s="431"/>
      <c r="BQ115" s="431"/>
      <c r="BR115" s="431"/>
      <c r="BS115" s="431"/>
      <c r="BT115" s="431"/>
      <c r="BU115" s="431"/>
      <c r="BV115" s="431"/>
      <c r="BW115" s="431"/>
      <c r="BX115" s="432"/>
      <c r="BY115" s="432"/>
      <c r="BZ115" s="432"/>
      <c r="CA115" s="560" t="str">
        <f t="shared" si="57"/>
        <v/>
      </c>
      <c r="CB115" s="433"/>
      <c r="CC115" s="433"/>
      <c r="CD115" s="433"/>
      <c r="CE115" s="433"/>
      <c r="CF115" s="433"/>
      <c r="CJ115" s="561">
        <f>IF(D115&lt;=C115,0,1)</f>
        <v>0</v>
      </c>
    </row>
    <row r="116" spans="1:111" x14ac:dyDescent="0.25">
      <c r="A116" s="1092"/>
      <c r="B116" s="240" t="s">
        <v>211</v>
      </c>
      <c r="C116" s="448"/>
      <c r="D116" s="448"/>
      <c r="E116" s="449"/>
      <c r="F116" s="558"/>
      <c r="G116" s="558"/>
      <c r="H116" s="558"/>
      <c r="I116" s="558"/>
      <c r="J116" s="558"/>
      <c r="K116" s="558"/>
      <c r="L116" s="558"/>
      <c r="M116" s="558"/>
      <c r="N116" s="558"/>
      <c r="O116" s="558"/>
      <c r="P116" s="558"/>
      <c r="Q116" s="559"/>
      <c r="R116" s="559"/>
      <c r="S116" s="559"/>
      <c r="T116" s="431"/>
      <c r="U116" s="431"/>
      <c r="V116" s="431"/>
      <c r="W116" s="431"/>
      <c r="X116" s="431"/>
      <c r="Y116" s="431"/>
      <c r="Z116" s="431"/>
      <c r="AA116" s="431"/>
      <c r="AB116" s="431"/>
      <c r="AC116" s="431"/>
      <c r="AD116" s="431"/>
      <c r="AE116" s="431"/>
      <c r="AF116" s="431"/>
      <c r="AG116" s="431"/>
      <c r="AH116" s="431"/>
      <c r="AI116" s="431"/>
      <c r="AJ116" s="431"/>
      <c r="AK116" s="431"/>
      <c r="AL116" s="431"/>
      <c r="AM116" s="431"/>
      <c r="AN116" s="431"/>
      <c r="AO116" s="431"/>
      <c r="AP116" s="431"/>
      <c r="AQ116" s="431"/>
      <c r="AR116" s="431"/>
      <c r="AS116" s="431"/>
      <c r="AT116" s="431"/>
      <c r="AU116" s="431"/>
      <c r="AV116" s="431"/>
      <c r="AW116" s="431"/>
      <c r="AX116" s="431"/>
      <c r="AY116" s="431"/>
      <c r="AZ116" s="431"/>
      <c r="BA116" s="431"/>
      <c r="BB116" s="431"/>
      <c r="BC116" s="431"/>
      <c r="BD116" s="431"/>
      <c r="BE116" s="431"/>
      <c r="BF116" s="431"/>
      <c r="BG116" s="431"/>
      <c r="BH116" s="431"/>
      <c r="BI116" s="431"/>
      <c r="BJ116" s="431"/>
      <c r="BK116" s="431"/>
      <c r="BL116" s="431"/>
      <c r="BM116" s="431"/>
      <c r="BN116" s="431"/>
      <c r="BO116" s="431"/>
      <c r="BP116" s="431"/>
      <c r="BQ116" s="431"/>
      <c r="BR116" s="431"/>
      <c r="BS116" s="431"/>
      <c r="BT116" s="431"/>
      <c r="BU116" s="431"/>
      <c r="BV116" s="431"/>
      <c r="BW116" s="431"/>
      <c r="BX116" s="432"/>
      <c r="BY116" s="432"/>
      <c r="BZ116" s="432"/>
      <c r="CA116" s="560"/>
      <c r="CB116" s="433"/>
      <c r="CC116" s="433"/>
      <c r="CD116" s="433"/>
      <c r="CE116" s="433"/>
      <c r="CF116" s="433"/>
      <c r="CJ116" s="561"/>
    </row>
    <row r="117" spans="1:111" x14ac:dyDescent="0.25">
      <c r="A117" s="1093"/>
      <c r="B117" s="262" t="s">
        <v>212</v>
      </c>
      <c r="C117" s="563"/>
      <c r="D117" s="563"/>
      <c r="E117" s="449" t="str">
        <f t="shared" si="56"/>
        <v/>
      </c>
      <c r="F117" s="558"/>
      <c r="G117" s="558"/>
      <c r="H117" s="558"/>
      <c r="I117" s="558"/>
      <c r="J117" s="558"/>
      <c r="K117" s="558"/>
      <c r="L117" s="558"/>
      <c r="M117" s="558"/>
      <c r="N117" s="558"/>
      <c r="O117" s="558"/>
      <c r="P117" s="558"/>
      <c r="Q117" s="559"/>
      <c r="R117" s="559"/>
      <c r="S117" s="559"/>
      <c r="T117" s="431"/>
      <c r="U117" s="431"/>
      <c r="V117" s="431"/>
      <c r="W117" s="431"/>
      <c r="X117" s="431"/>
      <c r="Y117" s="431"/>
      <c r="Z117" s="431"/>
      <c r="AA117" s="431"/>
      <c r="AB117" s="431"/>
      <c r="AC117" s="431"/>
      <c r="AD117" s="431"/>
      <c r="AE117" s="431"/>
      <c r="AF117" s="431"/>
      <c r="AG117" s="431"/>
      <c r="AH117" s="431"/>
      <c r="AI117" s="431"/>
      <c r="AJ117" s="431"/>
      <c r="AK117" s="431"/>
      <c r="AL117" s="431"/>
      <c r="AM117" s="431"/>
      <c r="AN117" s="431"/>
      <c r="AO117" s="431"/>
      <c r="AP117" s="431"/>
      <c r="AQ117" s="431"/>
      <c r="AR117" s="431"/>
      <c r="AS117" s="431"/>
      <c r="AT117" s="431"/>
      <c r="AU117" s="431"/>
      <c r="AV117" s="431"/>
      <c r="AW117" s="431"/>
      <c r="AX117" s="431"/>
      <c r="AY117" s="431"/>
      <c r="AZ117" s="431"/>
      <c r="BA117" s="431"/>
      <c r="BB117" s="431"/>
      <c r="BC117" s="431"/>
      <c r="BD117" s="431"/>
      <c r="BE117" s="431"/>
      <c r="BF117" s="431"/>
      <c r="BG117" s="431"/>
      <c r="BH117" s="431"/>
      <c r="BI117" s="431"/>
      <c r="BJ117" s="431"/>
      <c r="BK117" s="431"/>
      <c r="BL117" s="431"/>
      <c r="BM117" s="431"/>
      <c r="BN117" s="431"/>
      <c r="BO117" s="431"/>
      <c r="BP117" s="431"/>
      <c r="BQ117" s="431"/>
      <c r="BR117" s="431"/>
      <c r="BS117" s="431"/>
      <c r="BT117" s="431"/>
      <c r="BU117" s="431"/>
      <c r="BV117" s="431"/>
      <c r="BW117" s="431"/>
      <c r="BX117" s="432"/>
      <c r="BY117" s="432"/>
      <c r="BZ117" s="432"/>
      <c r="CA117" s="560" t="str">
        <f t="shared" si="57"/>
        <v/>
      </c>
      <c r="CB117" s="433"/>
      <c r="CC117" s="433"/>
      <c r="CD117" s="433"/>
      <c r="CE117" s="433"/>
      <c r="CF117" s="433"/>
      <c r="CJ117" s="561">
        <f>IF(D117&lt;=C117,0,1)</f>
        <v>0</v>
      </c>
    </row>
    <row r="118" spans="1:111" ht="18" customHeight="1" x14ac:dyDescent="0.25">
      <c r="A118" s="1219" t="s">
        <v>213</v>
      </c>
      <c r="B118" s="1219"/>
      <c r="C118" s="1219"/>
      <c r="D118" s="1219"/>
      <c r="E118" s="1219"/>
      <c r="F118" s="1219"/>
      <c r="G118" s="1219"/>
      <c r="H118" s="1219"/>
      <c r="I118" s="1219"/>
      <c r="J118" s="1219"/>
      <c r="K118" s="1219"/>
      <c r="L118" s="1219"/>
      <c r="M118" s="1219"/>
      <c r="N118" s="1219"/>
      <c r="O118" s="1219"/>
      <c r="P118" s="1219"/>
      <c r="Q118" s="1219"/>
      <c r="R118" s="1219"/>
      <c r="S118" s="1219"/>
      <c r="T118" s="1219"/>
      <c r="U118" s="1219"/>
      <c r="V118" s="1219"/>
      <c r="W118" s="1219"/>
      <c r="X118" s="1219"/>
      <c r="Y118" s="1219"/>
      <c r="Z118" s="1219"/>
      <c r="AA118" s="1219"/>
      <c r="AB118" s="1219"/>
      <c r="AC118" s="1219"/>
      <c r="AD118" s="1219"/>
      <c r="AE118" s="1219"/>
      <c r="AF118" s="1219"/>
      <c r="AG118" s="1219"/>
      <c r="AH118" s="1219"/>
      <c r="AI118" s="1219"/>
      <c r="AJ118" s="1219"/>
      <c r="AK118" s="1219"/>
    </row>
    <row r="119" spans="1:111" ht="15" customHeight="1" x14ac:dyDescent="0.25">
      <c r="A119" s="1192" t="s">
        <v>87</v>
      </c>
      <c r="B119" s="1194"/>
      <c r="C119" s="1192" t="s">
        <v>29</v>
      </c>
      <c r="D119" s="1193"/>
      <c r="E119" s="1194"/>
      <c r="F119" s="1220" t="s">
        <v>3</v>
      </c>
      <c r="G119" s="1221"/>
      <c r="H119" s="1221"/>
      <c r="I119" s="1221"/>
      <c r="J119" s="1221"/>
      <c r="K119" s="1221"/>
      <c r="L119" s="1221"/>
      <c r="M119" s="1221"/>
      <c r="N119" s="1221"/>
      <c r="O119" s="1221"/>
      <c r="P119" s="1221"/>
      <c r="Q119" s="1221"/>
      <c r="R119" s="1221"/>
      <c r="S119" s="1221"/>
      <c r="T119" s="1221"/>
      <c r="U119" s="1221"/>
      <c r="V119" s="1221"/>
      <c r="W119" s="1221"/>
      <c r="X119" s="1221"/>
      <c r="Y119" s="1221"/>
      <c r="Z119" s="1221"/>
      <c r="AA119" s="1221"/>
      <c r="AB119" s="1221"/>
      <c r="AC119" s="1221"/>
      <c r="AD119" s="1221"/>
      <c r="AE119" s="1221"/>
      <c r="AF119" s="1221"/>
      <c r="AG119" s="1221"/>
      <c r="AH119" s="1221"/>
      <c r="AI119" s="1221"/>
      <c r="AJ119" s="1222" t="s">
        <v>214</v>
      </c>
      <c r="AK119" s="1197"/>
      <c r="AL119" s="1206" t="s">
        <v>53</v>
      </c>
    </row>
    <row r="120" spans="1:111" x14ac:dyDescent="0.25">
      <c r="A120" s="1151"/>
      <c r="B120" s="1079"/>
      <c r="C120" s="1152"/>
      <c r="D120" s="1068"/>
      <c r="E120" s="1153"/>
      <c r="F120" s="1198" t="s">
        <v>11</v>
      </c>
      <c r="G120" s="1199"/>
      <c r="H120" s="1198" t="s">
        <v>215</v>
      </c>
      <c r="I120" s="1199"/>
      <c r="J120" s="1198" t="s">
        <v>84</v>
      </c>
      <c r="K120" s="1199"/>
      <c r="L120" s="1198" t="s">
        <v>144</v>
      </c>
      <c r="M120" s="1199"/>
      <c r="N120" s="1198" t="s">
        <v>85</v>
      </c>
      <c r="O120" s="1199"/>
      <c r="P120" s="1198" t="s">
        <v>155</v>
      </c>
      <c r="Q120" s="1199"/>
      <c r="R120" s="1198" t="s">
        <v>86</v>
      </c>
      <c r="S120" s="1199"/>
      <c r="T120" s="1198" t="s">
        <v>156</v>
      </c>
      <c r="U120" s="1199"/>
      <c r="V120" s="1198" t="s">
        <v>157</v>
      </c>
      <c r="W120" s="1199"/>
      <c r="X120" s="1198" t="s">
        <v>158</v>
      </c>
      <c r="Y120" s="1199"/>
      <c r="Z120" s="1198" t="s">
        <v>159</v>
      </c>
      <c r="AA120" s="1199"/>
      <c r="AB120" s="1198" t="s">
        <v>160</v>
      </c>
      <c r="AC120" s="1199"/>
      <c r="AD120" s="1198" t="s">
        <v>161</v>
      </c>
      <c r="AE120" s="1199"/>
      <c r="AF120" s="1198" t="s">
        <v>162</v>
      </c>
      <c r="AG120" s="1199"/>
      <c r="AH120" s="1200" t="s">
        <v>82</v>
      </c>
      <c r="AI120" s="1213"/>
      <c r="AJ120" s="1223"/>
      <c r="AK120" s="1224"/>
      <c r="AL120" s="1207"/>
    </row>
    <row r="121" spans="1:111" x14ac:dyDescent="0.25">
      <c r="A121" s="1152"/>
      <c r="B121" s="1153"/>
      <c r="C121" s="377" t="s">
        <v>26</v>
      </c>
      <c r="D121" s="395" t="s">
        <v>27</v>
      </c>
      <c r="E121" s="396" t="s">
        <v>28</v>
      </c>
      <c r="F121" s="377" t="s">
        <v>27</v>
      </c>
      <c r="G121" s="396" t="s">
        <v>28</v>
      </c>
      <c r="H121" s="377" t="s">
        <v>27</v>
      </c>
      <c r="I121" s="396" t="s">
        <v>28</v>
      </c>
      <c r="J121" s="377" t="s">
        <v>27</v>
      </c>
      <c r="K121" s="396" t="s">
        <v>28</v>
      </c>
      <c r="L121" s="377" t="s">
        <v>27</v>
      </c>
      <c r="M121" s="396" t="s">
        <v>28</v>
      </c>
      <c r="N121" s="377" t="s">
        <v>27</v>
      </c>
      <c r="O121" s="396" t="s">
        <v>28</v>
      </c>
      <c r="P121" s="377" t="s">
        <v>27</v>
      </c>
      <c r="Q121" s="396" t="s">
        <v>28</v>
      </c>
      <c r="R121" s="377" t="s">
        <v>27</v>
      </c>
      <c r="S121" s="396" t="s">
        <v>28</v>
      </c>
      <c r="T121" s="377" t="s">
        <v>27</v>
      </c>
      <c r="U121" s="396" t="s">
        <v>28</v>
      </c>
      <c r="V121" s="377" t="s">
        <v>27</v>
      </c>
      <c r="W121" s="396" t="s">
        <v>28</v>
      </c>
      <c r="X121" s="377" t="s">
        <v>27</v>
      </c>
      <c r="Y121" s="396" t="s">
        <v>28</v>
      </c>
      <c r="Z121" s="377" t="s">
        <v>27</v>
      </c>
      <c r="AA121" s="396" t="s">
        <v>28</v>
      </c>
      <c r="AB121" s="377" t="s">
        <v>27</v>
      </c>
      <c r="AC121" s="396" t="s">
        <v>28</v>
      </c>
      <c r="AD121" s="377" t="s">
        <v>27</v>
      </c>
      <c r="AE121" s="396" t="s">
        <v>28</v>
      </c>
      <c r="AF121" s="377" t="s">
        <v>27</v>
      </c>
      <c r="AG121" s="396" t="s">
        <v>28</v>
      </c>
      <c r="AH121" s="377" t="s">
        <v>27</v>
      </c>
      <c r="AI121" s="400" t="s">
        <v>28</v>
      </c>
      <c r="AJ121" s="395" t="s">
        <v>27</v>
      </c>
      <c r="AK121" s="397" t="s">
        <v>28</v>
      </c>
      <c r="AL121" s="1208"/>
    </row>
    <row r="122" spans="1:111" x14ac:dyDescent="0.25">
      <c r="A122" s="1212" t="s">
        <v>216</v>
      </c>
      <c r="B122" s="434" t="s">
        <v>217</v>
      </c>
      <c r="C122" s="435">
        <f>SUM(D122:E122)</f>
        <v>0</v>
      </c>
      <c r="D122" s="436">
        <f>+F122+H122+J122+L122+N122+P122+R122+T122+V122+X122+Z122+AB122+AD122+AF122+AH122</f>
        <v>0</v>
      </c>
      <c r="E122" s="437">
        <f>+G122+I122+K122+M122+O122+Q122+S122+U122+W122+Y122+AA122+AC122+AE122+AG122+AI122</f>
        <v>0</v>
      </c>
      <c r="F122" s="438"/>
      <c r="G122" s="440"/>
      <c r="H122" s="438"/>
      <c r="I122" s="440"/>
      <c r="J122" s="438"/>
      <c r="K122" s="440"/>
      <c r="L122" s="438"/>
      <c r="M122" s="440"/>
      <c r="N122" s="438"/>
      <c r="O122" s="440"/>
      <c r="P122" s="438"/>
      <c r="Q122" s="440"/>
      <c r="R122" s="438"/>
      <c r="S122" s="440"/>
      <c r="T122" s="438"/>
      <c r="U122" s="440"/>
      <c r="V122" s="438"/>
      <c r="W122" s="440"/>
      <c r="X122" s="438"/>
      <c r="Y122" s="440"/>
      <c r="Z122" s="438"/>
      <c r="AA122" s="440"/>
      <c r="AB122" s="438"/>
      <c r="AC122" s="440"/>
      <c r="AD122" s="438"/>
      <c r="AE122" s="440"/>
      <c r="AF122" s="438"/>
      <c r="AG122" s="440"/>
      <c r="AH122" s="441"/>
      <c r="AI122" s="442"/>
      <c r="AJ122" s="564"/>
      <c r="AK122" s="565"/>
      <c r="AL122" s="443"/>
      <c r="AM122" s="449" t="str">
        <f>CA122&amp;CB122&amp;CC122</f>
        <v/>
      </c>
      <c r="AN122" s="558"/>
      <c r="AO122" s="558"/>
      <c r="AP122" s="558"/>
      <c r="AQ122" s="558"/>
      <c r="AR122" s="558"/>
      <c r="AS122" s="558"/>
      <c r="AT122" s="558"/>
      <c r="AU122" s="558"/>
      <c r="AV122" s="558"/>
      <c r="AW122" s="558"/>
      <c r="AX122" s="558"/>
      <c r="AY122" s="559"/>
      <c r="AZ122" s="559"/>
      <c r="BA122" s="559"/>
      <c r="BB122" s="431"/>
      <c r="BC122" s="431"/>
      <c r="BD122" s="431"/>
      <c r="BE122" s="431"/>
      <c r="BF122" s="431"/>
      <c r="BG122" s="431"/>
      <c r="BH122" s="431"/>
      <c r="BI122" s="431"/>
      <c r="BJ122" s="431"/>
      <c r="BK122" s="431"/>
      <c r="BL122" s="431"/>
      <c r="BM122" s="431"/>
      <c r="BN122" s="431"/>
      <c r="BO122" s="431"/>
      <c r="BP122" s="431"/>
      <c r="BQ122" s="431"/>
      <c r="BR122" s="431"/>
      <c r="BS122" s="431"/>
      <c r="BT122" s="431"/>
      <c r="BU122" s="431"/>
      <c r="BV122" s="431"/>
      <c r="BW122" s="431"/>
      <c r="BX122" s="431"/>
      <c r="BY122" s="431"/>
      <c r="CA122" s="450" t="str">
        <f>IF(AND(SUM(F122+H122)&gt;0,(AJ122=""))," * No olvide digitar la variable 14-18 años Hombres. Si no tiene Digite CERO .",IF(AJ122&gt;F122+H122,"* La suma del grupo de 14 a 18 años Hombres no puede superar el Total Hombres Grupo Etario de 10 a 19 años. ",""))</f>
        <v/>
      </c>
      <c r="CB122" s="450" t="str">
        <f>IF(AND(SUM(G122+I122)&gt;0,(AK122="")),"* No olvide digitar la variable 14-18 años Mujeres. Si no tiene Digite CERO.",IF(AK122&gt;(G122+I122),"* La suma del grupo de 14 a 18 años Mujeres no puede superar el Total Mujeres Grupo Etario de 10 a 19 años. ",""))</f>
        <v/>
      </c>
      <c r="CC122" s="450" t="str">
        <f>IF(AND($C122&lt;&gt;0,AL122=""),"* No olvide ingresar la columna Espacios Amigables/Adolescentes (Digite CERO si no tiene).  ",IF(AL122&gt;$C122,"* El Número de Espacios Amigables/Adolescentes no puede superar el Total. ",""))</f>
        <v/>
      </c>
      <c r="CD122" s="433"/>
      <c r="CE122" s="433"/>
      <c r="CF122" s="433"/>
      <c r="CJ122" s="253">
        <f>IF(AND(SUM(F122+H122)&gt;0,(AJ122="")),1,IF(AJ122&gt;F122+H122,1,0))</f>
        <v>0</v>
      </c>
      <c r="CK122" s="253">
        <f>IF(AND(SUM(G122+I122)&gt;0,(AK122="")),1,IF(AK122&gt;(G122+I122),1,0))</f>
        <v>0</v>
      </c>
      <c r="CL122" s="253">
        <f>IF(AND($C122&lt;&gt;0,AL122=""),1,IF(AL122&gt;$C122,1,0))</f>
        <v>0</v>
      </c>
      <c r="CM122" s="431"/>
      <c r="CN122" s="431"/>
      <c r="CO122" s="431"/>
      <c r="CP122" s="431"/>
      <c r="CQ122" s="431"/>
      <c r="CR122" s="431"/>
      <c r="CS122" s="431"/>
      <c r="CT122" s="431"/>
      <c r="CU122" s="431"/>
      <c r="CV122" s="431"/>
      <c r="CW122" s="431"/>
      <c r="CX122" s="431"/>
      <c r="CY122" s="431"/>
      <c r="CZ122" s="431"/>
      <c r="DA122" s="431"/>
      <c r="DB122" s="431"/>
      <c r="DC122" s="431"/>
      <c r="DD122" s="431"/>
      <c r="DE122" s="432"/>
      <c r="DF122" s="432"/>
      <c r="DG122" s="432"/>
    </row>
    <row r="123" spans="1:111" x14ac:dyDescent="0.25">
      <c r="A123" s="1092"/>
      <c r="B123" s="20" t="s">
        <v>218</v>
      </c>
      <c r="C123" s="21">
        <f>SUM(D123:E123)</f>
        <v>0</v>
      </c>
      <c r="D123" s="22">
        <f t="shared" ref="D123:E124" si="58">+F123+H123+J123+L123+N123+P123+R123+T123+V123+X123+Z123+AB123+AD123+AF123+AH123</f>
        <v>0</v>
      </c>
      <c r="E123" s="453">
        <f t="shared" si="58"/>
        <v>0</v>
      </c>
      <c r="F123" s="454"/>
      <c r="G123" s="456"/>
      <c r="H123" s="454"/>
      <c r="I123" s="456"/>
      <c r="J123" s="454"/>
      <c r="K123" s="456"/>
      <c r="L123" s="454"/>
      <c r="M123" s="456"/>
      <c r="N123" s="454"/>
      <c r="O123" s="456"/>
      <c r="P123" s="454"/>
      <c r="Q123" s="456"/>
      <c r="R123" s="454"/>
      <c r="S123" s="456"/>
      <c r="T123" s="454"/>
      <c r="U123" s="456"/>
      <c r="V123" s="454"/>
      <c r="W123" s="456"/>
      <c r="X123" s="454"/>
      <c r="Y123" s="456"/>
      <c r="Z123" s="454"/>
      <c r="AA123" s="456"/>
      <c r="AB123" s="454"/>
      <c r="AC123" s="456"/>
      <c r="AD123" s="454"/>
      <c r="AE123" s="456"/>
      <c r="AF123" s="454"/>
      <c r="AG123" s="456"/>
      <c r="AH123" s="457"/>
      <c r="AI123" s="458"/>
      <c r="AJ123" s="539"/>
      <c r="AK123" s="485"/>
      <c r="AL123" s="459"/>
      <c r="AM123" s="449" t="str">
        <f>CA123&amp;CB123&amp;CC123</f>
        <v/>
      </c>
      <c r="AN123" s="558"/>
      <c r="AO123" s="558"/>
      <c r="AP123" s="558"/>
      <c r="AQ123" s="558"/>
      <c r="AR123" s="558"/>
      <c r="AS123" s="558"/>
      <c r="AT123" s="558"/>
      <c r="AU123" s="558"/>
      <c r="AV123" s="558"/>
      <c r="AW123" s="558"/>
      <c r="AX123" s="558"/>
      <c r="AY123" s="559"/>
      <c r="AZ123" s="559"/>
      <c r="BA123" s="559"/>
      <c r="BB123" s="431"/>
      <c r="BC123" s="431"/>
      <c r="BD123" s="431"/>
      <c r="BE123" s="431"/>
      <c r="BF123" s="431"/>
      <c r="BG123" s="431"/>
      <c r="BH123" s="431"/>
      <c r="BI123" s="431"/>
      <c r="BJ123" s="431"/>
      <c r="BK123" s="431"/>
      <c r="BL123" s="431"/>
      <c r="BM123" s="431"/>
      <c r="BN123" s="431"/>
      <c r="BO123" s="431"/>
      <c r="BP123" s="431"/>
      <c r="BQ123" s="431"/>
      <c r="BR123" s="431"/>
      <c r="BS123" s="431"/>
      <c r="BT123" s="431"/>
      <c r="BU123" s="431"/>
      <c r="BV123" s="431"/>
      <c r="BW123" s="431"/>
      <c r="BX123" s="431"/>
      <c r="BY123" s="431"/>
      <c r="CA123" s="450" t="str">
        <f>IF(AND(SUM(F123+H123)&gt;0,(AJ123=""))," * No olvide digitar la variable 14-18 años Hombres. Si no tiene Digite CERO .",IF(AJ123&gt;F123+H123,"* La suma del grupo de 14 a 18 años Hombres no puede superar el Total Hombres Grupo Etario de 10 a 19 años. ",""))</f>
        <v/>
      </c>
      <c r="CB123" s="450" t="str">
        <f>IF(AND(SUM(G123+I123)&gt;0,(AK123="")),"* No olvide digitar la variable 14-18 años Mujeres. Si no tiene Digite CERO.",IF(AK123&gt;(G123+I123),"* La suma del grupo de 14 a 18 años Mujeres no puede superar el Total Mujeres Grupo Etario de 10 a 19 años. ",""))</f>
        <v/>
      </c>
      <c r="CC123" s="450" t="str">
        <f>IF(AND($C123&lt;&gt;0,AL123=""),"* No olvide ingresar la columna Espacios Amigables/Adolescentes (Digite CERO si no tiene).  ",IF(AL123&gt;$C123,"* El Número de Espacios Amigables/Adolescentes no puede superar el Total. ",""))</f>
        <v/>
      </c>
      <c r="CD123" s="433"/>
      <c r="CE123" s="433"/>
      <c r="CF123" s="433"/>
      <c r="CJ123" s="253">
        <f>IF(AND(SUM(F123+H123)&gt;0,(AJ123="")),1,IF(AJ123&gt;F123+H123,1,0))</f>
        <v>0</v>
      </c>
      <c r="CK123" s="253">
        <f>IF(AND(SUM(G123+I123)&gt;0,(AK123="")),1,IF(AK123&gt;(G123+I123),1,0))</f>
        <v>0</v>
      </c>
      <c r="CL123" s="253">
        <f>IF(AND($C123&lt;&gt;0,AL123=""),1,IF(AL123&gt;$C123,1,0))</f>
        <v>0</v>
      </c>
    </row>
    <row r="124" spans="1:111" x14ac:dyDescent="0.25">
      <c r="A124" s="1093"/>
      <c r="B124" s="195" t="s">
        <v>219</v>
      </c>
      <c r="C124" s="111">
        <f>SUM(D124:E124)</f>
        <v>0</v>
      </c>
      <c r="D124" s="466">
        <f t="shared" si="58"/>
        <v>0</v>
      </c>
      <c r="E124" s="467">
        <f t="shared" si="58"/>
        <v>0</v>
      </c>
      <c r="F124" s="469"/>
      <c r="G124" s="491"/>
      <c r="H124" s="469"/>
      <c r="I124" s="491"/>
      <c r="J124" s="469"/>
      <c r="K124" s="491"/>
      <c r="L124" s="469"/>
      <c r="M124" s="491"/>
      <c r="N124" s="469"/>
      <c r="O124" s="491"/>
      <c r="P124" s="469"/>
      <c r="Q124" s="491"/>
      <c r="R124" s="469"/>
      <c r="S124" s="491"/>
      <c r="T124" s="469"/>
      <c r="U124" s="491"/>
      <c r="V124" s="469"/>
      <c r="W124" s="491"/>
      <c r="X124" s="469"/>
      <c r="Y124" s="491"/>
      <c r="Z124" s="469"/>
      <c r="AA124" s="491"/>
      <c r="AB124" s="469"/>
      <c r="AC124" s="491"/>
      <c r="AD124" s="469"/>
      <c r="AE124" s="491"/>
      <c r="AF124" s="469"/>
      <c r="AG124" s="491"/>
      <c r="AH124" s="492"/>
      <c r="AI124" s="493"/>
      <c r="AJ124" s="545"/>
      <c r="AK124" s="546"/>
      <c r="AL124" s="470"/>
      <c r="AM124" s="449" t="str">
        <f>CA124&amp;CB124&amp;CC124</f>
        <v/>
      </c>
      <c r="AN124" s="558"/>
      <c r="AO124" s="558"/>
      <c r="AP124" s="558"/>
      <c r="AQ124" s="558"/>
      <c r="AR124" s="558"/>
      <c r="AS124" s="558"/>
      <c r="AT124" s="558"/>
      <c r="AU124" s="558"/>
      <c r="AV124" s="558"/>
      <c r="AW124" s="558"/>
      <c r="AX124" s="558"/>
      <c r="AY124" s="559"/>
      <c r="AZ124" s="559"/>
      <c r="BA124" s="559"/>
      <c r="BB124" s="431"/>
      <c r="BC124" s="431"/>
      <c r="BD124" s="431"/>
      <c r="BE124" s="431"/>
      <c r="BF124" s="431"/>
      <c r="BG124" s="431"/>
      <c r="BH124" s="431"/>
      <c r="BI124" s="431"/>
      <c r="BJ124" s="431"/>
      <c r="BK124" s="431"/>
      <c r="BL124" s="431"/>
      <c r="BM124" s="431"/>
      <c r="BN124" s="431"/>
      <c r="BO124" s="431"/>
      <c r="BP124" s="431"/>
      <c r="BQ124" s="431"/>
      <c r="BR124" s="431"/>
      <c r="BS124" s="431"/>
      <c r="BT124" s="431"/>
      <c r="BU124" s="431"/>
      <c r="BV124" s="431"/>
      <c r="BW124" s="431"/>
      <c r="BX124" s="431"/>
      <c r="BY124" s="431"/>
      <c r="CA124" s="450" t="str">
        <f>IF(AND(SUM(F124+H124)&gt;0,(AJ124=""))," * No olvide digitar la variable 14-18 años Hombres. Si no tiene Digite CERO .",IF(AJ124&gt;F124+H124,"* La suma del grupo de 14 a 18 años Hombres no puede superar el Total Hombres Grupo Etario de 10 a 19 años. ",""))</f>
        <v/>
      </c>
      <c r="CB124" s="450" t="str">
        <f>IF(AND(SUM(G124+I124)&gt;0,(AK124="")),"* No olvide digitar la variable 14-18 años Mujeres. Si no tiene Digite CERO.",IF(AK124&gt;(G124+I124),"* La suma del grupo de 14 a 18 años Mujeres no puede superar el Total Mujeres Grupo Etario de 10 a 19 años. ",""))</f>
        <v/>
      </c>
      <c r="CC124" s="450" t="str">
        <f>IF(AND($C124&lt;&gt;0,AL124=""),"* No olvide ingresar la columna Espacios Amigables/Adolescentes (Digite CERO si no tiene).  ",IF(AL124&gt;$C124,"* El Número de Espacios Amigables/Adolescentes no puede superar el Total. ",""))</f>
        <v/>
      </c>
      <c r="CD124" s="433"/>
      <c r="CE124" s="433"/>
      <c r="CF124" s="433"/>
      <c r="CJ124" s="253">
        <f>IF(AND(SUM(F124+H124)&gt;0,(AJ124="")),1,IF(AJ124&gt;F124+H124,1,0))</f>
        <v>0</v>
      </c>
      <c r="CK124" s="253">
        <f>IF(AND(SUM(G124+I124)&gt;0,(AK124="")),1,IF(AK124&gt;(G124+I124),1,0))</f>
        <v>0</v>
      </c>
      <c r="CL124" s="253">
        <f>IF(AND($C124&lt;&gt;0,AL124=""),1,IF(AL124&gt;$C124,1,0))</f>
        <v>0</v>
      </c>
    </row>
    <row r="125" spans="1:111" ht="18" customHeight="1" x14ac:dyDescent="0.25">
      <c r="A125" s="1225" t="s">
        <v>220</v>
      </c>
      <c r="B125" s="1225"/>
      <c r="C125" s="1225"/>
      <c r="D125" s="1225"/>
      <c r="E125" s="1225"/>
      <c r="F125" s="1225"/>
      <c r="G125" s="1225"/>
      <c r="H125" s="1225"/>
      <c r="I125" s="1225"/>
      <c r="J125" s="1225"/>
    </row>
    <row r="126" spans="1:111" ht="18" customHeight="1" x14ac:dyDescent="0.25">
      <c r="A126" s="1189" t="s">
        <v>221</v>
      </c>
      <c r="B126" s="1189"/>
      <c r="C126" s="1189"/>
      <c r="D126" s="1219"/>
      <c r="E126" s="1219"/>
      <c r="F126" s="1219"/>
      <c r="G126" s="1219"/>
      <c r="H126" s="1219"/>
      <c r="I126" s="1219"/>
      <c r="J126" s="1219"/>
    </row>
    <row r="127" spans="1:111" ht="15" customHeight="1" x14ac:dyDescent="0.25">
      <c r="A127" s="1205" t="s">
        <v>222</v>
      </c>
      <c r="B127" s="1205" t="s">
        <v>223</v>
      </c>
      <c r="C127" s="1198" t="s">
        <v>224</v>
      </c>
      <c r="D127" s="1198" t="s">
        <v>225</v>
      </c>
      <c r="E127" s="1226"/>
      <c r="F127" s="1226"/>
      <c r="G127" s="1226"/>
      <c r="H127" s="1226"/>
      <c r="I127" s="1226"/>
      <c r="J127" s="1226"/>
      <c r="K127" s="1226"/>
      <c r="L127" s="1226"/>
      <c r="M127" s="1227"/>
      <c r="N127" s="1228" t="s">
        <v>226</v>
      </c>
      <c r="O127" s="1194" t="s">
        <v>227</v>
      </c>
    </row>
    <row r="128" spans="1:111" ht="50.1" customHeight="1" x14ac:dyDescent="0.25">
      <c r="A128" s="1205"/>
      <c r="B128" s="1205"/>
      <c r="C128" s="1205"/>
      <c r="D128" s="241" t="s">
        <v>164</v>
      </c>
      <c r="E128" s="236" t="s">
        <v>228</v>
      </c>
      <c r="F128" s="236" t="s">
        <v>229</v>
      </c>
      <c r="G128" s="236" t="s">
        <v>230</v>
      </c>
      <c r="H128" s="236" t="s">
        <v>231</v>
      </c>
      <c r="I128" s="566" t="s">
        <v>232</v>
      </c>
      <c r="J128" s="566" t="s">
        <v>233</v>
      </c>
      <c r="K128" s="428" t="s">
        <v>234</v>
      </c>
      <c r="L128" s="116" t="s">
        <v>235</v>
      </c>
      <c r="M128" s="429" t="s">
        <v>236</v>
      </c>
      <c r="N128" s="1229"/>
      <c r="O128" s="1153"/>
    </row>
    <row r="129" spans="1:88" s="963" customFormat="1" x14ac:dyDescent="0.25">
      <c r="A129" s="1212" t="s">
        <v>237</v>
      </c>
      <c r="B129" s="1014" t="s">
        <v>238</v>
      </c>
      <c r="C129" s="1015">
        <f>SUM(D129:M129)</f>
        <v>0</v>
      </c>
      <c r="D129" s="1016"/>
      <c r="E129" s="1017"/>
      <c r="F129" s="1017"/>
      <c r="G129" s="1017"/>
      <c r="H129" s="1017"/>
      <c r="I129" s="1018"/>
      <c r="J129" s="1019"/>
      <c r="K129" s="1020"/>
      <c r="L129" s="1021"/>
      <c r="M129" s="1022"/>
      <c r="N129" s="1023"/>
      <c r="O129" s="1021"/>
      <c r="P129" s="998" t="str">
        <f>CA129</f>
        <v/>
      </c>
      <c r="CA129" s="996" t="str">
        <f>IF(AND(C129&gt;0,O129="")," * No olvide digitar la variable Total Participantes. Digite CERO si no tiene. ","")</f>
        <v/>
      </c>
      <c r="CJ129" s="1024">
        <f t="shared" ref="CJ129:CJ148" si="59">IF(AND(C129&gt;0,O129=""),1,0)</f>
        <v>0</v>
      </c>
    </row>
    <row r="130" spans="1:88" x14ac:dyDescent="0.25">
      <c r="A130" s="1092"/>
      <c r="B130" s="128" t="s">
        <v>239</v>
      </c>
      <c r="C130" s="569">
        <f t="shared" ref="C130:C148" si="60">SUM(D130:M130)</f>
        <v>0</v>
      </c>
      <c r="D130" s="454"/>
      <c r="E130" s="541"/>
      <c r="F130" s="541"/>
      <c r="G130" s="541"/>
      <c r="H130" s="541"/>
      <c r="I130" s="485"/>
      <c r="J130" s="456"/>
      <c r="K130" s="455"/>
      <c r="L130" s="448"/>
      <c r="M130" s="570"/>
      <c r="N130" s="460"/>
      <c r="O130" s="448"/>
      <c r="P130" s="207" t="str">
        <f t="shared" ref="P130:P148" si="61">CA130</f>
        <v/>
      </c>
      <c r="CA130" s="450" t="str">
        <f t="shared" ref="CA130:CA148" si="62">IF(AND(C130&gt;0,O130="")," * No olvide digitar la variable Total Participantes. Digite CERO si no tiene. ","")</f>
        <v/>
      </c>
      <c r="CJ130" s="568">
        <f t="shared" si="59"/>
        <v>0</v>
      </c>
    </row>
    <row r="131" spans="1:88" x14ac:dyDescent="0.25">
      <c r="A131" s="1092"/>
      <c r="B131" s="128" t="s">
        <v>240</v>
      </c>
      <c r="C131" s="569">
        <f t="shared" si="60"/>
        <v>0</v>
      </c>
      <c r="D131" s="454"/>
      <c r="E131" s="541"/>
      <c r="F131" s="541"/>
      <c r="G131" s="541"/>
      <c r="H131" s="541"/>
      <c r="I131" s="485"/>
      <c r="J131" s="456"/>
      <c r="K131" s="455"/>
      <c r="L131" s="448"/>
      <c r="M131" s="570"/>
      <c r="N131" s="460"/>
      <c r="O131" s="448"/>
      <c r="P131" s="207" t="str">
        <f t="shared" si="61"/>
        <v/>
      </c>
      <c r="CA131" s="450" t="str">
        <f t="shared" si="62"/>
        <v/>
      </c>
      <c r="CJ131" s="568">
        <f t="shared" si="59"/>
        <v>0</v>
      </c>
    </row>
    <row r="132" spans="1:88" s="963" customFormat="1" x14ac:dyDescent="0.25">
      <c r="A132" s="1092"/>
      <c r="B132" s="1025" t="s">
        <v>241</v>
      </c>
      <c r="C132" s="1026">
        <f t="shared" si="60"/>
        <v>0</v>
      </c>
      <c r="D132" s="1027"/>
      <c r="E132" s="1028"/>
      <c r="F132" s="1028"/>
      <c r="G132" s="1028"/>
      <c r="H132" s="1029"/>
      <c r="I132" s="1028"/>
      <c r="J132" s="988"/>
      <c r="K132" s="987"/>
      <c r="L132" s="1030"/>
      <c r="M132" s="1031"/>
      <c r="N132" s="987"/>
      <c r="O132" s="1030"/>
      <c r="P132" s="998" t="str">
        <f t="shared" si="61"/>
        <v/>
      </c>
      <c r="CA132" s="996" t="str">
        <f t="shared" si="62"/>
        <v/>
      </c>
      <c r="CJ132" s="1024">
        <f t="shared" si="59"/>
        <v>0</v>
      </c>
    </row>
    <row r="133" spans="1:88" x14ac:dyDescent="0.25">
      <c r="A133" s="1093"/>
      <c r="B133" s="140" t="s">
        <v>242</v>
      </c>
      <c r="C133" s="574">
        <f t="shared" si="60"/>
        <v>0</v>
      </c>
      <c r="D133" s="469"/>
      <c r="E133" s="123"/>
      <c r="F133" s="123"/>
      <c r="G133" s="123"/>
      <c r="H133" s="556"/>
      <c r="I133" s="575"/>
      <c r="J133" s="121"/>
      <c r="K133" s="468"/>
      <c r="L133" s="472"/>
      <c r="M133" s="576"/>
      <c r="N133" s="120"/>
      <c r="O133" s="472"/>
      <c r="P133" s="207" t="str">
        <f t="shared" si="61"/>
        <v/>
      </c>
      <c r="CA133" s="450" t="str">
        <f t="shared" si="62"/>
        <v/>
      </c>
      <c r="CJ133" s="568">
        <f t="shared" si="59"/>
        <v>0</v>
      </c>
    </row>
    <row r="134" spans="1:88" s="963" customFormat="1" x14ac:dyDescent="0.25">
      <c r="A134" s="1212" t="s">
        <v>243</v>
      </c>
      <c r="B134" s="1014" t="s">
        <v>238</v>
      </c>
      <c r="C134" s="1015">
        <v>0</v>
      </c>
      <c r="D134" s="1032"/>
      <c r="E134" s="1033"/>
      <c r="F134" s="1033"/>
      <c r="G134" s="1033"/>
      <c r="H134" s="1033"/>
      <c r="I134" s="1034"/>
      <c r="J134" s="1035"/>
      <c r="K134" s="1036"/>
      <c r="L134" s="1037"/>
      <c r="M134" s="1038"/>
      <c r="N134" s="1039"/>
      <c r="O134" s="1037"/>
      <c r="P134" s="998" t="str">
        <f t="shared" si="61"/>
        <v/>
      </c>
      <c r="CA134" s="996" t="str">
        <f t="shared" si="62"/>
        <v/>
      </c>
      <c r="CJ134" s="1024">
        <f t="shared" si="59"/>
        <v>0</v>
      </c>
    </row>
    <row r="135" spans="1:88" x14ac:dyDescent="0.25">
      <c r="A135" s="1092"/>
      <c r="B135" s="128" t="s">
        <v>239</v>
      </c>
      <c r="C135" s="571">
        <f t="shared" si="60"/>
        <v>0</v>
      </c>
      <c r="D135" s="572"/>
      <c r="E135" s="573"/>
      <c r="F135" s="573"/>
      <c r="G135" s="573"/>
      <c r="H135" s="573"/>
      <c r="I135" s="578"/>
      <c r="J135" s="579"/>
      <c r="K135" s="512"/>
      <c r="L135" s="513"/>
      <c r="M135" s="580"/>
      <c r="N135" s="511"/>
      <c r="O135" s="513"/>
      <c r="P135" s="207" t="str">
        <f t="shared" si="61"/>
        <v/>
      </c>
      <c r="CA135" s="450" t="str">
        <f t="shared" si="62"/>
        <v/>
      </c>
      <c r="CJ135" s="568">
        <f t="shared" si="59"/>
        <v>0</v>
      </c>
    </row>
    <row r="136" spans="1:88" s="963" customFormat="1" x14ac:dyDescent="0.25">
      <c r="A136" s="1092"/>
      <c r="B136" s="1025" t="s">
        <v>240</v>
      </c>
      <c r="C136" s="1040">
        <f t="shared" si="60"/>
        <v>0</v>
      </c>
      <c r="D136" s="986"/>
      <c r="E136" s="1028"/>
      <c r="F136" s="1028"/>
      <c r="G136" s="1028"/>
      <c r="H136" s="1028"/>
      <c r="I136" s="1041"/>
      <c r="J136" s="988"/>
      <c r="K136" s="987"/>
      <c r="L136" s="993"/>
      <c r="M136" s="1031"/>
      <c r="N136" s="992"/>
      <c r="O136" s="993"/>
      <c r="P136" s="998" t="str">
        <f t="shared" si="61"/>
        <v/>
      </c>
      <c r="CA136" s="996" t="str">
        <f t="shared" si="62"/>
        <v/>
      </c>
      <c r="CJ136" s="1024">
        <f t="shared" si="59"/>
        <v>0</v>
      </c>
    </row>
    <row r="137" spans="1:88" s="963" customFormat="1" x14ac:dyDescent="0.25">
      <c r="A137" s="1092"/>
      <c r="B137" s="1025" t="s">
        <v>241</v>
      </c>
      <c r="C137" s="1026">
        <f t="shared" si="60"/>
        <v>0</v>
      </c>
      <c r="D137" s="1027"/>
      <c r="E137" s="1028"/>
      <c r="F137" s="1028"/>
      <c r="G137" s="1028"/>
      <c r="H137" s="1029"/>
      <c r="I137" s="1028"/>
      <c r="J137" s="988"/>
      <c r="K137" s="987"/>
      <c r="L137" s="1030"/>
      <c r="M137" s="1031"/>
      <c r="N137" s="987"/>
      <c r="O137" s="1030"/>
      <c r="P137" s="998" t="str">
        <f t="shared" si="61"/>
        <v/>
      </c>
      <c r="CA137" s="996" t="str">
        <f t="shared" si="62"/>
        <v/>
      </c>
      <c r="CJ137" s="1024">
        <f t="shared" si="59"/>
        <v>0</v>
      </c>
    </row>
    <row r="138" spans="1:88" x14ac:dyDescent="0.25">
      <c r="A138" s="1093"/>
      <c r="B138" s="140" t="s">
        <v>242</v>
      </c>
      <c r="C138" s="574">
        <f t="shared" si="60"/>
        <v>0</v>
      </c>
      <c r="D138" s="469"/>
      <c r="E138" s="123"/>
      <c r="F138" s="123"/>
      <c r="G138" s="123"/>
      <c r="H138" s="556"/>
      <c r="I138" s="575"/>
      <c r="J138" s="121"/>
      <c r="K138" s="468"/>
      <c r="L138" s="472"/>
      <c r="M138" s="576"/>
      <c r="N138" s="120"/>
      <c r="O138" s="472"/>
      <c r="P138" s="207" t="str">
        <f t="shared" si="61"/>
        <v/>
      </c>
      <c r="CA138" s="450" t="str">
        <f t="shared" si="62"/>
        <v/>
      </c>
      <c r="CJ138" s="568">
        <f t="shared" si="59"/>
        <v>0</v>
      </c>
    </row>
    <row r="139" spans="1:88" x14ac:dyDescent="0.25">
      <c r="A139" s="1212" t="s">
        <v>244</v>
      </c>
      <c r="B139" s="567" t="s">
        <v>238</v>
      </c>
      <c r="C139" s="581">
        <v>2</v>
      </c>
      <c r="D139" s="532"/>
      <c r="E139" s="538"/>
      <c r="F139" s="538"/>
      <c r="G139" s="538"/>
      <c r="H139" s="538"/>
      <c r="I139" s="534"/>
      <c r="J139" s="533"/>
      <c r="K139" s="445"/>
      <c r="L139" s="446"/>
      <c r="M139" s="577"/>
      <c r="N139" s="501"/>
      <c r="O139" s="446"/>
      <c r="P139" s="207" t="str">
        <f t="shared" si="61"/>
        <v xml:space="preserve"> * No olvide digitar la variable Total Participantes. Digite CERO si no tiene. </v>
      </c>
      <c r="CA139" s="450" t="str">
        <f t="shared" si="62"/>
        <v xml:space="preserve"> * No olvide digitar la variable Total Participantes. Digite CERO si no tiene. </v>
      </c>
      <c r="CJ139" s="568">
        <f t="shared" si="59"/>
        <v>1</v>
      </c>
    </row>
    <row r="140" spans="1:88" x14ac:dyDescent="0.25">
      <c r="A140" s="1092"/>
      <c r="B140" s="128" t="s">
        <v>239</v>
      </c>
      <c r="C140" s="574">
        <f t="shared" si="60"/>
        <v>0</v>
      </c>
      <c r="D140" s="572"/>
      <c r="E140" s="573"/>
      <c r="F140" s="573"/>
      <c r="G140" s="573"/>
      <c r="H140" s="573"/>
      <c r="I140" s="578"/>
      <c r="J140" s="579"/>
      <c r="K140" s="512"/>
      <c r="L140" s="513"/>
      <c r="M140" s="580"/>
      <c r="N140" s="511"/>
      <c r="O140" s="513"/>
      <c r="P140" s="207" t="str">
        <f t="shared" si="61"/>
        <v/>
      </c>
      <c r="CA140" s="450" t="str">
        <f t="shared" si="62"/>
        <v/>
      </c>
      <c r="CJ140" s="568">
        <f t="shared" si="59"/>
        <v>0</v>
      </c>
    </row>
    <row r="141" spans="1:88" x14ac:dyDescent="0.25">
      <c r="A141" s="1092"/>
      <c r="B141" s="128" t="s">
        <v>240</v>
      </c>
      <c r="C141" s="569">
        <f t="shared" si="60"/>
        <v>0</v>
      </c>
      <c r="D141" s="454"/>
      <c r="E141" s="541"/>
      <c r="F141" s="541"/>
      <c r="G141" s="541"/>
      <c r="H141" s="541"/>
      <c r="I141" s="485"/>
      <c r="J141" s="456"/>
      <c r="K141" s="455"/>
      <c r="L141" s="448"/>
      <c r="M141" s="570"/>
      <c r="N141" s="460"/>
      <c r="O141" s="448"/>
      <c r="P141" s="207" t="str">
        <f t="shared" si="61"/>
        <v/>
      </c>
      <c r="CA141" s="450" t="str">
        <f t="shared" si="62"/>
        <v/>
      </c>
      <c r="CJ141" s="568">
        <f t="shared" si="59"/>
        <v>0</v>
      </c>
    </row>
    <row r="142" spans="1:88" x14ac:dyDescent="0.25">
      <c r="A142" s="1092"/>
      <c r="B142" s="128" t="s">
        <v>241</v>
      </c>
      <c r="C142" s="571">
        <f t="shared" si="60"/>
        <v>0</v>
      </c>
      <c r="D142" s="129"/>
      <c r="E142" s="134"/>
      <c r="F142" s="134"/>
      <c r="G142" s="134"/>
      <c r="H142" s="134"/>
      <c r="I142" s="543"/>
      <c r="J142" s="132"/>
      <c r="K142" s="130"/>
      <c r="L142" s="489"/>
      <c r="M142" s="582"/>
      <c r="N142" s="131"/>
      <c r="O142" s="489"/>
      <c r="P142" s="207" t="str">
        <f t="shared" si="61"/>
        <v/>
      </c>
      <c r="CA142" s="450" t="str">
        <f t="shared" si="62"/>
        <v/>
      </c>
      <c r="CJ142" s="568">
        <f t="shared" si="59"/>
        <v>0</v>
      </c>
    </row>
    <row r="143" spans="1:88" x14ac:dyDescent="0.25">
      <c r="A143" s="1093"/>
      <c r="B143" s="140" t="s">
        <v>242</v>
      </c>
      <c r="C143" s="574">
        <f t="shared" si="60"/>
        <v>0</v>
      </c>
      <c r="D143" s="469"/>
      <c r="E143" s="556"/>
      <c r="F143" s="556"/>
      <c r="G143" s="556"/>
      <c r="H143" s="556"/>
      <c r="I143" s="546"/>
      <c r="J143" s="491"/>
      <c r="K143" s="471"/>
      <c r="L143" s="472"/>
      <c r="M143" s="583"/>
      <c r="N143" s="494"/>
      <c r="O143" s="472"/>
      <c r="P143" s="207" t="str">
        <f t="shared" si="61"/>
        <v/>
      </c>
      <c r="CA143" s="450" t="str">
        <f t="shared" si="62"/>
        <v/>
      </c>
      <c r="CJ143" s="568">
        <f t="shared" si="59"/>
        <v>0</v>
      </c>
    </row>
    <row r="144" spans="1:88" s="963" customFormat="1" x14ac:dyDescent="0.25">
      <c r="A144" s="1212" t="s">
        <v>245</v>
      </c>
      <c r="B144" s="1014" t="s">
        <v>238</v>
      </c>
      <c r="C144" s="1015"/>
      <c r="D144" s="1032"/>
      <c r="E144" s="1033"/>
      <c r="F144" s="1033"/>
      <c r="G144" s="1033"/>
      <c r="H144" s="1033"/>
      <c r="I144" s="1034"/>
      <c r="J144" s="1035"/>
      <c r="K144" s="1036"/>
      <c r="L144" s="1037"/>
      <c r="M144" s="1038"/>
      <c r="N144" s="1039"/>
      <c r="O144" s="1037"/>
      <c r="P144" s="998" t="str">
        <f t="shared" si="61"/>
        <v/>
      </c>
      <c r="CA144" s="996" t="str">
        <f t="shared" si="62"/>
        <v/>
      </c>
      <c r="CJ144" s="1024">
        <f t="shared" si="59"/>
        <v>0</v>
      </c>
    </row>
    <row r="145" spans="1:88" x14ac:dyDescent="0.25">
      <c r="A145" s="1092"/>
      <c r="B145" s="128" t="s">
        <v>239</v>
      </c>
      <c r="C145" s="569">
        <f t="shared" si="60"/>
        <v>0</v>
      </c>
      <c r="D145" s="572"/>
      <c r="E145" s="573"/>
      <c r="F145" s="573"/>
      <c r="G145" s="573"/>
      <c r="H145" s="573"/>
      <c r="I145" s="578"/>
      <c r="J145" s="579"/>
      <c r="K145" s="512"/>
      <c r="L145" s="513"/>
      <c r="M145" s="580"/>
      <c r="N145" s="511"/>
      <c r="O145" s="513"/>
      <c r="P145" s="207" t="str">
        <f t="shared" si="61"/>
        <v/>
      </c>
      <c r="CA145" s="450" t="str">
        <f t="shared" si="62"/>
        <v/>
      </c>
      <c r="CJ145" s="568">
        <f t="shared" si="59"/>
        <v>0</v>
      </c>
    </row>
    <row r="146" spans="1:88" x14ac:dyDescent="0.25">
      <c r="A146" s="1092"/>
      <c r="B146" s="128" t="s">
        <v>240</v>
      </c>
      <c r="C146" s="1394">
        <f t="shared" si="60"/>
        <v>3</v>
      </c>
      <c r="D146" s="986"/>
      <c r="E146" s="1028"/>
      <c r="F146" s="1028"/>
      <c r="G146" s="1028">
        <v>1</v>
      </c>
      <c r="H146" s="1028"/>
      <c r="I146" s="1041">
        <v>2</v>
      </c>
      <c r="J146" s="456"/>
      <c r="K146" s="455"/>
      <c r="L146" s="448"/>
      <c r="M146" s="570"/>
      <c r="N146" s="460">
        <v>1</v>
      </c>
      <c r="O146" s="448">
        <v>14</v>
      </c>
      <c r="P146" s="207" t="str">
        <f t="shared" si="61"/>
        <v/>
      </c>
      <c r="CA146" s="450" t="str">
        <f t="shared" si="62"/>
        <v/>
      </c>
      <c r="CJ146" s="568">
        <f t="shared" si="59"/>
        <v>0</v>
      </c>
    </row>
    <row r="147" spans="1:88" x14ac:dyDescent="0.25">
      <c r="A147" s="1092"/>
      <c r="B147" s="128" t="s">
        <v>241</v>
      </c>
      <c r="C147" s="569">
        <f t="shared" si="60"/>
        <v>0</v>
      </c>
      <c r="D147" s="129"/>
      <c r="E147" s="134"/>
      <c r="F147" s="134"/>
      <c r="G147" s="134"/>
      <c r="H147" s="134"/>
      <c r="I147" s="543"/>
      <c r="J147" s="132"/>
      <c r="K147" s="130"/>
      <c r="L147" s="489"/>
      <c r="M147" s="582"/>
      <c r="N147" s="131"/>
      <c r="O147" s="489"/>
      <c r="P147" s="207" t="str">
        <f t="shared" si="61"/>
        <v/>
      </c>
      <c r="CA147" s="450" t="str">
        <f t="shared" si="62"/>
        <v/>
      </c>
      <c r="CJ147" s="568">
        <f t="shared" si="59"/>
        <v>0</v>
      </c>
    </row>
    <row r="148" spans="1:88" x14ac:dyDescent="0.25">
      <c r="A148" s="1093"/>
      <c r="B148" s="140" t="s">
        <v>242</v>
      </c>
      <c r="C148" s="584">
        <f t="shared" si="60"/>
        <v>0</v>
      </c>
      <c r="D148" s="469"/>
      <c r="E148" s="556"/>
      <c r="F148" s="556"/>
      <c r="G148" s="556"/>
      <c r="H148" s="556"/>
      <c r="I148" s="546"/>
      <c r="J148" s="491"/>
      <c r="K148" s="471"/>
      <c r="L148" s="472"/>
      <c r="M148" s="583"/>
      <c r="N148" s="494"/>
      <c r="O148" s="472"/>
      <c r="P148" s="207" t="str">
        <f t="shared" si="61"/>
        <v/>
      </c>
      <c r="CA148" s="450" t="str">
        <f t="shared" si="62"/>
        <v/>
      </c>
      <c r="CJ148" s="568">
        <f t="shared" si="59"/>
        <v>0</v>
      </c>
    </row>
    <row r="149" spans="1:88" ht="18" customHeight="1" x14ac:dyDescent="0.25">
      <c r="A149" s="1218" t="s">
        <v>246</v>
      </c>
      <c r="B149" s="1218"/>
      <c r="C149" s="1218"/>
      <c r="D149" s="1218"/>
      <c r="E149" s="1218"/>
      <c r="F149" s="1218"/>
      <c r="G149" s="1218"/>
      <c r="H149" s="1218"/>
    </row>
    <row r="150" spans="1:88" ht="21" x14ac:dyDescent="0.25">
      <c r="A150" s="427" t="s">
        <v>247</v>
      </c>
      <c r="B150" s="428" t="s">
        <v>248</v>
      </c>
      <c r="C150" s="377" t="s">
        <v>249</v>
      </c>
      <c r="D150" s="394" t="s">
        <v>250</v>
      </c>
      <c r="E150" s="394" t="s">
        <v>251</v>
      </c>
      <c r="F150" s="394" t="s">
        <v>252</v>
      </c>
      <c r="G150" s="394" t="s">
        <v>253</v>
      </c>
      <c r="H150" s="379" t="s">
        <v>254</v>
      </c>
    </row>
    <row r="151" spans="1:88" x14ac:dyDescent="0.25">
      <c r="A151" s="567" t="s">
        <v>238</v>
      </c>
      <c r="B151" s="581">
        <f>SUM(C151:H151)</f>
        <v>0</v>
      </c>
      <c r="C151" s="532"/>
      <c r="D151" s="585"/>
      <c r="E151" s="586"/>
      <c r="F151" s="586"/>
      <c r="G151" s="586"/>
      <c r="H151" s="587"/>
    </row>
    <row r="152" spans="1:88" x14ac:dyDescent="0.25">
      <c r="A152" s="128" t="s">
        <v>239</v>
      </c>
      <c r="B152" s="571">
        <f t="shared" ref="B152:B155" si="63">SUM(C152:H152)</f>
        <v>0</v>
      </c>
      <c r="C152" s="572"/>
      <c r="D152" s="573"/>
      <c r="E152" s="573"/>
      <c r="F152" s="573"/>
      <c r="G152" s="573"/>
      <c r="H152" s="579"/>
    </row>
    <row r="153" spans="1:88" x14ac:dyDescent="0.25">
      <c r="A153" s="128" t="s">
        <v>240</v>
      </c>
      <c r="B153" s="571">
        <f t="shared" si="63"/>
        <v>0</v>
      </c>
      <c r="C153" s="454"/>
      <c r="D153" s="541"/>
      <c r="E153" s="541"/>
      <c r="F153" s="541"/>
      <c r="G153" s="541"/>
      <c r="H153" s="456"/>
    </row>
    <row r="154" spans="1:88" x14ac:dyDescent="0.25">
      <c r="A154" s="128" t="s">
        <v>255</v>
      </c>
      <c r="B154" s="571">
        <f t="shared" si="63"/>
        <v>0</v>
      </c>
      <c r="C154" s="454"/>
      <c r="D154" s="541"/>
      <c r="E154" s="541"/>
      <c r="F154" s="541"/>
      <c r="G154" s="541"/>
      <c r="H154" s="456"/>
    </row>
    <row r="155" spans="1:88" x14ac:dyDescent="0.25">
      <c r="A155" s="262" t="s">
        <v>242</v>
      </c>
      <c r="B155" s="569">
        <f t="shared" si="63"/>
        <v>0</v>
      </c>
      <c r="C155" s="469"/>
      <c r="D155" s="556"/>
      <c r="E155" s="556"/>
      <c r="F155" s="556"/>
      <c r="G155" s="556"/>
      <c r="H155" s="491"/>
    </row>
    <row r="156" spans="1:88" ht="18" customHeight="1" x14ac:dyDescent="0.25">
      <c r="A156" s="1218" t="s">
        <v>256</v>
      </c>
      <c r="B156" s="1218"/>
      <c r="C156" s="1218"/>
      <c r="D156" s="1218"/>
      <c r="E156" s="1218"/>
      <c r="F156" s="1218"/>
      <c r="G156" s="1218"/>
      <c r="H156" s="1218"/>
    </row>
    <row r="157" spans="1:88" ht="31.5" x14ac:dyDescent="0.25">
      <c r="A157" s="427" t="s">
        <v>247</v>
      </c>
      <c r="B157" s="428" t="s">
        <v>224</v>
      </c>
      <c r="C157" s="377" t="s">
        <v>257</v>
      </c>
      <c r="D157" s="394" t="s">
        <v>258</v>
      </c>
      <c r="E157" s="394" t="s">
        <v>259</v>
      </c>
      <c r="F157" s="394" t="s">
        <v>260</v>
      </c>
      <c r="G157" s="394" t="s">
        <v>261</v>
      </c>
      <c r="H157" s="379" t="s">
        <v>262</v>
      </c>
    </row>
    <row r="158" spans="1:88" x14ac:dyDescent="0.25">
      <c r="A158" s="567" t="s">
        <v>238</v>
      </c>
      <c r="B158" s="581">
        <f>SUM(C158:H158)</f>
        <v>0</v>
      </c>
      <c r="C158" s="532"/>
      <c r="D158" s="586"/>
      <c r="E158" s="586"/>
      <c r="F158" s="586"/>
      <c r="G158" s="586"/>
      <c r="H158" s="587"/>
    </row>
    <row r="159" spans="1:88" x14ac:dyDescent="0.25">
      <c r="A159" s="128" t="s">
        <v>239</v>
      </c>
      <c r="B159" s="571">
        <f t="shared" ref="B159:B164" si="64">SUM(C159:H159)</f>
        <v>0</v>
      </c>
      <c r="C159" s="454"/>
      <c r="D159" s="541"/>
      <c r="E159" s="541"/>
      <c r="F159" s="541"/>
      <c r="G159" s="541"/>
      <c r="H159" s="456"/>
    </row>
    <row r="160" spans="1:88" x14ac:dyDescent="0.25">
      <c r="A160" s="128" t="s">
        <v>240</v>
      </c>
      <c r="B160" s="571">
        <f t="shared" si="64"/>
        <v>0</v>
      </c>
      <c r="C160" s="454"/>
      <c r="D160" s="541"/>
      <c r="E160" s="541"/>
      <c r="F160" s="541"/>
      <c r="G160" s="541"/>
      <c r="H160" s="456"/>
    </row>
    <row r="161" spans="1:38" x14ac:dyDescent="0.25">
      <c r="A161" s="137" t="s">
        <v>255</v>
      </c>
      <c r="B161" s="571">
        <f t="shared" si="64"/>
        <v>0</v>
      </c>
      <c r="C161" s="454"/>
      <c r="D161" s="541"/>
      <c r="E161" s="541"/>
      <c r="F161" s="541"/>
      <c r="G161" s="541"/>
      <c r="H161" s="456"/>
    </row>
    <row r="162" spans="1:38" x14ac:dyDescent="0.25">
      <c r="A162" s="588" t="s">
        <v>242</v>
      </c>
      <c r="B162" s="569">
        <f t="shared" si="64"/>
        <v>0</v>
      </c>
      <c r="C162" s="129"/>
      <c r="D162" s="134"/>
      <c r="E162" s="134"/>
      <c r="F162" s="134"/>
      <c r="G162" s="134"/>
      <c r="H162" s="132"/>
    </row>
    <row r="163" spans="1:38" x14ac:dyDescent="0.25">
      <c r="A163" s="588" t="s">
        <v>263</v>
      </c>
      <c r="B163" s="569">
        <f t="shared" si="64"/>
        <v>0</v>
      </c>
      <c r="C163" s="129"/>
      <c r="D163" s="134"/>
      <c r="E163" s="134"/>
      <c r="F163" s="134"/>
      <c r="G163" s="134"/>
      <c r="H163" s="132"/>
    </row>
    <row r="164" spans="1:38" x14ac:dyDescent="0.25">
      <c r="A164" s="149" t="s">
        <v>65</v>
      </c>
      <c r="B164" s="584">
        <f t="shared" si="64"/>
        <v>0</v>
      </c>
      <c r="C164" s="469"/>
      <c r="D164" s="556"/>
      <c r="E164" s="556"/>
      <c r="F164" s="556"/>
      <c r="G164" s="556"/>
      <c r="H164" s="491"/>
    </row>
    <row r="165" spans="1:38" s="252" customFormat="1" ht="18" customHeight="1" x14ac:dyDescent="0.2">
      <c r="A165" s="589" t="s">
        <v>264</v>
      </c>
      <c r="B165" s="270"/>
      <c r="C165" s="270"/>
      <c r="D165" s="270"/>
      <c r="E165" s="270"/>
      <c r="F165" s="270"/>
      <c r="G165" s="270"/>
      <c r="H165" s="270"/>
      <c r="I165" s="590"/>
      <c r="J165" s="590"/>
    </row>
    <row r="166" spans="1:38" ht="52.5" x14ac:dyDescent="0.25">
      <c r="A166" s="427" t="s">
        <v>247</v>
      </c>
      <c r="B166" s="427" t="s">
        <v>248</v>
      </c>
      <c r="C166" s="397" t="s">
        <v>227</v>
      </c>
      <c r="D166" s="377" t="s">
        <v>265</v>
      </c>
      <c r="E166" s="394" t="s">
        <v>266</v>
      </c>
      <c r="F166" s="394" t="s">
        <v>267</v>
      </c>
      <c r="G166" s="394" t="s">
        <v>268</v>
      </c>
      <c r="H166" s="394" t="s">
        <v>269</v>
      </c>
      <c r="I166" s="394" t="s">
        <v>270</v>
      </c>
      <c r="J166" s="396" t="s">
        <v>271</v>
      </c>
    </row>
    <row r="167" spans="1:38" x14ac:dyDescent="0.25">
      <c r="A167" s="567" t="s">
        <v>272</v>
      </c>
      <c r="B167" s="581"/>
      <c r="C167" s="406"/>
      <c r="D167" s="350"/>
      <c r="E167" s="591"/>
      <c r="F167" s="591"/>
      <c r="G167" s="591"/>
      <c r="H167" s="591"/>
      <c r="I167" s="591"/>
      <c r="J167" s="592"/>
    </row>
    <row r="168" spans="1:38" x14ac:dyDescent="0.25">
      <c r="A168" s="128" t="s">
        <v>273</v>
      </c>
      <c r="B168" s="571">
        <f>SUM(D168:J168)</f>
        <v>0</v>
      </c>
      <c r="C168" s="83"/>
      <c r="D168" s="24"/>
      <c r="E168" s="223"/>
      <c r="F168" s="223"/>
      <c r="G168" s="223"/>
      <c r="H168" s="223"/>
      <c r="I168" s="223"/>
      <c r="J168" s="25"/>
    </row>
    <row r="169" spans="1:38" x14ac:dyDescent="0.25">
      <c r="A169" s="128" t="s">
        <v>274</v>
      </c>
      <c r="B169" s="571">
        <f>SUM(D169:J169)</f>
        <v>0</v>
      </c>
      <c r="C169" s="83"/>
      <c r="D169" s="24"/>
      <c r="E169" s="223"/>
      <c r="F169" s="223"/>
      <c r="G169" s="223"/>
      <c r="H169" s="223"/>
      <c r="I169" s="223"/>
      <c r="J169" s="25"/>
    </row>
    <row r="170" spans="1:38" x14ac:dyDescent="0.25">
      <c r="A170" s="593" t="s">
        <v>242</v>
      </c>
      <c r="B170" s="571">
        <f>SUM(D170:J170)</f>
        <v>0</v>
      </c>
      <c r="C170" s="113"/>
      <c r="D170" s="56"/>
      <c r="E170" s="209"/>
      <c r="F170" s="209"/>
      <c r="G170" s="209"/>
      <c r="H170" s="209"/>
      <c r="I170" s="209"/>
      <c r="J170" s="57"/>
    </row>
    <row r="171" spans="1:38" ht="18" customHeight="1" x14ac:dyDescent="0.25">
      <c r="A171" s="1225" t="s">
        <v>275</v>
      </c>
      <c r="B171" s="1225"/>
      <c r="C171" s="1225"/>
      <c r="D171" s="1225"/>
      <c r="E171" s="1225"/>
      <c r="F171" s="1225"/>
      <c r="G171" s="1225"/>
      <c r="H171" s="1225"/>
      <c r="I171" s="1225"/>
      <c r="J171" s="1225"/>
    </row>
    <row r="172" spans="1:38" ht="15" customHeight="1" x14ac:dyDescent="0.25">
      <c r="A172" s="1194" t="s">
        <v>222</v>
      </c>
      <c r="B172" s="1192" t="s">
        <v>29</v>
      </c>
      <c r="C172" s="1193"/>
      <c r="D172" s="1194"/>
      <c r="E172" s="1220" t="s">
        <v>3</v>
      </c>
      <c r="F172" s="1221"/>
      <c r="G172" s="1221"/>
      <c r="H172" s="1221"/>
      <c r="I172" s="1221"/>
      <c r="J172" s="1221"/>
      <c r="K172" s="1221"/>
      <c r="L172" s="1221"/>
      <c r="M172" s="1221"/>
      <c r="N172" s="1221"/>
      <c r="O172" s="1221"/>
      <c r="P172" s="1221"/>
      <c r="Q172" s="1221"/>
      <c r="R172" s="1221"/>
      <c r="S172" s="1221"/>
      <c r="T172" s="1221"/>
      <c r="U172" s="1221"/>
      <c r="V172" s="1221"/>
      <c r="W172" s="1221"/>
      <c r="X172" s="1221"/>
      <c r="Y172" s="1221"/>
      <c r="Z172" s="1221"/>
      <c r="AA172" s="1221"/>
      <c r="AB172" s="1221"/>
      <c r="AC172" s="1221"/>
      <c r="AD172" s="1221"/>
      <c r="AE172" s="1221"/>
      <c r="AF172" s="1221"/>
      <c r="AG172" s="1221"/>
      <c r="AH172" s="1221"/>
      <c r="AI172" s="1221"/>
      <c r="AJ172" s="1221"/>
      <c r="AK172" s="1221"/>
      <c r="AL172" s="1230"/>
    </row>
    <row r="173" spans="1:38" ht="15" customHeight="1" x14ac:dyDescent="0.25">
      <c r="A173" s="1079"/>
      <c r="B173" s="1152"/>
      <c r="C173" s="1068"/>
      <c r="D173" s="1153"/>
      <c r="E173" s="1205" t="s">
        <v>57</v>
      </c>
      <c r="F173" s="1205"/>
      <c r="G173" s="1198" t="s">
        <v>10</v>
      </c>
      <c r="H173" s="1199"/>
      <c r="I173" s="1198" t="s">
        <v>11</v>
      </c>
      <c r="J173" s="1199"/>
      <c r="K173" s="1198" t="s">
        <v>154</v>
      </c>
      <c r="L173" s="1199"/>
      <c r="M173" s="1198" t="s">
        <v>84</v>
      </c>
      <c r="N173" s="1199"/>
      <c r="O173" s="1198" t="s">
        <v>144</v>
      </c>
      <c r="P173" s="1199"/>
      <c r="Q173" s="1198" t="s">
        <v>85</v>
      </c>
      <c r="R173" s="1199"/>
      <c r="S173" s="1198" t="s">
        <v>155</v>
      </c>
      <c r="T173" s="1199"/>
      <c r="U173" s="1198" t="s">
        <v>86</v>
      </c>
      <c r="V173" s="1199"/>
      <c r="W173" s="1198" t="s">
        <v>156</v>
      </c>
      <c r="X173" s="1199"/>
      <c r="Y173" s="1198" t="s">
        <v>157</v>
      </c>
      <c r="Z173" s="1199"/>
      <c r="AA173" s="1198" t="s">
        <v>158</v>
      </c>
      <c r="AB173" s="1199"/>
      <c r="AC173" s="1198" t="s">
        <v>159</v>
      </c>
      <c r="AD173" s="1199"/>
      <c r="AE173" s="1198" t="s">
        <v>160</v>
      </c>
      <c r="AF173" s="1199"/>
      <c r="AG173" s="1198" t="s">
        <v>161</v>
      </c>
      <c r="AH173" s="1199"/>
      <c r="AI173" s="1198" t="s">
        <v>162</v>
      </c>
      <c r="AJ173" s="1199"/>
      <c r="AK173" s="1200" t="s">
        <v>82</v>
      </c>
      <c r="AL173" s="1231"/>
    </row>
    <row r="174" spans="1:38" ht="15" customHeight="1" x14ac:dyDescent="0.25">
      <c r="A174" s="1153"/>
      <c r="B174" s="377" t="s">
        <v>26</v>
      </c>
      <c r="C174" s="395" t="s">
        <v>27</v>
      </c>
      <c r="D174" s="396" t="s">
        <v>28</v>
      </c>
      <c r="E174" s="377" t="s">
        <v>27</v>
      </c>
      <c r="F174" s="396" t="s">
        <v>28</v>
      </c>
      <c r="G174" s="377" t="s">
        <v>27</v>
      </c>
      <c r="H174" s="396" t="s">
        <v>28</v>
      </c>
      <c r="I174" s="377" t="s">
        <v>27</v>
      </c>
      <c r="J174" s="396" t="s">
        <v>28</v>
      </c>
      <c r="K174" s="377" t="s">
        <v>27</v>
      </c>
      <c r="L174" s="396" t="s">
        <v>28</v>
      </c>
      <c r="M174" s="377" t="s">
        <v>27</v>
      </c>
      <c r="N174" s="396" t="s">
        <v>28</v>
      </c>
      <c r="O174" s="377" t="s">
        <v>27</v>
      </c>
      <c r="P174" s="396" t="s">
        <v>28</v>
      </c>
      <c r="Q174" s="377" t="s">
        <v>27</v>
      </c>
      <c r="R174" s="396" t="s">
        <v>28</v>
      </c>
      <c r="S174" s="377" t="s">
        <v>27</v>
      </c>
      <c r="T174" s="396" t="s">
        <v>28</v>
      </c>
      <c r="U174" s="377" t="s">
        <v>27</v>
      </c>
      <c r="V174" s="396" t="s">
        <v>28</v>
      </c>
      <c r="W174" s="377" t="s">
        <v>27</v>
      </c>
      <c r="X174" s="396" t="s">
        <v>28</v>
      </c>
      <c r="Y174" s="377" t="s">
        <v>27</v>
      </c>
      <c r="Z174" s="396" t="s">
        <v>28</v>
      </c>
      <c r="AA174" s="377" t="s">
        <v>27</v>
      </c>
      <c r="AB174" s="396" t="s">
        <v>28</v>
      </c>
      <c r="AC174" s="377" t="s">
        <v>27</v>
      </c>
      <c r="AD174" s="396" t="s">
        <v>28</v>
      </c>
      <c r="AE174" s="377" t="s">
        <v>27</v>
      </c>
      <c r="AF174" s="396" t="s">
        <v>28</v>
      </c>
      <c r="AG174" s="377" t="s">
        <v>27</v>
      </c>
      <c r="AH174" s="396" t="s">
        <v>28</v>
      </c>
      <c r="AI174" s="377" t="s">
        <v>27</v>
      </c>
      <c r="AJ174" s="396" t="s">
        <v>28</v>
      </c>
      <c r="AK174" s="377" t="s">
        <v>27</v>
      </c>
      <c r="AL174" s="396" t="s">
        <v>28</v>
      </c>
    </row>
    <row r="175" spans="1:38" x14ac:dyDescent="0.25">
      <c r="A175" s="594" t="s">
        <v>276</v>
      </c>
      <c r="B175" s="435">
        <f>SUM(C175:D175)</f>
        <v>0</v>
      </c>
      <c r="C175" s="436">
        <f>+E175+G175+I175+K175+M175+O175+Q175+S175+U175+W175+Y175+AA175+AC175+AE175+AG175+AI175+AK175</f>
        <v>0</v>
      </c>
      <c r="D175" s="595">
        <f>+F175+H175+J175+L175+N175+P175+R175+T175+V175+X175+Z175+AB175+AD175+AF175+AH175+AJ175+AL175</f>
        <v>0</v>
      </c>
      <c r="E175" s="438"/>
      <c r="F175" s="439"/>
      <c r="G175" s="438"/>
      <c r="H175" s="439"/>
      <c r="I175" s="438"/>
      <c r="J175" s="440"/>
      <c r="K175" s="438"/>
      <c r="L175" s="440"/>
      <c r="M175" s="438"/>
      <c r="N175" s="440"/>
      <c r="O175" s="438"/>
      <c r="P175" s="440"/>
      <c r="Q175" s="438"/>
      <c r="R175" s="440"/>
      <c r="S175" s="438"/>
      <c r="T175" s="440"/>
      <c r="U175" s="438"/>
      <c r="V175" s="440"/>
      <c r="W175" s="438"/>
      <c r="X175" s="440"/>
      <c r="Y175" s="438"/>
      <c r="Z175" s="440"/>
      <c r="AA175" s="438"/>
      <c r="AB175" s="440"/>
      <c r="AC175" s="438"/>
      <c r="AD175" s="440"/>
      <c r="AE175" s="438"/>
      <c r="AF175" s="440"/>
      <c r="AG175" s="438"/>
      <c r="AH175" s="440"/>
      <c r="AI175" s="438"/>
      <c r="AJ175" s="440"/>
      <c r="AK175" s="441"/>
      <c r="AL175" s="440"/>
    </row>
    <row r="176" spans="1:38" x14ac:dyDescent="0.25">
      <c r="A176" s="596" t="s">
        <v>277</v>
      </c>
      <c r="B176" s="21">
        <f>SUM(C176:D176)</f>
        <v>0</v>
      </c>
      <c r="C176" s="22">
        <f t="shared" ref="C176:D179" si="65">+E176+G176+I176+K176+M176+O176+Q176+S176+U176+W176+Y176+AA176+AC176+AE176+AG176+AI176+AK176</f>
        <v>0</v>
      </c>
      <c r="D176" s="597">
        <f t="shared" si="65"/>
        <v>0</v>
      </c>
      <c r="E176" s="454"/>
      <c r="F176" s="455"/>
      <c r="G176" s="454"/>
      <c r="H176" s="455"/>
      <c r="I176" s="454"/>
      <c r="J176" s="456"/>
      <c r="K176" s="454"/>
      <c r="L176" s="456"/>
      <c r="M176" s="454"/>
      <c r="N176" s="456"/>
      <c r="O176" s="454"/>
      <c r="P176" s="456"/>
      <c r="Q176" s="454"/>
      <c r="R176" s="456"/>
      <c r="S176" s="454"/>
      <c r="T176" s="456"/>
      <c r="U176" s="454"/>
      <c r="V176" s="456"/>
      <c r="W176" s="454"/>
      <c r="X176" s="456"/>
      <c r="Y176" s="454"/>
      <c r="Z176" s="456"/>
      <c r="AA176" s="454"/>
      <c r="AB176" s="456"/>
      <c r="AC176" s="454"/>
      <c r="AD176" s="456"/>
      <c r="AE176" s="454"/>
      <c r="AF176" s="456"/>
      <c r="AG176" s="454"/>
      <c r="AH176" s="456"/>
      <c r="AI176" s="454"/>
      <c r="AJ176" s="456"/>
      <c r="AK176" s="457"/>
      <c r="AL176" s="456"/>
    </row>
    <row r="177" spans="1:38" ht="21" x14ac:dyDescent="0.25">
      <c r="A177" s="596" t="s">
        <v>278</v>
      </c>
      <c r="B177" s="21">
        <f>SUM(C177:D177)</f>
        <v>0</v>
      </c>
      <c r="C177" s="22">
        <f t="shared" si="65"/>
        <v>0</v>
      </c>
      <c r="D177" s="598">
        <f t="shared" si="65"/>
        <v>0</v>
      </c>
      <c r="E177" s="129"/>
      <c r="F177" s="130"/>
      <c r="G177" s="129"/>
      <c r="H177" s="130"/>
      <c r="I177" s="454"/>
      <c r="J177" s="132"/>
      <c r="K177" s="454"/>
      <c r="L177" s="456"/>
      <c r="M177" s="454"/>
      <c r="N177" s="456"/>
      <c r="O177" s="454"/>
      <c r="P177" s="456"/>
      <c r="Q177" s="454"/>
      <c r="R177" s="456"/>
      <c r="S177" s="454"/>
      <c r="T177" s="456"/>
      <c r="U177" s="454"/>
      <c r="V177" s="456"/>
      <c r="W177" s="454"/>
      <c r="X177" s="456"/>
      <c r="Y177" s="454"/>
      <c r="Z177" s="456"/>
      <c r="AA177" s="454"/>
      <c r="AB177" s="456"/>
      <c r="AC177" s="454"/>
      <c r="AD177" s="456"/>
      <c r="AE177" s="454"/>
      <c r="AF177" s="456"/>
      <c r="AG177" s="454"/>
      <c r="AH177" s="456"/>
      <c r="AI177" s="454"/>
      <c r="AJ177" s="456"/>
      <c r="AK177" s="457"/>
      <c r="AL177" s="456"/>
    </row>
    <row r="178" spans="1:38" ht="21" x14ac:dyDescent="0.25">
      <c r="A178" s="230" t="s">
        <v>279</v>
      </c>
      <c r="B178" s="88">
        <f>SUM(C178:D178)</f>
        <v>0</v>
      </c>
      <c r="C178" s="463">
        <f t="shared" si="65"/>
        <v>0</v>
      </c>
      <c r="D178" s="598">
        <f t="shared" si="65"/>
        <v>0</v>
      </c>
      <c r="E178" s="454"/>
      <c r="F178" s="456"/>
      <c r="G178" s="129"/>
      <c r="H178" s="456"/>
      <c r="I178" s="572"/>
      <c r="J178" s="456"/>
      <c r="K178" s="124"/>
      <c r="L178" s="126"/>
      <c r="M178" s="124"/>
      <c r="N178" s="126"/>
      <c r="O178" s="124"/>
      <c r="P178" s="456"/>
      <c r="Q178" s="454"/>
      <c r="R178" s="456"/>
      <c r="S178" s="454"/>
      <c r="T178" s="456"/>
      <c r="U178" s="454"/>
      <c r="V178" s="456"/>
      <c r="W178" s="454"/>
      <c r="X178" s="456"/>
      <c r="Y178" s="454"/>
      <c r="Z178" s="456"/>
      <c r="AA178" s="454"/>
      <c r="AB178" s="456"/>
      <c r="AC178" s="454"/>
      <c r="AD178" s="456"/>
      <c r="AE178" s="454"/>
      <c r="AF178" s="456"/>
      <c r="AG178" s="454"/>
      <c r="AH178" s="456"/>
      <c r="AI178" s="454"/>
      <c r="AJ178" s="456"/>
      <c r="AK178" s="457"/>
      <c r="AL178" s="456"/>
    </row>
    <row r="179" spans="1:38" ht="21" x14ac:dyDescent="0.25">
      <c r="A179" s="53" t="s">
        <v>280</v>
      </c>
      <c r="B179" s="111">
        <f>SUM(C179:D179)</f>
        <v>0</v>
      </c>
      <c r="C179" s="466">
        <f t="shared" si="65"/>
        <v>0</v>
      </c>
      <c r="D179" s="362">
        <f t="shared" si="65"/>
        <v>0</v>
      </c>
      <c r="E179" s="469"/>
      <c r="F179" s="468"/>
      <c r="G179" s="469"/>
      <c r="H179" s="468"/>
      <c r="I179" s="469"/>
      <c r="J179" s="121"/>
      <c r="K179" s="119"/>
      <c r="L179" s="121"/>
      <c r="M179" s="119"/>
      <c r="N179" s="121"/>
      <c r="O179" s="119"/>
      <c r="P179" s="121"/>
      <c r="Q179" s="119"/>
      <c r="R179" s="121"/>
      <c r="S179" s="119"/>
      <c r="T179" s="121"/>
      <c r="U179" s="119"/>
      <c r="V179" s="121"/>
      <c r="W179" s="119"/>
      <c r="X179" s="121"/>
      <c r="Y179" s="119"/>
      <c r="Z179" s="121"/>
      <c r="AA179" s="119"/>
      <c r="AB179" s="121"/>
      <c r="AC179" s="119"/>
      <c r="AD179" s="121"/>
      <c r="AE179" s="119"/>
      <c r="AF179" s="121"/>
      <c r="AG179" s="119"/>
      <c r="AH179" s="121"/>
      <c r="AI179" s="119"/>
      <c r="AJ179" s="121"/>
      <c r="AK179" s="483"/>
      <c r="AL179" s="121"/>
    </row>
    <row r="180" spans="1:38" x14ac:dyDescent="0.25">
      <c r="A180" s="237" t="s">
        <v>29</v>
      </c>
      <c r="B180" s="111">
        <f>SUM(B175:B179)</f>
        <v>0</v>
      </c>
      <c r="C180" s="356">
        <f t="shared" ref="C180:AL180" si="66">SUM(C175:C179)</f>
        <v>0</v>
      </c>
      <c r="D180" s="599">
        <f t="shared" si="66"/>
        <v>0</v>
      </c>
      <c r="E180" s="600">
        <f t="shared" si="66"/>
        <v>0</v>
      </c>
      <c r="F180" s="601">
        <f t="shared" si="66"/>
        <v>0</v>
      </c>
      <c r="G180" s="600">
        <f t="shared" si="66"/>
        <v>0</v>
      </c>
      <c r="H180" s="601">
        <f t="shared" si="66"/>
        <v>0</v>
      </c>
      <c r="I180" s="600">
        <f t="shared" si="66"/>
        <v>0</v>
      </c>
      <c r="J180" s="601">
        <f t="shared" si="66"/>
        <v>0</v>
      </c>
      <c r="K180" s="600">
        <f t="shared" si="66"/>
        <v>0</v>
      </c>
      <c r="L180" s="601">
        <f t="shared" si="66"/>
        <v>0</v>
      </c>
      <c r="M180" s="600">
        <f t="shared" si="66"/>
        <v>0</v>
      </c>
      <c r="N180" s="601">
        <f t="shared" si="66"/>
        <v>0</v>
      </c>
      <c r="O180" s="600">
        <f t="shared" si="66"/>
        <v>0</v>
      </c>
      <c r="P180" s="601">
        <f t="shared" si="66"/>
        <v>0</v>
      </c>
      <c r="Q180" s="600">
        <f t="shared" si="66"/>
        <v>0</v>
      </c>
      <c r="R180" s="601">
        <f t="shared" si="66"/>
        <v>0</v>
      </c>
      <c r="S180" s="600">
        <f t="shared" si="66"/>
        <v>0</v>
      </c>
      <c r="T180" s="601">
        <f t="shared" si="66"/>
        <v>0</v>
      </c>
      <c r="U180" s="600">
        <f t="shared" si="66"/>
        <v>0</v>
      </c>
      <c r="V180" s="601">
        <f t="shared" si="66"/>
        <v>0</v>
      </c>
      <c r="W180" s="600">
        <f t="shared" si="66"/>
        <v>0</v>
      </c>
      <c r="X180" s="601">
        <f t="shared" si="66"/>
        <v>0</v>
      </c>
      <c r="Y180" s="600">
        <f t="shared" si="66"/>
        <v>0</v>
      </c>
      <c r="Z180" s="601">
        <f t="shared" si="66"/>
        <v>0</v>
      </c>
      <c r="AA180" s="602">
        <f t="shared" si="66"/>
        <v>0</v>
      </c>
      <c r="AB180" s="362">
        <f t="shared" si="66"/>
        <v>0</v>
      </c>
      <c r="AC180" s="600">
        <f t="shared" si="66"/>
        <v>0</v>
      </c>
      <c r="AD180" s="601">
        <f t="shared" si="66"/>
        <v>0</v>
      </c>
      <c r="AE180" s="600">
        <f t="shared" si="66"/>
        <v>0</v>
      </c>
      <c r="AF180" s="601">
        <f t="shared" si="66"/>
        <v>0</v>
      </c>
      <c r="AG180" s="602">
        <f t="shared" si="66"/>
        <v>0</v>
      </c>
      <c r="AH180" s="362">
        <f t="shared" si="66"/>
        <v>0</v>
      </c>
      <c r="AI180" s="600">
        <f t="shared" si="66"/>
        <v>0</v>
      </c>
      <c r="AJ180" s="601">
        <f t="shared" si="66"/>
        <v>0</v>
      </c>
      <c r="AK180" s="600">
        <f t="shared" si="66"/>
        <v>0</v>
      </c>
      <c r="AL180" s="601">
        <f t="shared" si="66"/>
        <v>0</v>
      </c>
    </row>
    <row r="181" spans="1:38" ht="23.45" customHeight="1" x14ac:dyDescent="0.25">
      <c r="A181" s="216" t="s">
        <v>281</v>
      </c>
      <c r="B181" s="217"/>
      <c r="C181" s="217"/>
      <c r="D181" s="217"/>
    </row>
    <row r="182" spans="1:38" x14ac:dyDescent="0.25">
      <c r="A182" s="424" t="s">
        <v>93</v>
      </c>
      <c r="B182" s="423" t="s">
        <v>29</v>
      </c>
      <c r="C182" s="426" t="s">
        <v>282</v>
      </c>
      <c r="D182" s="379" t="s">
        <v>283</v>
      </c>
    </row>
    <row r="183" spans="1:38" x14ac:dyDescent="0.25">
      <c r="A183" s="603" t="s">
        <v>284</v>
      </c>
      <c r="B183" s="604">
        <f>SUM(C183:D183)</f>
        <v>0</v>
      </c>
      <c r="C183" s="39"/>
      <c r="D183" s="153"/>
    </row>
    <row r="184" spans="1:38" x14ac:dyDescent="0.25">
      <c r="A184" s="229" t="s">
        <v>94</v>
      </c>
      <c r="B184" s="219">
        <f>SUM(C184:D184)</f>
        <v>0</v>
      </c>
      <c r="C184" s="39"/>
      <c r="D184" s="153"/>
    </row>
    <row r="185" spans="1:38" ht="21" x14ac:dyDescent="0.25">
      <c r="A185" s="218" t="s">
        <v>285</v>
      </c>
      <c r="B185" s="142">
        <f>SUM(C185:D185)</f>
        <v>0</v>
      </c>
      <c r="C185" s="24"/>
      <c r="D185" s="26"/>
    </row>
    <row r="186" spans="1:38" x14ac:dyDescent="0.25">
      <c r="A186" s="220" t="s">
        <v>95</v>
      </c>
      <c r="B186" s="143">
        <f>SUM(C186:D186)</f>
        <v>0</v>
      </c>
      <c r="C186" s="56"/>
      <c r="D186" s="55"/>
    </row>
    <row r="201" spans="1:2" hidden="1" x14ac:dyDescent="0.25"/>
    <row r="202" spans="1:2" hidden="1" x14ac:dyDescent="0.25">
      <c r="A202" s="605">
        <f>SUM(C13:C89,C94:C105,C108:D117,C122:C124,C129:C148,B151:B155,B158:B164,B167:B170,C167:C170,B175:B179,B183:B186)</f>
        <v>5</v>
      </c>
      <c r="B202" s="605">
        <f>SUM(CJ13:CQ148)</f>
        <v>1</v>
      </c>
    </row>
    <row r="203" spans="1:2" hidden="1" x14ac:dyDescent="0.25"/>
  </sheetData>
  <mergeCells count="128">
    <mergeCell ref="A156:H156"/>
    <mergeCell ref="A171:J171"/>
    <mergeCell ref="A172:A174"/>
    <mergeCell ref="B172:D173"/>
    <mergeCell ref="E172:AL172"/>
    <mergeCell ref="E173:F173"/>
    <mergeCell ref="G173:H173"/>
    <mergeCell ref="I173:J173"/>
    <mergeCell ref="K173:L173"/>
    <mergeCell ref="M173:N173"/>
    <mergeCell ref="AA173:AB173"/>
    <mergeCell ref="AC173:AD173"/>
    <mergeCell ref="AE173:AF173"/>
    <mergeCell ref="AG173:AH173"/>
    <mergeCell ref="AI173:AJ173"/>
    <mergeCell ref="AK173:AL173"/>
    <mergeCell ref="O173:P173"/>
    <mergeCell ref="Q173:R173"/>
    <mergeCell ref="S173:T173"/>
    <mergeCell ref="U173:V173"/>
    <mergeCell ref="W173:X173"/>
    <mergeCell ref="Y173:Z173"/>
    <mergeCell ref="O127:O128"/>
    <mergeCell ref="A129:A133"/>
    <mergeCell ref="A134:A138"/>
    <mergeCell ref="A139:A143"/>
    <mergeCell ref="A144:A148"/>
    <mergeCell ref="A149:H149"/>
    <mergeCell ref="AF120:AG120"/>
    <mergeCell ref="AH120:AI120"/>
    <mergeCell ref="A122:A124"/>
    <mergeCell ref="A125:J125"/>
    <mergeCell ref="A126:J126"/>
    <mergeCell ref="A127:A128"/>
    <mergeCell ref="B127:B128"/>
    <mergeCell ref="C127:C128"/>
    <mergeCell ref="D127:M127"/>
    <mergeCell ref="N127:N128"/>
    <mergeCell ref="AL119:AL121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A107:A117"/>
    <mergeCell ref="A118:AK118"/>
    <mergeCell ref="A119:B121"/>
    <mergeCell ref="C119:E120"/>
    <mergeCell ref="F119:AI119"/>
    <mergeCell ref="AJ119:AK120"/>
    <mergeCell ref="X120:Y120"/>
    <mergeCell ref="Z120:AA120"/>
    <mergeCell ref="AB120:AC120"/>
    <mergeCell ref="AD120:AE120"/>
    <mergeCell ref="A94:A99"/>
    <mergeCell ref="A100:A105"/>
    <mergeCell ref="A106:D106"/>
    <mergeCell ref="V92:W92"/>
    <mergeCell ref="X92:Y92"/>
    <mergeCell ref="Z92:AA92"/>
    <mergeCell ref="AB92:AC92"/>
    <mergeCell ref="AD92:AE92"/>
    <mergeCell ref="AF92:AG92"/>
    <mergeCell ref="AN91:AO92"/>
    <mergeCell ref="AP91:AP93"/>
    <mergeCell ref="AQ91:AQ93"/>
    <mergeCell ref="AR91:AR93"/>
    <mergeCell ref="AS91:AS93"/>
    <mergeCell ref="F92:G92"/>
    <mergeCell ref="H92:I92"/>
    <mergeCell ref="J92:K92"/>
    <mergeCell ref="L92:M92"/>
    <mergeCell ref="N92:O92"/>
    <mergeCell ref="AH92:AI92"/>
    <mergeCell ref="AJ92:AK92"/>
    <mergeCell ref="AL92:AM92"/>
    <mergeCell ref="A74:A78"/>
    <mergeCell ref="A79:A89"/>
    <mergeCell ref="A90:AM90"/>
    <mergeCell ref="A91:A93"/>
    <mergeCell ref="B91:B93"/>
    <mergeCell ref="C91:E92"/>
    <mergeCell ref="F91:AM91"/>
    <mergeCell ref="P92:Q92"/>
    <mergeCell ref="R92:S92"/>
    <mergeCell ref="T92:U92"/>
    <mergeCell ref="A24:A34"/>
    <mergeCell ref="A35:A45"/>
    <mergeCell ref="A46:A56"/>
    <mergeCell ref="A57:A62"/>
    <mergeCell ref="A63:A66"/>
    <mergeCell ref="A67:A73"/>
    <mergeCell ref="AD11:AE11"/>
    <mergeCell ref="AF11:AG11"/>
    <mergeCell ref="AH11:AI11"/>
    <mergeCell ref="A13:A23"/>
    <mergeCell ref="AU10:AU12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AN10:AN12"/>
    <mergeCell ref="AO10:AP11"/>
    <mergeCell ref="AQ10:AQ12"/>
    <mergeCell ref="AR10:AR12"/>
    <mergeCell ref="AS10:AS12"/>
    <mergeCell ref="AT10:AT12"/>
    <mergeCell ref="A6:T6"/>
    <mergeCell ref="A8:AM8"/>
    <mergeCell ref="A9:AM9"/>
    <mergeCell ref="A10:A12"/>
    <mergeCell ref="B10:B12"/>
    <mergeCell ref="C10:E11"/>
    <mergeCell ref="F10:AM10"/>
    <mergeCell ref="X11:Y11"/>
    <mergeCell ref="Z11:AA11"/>
    <mergeCell ref="AB11:AC11"/>
    <mergeCell ref="AJ11:AK11"/>
    <mergeCell ref="AL11:AM11"/>
  </mergeCells>
  <dataValidations count="8">
    <dataValidation type="whole" allowBlank="1" showInputMessage="1" showErrorMessage="1" sqref="C183:D186" xr:uid="{00000000-0002-0000-0200-000000000000}">
      <formula1>0</formula1>
      <formula2>9.99999999999999E+40</formula2>
    </dataValidation>
    <dataValidation type="whole" allowBlank="1" showInputMessage="1" showErrorMessage="1" sqref="F13:AU89" xr:uid="{00000000-0002-0000-0200-000001000000}">
      <formula1>0</formula1>
      <formula2>9.99999999999999E+35</formula2>
    </dataValidation>
    <dataValidation type="whole" allowBlank="1" showInputMessage="1" showErrorMessage="1" sqref="F94:AS105" xr:uid="{00000000-0002-0000-0200-000002000000}">
      <formula1>0</formula1>
      <formula2>9.99999999999999E+36</formula2>
    </dataValidation>
    <dataValidation type="whole" allowBlank="1" showInputMessage="1" showErrorMessage="1" sqref="C108:D117" xr:uid="{00000000-0002-0000-0200-000003000000}">
      <formula1>0</formula1>
      <formula2>9.99999999999999E+34</formula2>
    </dataValidation>
    <dataValidation type="whole" operator="equal" allowBlank="1" showInputMessage="1" showErrorMessage="1" sqref="D74:D78" xr:uid="{00000000-0002-0000-0200-000004000000}">
      <formula1>0</formula1>
    </dataValidation>
    <dataValidation allowBlank="1" showInputMessage="1" showErrorMessage="1" error="Valor no Permitido" sqref="A79:A89" xr:uid="{00000000-0002-0000-0200-000005000000}"/>
    <dataValidation type="whole" allowBlank="1" showInputMessage="1" showErrorMessage="1" error="Valor no Permitido" sqref="B122:E124 A118:A119 A122 C119:E120 B175:D179 B172:D173 C79:E89" xr:uid="{00000000-0002-0000-0200-000006000000}">
      <formula1>0</formula1>
      <formula2>1E+30</formula2>
    </dataValidation>
    <dataValidation type="whole" operator="greaterThanOrEqual" allowBlank="1" showInputMessage="1" showErrorMessage="1" sqref="D129:O148 E175:AL179 C167:J170 C158:H164 F122:AL124 C151:H155" xr:uid="{00000000-0002-0000-0200-000007000000}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G354"/>
  <sheetViews>
    <sheetView topLeftCell="A19" workbookViewId="0">
      <selection activeCell="C22" sqref="C22"/>
    </sheetView>
  </sheetViews>
  <sheetFormatPr baseColWidth="10" defaultColWidth="11.42578125" defaultRowHeight="15" x14ac:dyDescent="0.25"/>
  <cols>
    <col min="1" max="1" width="40.42578125" customWidth="1"/>
    <col min="2" max="2" width="32.7109375" customWidth="1"/>
    <col min="3" max="3" width="18.28515625" customWidth="1"/>
    <col min="4" max="9" width="16" customWidth="1"/>
    <col min="10" max="10" width="16.7109375" customWidth="1"/>
    <col min="11" max="11" width="15.28515625" customWidth="1"/>
    <col min="12" max="12" width="14.5703125" customWidth="1"/>
    <col min="13" max="13" width="15.140625" customWidth="1"/>
    <col min="14" max="19" width="14.7109375" customWidth="1"/>
    <col min="69" max="73" width="10.7109375" style="103" hidden="1" customWidth="1"/>
    <col min="74" max="74" width="10.7109375" hidden="1" customWidth="1"/>
    <col min="75" max="78" width="10.7109375" style="253" hidden="1" customWidth="1"/>
    <col min="79" max="85" width="10.7109375" hidden="1" customWidth="1"/>
  </cols>
  <sheetData>
    <row r="1" spans="1:85" x14ac:dyDescent="0.25">
      <c r="A1" s="1" t="s">
        <v>0</v>
      </c>
      <c r="BQ1"/>
      <c r="BR1"/>
      <c r="BS1"/>
      <c r="BT1"/>
      <c r="BU1"/>
      <c r="BW1"/>
      <c r="BX1"/>
      <c r="BY1"/>
      <c r="BZ1"/>
    </row>
    <row r="2" spans="1:85" x14ac:dyDescent="0.25">
      <c r="A2" s="1" t="str">
        <f>CONCATENATE("COMUNA: ",[1]NOMBRE!B2, " (",[1]NOMBRE!C2,[1]NOMBRE!D2,[1]NOMBRE!E2,[1]NOMBRE!F2,[1]NOMBRE!G2,")")</f>
        <v>COMUNA:  ()</v>
      </c>
      <c r="BQ2"/>
      <c r="BR2"/>
      <c r="BS2"/>
      <c r="BT2"/>
      <c r="BU2"/>
      <c r="BW2"/>
      <c r="BX2"/>
      <c r="BY2"/>
      <c r="BZ2"/>
    </row>
    <row r="3" spans="1:85" x14ac:dyDescent="0.25">
      <c r="A3" s="1" t="str">
        <f>CONCATENATE("ESTABLECIMIENTO/ESTRATEGIA: ", [1]NOMBRE!B3, " (",[1]NOMBRE!C3,[1]NOMBRE!D3,[1]NOMBRE!E3,[1]NOMBRE!F3,[1]NOMBRE!G3,[1]NOMBRE!H3,")")</f>
        <v>ESTABLECIMIENTO/ESTRATEGIA:  ()</v>
      </c>
      <c r="BQ3"/>
      <c r="BR3"/>
      <c r="BS3"/>
      <c r="BT3"/>
      <c r="BU3"/>
      <c r="BW3"/>
      <c r="BX3"/>
      <c r="BY3"/>
      <c r="BZ3"/>
    </row>
    <row r="4" spans="1:85" x14ac:dyDescent="0.25">
      <c r="A4" s="1" t="str">
        <f>CONCATENATE("MES: ",[1]NOMBRE!B6, " (",[1]NOMBRE!C6,[1]NOMBRE!D6,")")</f>
        <v>MES:  ()</v>
      </c>
      <c r="BQ4"/>
      <c r="BR4"/>
      <c r="BS4"/>
      <c r="BT4"/>
      <c r="BU4"/>
      <c r="BW4"/>
      <c r="BX4"/>
      <c r="BY4"/>
      <c r="BZ4"/>
    </row>
    <row r="5" spans="1:85" x14ac:dyDescent="0.25">
      <c r="A5" s="1" t="str">
        <f>CONCATENATE("AÑO: ",[1]NOMBRE!B7)</f>
        <v>AÑO: 2025</v>
      </c>
      <c r="BQ5"/>
      <c r="BR5"/>
      <c r="BS5"/>
      <c r="BT5"/>
      <c r="BU5"/>
      <c r="BW5"/>
      <c r="BX5"/>
      <c r="BY5"/>
      <c r="BZ5"/>
    </row>
    <row r="6" spans="1:85" ht="18" customHeight="1" x14ac:dyDescent="0.25">
      <c r="A6" s="1234" t="s">
        <v>286</v>
      </c>
      <c r="B6" s="1234"/>
      <c r="C6" s="1234"/>
      <c r="D6" s="1234"/>
      <c r="E6" s="1234"/>
      <c r="F6" s="1234"/>
      <c r="G6" s="1234"/>
      <c r="H6" s="1234"/>
      <c r="I6" s="1234"/>
      <c r="J6" s="1234"/>
      <c r="K6" s="1234"/>
      <c r="L6" s="1234"/>
      <c r="M6" s="1234"/>
      <c r="N6" s="1234"/>
      <c r="O6" s="1234"/>
      <c r="P6" s="1234"/>
      <c r="BQ6"/>
      <c r="BR6"/>
      <c r="BS6"/>
      <c r="BT6"/>
      <c r="BU6"/>
      <c r="BW6"/>
      <c r="BX6"/>
      <c r="BY6"/>
      <c r="BZ6"/>
    </row>
    <row r="7" spans="1:85" x14ac:dyDescent="0.25">
      <c r="S7" s="606"/>
      <c r="T7" s="606"/>
      <c r="BQ7"/>
      <c r="BR7"/>
      <c r="BS7"/>
      <c r="BT7"/>
      <c r="BU7"/>
      <c r="BW7"/>
      <c r="BX7"/>
      <c r="BY7"/>
      <c r="BZ7"/>
    </row>
    <row r="8" spans="1:85" s="217" customFormat="1" ht="18" customHeight="1" x14ac:dyDescent="0.15">
      <c r="A8" s="4" t="s">
        <v>287</v>
      </c>
      <c r="B8" s="251"/>
      <c r="C8" s="251"/>
      <c r="D8" s="251"/>
      <c r="E8" s="251"/>
      <c r="F8" s="251"/>
      <c r="G8" s="4"/>
      <c r="H8" s="251"/>
      <c r="I8" s="251"/>
      <c r="J8" s="251"/>
      <c r="K8" s="251"/>
      <c r="L8" s="251"/>
      <c r="M8" s="251"/>
      <c r="N8" s="251"/>
      <c r="O8" s="251"/>
      <c r="P8" s="251"/>
      <c r="S8" s="606"/>
      <c r="T8" s="606"/>
    </row>
    <row r="9" spans="1:85" s="117" customFormat="1" ht="47.25" customHeight="1" x14ac:dyDescent="0.15">
      <c r="A9" s="1200" t="s">
        <v>93</v>
      </c>
      <c r="B9" s="1213"/>
      <c r="C9" s="428" t="s">
        <v>29</v>
      </c>
      <c r="D9" s="426" t="s">
        <v>288</v>
      </c>
      <c r="E9" s="394" t="s">
        <v>289</v>
      </c>
      <c r="F9" s="394" t="s">
        <v>290</v>
      </c>
      <c r="G9" s="607" t="s">
        <v>291</v>
      </c>
      <c r="H9" s="608" t="s">
        <v>292</v>
      </c>
      <c r="I9" s="608" t="s">
        <v>293</v>
      </c>
      <c r="J9" s="395" t="s">
        <v>294</v>
      </c>
      <c r="K9" s="607" t="s">
        <v>295</v>
      </c>
      <c r="L9" s="380" t="s">
        <v>296</v>
      </c>
      <c r="M9" s="381" t="s">
        <v>297</v>
      </c>
      <c r="N9" s="394" t="s">
        <v>4</v>
      </c>
      <c r="O9" s="394" t="s">
        <v>5</v>
      </c>
      <c r="P9" s="394" t="s">
        <v>298</v>
      </c>
      <c r="Q9" s="394" t="s">
        <v>299</v>
      </c>
      <c r="R9" s="394" t="s">
        <v>6</v>
      </c>
      <c r="S9" s="396" t="s">
        <v>153</v>
      </c>
      <c r="T9" s="606"/>
      <c r="U9" s="606"/>
    </row>
    <row r="10" spans="1:85" s="117" customFormat="1" ht="15" customHeight="1" x14ac:dyDescent="0.15">
      <c r="A10" s="1235" t="s">
        <v>300</v>
      </c>
      <c r="B10" s="1236"/>
      <c r="C10" s="142">
        <f>SUM(D10:G10)</f>
        <v>0</v>
      </c>
      <c r="D10" s="609"/>
      <c r="E10" s="609"/>
      <c r="F10" s="609"/>
      <c r="G10" s="609"/>
      <c r="H10" s="610"/>
      <c r="I10" s="610"/>
      <c r="J10" s="609"/>
      <c r="K10" s="609"/>
      <c r="L10" s="609"/>
      <c r="M10" s="611"/>
      <c r="N10" s="541"/>
      <c r="O10" s="541"/>
      <c r="P10" s="541"/>
      <c r="Q10" s="612"/>
      <c r="R10" s="541"/>
      <c r="S10" s="455"/>
      <c r="T10" s="117" t="str">
        <f>BQ10&amp;BS10&amp;BT10&amp;BU10&amp;BW10&amp;BX10</f>
        <v/>
      </c>
      <c r="BQ10" s="613" t="str">
        <f>IF((J10+K10+L10)&lt;&gt;C10," * La suma del N° de Primera visita + Segunda visita + Tercera o más visitas de seguimiento debe ser igual al Total.","")</f>
        <v/>
      </c>
      <c r="BR10" s="243"/>
      <c r="BS10" s="613" t="str">
        <f>IF(AND(C10&gt;0,N10="")," * No olvide digitar la variable Pueblos Originarios. Digite Cero si no tiene..",IF(N10&gt;C10," * La variable Pueblos Originarios no puede ser mayor al Total.",""))</f>
        <v/>
      </c>
      <c r="BT10" s="613" t="str">
        <f>IF(AND(C10&gt;0,O10="")," * No olvide digitar la variable Migrantes. Digite Cero si no tiene.",IF(O10&gt;C10," * La variable Migrantes no puede ser mayor al Total.",""))</f>
        <v/>
      </c>
      <c r="BU10" s="613" t="str">
        <f>IF(AND($C10&gt;0,P10="")," * No olvide digitar la variable Espacio Amigable/Adolescente. Digite Cero si no tiene.",IF(P10&gt;$C10," * La variable Espacio Amigable/Adolescente no puede ser mayor al Total.",""))</f>
        <v/>
      </c>
      <c r="BV10" s="243"/>
      <c r="BW10" s="613" t="str">
        <f>IF(AND($C10&gt;0,R10="")," * No olvide digitar la variable Niños, Niñas, Adolescentes y Jóvenes SENAME. Digite Cero si no tiene.",IF(R10&gt;$C10," * La variable Niños, Niñas, Adolescentes y Jóvenes SENAME no puede ser mayor al Total.",""))</f>
        <v/>
      </c>
      <c r="BX10" s="613" t="str">
        <f>IF(AND($C10&gt;0,S10="")," * No olvide digitar la variable Niños, niñas, Adolescentes y Jóvenes Mejor Niñez. Digite Cero si no tiene.",IF(S10&gt;$C10," * La variable Niños, niñas, Adolescentes y Jóvenes Mejor Niñez no puede ser mayor al Total.",""))</f>
        <v/>
      </c>
      <c r="BZ10" s="244">
        <f t="shared" ref="BZ10:BZ35" si="0">IF((J10+K10+L10)&lt;&gt;C10,1,0)</f>
        <v>0</v>
      </c>
      <c r="CA10" s="18"/>
      <c r="CB10" s="244">
        <f>IF(AND(C10&gt;0,N10=""),1,IF(N10&gt;C10,1,0))</f>
        <v>0</v>
      </c>
      <c r="CC10" s="244">
        <f>IF(AND(C10&gt;0,O10=""),1,IF(O10&gt;C10,1,0))</f>
        <v>0</v>
      </c>
      <c r="CD10" s="244">
        <f>IF(AND($C10&gt;0,P10=""),1,IF(P10&gt;$C10,1,0))</f>
        <v>0</v>
      </c>
      <c r="CE10" s="18"/>
      <c r="CF10" s="244">
        <f>IF(AND($C10&gt;0,R10=""),1,IF(R10&gt;$C10,1,0))</f>
        <v>0</v>
      </c>
      <c r="CG10" s="244">
        <f>IF(AND($C10&gt;0,S10=""),1,IF(S10&gt;$C10,1,0))</f>
        <v>0</v>
      </c>
    </row>
    <row r="11" spans="1:85" s="117" customFormat="1" ht="15" customHeight="1" x14ac:dyDescent="0.15">
      <c r="A11" s="1232" t="s">
        <v>301</v>
      </c>
      <c r="B11" s="1233"/>
      <c r="C11" s="142">
        <f>SUM(D11:G11)</f>
        <v>0</v>
      </c>
      <c r="D11" s="609"/>
      <c r="E11" s="609"/>
      <c r="F11" s="609"/>
      <c r="G11" s="609"/>
      <c r="H11" s="610"/>
      <c r="I11" s="610"/>
      <c r="J11" s="609"/>
      <c r="K11" s="609"/>
      <c r="L11" s="609"/>
      <c r="M11" s="614"/>
      <c r="N11" s="541"/>
      <c r="O11" s="541"/>
      <c r="P11" s="541"/>
      <c r="Q11" s="615"/>
      <c r="R11" s="541"/>
      <c r="S11" s="455"/>
      <c r="T11" s="117" t="str">
        <f t="shared" ref="T11:T22" si="1">BQ11&amp;BS11&amp;BT11&amp;BU11&amp;BW11&amp;BX11</f>
        <v/>
      </c>
      <c r="BQ11" s="613" t="str">
        <f t="shared" ref="BQ11:BQ35" si="2">IF((J11+K11+L11)&lt;&gt;C11," * La suma del N° de Primera visita + Segunda visita + Tercera o más visitas de seguimiento debe coincidir con el Total.","")</f>
        <v/>
      </c>
      <c r="BR11" s="243"/>
      <c r="BS11" s="613" t="str">
        <f t="shared" ref="BS11:BS35" si="3">IF(AND(C11&gt;0,N11="")," * No olvide digitar la variable Pueblos Originarios. Digite Cero si no tiene..",IF(N11&gt;C11," * La variable Pueblos Originarios no puede ser mayor al Total.",""))</f>
        <v/>
      </c>
      <c r="BT11" s="613" t="str">
        <f t="shared" ref="BT11:BT35" si="4">IF(AND(C11&gt;0,O11="")," * No olvide digitar la variable Migrantes. Digite Cero si no tiene.",IF(O11&gt;C11," * La variable Migrantes no puede ser mayor al Total.",""))</f>
        <v/>
      </c>
      <c r="BU11" s="613" t="str">
        <f t="shared" ref="BU11:BU35" si="5">IF(AND($C11&gt;0,P11="")," * No olvide digitar la variable Espacio Amigable/Adolescente. Digite Cero si no tiene.",IF(P11&gt;$C11," * La variable Espacio Amigable/Adolescente no puede ser mayor al Total.",""))</f>
        <v/>
      </c>
      <c r="BV11" s="243"/>
      <c r="BW11" s="613" t="str">
        <f t="shared" ref="BW11:BW35" si="6">IF(AND($C11&gt;0,R11="")," * No olvide digitar la variable Niños, Niñas, Adolescentes y Jóvenes SENAME. Digite Cero si no tiene.",IF(R11&gt;$C11," * La variable Niños, Niñas, Adolescentes y Jóvenes SENAME no puede ser mayor al Total.",""))</f>
        <v/>
      </c>
      <c r="BX11" s="613" t="str">
        <f t="shared" ref="BX11:BX35" si="7">IF(AND($C11&gt;0,S11="")," * No olvide digitar la variable Niños, niñas, Adolescentes y Jóvenes Mejor Niñez. Digite Cero si no tiene.",IF(S11&gt;$C11," * La variable Niños, niñas, Adolescentes y Jóvenes Mejor Niñez no puede ser mayor al Total.",""))</f>
        <v/>
      </c>
      <c r="BZ11" s="244">
        <f t="shared" si="0"/>
        <v>0</v>
      </c>
      <c r="CA11" s="18"/>
      <c r="CB11" s="244">
        <f t="shared" ref="CB11:CB35" si="8">IF(AND(C11&gt;0,N11=""),1,IF(N11&gt;C11,1,0))</f>
        <v>0</v>
      </c>
      <c r="CC11" s="244">
        <f t="shared" ref="CC11:CC35" si="9">IF(AND(C11&gt;0,O11=""),1,IF(O11&gt;C11,1,0))</f>
        <v>0</v>
      </c>
      <c r="CD11" s="244">
        <f t="shared" ref="CD11:CE35" si="10">IF(AND($C11&gt;0,P11=""),1,IF(P11&gt;$C11,1,0))</f>
        <v>0</v>
      </c>
      <c r="CE11" s="18"/>
      <c r="CF11" s="244">
        <f t="shared" ref="CF11:CG35" si="11">IF(AND($C11&gt;0,R11=""),1,IF(R11&gt;$C11,1,0))</f>
        <v>0</v>
      </c>
      <c r="CG11" s="244">
        <f t="shared" si="11"/>
        <v>0</v>
      </c>
    </row>
    <row r="12" spans="1:85" s="689" customFormat="1" ht="15" customHeight="1" x14ac:dyDescent="0.15">
      <c r="A12" s="1237" t="s">
        <v>302</v>
      </c>
      <c r="B12" s="1238"/>
      <c r="C12" s="1048">
        <f t="shared" ref="C12:C30" si="12">SUM(D12:G12)</f>
        <v>1</v>
      </c>
      <c r="D12" s="1049">
        <v>1</v>
      </c>
      <c r="E12" s="1049"/>
      <c r="F12" s="1049"/>
      <c r="G12" s="1049"/>
      <c r="H12" s="1050"/>
      <c r="I12" s="1050"/>
      <c r="J12" s="1049"/>
      <c r="K12" s="1049"/>
      <c r="L12" s="1049"/>
      <c r="M12" s="1051"/>
      <c r="N12" s="1028"/>
      <c r="O12" s="1028"/>
      <c r="P12" s="1028"/>
      <c r="Q12" s="1052"/>
      <c r="R12" s="1028"/>
      <c r="S12" s="987"/>
      <c r="T12" s="689" t="str">
        <f t="shared" si="1"/>
        <v xml:space="preserve"> * La suma del N° de Primera visita + Segunda visita + Tercera o más visitas de seguimiento debe coincidir con el Total. * No olvide digitar la variable Pueblos Originarios. Digite Cero si no tiene.. * No olvide digitar la variable Migrantes. Digite Cero si no tiene. * No olvide digitar la variable Espacio Amigable/Adolescente. Digite Cero si no tiene. * No olvide digitar la variable Niños, Niñas, Adolescentes y Jóvenes SENAME. Digite Cero si no tiene. * No olvide digitar la variable Niños, niñas, Adolescentes y Jóvenes Mejor Niñez. Digite Cero si no tiene.</v>
      </c>
      <c r="BQ12" s="1053" t="str">
        <f t="shared" si="2"/>
        <v xml:space="preserve"> * La suma del N° de Primera visita + Segunda visita + Tercera o más visitas de seguimiento debe coincidir con el Total.</v>
      </c>
      <c r="BR12" s="1054"/>
      <c r="BS12" s="1053" t="str">
        <f t="shared" si="3"/>
        <v xml:space="preserve"> * No olvide digitar la variable Pueblos Originarios. Digite Cero si no tiene..</v>
      </c>
      <c r="BT12" s="1053" t="str">
        <f t="shared" si="4"/>
        <v xml:space="preserve"> * No olvide digitar la variable Migrantes. Digite Cero si no tiene.</v>
      </c>
      <c r="BU12" s="1053" t="str">
        <f t="shared" si="5"/>
        <v xml:space="preserve"> * No olvide digitar la variable Espacio Amigable/Adolescente. Digite Cero si no tiene.</v>
      </c>
      <c r="BV12" s="1054"/>
      <c r="BW12" s="1053" t="str">
        <f t="shared" si="6"/>
        <v xml:space="preserve"> * No olvide digitar la variable Niños, Niñas, Adolescentes y Jóvenes SENAME. Digite Cero si no tiene.</v>
      </c>
      <c r="BX12" s="1053" t="str">
        <f t="shared" si="7"/>
        <v xml:space="preserve"> * No olvide digitar la variable Niños, niñas, Adolescentes y Jóvenes Mejor Niñez. Digite Cero si no tiene.</v>
      </c>
      <c r="BZ12" s="1055">
        <f t="shared" si="0"/>
        <v>1</v>
      </c>
      <c r="CA12" s="964"/>
      <c r="CB12" s="1055">
        <f t="shared" si="8"/>
        <v>1</v>
      </c>
      <c r="CC12" s="1055">
        <f t="shared" si="9"/>
        <v>1</v>
      </c>
      <c r="CD12" s="1055">
        <f t="shared" si="10"/>
        <v>1</v>
      </c>
      <c r="CE12" s="964"/>
      <c r="CF12" s="1055">
        <f t="shared" si="11"/>
        <v>1</v>
      </c>
      <c r="CG12" s="1055">
        <f t="shared" si="11"/>
        <v>1</v>
      </c>
    </row>
    <row r="13" spans="1:85" s="117" customFormat="1" ht="15" customHeight="1" x14ac:dyDescent="0.15">
      <c r="A13" s="1232" t="s">
        <v>303</v>
      </c>
      <c r="B13" s="1233"/>
      <c r="C13" s="142">
        <f>SUM(D13:G13)</f>
        <v>0</v>
      </c>
      <c r="D13" s="609"/>
      <c r="E13" s="609"/>
      <c r="F13" s="609"/>
      <c r="G13" s="609"/>
      <c r="H13" s="610"/>
      <c r="I13" s="610"/>
      <c r="J13" s="609"/>
      <c r="K13" s="609"/>
      <c r="L13" s="609"/>
      <c r="M13" s="614"/>
      <c r="N13" s="541"/>
      <c r="O13" s="541"/>
      <c r="P13" s="541"/>
      <c r="Q13" s="615"/>
      <c r="R13" s="541"/>
      <c r="S13" s="455"/>
      <c r="T13" s="117" t="str">
        <f t="shared" si="1"/>
        <v/>
      </c>
      <c r="BQ13" s="613" t="str">
        <f t="shared" si="2"/>
        <v/>
      </c>
      <c r="BR13" s="243"/>
      <c r="BS13" s="613" t="str">
        <f t="shared" si="3"/>
        <v/>
      </c>
      <c r="BT13" s="613" t="str">
        <f t="shared" si="4"/>
        <v/>
      </c>
      <c r="BU13" s="613" t="str">
        <f t="shared" si="5"/>
        <v/>
      </c>
      <c r="BV13" s="243"/>
      <c r="BW13" s="613" t="str">
        <f t="shared" si="6"/>
        <v/>
      </c>
      <c r="BX13" s="613" t="str">
        <f t="shared" si="7"/>
        <v/>
      </c>
      <c r="BZ13" s="244">
        <f t="shared" si="0"/>
        <v>0</v>
      </c>
      <c r="CA13" s="18"/>
      <c r="CB13" s="244">
        <f t="shared" si="8"/>
        <v>0</v>
      </c>
      <c r="CC13" s="244">
        <f t="shared" si="9"/>
        <v>0</v>
      </c>
      <c r="CD13" s="244">
        <f t="shared" si="10"/>
        <v>0</v>
      </c>
      <c r="CE13" s="18"/>
      <c r="CF13" s="244">
        <f t="shared" si="11"/>
        <v>0</v>
      </c>
      <c r="CG13" s="244">
        <f t="shared" si="11"/>
        <v>0</v>
      </c>
    </row>
    <row r="14" spans="1:85" s="117" customFormat="1" ht="15" customHeight="1" x14ac:dyDescent="0.15">
      <c r="A14" s="1232" t="s">
        <v>304</v>
      </c>
      <c r="B14" s="1233"/>
      <c r="C14" s="142">
        <f t="shared" si="12"/>
        <v>0</v>
      </c>
      <c r="D14" s="609"/>
      <c r="E14" s="609"/>
      <c r="F14" s="609"/>
      <c r="G14" s="609"/>
      <c r="H14" s="610"/>
      <c r="I14" s="610"/>
      <c r="J14" s="609"/>
      <c r="K14" s="609"/>
      <c r="L14" s="609"/>
      <c r="M14" s="614"/>
      <c r="N14" s="541"/>
      <c r="O14" s="541"/>
      <c r="P14" s="541"/>
      <c r="Q14" s="615"/>
      <c r="R14" s="541"/>
      <c r="S14" s="455"/>
      <c r="T14" s="117" t="str">
        <f t="shared" si="1"/>
        <v/>
      </c>
      <c r="BQ14" s="613" t="str">
        <f t="shared" si="2"/>
        <v/>
      </c>
      <c r="BR14" s="243"/>
      <c r="BS14" s="613" t="str">
        <f t="shared" si="3"/>
        <v/>
      </c>
      <c r="BT14" s="613" t="str">
        <f t="shared" si="4"/>
        <v/>
      </c>
      <c r="BU14" s="613" t="str">
        <f t="shared" si="5"/>
        <v/>
      </c>
      <c r="BV14" s="243"/>
      <c r="BW14" s="613" t="str">
        <f t="shared" si="6"/>
        <v/>
      </c>
      <c r="BX14" s="613" t="str">
        <f t="shared" si="7"/>
        <v/>
      </c>
      <c r="BZ14" s="244">
        <f t="shared" si="0"/>
        <v>0</v>
      </c>
      <c r="CA14" s="18"/>
      <c r="CB14" s="244">
        <f t="shared" si="8"/>
        <v>0</v>
      </c>
      <c r="CC14" s="244">
        <f t="shared" si="9"/>
        <v>0</v>
      </c>
      <c r="CD14" s="244">
        <f t="shared" si="10"/>
        <v>0</v>
      </c>
      <c r="CE14" s="18"/>
      <c r="CF14" s="244">
        <f t="shared" si="11"/>
        <v>0</v>
      </c>
      <c r="CG14" s="244">
        <f t="shared" si="11"/>
        <v>0</v>
      </c>
    </row>
    <row r="15" spans="1:85" s="117" customFormat="1" ht="15" customHeight="1" x14ac:dyDescent="0.15">
      <c r="A15" s="1232" t="s">
        <v>305</v>
      </c>
      <c r="B15" s="1233"/>
      <c r="C15" s="142">
        <f t="shared" si="12"/>
        <v>0</v>
      </c>
      <c r="D15" s="609"/>
      <c r="E15" s="609"/>
      <c r="F15" s="609"/>
      <c r="G15" s="609"/>
      <c r="H15" s="610"/>
      <c r="I15" s="610"/>
      <c r="J15" s="609"/>
      <c r="K15" s="609"/>
      <c r="L15" s="609"/>
      <c r="M15" s="614"/>
      <c r="N15" s="541"/>
      <c r="O15" s="541"/>
      <c r="P15" s="541"/>
      <c r="Q15" s="615"/>
      <c r="R15" s="541"/>
      <c r="S15" s="455"/>
      <c r="T15" s="117" t="str">
        <f t="shared" si="1"/>
        <v/>
      </c>
      <c r="BQ15" s="613" t="str">
        <f t="shared" si="2"/>
        <v/>
      </c>
      <c r="BR15" s="243"/>
      <c r="BS15" s="613" t="str">
        <f t="shared" si="3"/>
        <v/>
      </c>
      <c r="BT15" s="613" t="str">
        <f t="shared" si="4"/>
        <v/>
      </c>
      <c r="BU15" s="613" t="str">
        <f t="shared" si="5"/>
        <v/>
      </c>
      <c r="BV15" s="243"/>
      <c r="BW15" s="613" t="str">
        <f t="shared" si="6"/>
        <v/>
      </c>
      <c r="BX15" s="613" t="str">
        <f t="shared" si="7"/>
        <v/>
      </c>
      <c r="BZ15" s="244">
        <f t="shared" si="0"/>
        <v>0</v>
      </c>
      <c r="CA15" s="18"/>
      <c r="CB15" s="244">
        <f t="shared" si="8"/>
        <v>0</v>
      </c>
      <c r="CC15" s="244">
        <f t="shared" si="9"/>
        <v>0</v>
      </c>
      <c r="CD15" s="244">
        <f t="shared" si="10"/>
        <v>0</v>
      </c>
      <c r="CE15" s="18"/>
      <c r="CF15" s="244">
        <f t="shared" si="11"/>
        <v>0</v>
      </c>
      <c r="CG15" s="244">
        <f t="shared" si="11"/>
        <v>0</v>
      </c>
    </row>
    <row r="16" spans="1:85" s="117" customFormat="1" ht="15" customHeight="1" x14ac:dyDescent="0.15">
      <c r="A16" s="1232" t="s">
        <v>306</v>
      </c>
      <c r="B16" s="1233"/>
      <c r="C16" s="142">
        <f t="shared" si="12"/>
        <v>0</v>
      </c>
      <c r="D16" s="609"/>
      <c r="E16" s="609"/>
      <c r="F16" s="609"/>
      <c r="G16" s="609"/>
      <c r="H16" s="610"/>
      <c r="I16" s="610"/>
      <c r="J16" s="609"/>
      <c r="K16" s="609"/>
      <c r="L16" s="609"/>
      <c r="M16" s="614"/>
      <c r="N16" s="541"/>
      <c r="O16" s="541"/>
      <c r="P16" s="541"/>
      <c r="Q16" s="615"/>
      <c r="R16" s="541"/>
      <c r="S16" s="455"/>
      <c r="T16" s="117" t="str">
        <f t="shared" si="1"/>
        <v/>
      </c>
      <c r="BQ16" s="613" t="str">
        <f t="shared" si="2"/>
        <v/>
      </c>
      <c r="BR16" s="243"/>
      <c r="BS16" s="613" t="str">
        <f t="shared" si="3"/>
        <v/>
      </c>
      <c r="BT16" s="613" t="str">
        <f t="shared" si="4"/>
        <v/>
      </c>
      <c r="BU16" s="613" t="str">
        <f t="shared" si="5"/>
        <v/>
      </c>
      <c r="BV16" s="243"/>
      <c r="BW16" s="613" t="str">
        <f t="shared" si="6"/>
        <v/>
      </c>
      <c r="BX16" s="613" t="str">
        <f t="shared" si="7"/>
        <v/>
      </c>
      <c r="BZ16" s="244">
        <f t="shared" si="0"/>
        <v>0</v>
      </c>
      <c r="CA16" s="18"/>
      <c r="CB16" s="244">
        <f t="shared" si="8"/>
        <v>0</v>
      </c>
      <c r="CC16" s="244">
        <f t="shared" si="9"/>
        <v>0</v>
      </c>
      <c r="CD16" s="244">
        <f t="shared" si="10"/>
        <v>0</v>
      </c>
      <c r="CE16" s="18"/>
      <c r="CF16" s="244">
        <f t="shared" si="11"/>
        <v>0</v>
      </c>
      <c r="CG16" s="244">
        <f t="shared" si="11"/>
        <v>0</v>
      </c>
    </row>
    <row r="17" spans="1:85" s="117" customFormat="1" ht="15" customHeight="1" x14ac:dyDescent="0.15">
      <c r="A17" s="1232" t="s">
        <v>307</v>
      </c>
      <c r="B17" s="1233"/>
      <c r="C17" s="142">
        <f t="shared" si="12"/>
        <v>0</v>
      </c>
      <c r="D17" s="609"/>
      <c r="E17" s="609"/>
      <c r="F17" s="609"/>
      <c r="G17" s="609"/>
      <c r="H17" s="610"/>
      <c r="I17" s="610"/>
      <c r="J17" s="609"/>
      <c r="K17" s="609"/>
      <c r="L17" s="609"/>
      <c r="M17" s="614"/>
      <c r="N17" s="541"/>
      <c r="O17" s="541"/>
      <c r="P17" s="541"/>
      <c r="Q17" s="615"/>
      <c r="R17" s="541"/>
      <c r="S17" s="455"/>
      <c r="T17" s="117" t="str">
        <f t="shared" si="1"/>
        <v/>
      </c>
      <c r="BQ17" s="613" t="str">
        <f t="shared" si="2"/>
        <v/>
      </c>
      <c r="BR17" s="243"/>
      <c r="BS17" s="613" t="str">
        <f t="shared" si="3"/>
        <v/>
      </c>
      <c r="BT17" s="613" t="str">
        <f t="shared" si="4"/>
        <v/>
      </c>
      <c r="BU17" s="613" t="str">
        <f t="shared" si="5"/>
        <v/>
      </c>
      <c r="BV17" s="243"/>
      <c r="BW17" s="613" t="str">
        <f t="shared" si="6"/>
        <v/>
      </c>
      <c r="BX17" s="613" t="str">
        <f t="shared" si="7"/>
        <v/>
      </c>
      <c r="BZ17" s="244">
        <f t="shared" si="0"/>
        <v>0</v>
      </c>
      <c r="CA17" s="18"/>
      <c r="CB17" s="244">
        <f t="shared" si="8"/>
        <v>0</v>
      </c>
      <c r="CC17" s="244">
        <f t="shared" si="9"/>
        <v>0</v>
      </c>
      <c r="CD17" s="244">
        <f t="shared" si="10"/>
        <v>0</v>
      </c>
      <c r="CE17" s="18"/>
      <c r="CF17" s="244">
        <f t="shared" si="11"/>
        <v>0</v>
      </c>
      <c r="CG17" s="244">
        <f t="shared" si="11"/>
        <v>0</v>
      </c>
    </row>
    <row r="18" spans="1:85" s="117" customFormat="1" ht="15" customHeight="1" x14ac:dyDescent="0.15">
      <c r="A18" s="1232" t="s">
        <v>308</v>
      </c>
      <c r="B18" s="1233"/>
      <c r="C18" s="142">
        <f t="shared" si="12"/>
        <v>0</v>
      </c>
      <c r="D18" s="609"/>
      <c r="E18" s="609"/>
      <c r="F18" s="609"/>
      <c r="G18" s="609"/>
      <c r="H18" s="610"/>
      <c r="I18" s="610"/>
      <c r="J18" s="609"/>
      <c r="K18" s="609"/>
      <c r="L18" s="609"/>
      <c r="M18" s="616"/>
      <c r="N18" s="541"/>
      <c r="O18" s="541"/>
      <c r="P18" s="541"/>
      <c r="Q18" s="615"/>
      <c r="R18" s="541"/>
      <c r="S18" s="455"/>
      <c r="T18" s="117" t="str">
        <f>BQ18&amp;BR18&amp;BS18&amp;BT18&amp;BU18&amp;BW18&amp;BX18</f>
        <v/>
      </c>
      <c r="BQ18" s="613" t="str">
        <f t="shared" si="2"/>
        <v/>
      </c>
      <c r="BR18" s="613" t="str">
        <f>IF(AND(C18&gt;0,M18="")," * No olvide digitar la variable Programa de Acompañamiento Psicosocial en APS. Si no tiene digite Cero.",IF(M18&gt;C18," * La variable Programa de Acompañamiento Psicosocial en APS no puede ser mayor al Total.",""))</f>
        <v/>
      </c>
      <c r="BS18" s="613" t="str">
        <f t="shared" si="3"/>
        <v/>
      </c>
      <c r="BT18" s="613" t="str">
        <f t="shared" si="4"/>
        <v/>
      </c>
      <c r="BU18" s="613" t="str">
        <f t="shared" si="5"/>
        <v/>
      </c>
      <c r="BV18" s="243"/>
      <c r="BW18" s="613" t="str">
        <f t="shared" si="6"/>
        <v/>
      </c>
      <c r="BX18" s="613" t="str">
        <f t="shared" si="7"/>
        <v/>
      </c>
      <c r="BZ18" s="244">
        <f t="shared" si="0"/>
        <v>0</v>
      </c>
      <c r="CA18" s="244">
        <f>IF(AND(C18&gt;0,M18=""),1,IF(M18&gt;C18,1,0))</f>
        <v>0</v>
      </c>
      <c r="CB18" s="244">
        <f t="shared" si="8"/>
        <v>0</v>
      </c>
      <c r="CC18" s="244">
        <f t="shared" si="9"/>
        <v>0</v>
      </c>
      <c r="CD18" s="244">
        <f t="shared" si="10"/>
        <v>0</v>
      </c>
      <c r="CE18" s="18"/>
      <c r="CF18" s="244">
        <f t="shared" si="11"/>
        <v>0</v>
      </c>
      <c r="CG18" s="244">
        <f t="shared" si="11"/>
        <v>0</v>
      </c>
    </row>
    <row r="19" spans="1:85" s="117" customFormat="1" ht="15" customHeight="1" x14ac:dyDescent="0.15">
      <c r="A19" s="1232" t="s">
        <v>309</v>
      </c>
      <c r="B19" s="1233"/>
      <c r="C19" s="142">
        <f t="shared" si="12"/>
        <v>0</v>
      </c>
      <c r="D19" s="609"/>
      <c r="E19" s="609"/>
      <c r="F19" s="609"/>
      <c r="G19" s="609"/>
      <c r="H19" s="610"/>
      <c r="I19" s="610"/>
      <c r="J19" s="609"/>
      <c r="K19" s="609"/>
      <c r="L19" s="609"/>
      <c r="M19" s="616"/>
      <c r="N19" s="541"/>
      <c r="O19" s="541"/>
      <c r="P19" s="541"/>
      <c r="Q19" s="615"/>
      <c r="R19" s="541"/>
      <c r="S19" s="455"/>
      <c r="T19" s="117" t="str">
        <f t="shared" ref="T19:T20" si="13">BQ19&amp;BR19&amp;BS19&amp;BT19&amp;BU19&amp;BW19&amp;BX19</f>
        <v/>
      </c>
      <c r="BQ19" s="613" t="str">
        <f t="shared" si="2"/>
        <v/>
      </c>
      <c r="BR19" s="613" t="str">
        <f>IF(AND(C19&gt;0,M19="")," * No olvide digitar la variable Programa de Acompañamiento Psicosocial en APS. Si no tiene digite Cero.",IF(M19&gt;C19," * La variable Programa de Acompañamiento Psicosocial en APS no puede ser mayor al Total.",""))</f>
        <v/>
      </c>
      <c r="BS19" s="613" t="str">
        <f t="shared" si="3"/>
        <v/>
      </c>
      <c r="BT19" s="613" t="str">
        <f t="shared" si="4"/>
        <v/>
      </c>
      <c r="BU19" s="613" t="str">
        <f t="shared" si="5"/>
        <v/>
      </c>
      <c r="BV19" s="243"/>
      <c r="BW19" s="613" t="str">
        <f t="shared" si="6"/>
        <v/>
      </c>
      <c r="BX19" s="613" t="str">
        <f t="shared" si="7"/>
        <v/>
      </c>
      <c r="BZ19" s="244">
        <f t="shared" si="0"/>
        <v>0</v>
      </c>
      <c r="CA19" s="244">
        <f>IF(AND(C19&gt;0,M19=""),1,IF(M19&gt;C19,1,0))</f>
        <v>0</v>
      </c>
      <c r="CB19" s="244">
        <f t="shared" si="8"/>
        <v>0</v>
      </c>
      <c r="CC19" s="244">
        <f t="shared" si="9"/>
        <v>0</v>
      </c>
      <c r="CD19" s="244">
        <f t="shared" si="10"/>
        <v>0</v>
      </c>
      <c r="CE19" s="18"/>
      <c r="CF19" s="244">
        <f t="shared" si="11"/>
        <v>0</v>
      </c>
      <c r="CG19" s="244">
        <f t="shared" si="11"/>
        <v>0</v>
      </c>
    </row>
    <row r="20" spans="1:85" s="117" customFormat="1" ht="15" customHeight="1" x14ac:dyDescent="0.15">
      <c r="A20" s="1232" t="s">
        <v>310</v>
      </c>
      <c r="B20" s="1233"/>
      <c r="C20" s="142">
        <f t="shared" si="12"/>
        <v>0</v>
      </c>
      <c r="D20" s="609"/>
      <c r="E20" s="609"/>
      <c r="F20" s="609"/>
      <c r="G20" s="609"/>
      <c r="H20" s="610"/>
      <c r="I20" s="610"/>
      <c r="J20" s="609"/>
      <c r="K20" s="609"/>
      <c r="L20" s="609"/>
      <c r="M20" s="616"/>
      <c r="N20" s="541"/>
      <c r="O20" s="541"/>
      <c r="P20" s="541"/>
      <c r="Q20" s="615"/>
      <c r="R20" s="541"/>
      <c r="S20" s="455"/>
      <c r="T20" s="117" t="str">
        <f t="shared" si="13"/>
        <v/>
      </c>
      <c r="BQ20" s="613" t="str">
        <f t="shared" si="2"/>
        <v/>
      </c>
      <c r="BR20" s="613" t="str">
        <f>IF(AND(C20&gt;0,M20="")," * No olvide digitar la variable Programa de Acompañamiento Psicosocial en APS. Si no tiene digite Cero.",IF(M20&gt;C20," * La variable Programa de Acompañamiento Psicosocial en APS no puede ser mayor al Total.",""))</f>
        <v/>
      </c>
      <c r="BS20" s="613" t="str">
        <f t="shared" si="3"/>
        <v/>
      </c>
      <c r="BT20" s="613" t="str">
        <f t="shared" si="4"/>
        <v/>
      </c>
      <c r="BU20" s="613" t="str">
        <f t="shared" si="5"/>
        <v/>
      </c>
      <c r="BV20" s="243"/>
      <c r="BW20" s="613" t="str">
        <f t="shared" si="6"/>
        <v/>
      </c>
      <c r="BX20" s="613" t="str">
        <f t="shared" si="7"/>
        <v/>
      </c>
      <c r="BZ20" s="244">
        <f t="shared" si="0"/>
        <v>0</v>
      </c>
      <c r="CA20" s="244">
        <f>IF(AND(C20&gt;0,M20=""),1,IF(M20&gt;C20,1,0))</f>
        <v>0</v>
      </c>
      <c r="CB20" s="244">
        <f t="shared" si="8"/>
        <v>0</v>
      </c>
      <c r="CC20" s="244">
        <f t="shared" si="9"/>
        <v>0</v>
      </c>
      <c r="CD20" s="244">
        <f t="shared" si="10"/>
        <v>0</v>
      </c>
      <c r="CE20" s="18"/>
      <c r="CF20" s="244">
        <f t="shared" si="11"/>
        <v>0</v>
      </c>
      <c r="CG20" s="244">
        <f t="shared" si="11"/>
        <v>0</v>
      </c>
    </row>
    <row r="21" spans="1:85" s="117" customFormat="1" ht="15" customHeight="1" x14ac:dyDescent="0.15">
      <c r="A21" s="1232" t="s">
        <v>311</v>
      </c>
      <c r="B21" s="1233"/>
      <c r="C21" s="142">
        <f t="shared" si="12"/>
        <v>0</v>
      </c>
      <c r="D21" s="609"/>
      <c r="E21" s="609"/>
      <c r="F21" s="609"/>
      <c r="G21" s="609"/>
      <c r="H21" s="610"/>
      <c r="I21" s="610"/>
      <c r="J21" s="609"/>
      <c r="K21" s="609"/>
      <c r="L21" s="609"/>
      <c r="M21" s="614"/>
      <c r="N21" s="541"/>
      <c r="O21" s="541"/>
      <c r="P21" s="541"/>
      <c r="Q21" s="615"/>
      <c r="R21" s="541"/>
      <c r="S21" s="455"/>
      <c r="T21" s="117" t="str">
        <f t="shared" si="1"/>
        <v/>
      </c>
      <c r="BQ21" s="613" t="str">
        <f t="shared" si="2"/>
        <v/>
      </c>
      <c r="BR21" s="243"/>
      <c r="BS21" s="613" t="str">
        <f t="shared" si="3"/>
        <v/>
      </c>
      <c r="BT21" s="613" t="str">
        <f t="shared" si="4"/>
        <v/>
      </c>
      <c r="BU21" s="613" t="str">
        <f t="shared" si="5"/>
        <v/>
      </c>
      <c r="BV21" s="243"/>
      <c r="BW21" s="613" t="str">
        <f t="shared" si="6"/>
        <v/>
      </c>
      <c r="BX21" s="613" t="str">
        <f t="shared" si="7"/>
        <v/>
      </c>
      <c r="BZ21" s="244">
        <f t="shared" si="0"/>
        <v>0</v>
      </c>
      <c r="CA21" s="18"/>
      <c r="CB21" s="244">
        <f t="shared" si="8"/>
        <v>0</v>
      </c>
      <c r="CC21" s="244">
        <f t="shared" si="9"/>
        <v>0</v>
      </c>
      <c r="CD21" s="244">
        <f t="shared" si="10"/>
        <v>0</v>
      </c>
      <c r="CE21" s="18"/>
      <c r="CF21" s="244">
        <f t="shared" si="11"/>
        <v>0</v>
      </c>
      <c r="CG21" s="244">
        <f t="shared" si="11"/>
        <v>0</v>
      </c>
    </row>
    <row r="22" spans="1:85" s="689" customFormat="1" ht="15" customHeight="1" x14ac:dyDescent="0.15">
      <c r="A22" s="1237" t="s">
        <v>312</v>
      </c>
      <c r="B22" s="1238"/>
      <c r="C22" s="1048">
        <v>1</v>
      </c>
      <c r="D22" s="1049">
        <v>1</v>
      </c>
      <c r="E22" s="1049"/>
      <c r="F22" s="1049"/>
      <c r="G22" s="1049"/>
      <c r="H22" s="1050"/>
      <c r="I22" s="1050"/>
      <c r="J22" s="1049"/>
      <c r="K22" s="1049"/>
      <c r="L22" s="1049"/>
      <c r="M22" s="1051"/>
      <c r="N22" s="1028"/>
      <c r="O22" s="1028"/>
      <c r="P22" s="1028"/>
      <c r="Q22" s="1052"/>
      <c r="R22" s="1028"/>
      <c r="S22" s="987"/>
      <c r="T22" s="689" t="str">
        <f t="shared" si="1"/>
        <v xml:space="preserve"> * La suma del N° de Primera visita + Segunda visita + Tercera o más visitas de seguimiento debe coincidir con el Total. * No olvide digitar la variable Pueblos Originarios. Digite Cero si no tiene.. * No olvide digitar la variable Migrantes. Digite Cero si no tiene. * No olvide digitar la variable Espacio Amigable/Adolescente. Digite Cero si no tiene. * No olvide digitar la variable Niños, Niñas, Adolescentes y Jóvenes SENAME. Digite Cero si no tiene. * No olvide digitar la variable Niños, niñas, Adolescentes y Jóvenes Mejor Niñez. Digite Cero si no tiene.</v>
      </c>
      <c r="BQ22" s="1053" t="str">
        <f t="shared" si="2"/>
        <v xml:space="preserve"> * La suma del N° de Primera visita + Segunda visita + Tercera o más visitas de seguimiento debe coincidir con el Total.</v>
      </c>
      <c r="BR22" s="1054"/>
      <c r="BS22" s="1053" t="str">
        <f t="shared" si="3"/>
        <v xml:space="preserve"> * No olvide digitar la variable Pueblos Originarios. Digite Cero si no tiene..</v>
      </c>
      <c r="BT22" s="1053" t="str">
        <f t="shared" si="4"/>
        <v xml:space="preserve"> * No olvide digitar la variable Migrantes. Digite Cero si no tiene.</v>
      </c>
      <c r="BU22" s="1053" t="str">
        <f t="shared" si="5"/>
        <v xml:space="preserve"> * No olvide digitar la variable Espacio Amigable/Adolescente. Digite Cero si no tiene.</v>
      </c>
      <c r="BV22" s="1054"/>
      <c r="BW22" s="1053" t="str">
        <f t="shared" si="6"/>
        <v xml:space="preserve"> * No olvide digitar la variable Niños, Niñas, Adolescentes y Jóvenes SENAME. Digite Cero si no tiene.</v>
      </c>
      <c r="BX22" s="1053" t="str">
        <f t="shared" si="7"/>
        <v xml:space="preserve"> * No olvide digitar la variable Niños, niñas, Adolescentes y Jóvenes Mejor Niñez. Digite Cero si no tiene.</v>
      </c>
      <c r="BZ22" s="1055">
        <f t="shared" si="0"/>
        <v>1</v>
      </c>
      <c r="CA22" s="964"/>
      <c r="CB22" s="1055">
        <f t="shared" si="8"/>
        <v>1</v>
      </c>
      <c r="CC22" s="1055">
        <f t="shared" si="9"/>
        <v>1</v>
      </c>
      <c r="CD22" s="1055">
        <f t="shared" si="10"/>
        <v>1</v>
      </c>
      <c r="CE22" s="964"/>
      <c r="CF22" s="1055">
        <f t="shared" si="11"/>
        <v>1</v>
      </c>
      <c r="CG22" s="1055">
        <f t="shared" si="11"/>
        <v>1</v>
      </c>
    </row>
    <row r="23" spans="1:85" s="117" customFormat="1" ht="15" customHeight="1" x14ac:dyDescent="0.15">
      <c r="A23" s="1232" t="s">
        <v>313</v>
      </c>
      <c r="B23" s="1233"/>
      <c r="C23" s="142">
        <f>SUM(D23:G23)</f>
        <v>0</v>
      </c>
      <c r="D23" s="609"/>
      <c r="E23" s="609"/>
      <c r="F23" s="609"/>
      <c r="G23" s="609"/>
      <c r="H23" s="610"/>
      <c r="I23" s="610"/>
      <c r="J23" s="609"/>
      <c r="K23" s="609"/>
      <c r="L23" s="609"/>
      <c r="M23" s="616"/>
      <c r="N23" s="541"/>
      <c r="O23" s="541"/>
      <c r="P23" s="541"/>
      <c r="Q23" s="541"/>
      <c r="R23" s="541"/>
      <c r="S23" s="455"/>
      <c r="T23" s="117" t="str">
        <f>BQ23&amp;BR23&amp;BS23&amp;BT23&amp;BU23&amp;BV23&amp;BW23&amp;BX23</f>
        <v/>
      </c>
      <c r="BQ23" s="613" t="str">
        <f t="shared" si="2"/>
        <v/>
      </c>
      <c r="BR23" s="613" t="str">
        <f>IF(AND(C23&gt;0,M23="")," * No olvide digitar la variable Programa de Acompañamiento Psicosocial en APS. Si no tiene digite Cero.",IF(M23&gt;C23," * La variable Programa de Acompañamiento Psicosocial en APS no puede ser mayor al Total.",""))</f>
        <v/>
      </c>
      <c r="BS23" s="613" t="str">
        <f t="shared" si="3"/>
        <v/>
      </c>
      <c r="BT23" s="613" t="str">
        <f t="shared" si="4"/>
        <v/>
      </c>
      <c r="BU23" s="613" t="str">
        <f t="shared" si="5"/>
        <v/>
      </c>
      <c r="BV23" s="613" t="str">
        <f>IF(AND($C23&gt;0,Q23="")," * No olvide digitar la variable Gestante con 3 o más riesgos. Digite Cero si no tiene.",IF(Q23&gt;$C23," * La variable Gestante con 3 o más riesgos no puede ser mayor al Total.",""))</f>
        <v/>
      </c>
      <c r="BW23" s="613" t="str">
        <f t="shared" si="6"/>
        <v/>
      </c>
      <c r="BX23" s="613" t="str">
        <f t="shared" si="7"/>
        <v/>
      </c>
      <c r="BZ23" s="244">
        <f t="shared" si="0"/>
        <v>0</v>
      </c>
      <c r="CA23" s="244">
        <f>IF(AND(C23&gt;0,M23=""),1,IF(M23&gt;C23,1,0))</f>
        <v>0</v>
      </c>
      <c r="CB23" s="244">
        <f t="shared" si="8"/>
        <v>0</v>
      </c>
      <c r="CC23" s="244">
        <f t="shared" si="9"/>
        <v>0</v>
      </c>
      <c r="CD23" s="244">
        <f t="shared" si="10"/>
        <v>0</v>
      </c>
      <c r="CE23" s="244">
        <f>IF(AND($C23&gt;0,Q23=""),1,IF(Q23&gt;$C23,1,0))</f>
        <v>0</v>
      </c>
      <c r="CF23" s="244">
        <f t="shared" si="11"/>
        <v>0</v>
      </c>
      <c r="CG23" s="244">
        <f t="shared" si="11"/>
        <v>0</v>
      </c>
    </row>
    <row r="24" spans="1:85" s="117" customFormat="1" ht="15" customHeight="1" x14ac:dyDescent="0.15">
      <c r="A24" s="1232" t="s">
        <v>314</v>
      </c>
      <c r="B24" s="1233"/>
      <c r="C24" s="142">
        <f t="shared" si="12"/>
        <v>0</v>
      </c>
      <c r="D24" s="609"/>
      <c r="E24" s="609"/>
      <c r="F24" s="609"/>
      <c r="G24" s="609"/>
      <c r="H24" s="610"/>
      <c r="I24" s="610"/>
      <c r="J24" s="609"/>
      <c r="K24" s="609"/>
      <c r="L24" s="609"/>
      <c r="M24" s="616"/>
      <c r="N24" s="541"/>
      <c r="O24" s="541"/>
      <c r="P24" s="541"/>
      <c r="Q24" s="541"/>
      <c r="R24" s="541"/>
      <c r="S24" s="455"/>
      <c r="T24" s="117" t="str">
        <f t="shared" ref="T24:T25" si="14">BQ24&amp;BR24&amp;BS24&amp;BT24&amp;BU24&amp;BV24&amp;BW24&amp;BX24</f>
        <v/>
      </c>
      <c r="BQ24" s="613" t="str">
        <f t="shared" si="2"/>
        <v/>
      </c>
      <c r="BR24" s="613" t="str">
        <f>IF(AND(C24&gt;0,M24="")," * No olvide digitar la variable Programa de Acompañamiento Psicosocial en APS. Si no tiene digite Cero.",IF(M24&gt;C24," * La variable Programa de Acompañamiento Psicosocial en APS no puede ser mayor al Total.",""))</f>
        <v/>
      </c>
      <c r="BS24" s="613" t="str">
        <f t="shared" si="3"/>
        <v/>
      </c>
      <c r="BT24" s="613" t="str">
        <f t="shared" si="4"/>
        <v/>
      </c>
      <c r="BU24" s="613" t="str">
        <f t="shared" si="5"/>
        <v/>
      </c>
      <c r="BV24" s="613" t="str">
        <f t="shared" ref="BV24:BV25" si="15">IF(AND($C24&gt;0,Q24="")," * No olvide digitar la variable Gestante con 3 o más riesgos. Digite Cero si no tiene.",IF(Q24&gt;$C24," * La variable Gestante con 3 o más riesgos no puede ser mayor al Total.",""))</f>
        <v/>
      </c>
      <c r="BW24" s="613" t="str">
        <f t="shared" si="6"/>
        <v/>
      </c>
      <c r="BX24" s="613" t="str">
        <f t="shared" si="7"/>
        <v/>
      </c>
      <c r="BZ24" s="244">
        <f t="shared" si="0"/>
        <v>0</v>
      </c>
      <c r="CA24" s="244">
        <f>IF(AND(C24&gt;0,M24=""),1,IF(M24&gt;C24,1,0))</f>
        <v>0</v>
      </c>
      <c r="CB24" s="244">
        <f t="shared" si="8"/>
        <v>0</v>
      </c>
      <c r="CC24" s="244">
        <f t="shared" si="9"/>
        <v>0</v>
      </c>
      <c r="CD24" s="244">
        <f t="shared" si="10"/>
        <v>0</v>
      </c>
      <c r="CE24" s="244">
        <f t="shared" si="10"/>
        <v>0</v>
      </c>
      <c r="CF24" s="244">
        <f t="shared" si="11"/>
        <v>0</v>
      </c>
      <c r="CG24" s="244">
        <f t="shared" si="11"/>
        <v>0</v>
      </c>
    </row>
    <row r="25" spans="1:85" s="117" customFormat="1" ht="15" customHeight="1" x14ac:dyDescent="0.15">
      <c r="A25" s="1232" t="s">
        <v>315</v>
      </c>
      <c r="B25" s="1233"/>
      <c r="C25" s="142">
        <f>SUM(D25:G25)</f>
        <v>0</v>
      </c>
      <c r="D25" s="609"/>
      <c r="E25" s="609"/>
      <c r="F25" s="609"/>
      <c r="G25" s="609"/>
      <c r="H25" s="610"/>
      <c r="I25" s="610"/>
      <c r="J25" s="609"/>
      <c r="K25" s="609"/>
      <c r="L25" s="609"/>
      <c r="M25" s="616"/>
      <c r="N25" s="541"/>
      <c r="O25" s="541"/>
      <c r="P25" s="541"/>
      <c r="Q25" s="541"/>
      <c r="R25" s="541"/>
      <c r="S25" s="455"/>
      <c r="T25" s="117" t="str">
        <f t="shared" si="14"/>
        <v/>
      </c>
      <c r="BQ25" s="613" t="str">
        <f t="shared" si="2"/>
        <v/>
      </c>
      <c r="BR25" s="613" t="str">
        <f>IF(AND(C25&gt;0,M25="")," * No olvide digitar la variable Programa de Acompañamiento Psicosocial en APS. Si no tiene digite Cero.",IF(M25&gt;C25," * La variable Programa de Acompañamiento Psicosocial en APS no puede ser mayor al Total.",""))</f>
        <v/>
      </c>
      <c r="BS25" s="613" t="str">
        <f t="shared" si="3"/>
        <v/>
      </c>
      <c r="BT25" s="613" t="str">
        <f t="shared" si="4"/>
        <v/>
      </c>
      <c r="BU25" s="613" t="str">
        <f t="shared" si="5"/>
        <v/>
      </c>
      <c r="BV25" s="613" t="str">
        <f t="shared" si="15"/>
        <v/>
      </c>
      <c r="BW25" s="613" t="str">
        <f t="shared" si="6"/>
        <v/>
      </c>
      <c r="BX25" s="613" t="str">
        <f t="shared" si="7"/>
        <v/>
      </c>
      <c r="BZ25" s="244">
        <f t="shared" si="0"/>
        <v>0</v>
      </c>
      <c r="CA25" s="244">
        <f>IF(AND(C25&gt;0,M25=""),1,IF(M25&gt;C25,1,0))</f>
        <v>0</v>
      </c>
      <c r="CB25" s="244">
        <f t="shared" si="8"/>
        <v>0</v>
      </c>
      <c r="CC25" s="244">
        <f t="shared" si="9"/>
        <v>0</v>
      </c>
      <c r="CD25" s="244">
        <f t="shared" si="10"/>
        <v>0</v>
      </c>
      <c r="CE25" s="244">
        <f t="shared" si="10"/>
        <v>0</v>
      </c>
      <c r="CF25" s="244">
        <f t="shared" si="11"/>
        <v>0</v>
      </c>
      <c r="CG25" s="244">
        <f t="shared" si="11"/>
        <v>0</v>
      </c>
    </row>
    <row r="26" spans="1:85" s="117" customFormat="1" ht="15" customHeight="1" x14ac:dyDescent="0.15">
      <c r="A26" s="1232" t="s">
        <v>316</v>
      </c>
      <c r="B26" s="1233"/>
      <c r="C26" s="142">
        <f t="shared" si="12"/>
        <v>0</v>
      </c>
      <c r="D26" s="609"/>
      <c r="E26" s="609"/>
      <c r="F26" s="609"/>
      <c r="G26" s="609"/>
      <c r="H26" s="610"/>
      <c r="I26" s="610"/>
      <c r="J26" s="609"/>
      <c r="K26" s="609"/>
      <c r="L26" s="609"/>
      <c r="M26" s="614"/>
      <c r="N26" s="541"/>
      <c r="O26" s="541"/>
      <c r="P26" s="541"/>
      <c r="Q26" s="617"/>
      <c r="R26" s="541"/>
      <c r="S26" s="455"/>
      <c r="T26" s="117" t="str">
        <f t="shared" ref="T26:T27" si="16">BQ26&amp;BS26&amp;BT26&amp;BU26&amp;BW26&amp;BX26</f>
        <v/>
      </c>
      <c r="BQ26" s="613" t="str">
        <f>IF((J26+K26+L26)&lt;&gt;C26," * La suma del N° de Primera visita + Segunda visita + Tercera o más visitas de seguimiento debe coincidir con el Total.","")</f>
        <v/>
      </c>
      <c r="BR26" s="243"/>
      <c r="BS26" s="613" t="str">
        <f t="shared" si="3"/>
        <v/>
      </c>
      <c r="BT26" s="613" t="str">
        <f t="shared" si="4"/>
        <v/>
      </c>
      <c r="BU26" s="613" t="str">
        <f t="shared" si="5"/>
        <v/>
      </c>
      <c r="BV26" s="243"/>
      <c r="BW26" s="613" t="str">
        <f t="shared" si="6"/>
        <v/>
      </c>
      <c r="BX26" s="613" t="str">
        <f t="shared" si="7"/>
        <v/>
      </c>
      <c r="BZ26" s="244">
        <f t="shared" si="0"/>
        <v>0</v>
      </c>
      <c r="CA26" s="18"/>
      <c r="CB26" s="244">
        <f t="shared" si="8"/>
        <v>0</v>
      </c>
      <c r="CC26" s="244">
        <f t="shared" si="9"/>
        <v>0</v>
      </c>
      <c r="CD26" s="244">
        <f t="shared" si="10"/>
        <v>0</v>
      </c>
      <c r="CE26" s="18"/>
      <c r="CF26" s="244">
        <f t="shared" si="11"/>
        <v>0</v>
      </c>
      <c r="CG26" s="244">
        <f t="shared" si="11"/>
        <v>0</v>
      </c>
    </row>
    <row r="27" spans="1:85" s="117" customFormat="1" ht="15" customHeight="1" x14ac:dyDescent="0.15">
      <c r="A27" s="1232" t="s">
        <v>317</v>
      </c>
      <c r="B27" s="1233"/>
      <c r="C27" s="142">
        <f t="shared" si="12"/>
        <v>0</v>
      </c>
      <c r="D27" s="609"/>
      <c r="E27" s="609"/>
      <c r="F27" s="609"/>
      <c r="G27" s="609"/>
      <c r="H27" s="610"/>
      <c r="I27" s="610"/>
      <c r="J27" s="609"/>
      <c r="K27" s="609"/>
      <c r="L27" s="609"/>
      <c r="M27" s="614"/>
      <c r="N27" s="541"/>
      <c r="O27" s="541"/>
      <c r="P27" s="541"/>
      <c r="Q27" s="617"/>
      <c r="R27" s="541"/>
      <c r="S27" s="455"/>
      <c r="T27" s="117" t="str">
        <f t="shared" si="16"/>
        <v/>
      </c>
      <c r="BQ27" s="613" t="str">
        <f t="shared" si="2"/>
        <v/>
      </c>
      <c r="BR27" s="243"/>
      <c r="BS27" s="613" t="str">
        <f t="shared" si="3"/>
        <v/>
      </c>
      <c r="BT27" s="613" t="str">
        <f t="shared" si="4"/>
        <v/>
      </c>
      <c r="BU27" s="613" t="str">
        <f t="shared" si="5"/>
        <v/>
      </c>
      <c r="BV27" s="243"/>
      <c r="BW27" s="613" t="str">
        <f t="shared" si="6"/>
        <v/>
      </c>
      <c r="BX27" s="613" t="str">
        <f t="shared" si="7"/>
        <v/>
      </c>
      <c r="BZ27" s="244">
        <f t="shared" si="0"/>
        <v>0</v>
      </c>
      <c r="CA27" s="18"/>
      <c r="CB27" s="244">
        <f t="shared" si="8"/>
        <v>0</v>
      </c>
      <c r="CC27" s="244">
        <f t="shared" si="9"/>
        <v>0</v>
      </c>
      <c r="CD27" s="244">
        <f t="shared" si="10"/>
        <v>0</v>
      </c>
      <c r="CE27" s="18"/>
      <c r="CF27" s="244">
        <f t="shared" si="11"/>
        <v>0</v>
      </c>
      <c r="CG27" s="244">
        <f t="shared" si="11"/>
        <v>0</v>
      </c>
    </row>
    <row r="28" spans="1:85" s="117" customFormat="1" ht="15" customHeight="1" x14ac:dyDescent="0.15">
      <c r="A28" s="1232" t="s">
        <v>318</v>
      </c>
      <c r="B28" s="1233"/>
      <c r="C28" s="142">
        <f t="shared" si="12"/>
        <v>0</v>
      </c>
      <c r="D28" s="609"/>
      <c r="E28" s="609"/>
      <c r="F28" s="609"/>
      <c r="G28" s="609"/>
      <c r="H28" s="610"/>
      <c r="I28" s="610"/>
      <c r="J28" s="609"/>
      <c r="K28" s="609"/>
      <c r="L28" s="609"/>
      <c r="M28" s="614"/>
      <c r="N28" s="541"/>
      <c r="O28" s="541"/>
      <c r="P28" s="541"/>
      <c r="Q28" s="617"/>
      <c r="R28" s="541"/>
      <c r="S28" s="455"/>
      <c r="T28" s="117" t="str">
        <f>BQ28&amp;BS28&amp;BT28&amp;BU28&amp;BW28&amp;BX28</f>
        <v/>
      </c>
      <c r="BQ28" s="613" t="str">
        <f t="shared" si="2"/>
        <v/>
      </c>
      <c r="BR28" s="243"/>
      <c r="BS28" s="613" t="str">
        <f t="shared" si="3"/>
        <v/>
      </c>
      <c r="BT28" s="613" t="str">
        <f t="shared" si="4"/>
        <v/>
      </c>
      <c r="BU28" s="613" t="str">
        <f t="shared" si="5"/>
        <v/>
      </c>
      <c r="BV28" s="243"/>
      <c r="BW28" s="613" t="str">
        <f t="shared" si="6"/>
        <v/>
      </c>
      <c r="BX28" s="613" t="str">
        <f t="shared" si="7"/>
        <v/>
      </c>
      <c r="BZ28" s="244">
        <f t="shared" si="0"/>
        <v>0</v>
      </c>
      <c r="CA28" s="18"/>
      <c r="CB28" s="244">
        <f t="shared" si="8"/>
        <v>0</v>
      </c>
      <c r="CC28" s="244">
        <f t="shared" si="9"/>
        <v>0</v>
      </c>
      <c r="CD28" s="244">
        <f t="shared" si="10"/>
        <v>0</v>
      </c>
      <c r="CE28" s="18"/>
      <c r="CF28" s="244">
        <f t="shared" si="11"/>
        <v>0</v>
      </c>
      <c r="CG28" s="244">
        <f t="shared" si="11"/>
        <v>0</v>
      </c>
    </row>
    <row r="29" spans="1:85" s="117" customFormat="1" ht="15" customHeight="1" x14ac:dyDescent="0.15">
      <c r="A29" s="1232" t="s">
        <v>319</v>
      </c>
      <c r="B29" s="1233"/>
      <c r="C29" s="142">
        <f t="shared" si="12"/>
        <v>0</v>
      </c>
      <c r="D29" s="609"/>
      <c r="E29" s="609"/>
      <c r="F29" s="609"/>
      <c r="G29" s="609"/>
      <c r="H29" s="610"/>
      <c r="I29" s="610"/>
      <c r="J29" s="609"/>
      <c r="K29" s="609"/>
      <c r="L29" s="609"/>
      <c r="M29" s="616"/>
      <c r="N29" s="541"/>
      <c r="O29" s="541"/>
      <c r="P29" s="541"/>
      <c r="Q29" s="617"/>
      <c r="R29" s="541"/>
      <c r="S29" s="455"/>
      <c r="T29" s="117" t="str">
        <f>BQ29&amp;BR29&amp;BS29&amp;BT29&amp;BU29&amp;BW29&amp;BX29</f>
        <v/>
      </c>
      <c r="BQ29" s="613" t="str">
        <f t="shared" si="2"/>
        <v/>
      </c>
      <c r="BR29" s="613" t="str">
        <f t="shared" ref="BR29:BR35" si="17">IF(AND(C29&gt;0,M29="")," * No olvide digitar la variable Programa de Acompañamiento Psicosocial en APS. Si no tiene digite Cero.",IF(M29&gt;C29," * La variable Programa de Acompañamiento Psicosocial en APS no puede ser mayor al Total.",""))</f>
        <v/>
      </c>
      <c r="BS29" s="613" t="str">
        <f t="shared" si="3"/>
        <v/>
      </c>
      <c r="BT29" s="613" t="str">
        <f t="shared" si="4"/>
        <v/>
      </c>
      <c r="BU29" s="613" t="str">
        <f t="shared" si="5"/>
        <v/>
      </c>
      <c r="BV29" s="243"/>
      <c r="BW29" s="613" t="str">
        <f t="shared" si="6"/>
        <v/>
      </c>
      <c r="BX29" s="613" t="str">
        <f t="shared" si="7"/>
        <v/>
      </c>
      <c r="BZ29" s="244">
        <f t="shared" si="0"/>
        <v>0</v>
      </c>
      <c r="CA29" s="244">
        <f t="shared" ref="CA29:CA35" si="18">IF(AND(C29&gt;0,M29=""),1,IF(M29&gt;C29,1,0))</f>
        <v>0</v>
      </c>
      <c r="CB29" s="244">
        <f t="shared" si="8"/>
        <v>0</v>
      </c>
      <c r="CC29" s="244">
        <f t="shared" si="9"/>
        <v>0</v>
      </c>
      <c r="CD29" s="244">
        <f t="shared" si="10"/>
        <v>0</v>
      </c>
      <c r="CE29" s="18"/>
      <c r="CF29" s="244">
        <f t="shared" si="11"/>
        <v>0</v>
      </c>
      <c r="CG29" s="244">
        <f t="shared" si="11"/>
        <v>0</v>
      </c>
    </row>
    <row r="30" spans="1:85" s="117" customFormat="1" ht="15" customHeight="1" x14ac:dyDescent="0.15">
      <c r="A30" s="1232" t="s">
        <v>320</v>
      </c>
      <c r="B30" s="1233"/>
      <c r="C30" s="142">
        <f t="shared" si="12"/>
        <v>0</v>
      </c>
      <c r="D30" s="609"/>
      <c r="E30" s="609"/>
      <c r="F30" s="609"/>
      <c r="G30" s="609"/>
      <c r="H30" s="610"/>
      <c r="I30" s="610"/>
      <c r="J30" s="609"/>
      <c r="K30" s="609"/>
      <c r="L30" s="609"/>
      <c r="M30" s="616"/>
      <c r="N30" s="541"/>
      <c r="O30" s="541"/>
      <c r="P30" s="541"/>
      <c r="Q30" s="617"/>
      <c r="R30" s="541"/>
      <c r="S30" s="455"/>
      <c r="T30" s="117" t="str">
        <f t="shared" ref="T30:T35" si="19">BQ30&amp;BR30&amp;BS30&amp;BT30&amp;BU30&amp;BW30&amp;BX30</f>
        <v/>
      </c>
      <c r="BQ30" s="613" t="str">
        <f t="shared" si="2"/>
        <v/>
      </c>
      <c r="BR30" s="613" t="str">
        <f t="shared" si="17"/>
        <v/>
      </c>
      <c r="BS30" s="613" t="str">
        <f t="shared" si="3"/>
        <v/>
      </c>
      <c r="BT30" s="613" t="str">
        <f t="shared" si="4"/>
        <v/>
      </c>
      <c r="BU30" s="613" t="str">
        <f t="shared" si="5"/>
        <v/>
      </c>
      <c r="BV30" s="243"/>
      <c r="BW30" s="613" t="str">
        <f t="shared" si="6"/>
        <v/>
      </c>
      <c r="BX30" s="613" t="str">
        <f t="shared" si="7"/>
        <v/>
      </c>
      <c r="BZ30" s="244">
        <f t="shared" si="0"/>
        <v>0</v>
      </c>
      <c r="CA30" s="244">
        <f t="shared" si="18"/>
        <v>0</v>
      </c>
      <c r="CB30" s="244">
        <f t="shared" si="8"/>
        <v>0</v>
      </c>
      <c r="CC30" s="244">
        <f t="shared" si="9"/>
        <v>0</v>
      </c>
      <c r="CD30" s="244">
        <f t="shared" si="10"/>
        <v>0</v>
      </c>
      <c r="CE30" s="18"/>
      <c r="CF30" s="244">
        <f t="shared" si="11"/>
        <v>0</v>
      </c>
      <c r="CG30" s="244">
        <f t="shared" si="11"/>
        <v>0</v>
      </c>
    </row>
    <row r="31" spans="1:85" s="117" customFormat="1" ht="15" customHeight="1" x14ac:dyDescent="0.15">
      <c r="A31" s="1239" t="s">
        <v>321</v>
      </c>
      <c r="B31" s="1240"/>
      <c r="C31" s="142">
        <f>SUM(D31:G31)</f>
        <v>0</v>
      </c>
      <c r="D31" s="609"/>
      <c r="E31" s="609"/>
      <c r="F31" s="609"/>
      <c r="G31" s="609"/>
      <c r="H31" s="610"/>
      <c r="I31" s="610"/>
      <c r="J31" s="609"/>
      <c r="K31" s="609"/>
      <c r="L31" s="609"/>
      <c r="M31" s="616"/>
      <c r="N31" s="541"/>
      <c r="O31" s="541"/>
      <c r="P31" s="541"/>
      <c r="Q31" s="617"/>
      <c r="R31" s="541"/>
      <c r="S31" s="455"/>
      <c r="T31" s="117" t="str">
        <f t="shared" si="19"/>
        <v/>
      </c>
      <c r="BQ31" s="613" t="str">
        <f t="shared" si="2"/>
        <v/>
      </c>
      <c r="BR31" s="613" t="str">
        <f t="shared" si="17"/>
        <v/>
      </c>
      <c r="BS31" s="613" t="str">
        <f t="shared" si="3"/>
        <v/>
      </c>
      <c r="BT31" s="613" t="str">
        <f t="shared" si="4"/>
        <v/>
      </c>
      <c r="BU31" s="613" t="str">
        <f t="shared" si="5"/>
        <v/>
      </c>
      <c r="BV31" s="243"/>
      <c r="BW31" s="613" t="str">
        <f t="shared" si="6"/>
        <v/>
      </c>
      <c r="BX31" s="613" t="str">
        <f t="shared" si="7"/>
        <v/>
      </c>
      <c r="BZ31" s="244">
        <f t="shared" si="0"/>
        <v>0</v>
      </c>
      <c r="CA31" s="244">
        <f t="shared" si="18"/>
        <v>0</v>
      </c>
      <c r="CB31" s="244">
        <f t="shared" si="8"/>
        <v>0</v>
      </c>
      <c r="CC31" s="244">
        <f t="shared" si="9"/>
        <v>0</v>
      </c>
      <c r="CD31" s="244">
        <f t="shared" si="10"/>
        <v>0</v>
      </c>
      <c r="CE31" s="18"/>
      <c r="CF31" s="244">
        <f t="shared" si="11"/>
        <v>0</v>
      </c>
      <c r="CG31" s="244">
        <f t="shared" si="11"/>
        <v>0</v>
      </c>
    </row>
    <row r="32" spans="1:85" s="117" customFormat="1" ht="15" customHeight="1" x14ac:dyDescent="0.15">
      <c r="A32" s="1239" t="s">
        <v>322</v>
      </c>
      <c r="B32" s="1240"/>
      <c r="C32" s="142">
        <f>SUM(D32:G32)</f>
        <v>0</v>
      </c>
      <c r="D32" s="609"/>
      <c r="E32" s="609"/>
      <c r="F32" s="609"/>
      <c r="G32" s="609"/>
      <c r="H32" s="610"/>
      <c r="I32" s="610"/>
      <c r="J32" s="609"/>
      <c r="K32" s="609"/>
      <c r="L32" s="609"/>
      <c r="M32" s="616"/>
      <c r="N32" s="541"/>
      <c r="O32" s="541"/>
      <c r="P32" s="541"/>
      <c r="Q32" s="617"/>
      <c r="R32" s="541"/>
      <c r="S32" s="455"/>
      <c r="T32" s="117" t="str">
        <f t="shared" si="19"/>
        <v/>
      </c>
      <c r="BQ32" s="613" t="str">
        <f t="shared" si="2"/>
        <v/>
      </c>
      <c r="BR32" s="613" t="str">
        <f t="shared" si="17"/>
        <v/>
      </c>
      <c r="BS32" s="613" t="str">
        <f t="shared" si="3"/>
        <v/>
      </c>
      <c r="BT32" s="613" t="str">
        <f t="shared" si="4"/>
        <v/>
      </c>
      <c r="BU32" s="613" t="str">
        <f t="shared" si="5"/>
        <v/>
      </c>
      <c r="BV32" s="243"/>
      <c r="BW32" s="613" t="str">
        <f t="shared" si="6"/>
        <v/>
      </c>
      <c r="BX32" s="613" t="str">
        <f t="shared" si="7"/>
        <v/>
      </c>
      <c r="BZ32" s="244">
        <f t="shared" si="0"/>
        <v>0</v>
      </c>
      <c r="CA32" s="244">
        <f t="shared" si="18"/>
        <v>0</v>
      </c>
      <c r="CB32" s="244">
        <f t="shared" si="8"/>
        <v>0</v>
      </c>
      <c r="CC32" s="244">
        <f t="shared" si="9"/>
        <v>0</v>
      </c>
      <c r="CD32" s="244">
        <f t="shared" si="10"/>
        <v>0</v>
      </c>
      <c r="CE32" s="18"/>
      <c r="CF32" s="244">
        <f t="shared" si="11"/>
        <v>0</v>
      </c>
      <c r="CG32" s="244">
        <f t="shared" si="11"/>
        <v>0</v>
      </c>
    </row>
    <row r="33" spans="1:85" s="117" customFormat="1" ht="15" customHeight="1" x14ac:dyDescent="0.15">
      <c r="A33" s="1239" t="s">
        <v>323</v>
      </c>
      <c r="B33" s="1240"/>
      <c r="C33" s="142">
        <f>SUM(D33:G33)</f>
        <v>0</v>
      </c>
      <c r="D33" s="609"/>
      <c r="E33" s="609"/>
      <c r="F33" s="609"/>
      <c r="G33" s="609"/>
      <c r="H33" s="610"/>
      <c r="I33" s="610"/>
      <c r="J33" s="609"/>
      <c r="K33" s="609"/>
      <c r="L33" s="609"/>
      <c r="M33" s="616"/>
      <c r="N33" s="541"/>
      <c r="O33" s="541"/>
      <c r="P33" s="541"/>
      <c r="Q33" s="617"/>
      <c r="R33" s="541"/>
      <c r="S33" s="455"/>
      <c r="T33" s="117" t="str">
        <f>BQ33&amp;BR33&amp;BS33&amp;BT33&amp;BU33&amp;BW33&amp;BX33</f>
        <v/>
      </c>
      <c r="BQ33" s="613" t="str">
        <f t="shared" si="2"/>
        <v/>
      </c>
      <c r="BR33" s="613" t="str">
        <f t="shared" si="17"/>
        <v/>
      </c>
      <c r="BS33" s="613" t="str">
        <f t="shared" si="3"/>
        <v/>
      </c>
      <c r="BT33" s="613" t="str">
        <f t="shared" si="4"/>
        <v/>
      </c>
      <c r="BU33" s="613" t="str">
        <f t="shared" si="5"/>
        <v/>
      </c>
      <c r="BV33" s="243"/>
      <c r="BW33" s="613" t="str">
        <f t="shared" si="6"/>
        <v/>
      </c>
      <c r="BX33" s="613" t="str">
        <f t="shared" si="7"/>
        <v/>
      </c>
      <c r="BZ33" s="244">
        <f t="shared" si="0"/>
        <v>0</v>
      </c>
      <c r="CA33" s="244">
        <f t="shared" si="18"/>
        <v>0</v>
      </c>
      <c r="CB33" s="244">
        <f t="shared" si="8"/>
        <v>0</v>
      </c>
      <c r="CC33" s="244">
        <f t="shared" si="9"/>
        <v>0</v>
      </c>
      <c r="CD33" s="244">
        <f t="shared" si="10"/>
        <v>0</v>
      </c>
      <c r="CE33" s="18"/>
      <c r="CF33" s="244">
        <f t="shared" si="11"/>
        <v>0</v>
      </c>
      <c r="CG33" s="244">
        <f t="shared" si="11"/>
        <v>0</v>
      </c>
    </row>
    <row r="34" spans="1:85" s="117" customFormat="1" ht="15" customHeight="1" x14ac:dyDescent="0.15">
      <c r="A34" s="1239" t="s">
        <v>324</v>
      </c>
      <c r="B34" s="1240"/>
      <c r="C34" s="618">
        <f>SUM(D34:G34)</f>
        <v>0</v>
      </c>
      <c r="D34" s="609"/>
      <c r="E34" s="609"/>
      <c r="F34" s="609"/>
      <c r="G34" s="609"/>
      <c r="H34" s="610"/>
      <c r="I34" s="610"/>
      <c r="J34" s="609"/>
      <c r="K34" s="609"/>
      <c r="L34" s="609"/>
      <c r="M34" s="616"/>
      <c r="N34" s="127"/>
      <c r="O34" s="127"/>
      <c r="P34" s="127"/>
      <c r="Q34" s="617"/>
      <c r="R34" s="127"/>
      <c r="S34" s="125"/>
      <c r="T34" s="117" t="str">
        <f t="shared" si="19"/>
        <v/>
      </c>
      <c r="BQ34" s="613" t="str">
        <f t="shared" si="2"/>
        <v/>
      </c>
      <c r="BR34" s="613" t="str">
        <f t="shared" si="17"/>
        <v/>
      </c>
      <c r="BS34" s="613" t="str">
        <f t="shared" si="3"/>
        <v/>
      </c>
      <c r="BT34" s="613" t="str">
        <f t="shared" si="4"/>
        <v/>
      </c>
      <c r="BU34" s="613" t="str">
        <f t="shared" si="5"/>
        <v/>
      </c>
      <c r="BV34" s="243"/>
      <c r="BW34" s="613" t="str">
        <f t="shared" si="6"/>
        <v/>
      </c>
      <c r="BX34" s="613" t="str">
        <f t="shared" si="7"/>
        <v/>
      </c>
      <c r="BZ34" s="244">
        <f t="shared" si="0"/>
        <v>0</v>
      </c>
      <c r="CA34" s="244">
        <f t="shared" si="18"/>
        <v>0</v>
      </c>
      <c r="CB34" s="244">
        <f t="shared" si="8"/>
        <v>0</v>
      </c>
      <c r="CC34" s="244">
        <f t="shared" si="9"/>
        <v>0</v>
      </c>
      <c r="CD34" s="244">
        <f t="shared" si="10"/>
        <v>0</v>
      </c>
      <c r="CE34" s="18"/>
      <c r="CF34" s="244">
        <f t="shared" si="11"/>
        <v>0</v>
      </c>
      <c r="CG34" s="244">
        <f t="shared" si="11"/>
        <v>0</v>
      </c>
    </row>
    <row r="35" spans="1:85" s="117" customFormat="1" ht="15" customHeight="1" x14ac:dyDescent="0.15">
      <c r="A35" s="1241" t="s">
        <v>325</v>
      </c>
      <c r="B35" s="1242"/>
      <c r="C35" s="143">
        <f>SUM(D35:G35)</f>
        <v>0</v>
      </c>
      <c r="D35" s="609"/>
      <c r="E35" s="609"/>
      <c r="F35" s="609"/>
      <c r="G35" s="609"/>
      <c r="H35" s="619"/>
      <c r="I35" s="619"/>
      <c r="J35" s="609"/>
      <c r="K35" s="609"/>
      <c r="L35" s="609"/>
      <c r="M35" s="620"/>
      <c r="N35" s="556"/>
      <c r="O35" s="556"/>
      <c r="P35" s="556"/>
      <c r="Q35" s="621"/>
      <c r="R35" s="556"/>
      <c r="S35" s="471"/>
      <c r="T35" s="117" t="str">
        <f t="shared" si="19"/>
        <v/>
      </c>
      <c r="BQ35" s="613" t="str">
        <f t="shared" si="2"/>
        <v/>
      </c>
      <c r="BR35" s="613" t="str">
        <f t="shared" si="17"/>
        <v/>
      </c>
      <c r="BS35" s="613" t="str">
        <f t="shared" si="3"/>
        <v/>
      </c>
      <c r="BT35" s="613" t="str">
        <f t="shared" si="4"/>
        <v/>
      </c>
      <c r="BU35" s="613" t="str">
        <f t="shared" si="5"/>
        <v/>
      </c>
      <c r="BV35" s="243"/>
      <c r="BW35" s="613" t="str">
        <f t="shared" si="6"/>
        <v/>
      </c>
      <c r="BX35" s="613" t="str">
        <f t="shared" si="7"/>
        <v/>
      </c>
      <c r="BZ35" s="244">
        <f t="shared" si="0"/>
        <v>0</v>
      </c>
      <c r="CA35" s="244">
        <f t="shared" si="18"/>
        <v>0</v>
      </c>
      <c r="CB35" s="244">
        <f t="shared" si="8"/>
        <v>0</v>
      </c>
      <c r="CC35" s="244">
        <f t="shared" si="9"/>
        <v>0</v>
      </c>
      <c r="CD35" s="244">
        <f t="shared" si="10"/>
        <v>0</v>
      </c>
      <c r="CE35" s="18"/>
      <c r="CF35" s="244">
        <f t="shared" si="11"/>
        <v>0</v>
      </c>
      <c r="CG35" s="244">
        <f t="shared" si="11"/>
        <v>0</v>
      </c>
    </row>
    <row r="36" spans="1:85" s="217" customFormat="1" ht="18" customHeight="1" x14ac:dyDescent="0.15">
      <c r="A36" s="1243" t="s">
        <v>326</v>
      </c>
      <c r="B36" s="1243"/>
      <c r="C36" s="1243"/>
      <c r="D36" s="1243"/>
      <c r="E36" s="1243"/>
      <c r="F36" s="1243"/>
      <c r="G36" s="1243"/>
      <c r="H36" s="1243"/>
      <c r="I36" s="1243"/>
      <c r="J36" s="1243"/>
      <c r="K36" s="1243"/>
      <c r="L36" s="1243"/>
      <c r="M36" s="1243"/>
      <c r="N36" s="1243"/>
    </row>
    <row r="37" spans="1:85" s="117" customFormat="1" ht="63" x14ac:dyDescent="0.15">
      <c r="A37" s="1200" t="s">
        <v>93</v>
      </c>
      <c r="B37" s="1231"/>
      <c r="C37" s="397" t="s">
        <v>327</v>
      </c>
      <c r="D37" s="377" t="s">
        <v>328</v>
      </c>
      <c r="E37" s="394" t="s">
        <v>329</v>
      </c>
      <c r="F37" s="379" t="s">
        <v>330</v>
      </c>
      <c r="G37" s="395" t="s">
        <v>331</v>
      </c>
      <c r="H37" s="394" t="s">
        <v>332</v>
      </c>
      <c r="I37" s="394" t="s">
        <v>333</v>
      </c>
      <c r="J37" s="394" t="s">
        <v>334</v>
      </c>
      <c r="K37" s="381" t="s">
        <v>5</v>
      </c>
      <c r="L37" s="394" t="s">
        <v>58</v>
      </c>
      <c r="M37" s="394" t="s">
        <v>335</v>
      </c>
      <c r="N37" s="396" t="s">
        <v>336</v>
      </c>
    </row>
    <row r="38" spans="1:85" s="117" customFormat="1" ht="30" customHeight="1" x14ac:dyDescent="0.15">
      <c r="A38" s="1202" t="s">
        <v>337</v>
      </c>
      <c r="B38" s="622" t="s">
        <v>338</v>
      </c>
      <c r="C38" s="623"/>
      <c r="D38" s="624"/>
      <c r="E38" s="625"/>
      <c r="F38" s="626"/>
      <c r="G38" s="624"/>
      <c r="H38" s="625"/>
      <c r="I38" s="625"/>
      <c r="J38" s="625"/>
      <c r="K38" s="627"/>
      <c r="L38" s="625"/>
      <c r="M38" s="625"/>
      <c r="N38" s="628"/>
      <c r="O38" s="117" t="str">
        <f>BQ38&amp;BR38&amp;BS38&amp;BT38</f>
        <v/>
      </c>
      <c r="BQ38" s="613" t="str">
        <f>IF(AND(SUM($D38:$F38)&gt;0,K38="")," * No olvide digitar la variable Migrantes. Digite Cero si no tiene.",IF(K38&gt;SUM($D38:$F38)," * La variable Migrantes no puede ser mayor a la suma de las variables de Visitas.",""))</f>
        <v/>
      </c>
      <c r="BR38" s="613" t="str">
        <f>IF(AND(SUM($D38:$F38)&gt;0,L38="")," * No olvide digitar la variable Pueblos originarios. Digite Cero si no tiene.",IF(L38&gt;SUM($D38:$F38)," * La variable Pueblos originarios no puede ser mayor a la suma de las variables de Visitas.",""))</f>
        <v/>
      </c>
      <c r="BS38" s="613" t="str">
        <f>IF(AND(SUM($D38:$F38)&gt;0,M38="")," * No olvide digitar la variable Población en ECICEP. Digite Cero si no tiene.",IF(M38&gt;SUM($D38:$F38)," * La variable Población en ECICEP no puede ser mayor a la suma de las variables de Visitas.",""))</f>
        <v/>
      </c>
      <c r="BT38" s="613" t="str">
        <f>IF(AND(SUM($D38:$F38)&gt;0,N38="")," * No olvide digitar la variable Población ELEAM o institucionalizada. Digite Cero si no tiene.",IF(N38&gt;SUM($D38:$F38)," * La variable Población ELEAM o institucionalizada no puede ser mayor a la suma de las variables de Visitas.",""))</f>
        <v/>
      </c>
      <c r="BZ38" s="244">
        <f>IF(AND(SUM($D38:$F38)&gt;0,K38=""),1,IF(K38&gt;SUM($D38:$F38),1,0))</f>
        <v>0</v>
      </c>
      <c r="CA38" s="244">
        <f>IF(AND(SUM($D38:$F38)&gt;0,L38=""),1,IF(L38&gt;SUM($D38:$F38),1,0))</f>
        <v>0</v>
      </c>
      <c r="CB38" s="244">
        <f>IF(AND(SUM($D38:$F38)&gt;0,M38=""),1,IF(M38&gt;SUM($D38:$F38),1,0))</f>
        <v>0</v>
      </c>
      <c r="CC38" s="244">
        <f>IF(AND(SUM($D38:$F38)&gt;0,N38=""),1,IF(N38&gt;SUM($D38:$F38),1,0))</f>
        <v>0</v>
      </c>
    </row>
    <row r="39" spans="1:85" s="117" customFormat="1" ht="42" x14ac:dyDescent="0.15">
      <c r="A39" s="1203"/>
      <c r="B39" s="222" t="s">
        <v>339</v>
      </c>
      <c r="C39" s="629"/>
      <c r="D39" s="630"/>
      <c r="E39" s="609"/>
      <c r="F39" s="631"/>
      <c r="G39" s="630"/>
      <c r="H39" s="632"/>
      <c r="I39" s="632"/>
      <c r="J39" s="632"/>
      <c r="K39" s="633"/>
      <c r="L39" s="609"/>
      <c r="M39" s="609"/>
      <c r="N39" s="634"/>
      <c r="O39" s="117" t="str">
        <f t="shared" ref="O39:O46" si="20">BQ39&amp;BR39&amp;BS39&amp;BT39</f>
        <v/>
      </c>
      <c r="BQ39" s="613" t="str">
        <f t="shared" ref="BQ39:BQ40" si="21">IF(AND(SUM($D39:$F39)&gt;0,K39="")," * No olvide digitar la variable Migrantes. Digite Cero si no tiene.",IF(K39&gt;SUM($D39:$F39)," * La variable Migrantes no puede ser mayor a la suma de las variables de Visitas.",""))</f>
        <v/>
      </c>
      <c r="BR39" s="613" t="str">
        <f t="shared" ref="BR39:BR40" si="22">IF(AND(SUM($D39:$F39)&gt;0,L39="")," * No olvide digitar la variable Pueblos originarios. Digite Cero si no tiene.",IF(L39&gt;SUM($D39:$F39)," * La variable Pueblos originarios no puede ser mayor a la suma de las variables de Visitas.",""))</f>
        <v/>
      </c>
      <c r="BS39" s="613" t="str">
        <f t="shared" ref="BS39:BS40" si="23">IF(AND(SUM($D39:$F39)&gt;0,M39="")," * No olvide digitar la variable Población en ECICEP. Digite Cero si no tiene.",IF(M39&gt;SUM($D39:$F39)," * La variable Población en ECICEP no puede ser mayor a la suma de las variables de Visitas.",""))</f>
        <v/>
      </c>
      <c r="BT39" s="613" t="str">
        <f t="shared" ref="BT39:BT40" si="24">IF(AND(SUM($D39:$F39)&gt;0,N39="")," * No olvide digitar la variable Población ELEAM o institucionalizada. Digite Cero si no tiene.",IF(N39&gt;SUM($D39:$F39)," * La variable Población ELEAM o institucionalizada no puede ser mayor a la suma de las variables de Visitas.",""))</f>
        <v/>
      </c>
      <c r="BZ39" s="244">
        <f t="shared" ref="BZ39:BZ46" si="25">IF(AND(SUM($D39:$F39)&gt;0,K39=""),1,IF(K39&gt;SUM($D39:$F39),1,0))</f>
        <v>0</v>
      </c>
      <c r="CA39" s="244">
        <f t="shared" ref="CA39:CC46" si="26">IF(AND(SUM($D39:$F39)&gt;0,L39=""),1,IF(L39&gt;SUM($D39:$F39),1,0))</f>
        <v>0</v>
      </c>
      <c r="CB39" s="244">
        <f t="shared" si="26"/>
        <v>0</v>
      </c>
      <c r="CC39" s="244">
        <f t="shared" si="26"/>
        <v>0</v>
      </c>
    </row>
    <row r="40" spans="1:85" s="117" customFormat="1" ht="42" x14ac:dyDescent="0.15">
      <c r="A40" s="1204"/>
      <c r="B40" s="635" t="s">
        <v>340</v>
      </c>
      <c r="C40" s="636"/>
      <c r="D40" s="637"/>
      <c r="E40" s="638"/>
      <c r="F40" s="639"/>
      <c r="G40" s="637"/>
      <c r="H40" s="640"/>
      <c r="I40" s="640"/>
      <c r="J40" s="640"/>
      <c r="K40" s="641"/>
      <c r="L40" s="638"/>
      <c r="M40" s="638"/>
      <c r="N40" s="642"/>
      <c r="O40" s="117" t="str">
        <f t="shared" si="20"/>
        <v/>
      </c>
      <c r="BQ40" s="613" t="str">
        <f t="shared" si="21"/>
        <v/>
      </c>
      <c r="BR40" s="613" t="str">
        <f t="shared" si="22"/>
        <v/>
      </c>
      <c r="BS40" s="613" t="str">
        <f t="shared" si="23"/>
        <v/>
      </c>
      <c r="BT40" s="613" t="str">
        <f t="shared" si="24"/>
        <v/>
      </c>
      <c r="BZ40" s="244">
        <f t="shared" si="25"/>
        <v>0</v>
      </c>
      <c r="CA40" s="244">
        <f t="shared" si="26"/>
        <v>0</v>
      </c>
      <c r="CB40" s="244">
        <f t="shared" si="26"/>
        <v>0</v>
      </c>
      <c r="CC40" s="244">
        <f t="shared" si="26"/>
        <v>0</v>
      </c>
    </row>
    <row r="41" spans="1:85" s="117" customFormat="1" ht="15" customHeight="1" x14ac:dyDescent="0.15">
      <c r="A41" s="1245" t="s">
        <v>29</v>
      </c>
      <c r="B41" s="1246"/>
      <c r="C41" s="602">
        <f>SUM(C38:C40)</f>
        <v>0</v>
      </c>
      <c r="D41" s="643">
        <f t="shared" ref="D41:N41" si="27">SUM(D38:D40)</f>
        <v>0</v>
      </c>
      <c r="E41" s="644">
        <f t="shared" si="27"/>
        <v>0</v>
      </c>
      <c r="F41" s="601">
        <f t="shared" si="27"/>
        <v>0</v>
      </c>
      <c r="G41" s="643">
        <f t="shared" si="27"/>
        <v>0</v>
      </c>
      <c r="H41" s="644">
        <f t="shared" si="27"/>
        <v>0</v>
      </c>
      <c r="I41" s="644">
        <f t="shared" si="27"/>
        <v>0</v>
      </c>
      <c r="J41" s="645">
        <f t="shared" si="27"/>
        <v>0</v>
      </c>
      <c r="K41" s="646">
        <f t="shared" si="27"/>
        <v>0</v>
      </c>
      <c r="L41" s="647">
        <f t="shared" si="27"/>
        <v>0</v>
      </c>
      <c r="M41" s="647">
        <f t="shared" si="27"/>
        <v>0</v>
      </c>
      <c r="N41" s="648">
        <f t="shared" si="27"/>
        <v>0</v>
      </c>
    </row>
    <row r="42" spans="1:85" s="117" customFormat="1" ht="15" customHeight="1" x14ac:dyDescent="0.15">
      <c r="A42" s="1202" t="s">
        <v>341</v>
      </c>
      <c r="B42" s="649" t="s">
        <v>342</v>
      </c>
      <c r="C42" s="650"/>
      <c r="D42" s="650"/>
      <c r="E42" s="651"/>
      <c r="F42" s="652"/>
      <c r="G42" s="653"/>
      <c r="H42" s="654"/>
      <c r="I42" s="651"/>
      <c r="J42" s="654"/>
      <c r="K42" s="655"/>
      <c r="L42" s="654"/>
      <c r="M42" s="654"/>
      <c r="N42" s="656"/>
      <c r="O42" s="117" t="str">
        <f>BQ42&amp;BR42&amp;BS42</f>
        <v/>
      </c>
      <c r="BQ42" s="613" t="str">
        <f>IF(AND(SUM($D42:$F42)&gt;0,K42="")," * No olvide digitar la variable Migrantes. Digite Cero si no tiene.",IF(K42&gt;SUM($D42:$F42)," * La variable Migrantes no puede ser mayor a la suma de las variables de Visitas.",""))</f>
        <v/>
      </c>
      <c r="BR42" s="613" t="str">
        <f t="shared" ref="BR42:BR46" si="28">IF(AND(SUM($D42:$F42)&gt;0,L42="")," * No olvide digitar la variable Pueblos originarios. Digite Cero si no tiene.",IF(L42&gt;SUM($D42:$F42)," * La variable Pueblos originarios no puede ser mayor a la suma de las variables de Visitas.",""))</f>
        <v/>
      </c>
      <c r="BS42" s="613" t="str">
        <f t="shared" ref="BS42:BS46" si="29">IF(AND(SUM($D42:$F42)&gt;0,M42="")," * No olvide digitar la variable Población en ECICEP. Digite Cero si no tiene.",IF(M42&gt;SUM($D42:$F42)," * La variable Población en ECICEP no puede ser mayor a la suma de las variables de Visitas.",""))</f>
        <v/>
      </c>
      <c r="BT42" s="243"/>
      <c r="BZ42" s="244">
        <f t="shared" si="25"/>
        <v>0</v>
      </c>
      <c r="CA42" s="244">
        <f t="shared" si="26"/>
        <v>0</v>
      </c>
      <c r="CB42" s="244">
        <f t="shared" si="26"/>
        <v>0</v>
      </c>
      <c r="CC42" s="18"/>
    </row>
    <row r="43" spans="1:85" s="117" customFormat="1" ht="15" customHeight="1" x14ac:dyDescent="0.15">
      <c r="A43" s="1203"/>
      <c r="B43" s="657" t="s">
        <v>343</v>
      </c>
      <c r="C43" s="658"/>
      <c r="D43" s="659"/>
      <c r="E43" s="609"/>
      <c r="F43" s="631"/>
      <c r="G43" s="660"/>
      <c r="H43" s="609"/>
      <c r="I43" s="609"/>
      <c r="J43" s="661"/>
      <c r="K43" s="662"/>
      <c r="L43" s="609"/>
      <c r="M43" s="609"/>
      <c r="N43" s="38"/>
      <c r="O43" s="117" t="str">
        <f t="shared" ref="O43:O45" si="30">BQ43&amp;BR43&amp;BS43</f>
        <v/>
      </c>
      <c r="BQ43" s="613" t="str">
        <f t="shared" ref="BQ43:BQ46" si="31">IF(AND(SUM($D43:$F43)&gt;0,K43="")," * No olvide digitar la variable Migrantes. Digite Cero si no tiene.",IF(K43&gt;SUM($D43:$F43)," * La variable Migrantes no puede ser mayor a la suma de las variables de Visitas.",""))</f>
        <v/>
      </c>
      <c r="BR43" s="613" t="str">
        <f t="shared" si="28"/>
        <v/>
      </c>
      <c r="BS43" s="613" t="str">
        <f t="shared" si="29"/>
        <v/>
      </c>
      <c r="BT43" s="243"/>
      <c r="BZ43" s="244">
        <f t="shared" si="25"/>
        <v>0</v>
      </c>
      <c r="CA43" s="244">
        <f t="shared" si="26"/>
        <v>0</v>
      </c>
      <c r="CB43" s="244">
        <f t="shared" si="26"/>
        <v>0</v>
      </c>
      <c r="CC43" s="18"/>
    </row>
    <row r="44" spans="1:85" s="117" customFormat="1" ht="15" customHeight="1" x14ac:dyDescent="0.15">
      <c r="A44" s="1203"/>
      <c r="B44" s="663" t="s">
        <v>12</v>
      </c>
      <c r="C44" s="629"/>
      <c r="D44" s="659"/>
      <c r="E44" s="654"/>
      <c r="F44" s="664"/>
      <c r="G44" s="660"/>
      <c r="H44" s="609"/>
      <c r="I44" s="654"/>
      <c r="J44" s="665"/>
      <c r="K44" s="666"/>
      <c r="L44" s="609"/>
      <c r="M44" s="654"/>
      <c r="N44" s="38"/>
      <c r="O44" s="117" t="str">
        <f t="shared" si="30"/>
        <v/>
      </c>
      <c r="BQ44" s="613" t="str">
        <f t="shared" si="31"/>
        <v/>
      </c>
      <c r="BR44" s="613" t="str">
        <f t="shared" si="28"/>
        <v/>
      </c>
      <c r="BS44" s="613" t="str">
        <f t="shared" si="29"/>
        <v/>
      </c>
      <c r="BT44" s="243"/>
      <c r="BZ44" s="244">
        <f t="shared" si="25"/>
        <v>0</v>
      </c>
      <c r="CA44" s="244">
        <f t="shared" si="26"/>
        <v>0</v>
      </c>
      <c r="CB44" s="244">
        <f t="shared" si="26"/>
        <v>0</v>
      </c>
      <c r="CC44" s="18"/>
    </row>
    <row r="45" spans="1:85" s="117" customFormat="1" ht="15" customHeight="1" x14ac:dyDescent="0.15">
      <c r="A45" s="1203"/>
      <c r="B45" s="73" t="s">
        <v>344</v>
      </c>
      <c r="C45" s="650"/>
      <c r="D45" s="659"/>
      <c r="E45" s="609"/>
      <c r="F45" s="631"/>
      <c r="G45" s="630"/>
      <c r="H45" s="609"/>
      <c r="I45" s="609"/>
      <c r="J45" s="665"/>
      <c r="K45" s="662"/>
      <c r="L45" s="609"/>
      <c r="M45" s="609"/>
      <c r="N45" s="656"/>
      <c r="O45" s="117" t="str">
        <f t="shared" si="30"/>
        <v/>
      </c>
      <c r="BQ45" s="613" t="str">
        <f t="shared" si="31"/>
        <v/>
      </c>
      <c r="BR45" s="613" t="str">
        <f t="shared" si="28"/>
        <v/>
      </c>
      <c r="BS45" s="613" t="str">
        <f t="shared" si="29"/>
        <v/>
      </c>
      <c r="BT45" s="243"/>
      <c r="BZ45" s="244">
        <f t="shared" si="25"/>
        <v>0</v>
      </c>
      <c r="CA45" s="244">
        <f t="shared" si="26"/>
        <v>0</v>
      </c>
      <c r="CB45" s="244">
        <f t="shared" si="26"/>
        <v>0</v>
      </c>
      <c r="CC45" s="18"/>
    </row>
    <row r="46" spans="1:85" s="117" customFormat="1" ht="15" customHeight="1" x14ac:dyDescent="0.15">
      <c r="A46" s="1203"/>
      <c r="B46" s="419" t="s">
        <v>96</v>
      </c>
      <c r="C46" s="667"/>
      <c r="D46" s="668"/>
      <c r="E46" s="638"/>
      <c r="F46" s="639"/>
      <c r="G46" s="669"/>
      <c r="H46" s="638"/>
      <c r="I46" s="638"/>
      <c r="J46" s="670"/>
      <c r="K46" s="671"/>
      <c r="L46" s="638"/>
      <c r="M46" s="640"/>
      <c r="N46" s="57"/>
      <c r="O46" s="117" t="str">
        <f t="shared" si="20"/>
        <v/>
      </c>
      <c r="BQ46" s="613" t="str">
        <f t="shared" si="31"/>
        <v/>
      </c>
      <c r="BR46" s="613" t="str">
        <f t="shared" si="28"/>
        <v/>
      </c>
      <c r="BS46" s="613" t="str">
        <f t="shared" si="29"/>
        <v/>
      </c>
      <c r="BT46" s="613" t="str">
        <f t="shared" ref="BT46" si="32">IF(AND(SUM($D46:$F46)&gt;0,N46="")," * No olvide digitar la variable Población ELEAM o institucionalizada. Digite Cero si no tiene.",IF(N46&gt;SUM($D46:$F46)," * La variable Población ELEAM o institucionalizada no puede ser mayor a la suma de las variables de Visitas.",""))</f>
        <v/>
      </c>
      <c r="BZ46" s="244">
        <f t="shared" si="25"/>
        <v>0</v>
      </c>
      <c r="CA46" s="244">
        <f t="shared" si="26"/>
        <v>0</v>
      </c>
      <c r="CB46" s="244">
        <f t="shared" si="26"/>
        <v>0</v>
      </c>
      <c r="CC46" s="244">
        <f t="shared" si="26"/>
        <v>0</v>
      </c>
    </row>
    <row r="47" spans="1:85" s="117" customFormat="1" ht="15" customHeight="1" x14ac:dyDescent="0.15">
      <c r="A47" s="1245" t="s">
        <v>29</v>
      </c>
      <c r="B47" s="1246"/>
      <c r="C47" s="672">
        <f>SUM(C42:C46)</f>
        <v>0</v>
      </c>
      <c r="D47" s="673">
        <f>SUM(D42:D46)</f>
        <v>0</v>
      </c>
      <c r="E47" s="674">
        <f t="shared" ref="E47:N47" si="33">SUM(E42:E46)</f>
        <v>0</v>
      </c>
      <c r="F47" s="675">
        <f t="shared" si="33"/>
        <v>0</v>
      </c>
      <c r="G47" s="673">
        <f t="shared" si="33"/>
        <v>0</v>
      </c>
      <c r="H47" s="674">
        <f t="shared" si="33"/>
        <v>0</v>
      </c>
      <c r="I47" s="674">
        <f t="shared" si="33"/>
        <v>0</v>
      </c>
      <c r="J47" s="676">
        <f t="shared" si="33"/>
        <v>0</v>
      </c>
      <c r="K47" s="677">
        <f t="shared" si="33"/>
        <v>0</v>
      </c>
      <c r="L47" s="678">
        <f t="shared" si="33"/>
        <v>0</v>
      </c>
      <c r="M47" s="678">
        <f t="shared" si="33"/>
        <v>0</v>
      </c>
      <c r="N47" s="679">
        <f t="shared" si="33"/>
        <v>0</v>
      </c>
    </row>
    <row r="48" spans="1:85" s="217" customFormat="1" ht="18" customHeight="1" x14ac:dyDescent="0.15">
      <c r="A48" s="216" t="s">
        <v>345</v>
      </c>
    </row>
    <row r="49" spans="1:82" s="117" customFormat="1" ht="52.5" x14ac:dyDescent="0.15">
      <c r="A49" s="1200" t="s">
        <v>93</v>
      </c>
      <c r="B49" s="1231"/>
      <c r="C49" s="423" t="s">
        <v>29</v>
      </c>
      <c r="D49" s="423" t="s">
        <v>288</v>
      </c>
      <c r="E49" s="378" t="s">
        <v>346</v>
      </c>
      <c r="F49" s="394" t="s">
        <v>347</v>
      </c>
      <c r="G49" s="397" t="s">
        <v>291</v>
      </c>
      <c r="H49" s="680" t="s">
        <v>292</v>
      </c>
      <c r="I49" s="429" t="s">
        <v>293</v>
      </c>
      <c r="J49" s="396" t="s">
        <v>4</v>
      </c>
      <c r="K49" s="396" t="s">
        <v>5</v>
      </c>
      <c r="L49" s="396" t="s">
        <v>348</v>
      </c>
      <c r="M49" s="396" t="s">
        <v>349</v>
      </c>
    </row>
    <row r="50" spans="1:82" s="117" customFormat="1" ht="15" customHeight="1" x14ac:dyDescent="0.15">
      <c r="A50" s="1235" t="s">
        <v>350</v>
      </c>
      <c r="B50" s="1236"/>
      <c r="C50" s="681">
        <f>SUM(D50:F50)</f>
        <v>0</v>
      </c>
      <c r="D50" s="350"/>
      <c r="E50" s="352"/>
      <c r="F50" s="352"/>
      <c r="G50" s="682"/>
      <c r="H50" s="322"/>
      <c r="I50" s="404"/>
      <c r="J50" s="25"/>
      <c r="K50" s="25"/>
      <c r="L50" s="25"/>
      <c r="M50" s="25"/>
      <c r="N50" s="117" t="str">
        <f>BQ50&amp;BR50&amp;BS50&amp;BT50&amp;BU50</f>
        <v/>
      </c>
      <c r="BQ50" s="613" t="str">
        <f>IF(AND(C50&gt;0,J50="")," * No olvide digitar la variable Pueblos Originarios. Digite Cero si no tiene.",IF(J50&gt;C50," * La variable Pueblos Originarios No puede ser mayor al Total.",""))</f>
        <v/>
      </c>
      <c r="BR50" s="613" t="str">
        <f>IF(AND(C50&gt;0,K50="")," * No olvide digitar la variable Migrantes. Digite Cero si no tiene.",IF(K50&gt;C50," * La variable Migrantes No puede ser mayor al Total.",""))</f>
        <v/>
      </c>
      <c r="BS50" s="613" t="str">
        <f>IF(AND(C50&gt;0,L50="")," * No olvide digitar la variable Niños, niñas, adolescentes y jóvenes SENAME. Digite Cero si no tiene.",IF(L50&gt;C50," * La variable Niños, niñas, adolescentes y jóvenes SENAME No puede ser mayor al Total.",""))</f>
        <v/>
      </c>
      <c r="BT50" s="613" t="str">
        <f>IF(AND(C50&gt;0,M50="")," * No olvide digitar la variable Niños, niñas, adolescentes y jóvenes Mejor Niñez. Digite Cero si no tiene.",IF(M50&gt;C50," * La variable Niños, niñas, adolescentes y jóvenes Mejor Niñez No puede ser mayor al Total.",""))</f>
        <v/>
      </c>
      <c r="BZ50" s="244">
        <f t="shared" ref="BZ50:BZ58" si="34">IF(AND(C50&gt;0,J50=""),1,IF(J50&gt;C50,1,0))</f>
        <v>0</v>
      </c>
      <c r="CA50" s="244">
        <f t="shared" ref="CA50:CA58" si="35">IF(AND(C50&gt;0,K50=""),1,IF(K50&gt;C50,1,0))</f>
        <v>0</v>
      </c>
      <c r="CB50" s="244">
        <f t="shared" ref="CB50:CB58" si="36">IF(AND(C50&gt;0,L50=""),1,IF(L50&gt;C50,1,0))</f>
        <v>0</v>
      </c>
      <c r="CC50" s="244">
        <f t="shared" ref="CC50:CC58" si="37">IF(AND(C50&gt;0,M50=""),1,IF(M50&gt;C50,1,0))</f>
        <v>0</v>
      </c>
    </row>
    <row r="51" spans="1:82" s="117" customFormat="1" ht="15" customHeight="1" x14ac:dyDescent="0.15">
      <c r="A51" s="1232" t="s">
        <v>351</v>
      </c>
      <c r="B51" s="1233"/>
      <c r="C51" s="683">
        <f t="shared" ref="C51:C56" si="38">SUM(D51:F51)</f>
        <v>0</v>
      </c>
      <c r="D51" s="24"/>
      <c r="E51" s="223"/>
      <c r="F51" s="223"/>
      <c r="G51" s="684"/>
      <c r="H51" s="322"/>
      <c r="I51" s="404"/>
      <c r="J51" s="25"/>
      <c r="K51" s="25"/>
      <c r="L51" s="25"/>
      <c r="M51" s="25"/>
      <c r="N51" s="117" t="str">
        <f t="shared" ref="N51:N58" si="39">BQ51&amp;BR51&amp;BS51&amp;BT51&amp;BU51</f>
        <v/>
      </c>
      <c r="BQ51" s="613" t="str">
        <f t="shared" ref="BQ51:BQ58" si="40">IF(AND(C51&gt;0,J51="")," * No olvide digitar la variable Pueblos Originarios. Digite Cero si no tiene.",IF(J51&gt;C51," * La variable Pueblos Originarios No puede ser mayor al Total.",""))</f>
        <v/>
      </c>
      <c r="BR51" s="613" t="str">
        <f t="shared" ref="BR51:BR58" si="41">IF(AND(C51&gt;0,K51="")," * No olvide digitar la variable Migrantes. Digite Cero si no tiene.",IF(K51&gt;C51," * La variable Migrantes No puede ser mayor al Total.",""))</f>
        <v/>
      </c>
      <c r="BS51" s="613" t="str">
        <f t="shared" ref="BS51:BS58" si="42">IF(AND(C51&gt;0,L51="")," * No olvide digitar la variable Niños, niñas, adolescentes y jóvenes SENAME. Digite Cero si no tiene.",IF(L51&gt;C51," * La variable Niños, niñas, adolescentes y jóvenes SENAME No puede ser mayor al Total.",""))</f>
        <v/>
      </c>
      <c r="BT51" s="613" t="str">
        <f t="shared" ref="BT51:BT58" si="43">IF(AND(C51&gt;0,M51="")," * No olvide digitar la variable Niños, niñas, adolescentes y jóvenes Mejor Niñez. Digite Cero si no tiene.",IF(M51&gt;C51," * La variable Niños, niñas, adolescentes y jóvenes Mejor Niñez No puede ser mayor al Total.",""))</f>
        <v/>
      </c>
      <c r="BZ51" s="244">
        <f t="shared" si="34"/>
        <v>0</v>
      </c>
      <c r="CA51" s="244">
        <f t="shared" si="35"/>
        <v>0</v>
      </c>
      <c r="CB51" s="244">
        <f t="shared" si="36"/>
        <v>0</v>
      </c>
      <c r="CC51" s="244">
        <f t="shared" si="37"/>
        <v>0</v>
      </c>
    </row>
    <row r="52" spans="1:82" s="117" customFormat="1" ht="15" customHeight="1" x14ac:dyDescent="0.15">
      <c r="A52" s="1232" t="s">
        <v>352</v>
      </c>
      <c r="B52" s="1233"/>
      <c r="C52" s="142">
        <f t="shared" si="38"/>
        <v>0</v>
      </c>
      <c r="D52" s="24"/>
      <c r="E52" s="223"/>
      <c r="F52" s="223"/>
      <c r="G52" s="684"/>
      <c r="H52" s="322"/>
      <c r="I52" s="404"/>
      <c r="J52" s="25"/>
      <c r="K52" s="25"/>
      <c r="L52" s="25"/>
      <c r="M52" s="25"/>
      <c r="N52" s="117" t="str">
        <f t="shared" si="39"/>
        <v/>
      </c>
      <c r="BQ52" s="613" t="str">
        <f t="shared" si="40"/>
        <v/>
      </c>
      <c r="BR52" s="613" t="str">
        <f t="shared" si="41"/>
        <v/>
      </c>
      <c r="BS52" s="613" t="str">
        <f t="shared" si="42"/>
        <v/>
      </c>
      <c r="BT52" s="613" t="str">
        <f t="shared" si="43"/>
        <v/>
      </c>
      <c r="BZ52" s="244">
        <f t="shared" si="34"/>
        <v>0</v>
      </c>
      <c r="CA52" s="244">
        <f t="shared" si="35"/>
        <v>0</v>
      </c>
      <c r="CB52" s="244">
        <f t="shared" si="36"/>
        <v>0</v>
      </c>
      <c r="CC52" s="244">
        <f t="shared" si="37"/>
        <v>0</v>
      </c>
    </row>
    <row r="53" spans="1:82" s="117" customFormat="1" ht="15" customHeight="1" x14ac:dyDescent="0.15">
      <c r="A53" s="1247" t="s">
        <v>95</v>
      </c>
      <c r="B53" s="1248"/>
      <c r="C53" s="142">
        <f t="shared" si="38"/>
        <v>0</v>
      </c>
      <c r="D53" s="24"/>
      <c r="E53" s="345"/>
      <c r="F53" s="223"/>
      <c r="G53" s="85"/>
      <c r="H53" s="323"/>
      <c r="I53" s="114"/>
      <c r="J53" s="57"/>
      <c r="K53" s="57"/>
      <c r="L53" s="57"/>
      <c r="M53" s="57"/>
      <c r="N53" s="117" t="str">
        <f t="shared" si="39"/>
        <v/>
      </c>
      <c r="BQ53" s="613" t="str">
        <f t="shared" si="40"/>
        <v/>
      </c>
      <c r="BR53" s="613" t="str">
        <f t="shared" si="41"/>
        <v/>
      </c>
      <c r="BS53" s="613" t="str">
        <f t="shared" si="42"/>
        <v/>
      </c>
      <c r="BT53" s="613" t="str">
        <f t="shared" si="43"/>
        <v/>
      </c>
      <c r="BZ53" s="244">
        <f t="shared" si="34"/>
        <v>0</v>
      </c>
      <c r="CA53" s="244">
        <f t="shared" si="35"/>
        <v>0</v>
      </c>
      <c r="CB53" s="244">
        <f t="shared" si="36"/>
        <v>0</v>
      </c>
      <c r="CC53" s="244">
        <f t="shared" si="37"/>
        <v>0</v>
      </c>
    </row>
    <row r="54" spans="1:82" s="117" customFormat="1" ht="15" customHeight="1" x14ac:dyDescent="0.15">
      <c r="A54" s="1212" t="s">
        <v>353</v>
      </c>
      <c r="B54" s="411" t="s">
        <v>354</v>
      </c>
      <c r="C54" s="685">
        <f t="shared" si="38"/>
        <v>0</v>
      </c>
      <c r="D54" s="350"/>
      <c r="E54" s="352"/>
      <c r="F54" s="352"/>
      <c r="G54" s="682"/>
      <c r="H54" s="686"/>
      <c r="I54" s="108"/>
      <c r="J54" s="110"/>
      <c r="K54" s="110"/>
      <c r="L54" s="110"/>
      <c r="M54" s="110"/>
      <c r="N54" s="117" t="str">
        <f t="shared" si="39"/>
        <v/>
      </c>
      <c r="BQ54" s="613" t="str">
        <f t="shared" si="40"/>
        <v/>
      </c>
      <c r="BR54" s="613" t="str">
        <f t="shared" si="41"/>
        <v/>
      </c>
      <c r="BS54" s="613" t="str">
        <f t="shared" si="42"/>
        <v/>
      </c>
      <c r="BT54" s="613" t="str">
        <f t="shared" si="43"/>
        <v/>
      </c>
      <c r="BZ54" s="244">
        <f t="shared" si="34"/>
        <v>0</v>
      </c>
      <c r="CA54" s="244">
        <f t="shared" si="35"/>
        <v>0</v>
      </c>
      <c r="CB54" s="244">
        <f t="shared" si="36"/>
        <v>0</v>
      </c>
      <c r="CC54" s="244">
        <f t="shared" si="37"/>
        <v>0</v>
      </c>
    </row>
    <row r="55" spans="1:82" s="117" customFormat="1" ht="15" customHeight="1" x14ac:dyDescent="0.15">
      <c r="A55" s="1092"/>
      <c r="B55" s="230" t="s">
        <v>355</v>
      </c>
      <c r="C55" s="142">
        <f t="shared" si="38"/>
        <v>0</v>
      </c>
      <c r="D55" s="24"/>
      <c r="E55" s="223"/>
      <c r="F55" s="223"/>
      <c r="G55" s="684"/>
      <c r="H55" s="686"/>
      <c r="I55" s="108"/>
      <c r="J55" s="110"/>
      <c r="K55" s="110"/>
      <c r="L55" s="110"/>
      <c r="M55" s="110"/>
      <c r="N55" s="117" t="str">
        <f t="shared" si="39"/>
        <v/>
      </c>
      <c r="BQ55" s="613" t="str">
        <f t="shared" si="40"/>
        <v/>
      </c>
      <c r="BR55" s="613" t="str">
        <f t="shared" si="41"/>
        <v/>
      </c>
      <c r="BS55" s="613" t="str">
        <f t="shared" si="42"/>
        <v/>
      </c>
      <c r="BT55" s="613" t="str">
        <f t="shared" si="43"/>
        <v/>
      </c>
      <c r="BZ55" s="244">
        <f t="shared" si="34"/>
        <v>0</v>
      </c>
      <c r="CA55" s="244">
        <f t="shared" si="35"/>
        <v>0</v>
      </c>
      <c r="CB55" s="244">
        <f t="shared" si="36"/>
        <v>0</v>
      </c>
      <c r="CC55" s="244">
        <f t="shared" si="37"/>
        <v>0</v>
      </c>
    </row>
    <row r="56" spans="1:82" s="117" customFormat="1" ht="15" customHeight="1" x14ac:dyDescent="0.15">
      <c r="A56" s="1093"/>
      <c r="B56" s="53" t="s">
        <v>356</v>
      </c>
      <c r="C56" s="143">
        <f t="shared" si="38"/>
        <v>0</v>
      </c>
      <c r="D56" s="56"/>
      <c r="E56" s="209"/>
      <c r="F56" s="209"/>
      <c r="G56" s="391"/>
      <c r="H56" s="322"/>
      <c r="I56" s="404"/>
      <c r="J56" s="25"/>
      <c r="K56" s="25"/>
      <c r="L56" s="25"/>
      <c r="M56" s="25"/>
      <c r="N56" s="117" t="str">
        <f t="shared" si="39"/>
        <v/>
      </c>
      <c r="BQ56" s="613" t="str">
        <f t="shared" si="40"/>
        <v/>
      </c>
      <c r="BR56" s="613" t="str">
        <f t="shared" si="41"/>
        <v/>
      </c>
      <c r="BS56" s="613" t="str">
        <f t="shared" si="42"/>
        <v/>
      </c>
      <c r="BT56" s="613" t="str">
        <f t="shared" si="43"/>
        <v/>
      </c>
      <c r="BZ56" s="244">
        <f t="shared" si="34"/>
        <v>0</v>
      </c>
      <c r="CA56" s="244">
        <f t="shared" si="35"/>
        <v>0</v>
      </c>
      <c r="CB56" s="244">
        <f t="shared" si="36"/>
        <v>0</v>
      </c>
      <c r="CC56" s="244">
        <f t="shared" si="37"/>
        <v>0</v>
      </c>
    </row>
    <row r="57" spans="1:82" s="117" customFormat="1" ht="15" customHeight="1" x14ac:dyDescent="0.15">
      <c r="A57" s="1235" t="s">
        <v>357</v>
      </c>
      <c r="B57" s="1236"/>
      <c r="C57" s="685">
        <f>SUM(D57:G57)</f>
        <v>0</v>
      </c>
      <c r="D57" s="350"/>
      <c r="E57" s="352"/>
      <c r="F57" s="352"/>
      <c r="G57" s="353"/>
      <c r="H57" s="687"/>
      <c r="I57" s="403"/>
      <c r="J57" s="383"/>
      <c r="K57" s="383"/>
      <c r="L57" s="383"/>
      <c r="M57" s="383"/>
      <c r="N57" s="117" t="str">
        <f t="shared" si="39"/>
        <v/>
      </c>
      <c r="BQ57" s="613" t="str">
        <f t="shared" si="40"/>
        <v/>
      </c>
      <c r="BR57" s="613" t="str">
        <f t="shared" si="41"/>
        <v/>
      </c>
      <c r="BS57" s="613" t="str">
        <f t="shared" si="42"/>
        <v/>
      </c>
      <c r="BT57" s="613" t="str">
        <f t="shared" si="43"/>
        <v/>
      </c>
      <c r="BZ57" s="244">
        <f t="shared" si="34"/>
        <v>0</v>
      </c>
      <c r="CA57" s="244">
        <f t="shared" si="35"/>
        <v>0</v>
      </c>
      <c r="CB57" s="244">
        <f t="shared" si="36"/>
        <v>0</v>
      </c>
      <c r="CC57" s="244">
        <f t="shared" si="37"/>
        <v>0</v>
      </c>
    </row>
    <row r="58" spans="1:82" s="117" customFormat="1" ht="15" customHeight="1" x14ac:dyDescent="0.15">
      <c r="A58" s="1244" t="s">
        <v>143</v>
      </c>
      <c r="B58" s="1242"/>
      <c r="C58" s="143">
        <f>SUM(D58:G58)</f>
        <v>0</v>
      </c>
      <c r="D58" s="56"/>
      <c r="E58" s="209"/>
      <c r="F58" s="209"/>
      <c r="G58" s="206"/>
      <c r="H58" s="323"/>
      <c r="I58" s="114"/>
      <c r="J58" s="57"/>
      <c r="K58" s="57"/>
      <c r="L58" s="57"/>
      <c r="M58" s="57"/>
      <c r="N58" s="117" t="str">
        <f t="shared" si="39"/>
        <v/>
      </c>
      <c r="BQ58" s="613" t="str">
        <f t="shared" si="40"/>
        <v/>
      </c>
      <c r="BR58" s="613" t="str">
        <f t="shared" si="41"/>
        <v/>
      </c>
      <c r="BS58" s="613" t="str">
        <f t="shared" si="42"/>
        <v/>
      </c>
      <c r="BT58" s="613" t="str">
        <f t="shared" si="43"/>
        <v/>
      </c>
      <c r="BZ58" s="244">
        <f t="shared" si="34"/>
        <v>0</v>
      </c>
      <c r="CA58" s="244">
        <f t="shared" si="35"/>
        <v>0</v>
      </c>
      <c r="CB58" s="244">
        <f t="shared" si="36"/>
        <v>0</v>
      </c>
      <c r="CC58" s="244">
        <f t="shared" si="37"/>
        <v>0</v>
      </c>
    </row>
    <row r="59" spans="1:82" s="117" customFormat="1" ht="15" customHeight="1" x14ac:dyDescent="0.15">
      <c r="A59" s="1245" t="s">
        <v>29</v>
      </c>
      <c r="B59" s="1246"/>
      <c r="C59" s="602">
        <f t="array" ref="C59">SUM(C50+C54:C58)</f>
        <v>0</v>
      </c>
      <c r="D59" s="602">
        <f t="array" ref="D59">SUM(D50+D54:D58)</f>
        <v>0</v>
      </c>
      <c r="E59" s="602">
        <f t="array" ref="E59">SUM(E50+E54:E58)</f>
        <v>0</v>
      </c>
      <c r="F59" s="602">
        <f t="array" ref="F59">SUM(F50+F54:F58)</f>
        <v>0</v>
      </c>
      <c r="G59" s="688">
        <f>SUM(G57:G58)</f>
        <v>0</v>
      </c>
      <c r="H59" s="602">
        <f t="array" ref="H59">SUM(H50+H54:H58)</f>
        <v>0</v>
      </c>
      <c r="I59" s="688">
        <f t="array" ref="I59">SUM(I54:I58+I50)</f>
        <v>0</v>
      </c>
      <c r="J59" s="648">
        <f t="array" ref="J59">SUM(J54:J58 +J50)</f>
        <v>0</v>
      </c>
      <c r="K59" s="648">
        <f t="array" ref="K59">SUM(K54:K58+K50)</f>
        <v>0</v>
      </c>
      <c r="L59" s="648">
        <f t="array" ref="L59">SUM(L54:L58+L50)</f>
        <v>0</v>
      </c>
      <c r="M59" s="648">
        <f t="array" ref="M59">SUM(M54:M58+M50)</f>
        <v>0</v>
      </c>
    </row>
    <row r="60" spans="1:82" s="689" customFormat="1" ht="15" customHeight="1" x14ac:dyDescent="0.15">
      <c r="A60" s="689" t="s">
        <v>358</v>
      </c>
    </row>
    <row r="61" spans="1:82" s="217" customFormat="1" ht="18" customHeight="1" x14ac:dyDescent="0.15">
      <c r="A61" s="4" t="s">
        <v>359</v>
      </c>
    </row>
    <row r="62" spans="1:82" s="217" customFormat="1" ht="18" customHeight="1" x14ac:dyDescent="0.15">
      <c r="A62" s="1195" t="s">
        <v>360</v>
      </c>
      <c r="B62" s="1251"/>
      <c r="C62" s="1253" t="s">
        <v>361</v>
      </c>
      <c r="D62" s="1253"/>
      <c r="E62" s="1253"/>
      <c r="F62" s="1253"/>
      <c r="G62" s="1253"/>
      <c r="H62" s="1253"/>
      <c r="I62" s="1253"/>
      <c r="J62" s="1253"/>
      <c r="K62" s="1253"/>
      <c r="L62" s="1253"/>
      <c r="M62" s="1253"/>
      <c r="N62" s="1253"/>
      <c r="O62" s="1253"/>
      <c r="P62" s="1254"/>
      <c r="Q62" s="1256" t="s">
        <v>4</v>
      </c>
      <c r="R62" s="1217" t="s">
        <v>5</v>
      </c>
      <c r="S62" s="1217" t="s">
        <v>335</v>
      </c>
      <c r="T62" s="1217" t="s">
        <v>362</v>
      </c>
      <c r="U62" s="1255" t="s">
        <v>363</v>
      </c>
    </row>
    <row r="63" spans="1:82" s="117" customFormat="1" ht="24" customHeight="1" x14ac:dyDescent="0.15">
      <c r="A63" s="1250"/>
      <c r="B63" s="1252"/>
      <c r="C63" s="396" t="s">
        <v>364</v>
      </c>
      <c r="D63" s="428" t="s">
        <v>29</v>
      </c>
      <c r="E63" s="377" t="s">
        <v>54</v>
      </c>
      <c r="F63" s="394" t="s">
        <v>365</v>
      </c>
      <c r="G63" s="394" t="s">
        <v>366</v>
      </c>
      <c r="H63" s="394" t="s">
        <v>367</v>
      </c>
      <c r="I63" s="394" t="s">
        <v>167</v>
      </c>
      <c r="J63" s="394" t="s">
        <v>368</v>
      </c>
      <c r="K63" s="394" t="s">
        <v>46</v>
      </c>
      <c r="L63" s="394" t="s">
        <v>166</v>
      </c>
      <c r="M63" s="394" t="s">
        <v>63</v>
      </c>
      <c r="N63" s="394" t="s">
        <v>165</v>
      </c>
      <c r="O63" s="394" t="s">
        <v>171</v>
      </c>
      <c r="P63" s="400" t="s">
        <v>369</v>
      </c>
      <c r="Q63" s="1075"/>
      <c r="R63" s="1078"/>
      <c r="S63" s="1078"/>
      <c r="T63" s="1078"/>
      <c r="U63" s="1170"/>
    </row>
    <row r="64" spans="1:82" s="117" customFormat="1" ht="15" customHeight="1" x14ac:dyDescent="0.15">
      <c r="A64" s="1235" t="s">
        <v>370</v>
      </c>
      <c r="B64" s="1236"/>
      <c r="C64" s="690"/>
      <c r="D64" s="691">
        <f t="shared" ref="D64:D69" si="44">SUM(E64:P64)</f>
        <v>0</v>
      </c>
      <c r="E64" s="350"/>
      <c r="F64" s="352"/>
      <c r="G64" s="352"/>
      <c r="H64" s="352"/>
      <c r="I64" s="352"/>
      <c r="J64" s="352"/>
      <c r="K64" s="352"/>
      <c r="L64" s="352"/>
      <c r="M64" s="352"/>
      <c r="N64" s="352"/>
      <c r="O64" s="352"/>
      <c r="P64" s="353"/>
      <c r="Q64" s="627"/>
      <c r="R64" s="625"/>
      <c r="S64" s="625"/>
      <c r="T64" s="625"/>
      <c r="U64" s="628"/>
      <c r="V64" s="117" t="str">
        <f>BQ64&amp;BR64&amp;BS64&amp;BT64&amp;BU64</f>
        <v/>
      </c>
      <c r="BQ64" s="613" t="str">
        <f>IF(AND($D64&gt;0,Q64="")," * No olvide digitar la variable Pueblos originarios. Digite Cero si no tiene.",IF(Q64&gt;$D64," * La variable Pueblos originarios No puede ser mayor al Total.",""))</f>
        <v/>
      </c>
      <c r="BR64" s="613" t="str">
        <f>IF(AND($D64&gt;0,R64="")," * No olvide digitar la variable Migrantes. Digite Cero si no tiene.",IF(R64&gt;$D64," * La variable Migrantes No puede ser mayor al Total.",""))</f>
        <v/>
      </c>
      <c r="BS64" s="613" t="str">
        <f>IF(AND($D64&gt;0,S64="")," * No olvide digitar la variable Población en ECICEP. Digite Cero si no tiene.",IF(S64&gt;$D64," * La variable Población en ECICEP No puede ser mayor al Total.",""))</f>
        <v/>
      </c>
      <c r="BT64" s="613" t="str">
        <f>IF(AND($D64&gt;0,T64="")," * No olvide digitar la variable Población ELEAM o Institucionalizada. Digite Cero si no tiene.",IF(T64&gt;$D64," * La variable Población ELEAM o Institucionalizada No puede ser mayor al Total.",""))</f>
        <v/>
      </c>
      <c r="BU64" s="613" t="str">
        <f>IF(AND($D64&gt;0,U64="")," * No olvide digitar la variable Atención nutricional a personas con NED. Digite Cero si no tiene.",IF(U64&gt;$D64," * La variable Atención nutricional a personas con NED No puede ser mayor al Total.",""))</f>
        <v/>
      </c>
      <c r="BZ64" s="244">
        <f>IF(AND($D64&gt;0,Q64=""),1,IF(Q64&gt;$D64,1,0))</f>
        <v>0</v>
      </c>
      <c r="CA64" s="244">
        <f>IF(AND($D64&gt;0,R64=""),1,IF(R64&gt;$D64,1,0))</f>
        <v>0</v>
      </c>
      <c r="CB64" s="244">
        <f>IF(AND($D64&gt;0,S64=""),1,IF(S64&gt;$D64,1,0))</f>
        <v>0</v>
      </c>
      <c r="CC64" s="244">
        <f>IF(AND($D64&gt;0,T64=""),1,IF(T64&gt;$D64,1,0))</f>
        <v>0</v>
      </c>
      <c r="CD64" s="244">
        <f>IF(AND($D64&gt;0,U64=""),1,IF(U64&gt;$D64,1,0))</f>
        <v>0</v>
      </c>
    </row>
    <row r="65" spans="1:82" s="117" customFormat="1" ht="15" customHeight="1" x14ac:dyDescent="0.15">
      <c r="A65" s="1247" t="s">
        <v>371</v>
      </c>
      <c r="B65" s="1248"/>
      <c r="C65" s="692"/>
      <c r="D65" s="693">
        <f t="shared" si="44"/>
        <v>0</v>
      </c>
      <c r="E65" s="56"/>
      <c r="F65" s="209"/>
      <c r="G65" s="209"/>
      <c r="H65" s="209"/>
      <c r="I65" s="209"/>
      <c r="J65" s="209"/>
      <c r="K65" s="209"/>
      <c r="L65" s="209"/>
      <c r="M65" s="209"/>
      <c r="N65" s="209"/>
      <c r="O65" s="209"/>
      <c r="P65" s="206"/>
      <c r="Q65" s="641"/>
      <c r="R65" s="640"/>
      <c r="S65" s="640"/>
      <c r="T65" s="640"/>
      <c r="U65" s="694"/>
      <c r="V65" s="117" t="str">
        <f>BQ65&amp;BR65</f>
        <v/>
      </c>
      <c r="BQ65" s="613" t="str">
        <f>IF(AND(D65&gt;0,Q65="")," * No olvide digitar la variable Pueblos originarios. Digite Cero si no tiene.",IF(Q65&gt;D65," * La variable Pueblos originarios No puede ser mayor al Total.",""))</f>
        <v/>
      </c>
      <c r="BR65" s="613" t="str">
        <f>IF(AND(D65&gt;0,R65="")," * No olvide digitar la variable Migrantes. Digite Cero si no tiene.",IF(R65&gt;D65," * La variable Migrantes No puede ser mayor al Total.",""))</f>
        <v/>
      </c>
      <c r="BS65" s="613" t="str">
        <f t="shared" ref="BS65:BS69" si="45">IF(AND($D65&gt;0,S65="")," * No olvide digitar la variable Población en ECICEP. Digite Cero si no tiene.",IF(S65&gt;$D65," * La variable Población en ECICEP No puede ser mayor al Total.",""))</f>
        <v/>
      </c>
      <c r="BT65" s="613" t="str">
        <f t="shared" ref="BT65:BT69" si="46">IF(AND($D65&gt;0,T65="")," * No olvide digitar la variable Población ELEAM o Institucionalizada. Digite Cero si no tiene.",IF(T65&gt;$D65," * La variable Población ELEAM o Institucionalizada No puede ser mayor al Total.",""))</f>
        <v/>
      </c>
      <c r="BU65" s="613" t="str">
        <f t="shared" ref="BU65:BU69" si="47">IF(AND($D65&gt;0,U65="")," * No olvide digitar la variable Atención nutricional a personas con NED. Digite Cero si no tiene.",IF(U65&gt;$D65," * La variable Atención nutricional a personas con NED No puede ser mayor al Total.",""))</f>
        <v/>
      </c>
      <c r="BZ65" s="244">
        <f>IF(AND(D65&gt;0,Q65=""),1,IF(Q65&gt;D65,1,0))</f>
        <v>0</v>
      </c>
      <c r="CA65" s="244">
        <f>IF(AND(D65&gt;0,R65=""),1,IF(R65&gt;D65,1,0))</f>
        <v>0</v>
      </c>
      <c r="CB65" s="244">
        <f t="shared" ref="CB65:CD69" si="48">IF(AND($D65&gt;0,S65=""),1,IF(S65&gt;$D65,1,0))</f>
        <v>0</v>
      </c>
      <c r="CC65" s="244">
        <f t="shared" si="48"/>
        <v>0</v>
      </c>
      <c r="CD65" s="244">
        <f t="shared" si="48"/>
        <v>0</v>
      </c>
    </row>
    <row r="66" spans="1:82" s="117" customFormat="1" ht="15" customHeight="1" x14ac:dyDescent="0.15">
      <c r="A66" s="1202" t="s">
        <v>372</v>
      </c>
      <c r="B66" s="622" t="s">
        <v>373</v>
      </c>
      <c r="C66" s="690"/>
      <c r="D66" s="691">
        <f t="shared" si="44"/>
        <v>0</v>
      </c>
      <c r="E66" s="39"/>
      <c r="F66" s="224"/>
      <c r="G66" s="224"/>
      <c r="H66" s="224"/>
      <c r="I66" s="224"/>
      <c r="J66" s="224"/>
      <c r="K66" s="224"/>
      <c r="L66" s="224"/>
      <c r="M66" s="224"/>
      <c r="N66" s="224"/>
      <c r="O66" s="224"/>
      <c r="P66" s="202"/>
      <c r="Q66" s="655"/>
      <c r="R66" s="651"/>
      <c r="S66" s="651"/>
      <c r="T66" s="651"/>
      <c r="U66" s="695"/>
      <c r="V66" s="117" t="str">
        <f>BQ66&amp;BR66</f>
        <v/>
      </c>
      <c r="BQ66" s="613" t="str">
        <f>IF(AND(D66&gt;0,Q66="")," * No olvide digitar la variable Pueblos originarios. Digite Cero si no tiene.",IF(Q66&gt;D66," * La variable Pueblos originarios No puede ser mayor al Total.",""))</f>
        <v/>
      </c>
      <c r="BR66" s="613" t="str">
        <f>IF(AND(D66&gt;0,R66="")," * No olvide digitar la variable Migrantes. Digite Cero si no tiene.",IF(R66&gt;D66," * La variable Migrantes No puede ser mayor al Total.",""))</f>
        <v/>
      </c>
      <c r="BS66" s="613" t="str">
        <f t="shared" si="45"/>
        <v/>
      </c>
      <c r="BT66" s="613" t="str">
        <f t="shared" si="46"/>
        <v/>
      </c>
      <c r="BU66" s="613" t="str">
        <f t="shared" si="47"/>
        <v/>
      </c>
      <c r="BZ66" s="244">
        <f>IF(AND(D66&gt;0,Q66=""),1,IF(Q66&gt;D66,1,0))</f>
        <v>0</v>
      </c>
      <c r="CA66" s="244">
        <f>IF(AND(D66&gt;0,R66=""),1,IF(R66&gt;D66,1,0))</f>
        <v>0</v>
      </c>
      <c r="CB66" s="244">
        <f t="shared" si="48"/>
        <v>0</v>
      </c>
      <c r="CC66" s="244">
        <f t="shared" si="48"/>
        <v>0</v>
      </c>
      <c r="CD66" s="244">
        <f t="shared" si="48"/>
        <v>0</v>
      </c>
    </row>
    <row r="67" spans="1:82" s="117" customFormat="1" ht="15" customHeight="1" x14ac:dyDescent="0.15">
      <c r="A67" s="1203"/>
      <c r="B67" s="53" t="s">
        <v>374</v>
      </c>
      <c r="C67" s="696"/>
      <c r="D67" s="249">
        <f t="shared" si="44"/>
        <v>0</v>
      </c>
      <c r="E67" s="56"/>
      <c r="F67" s="209"/>
      <c r="G67" s="209"/>
      <c r="H67" s="209"/>
      <c r="I67" s="209"/>
      <c r="J67" s="209"/>
      <c r="K67" s="209"/>
      <c r="L67" s="209"/>
      <c r="M67" s="209"/>
      <c r="N67" s="209"/>
      <c r="O67" s="209"/>
      <c r="P67" s="206"/>
      <c r="Q67" s="641"/>
      <c r="R67" s="640"/>
      <c r="S67" s="640"/>
      <c r="T67" s="640"/>
      <c r="U67" s="694"/>
      <c r="V67" s="117" t="str">
        <f>BQ67&amp;BR67</f>
        <v/>
      </c>
      <c r="BQ67" s="613" t="str">
        <f>IF(AND(D67&gt;0,Q67="")," * No olvide digitar la variable Pueblos originarios. Digite Cero si no tiene.",IF(Q67&gt;D67," * La variable Pueblos originarios No puede ser mayor al Total.",""))</f>
        <v/>
      </c>
      <c r="BR67" s="613" t="str">
        <f>IF(AND(D67&gt;0,R67="")," * No olvide digitar la variable Migrantes. Digite Cero si no tiene.",IF(R67&gt;D67," * La variable Migrantes No puede ser mayor al Total.",""))</f>
        <v/>
      </c>
      <c r="BS67" s="613" t="str">
        <f t="shared" si="45"/>
        <v/>
      </c>
      <c r="BT67" s="613" t="str">
        <f t="shared" si="46"/>
        <v/>
      </c>
      <c r="BU67" s="613" t="str">
        <f t="shared" si="47"/>
        <v/>
      </c>
      <c r="BZ67" s="244">
        <f>IF(AND(D67&gt;0,Q67=""),1,IF(Q67&gt;D67,1,0))</f>
        <v>0</v>
      </c>
      <c r="CA67" s="244">
        <f>IF(AND(D67&gt;0,R67=""),1,IF(R67&gt;D67,1,0))</f>
        <v>0</v>
      </c>
      <c r="CB67" s="244">
        <f t="shared" si="48"/>
        <v>0</v>
      </c>
      <c r="CC67" s="244">
        <f t="shared" si="48"/>
        <v>0</v>
      </c>
      <c r="CD67" s="244">
        <f t="shared" si="48"/>
        <v>0</v>
      </c>
    </row>
    <row r="68" spans="1:82" s="117" customFormat="1" ht="15" customHeight="1" x14ac:dyDescent="0.15">
      <c r="A68" s="1203"/>
      <c r="B68" s="697" t="s">
        <v>375</v>
      </c>
      <c r="C68" s="698"/>
      <c r="D68" s="699">
        <f t="shared" si="44"/>
        <v>0</v>
      </c>
      <c r="E68" s="39"/>
      <c r="F68" s="224"/>
      <c r="G68" s="224"/>
      <c r="H68" s="224"/>
      <c r="I68" s="224"/>
      <c r="J68" s="224"/>
      <c r="K68" s="224"/>
      <c r="L68" s="224"/>
      <c r="M68" s="224"/>
      <c r="N68" s="224"/>
      <c r="O68" s="224"/>
      <c r="P68" s="202"/>
      <c r="Q68" s="655"/>
      <c r="R68" s="651"/>
      <c r="S68" s="651"/>
      <c r="T68" s="651"/>
      <c r="U68" s="695"/>
      <c r="V68" s="117" t="str">
        <f>BQ68&amp;BR68</f>
        <v/>
      </c>
      <c r="BQ68" s="613" t="str">
        <f>IF(AND(D68&gt;0,Q68="")," * No olvide digitar la variable Pueblos originarios. Digite Cero si no tiene.",IF(Q68&gt;D68," * La variable Pueblos originarios No puede ser mayor al Total.",""))</f>
        <v/>
      </c>
      <c r="BR68" s="613" t="str">
        <f>IF(AND(D68&gt;0,R68="")," * No olvide digitar la variable Migrantes. Digite Cero si no tiene.",IF(R68&gt;D68," * La variable Migrantes No puede ser mayor al Total.",""))</f>
        <v/>
      </c>
      <c r="BS68" s="613" t="str">
        <f t="shared" si="45"/>
        <v/>
      </c>
      <c r="BT68" s="613" t="str">
        <f t="shared" si="46"/>
        <v/>
      </c>
      <c r="BU68" s="613" t="str">
        <f t="shared" si="47"/>
        <v/>
      </c>
      <c r="BZ68" s="244">
        <f>IF(AND(D68&gt;0,Q68=""),1,IF(Q68&gt;D68,1,0))</f>
        <v>0</v>
      </c>
      <c r="CA68" s="244">
        <f>IF(AND(D68&gt;0,R68=""),1,IF(R68&gt;D68,1,0))</f>
        <v>0</v>
      </c>
      <c r="CB68" s="244">
        <f t="shared" si="48"/>
        <v>0</v>
      </c>
      <c r="CC68" s="244">
        <f t="shared" si="48"/>
        <v>0</v>
      </c>
      <c r="CD68" s="244">
        <f t="shared" si="48"/>
        <v>0</v>
      </c>
    </row>
    <row r="69" spans="1:82" s="117" customFormat="1" ht="15" customHeight="1" x14ac:dyDescent="0.15">
      <c r="A69" s="1204"/>
      <c r="B69" s="140" t="s">
        <v>376</v>
      </c>
      <c r="C69" s="700"/>
      <c r="D69" s="693">
        <f t="shared" si="44"/>
        <v>0</v>
      </c>
      <c r="E69" s="58"/>
      <c r="F69" s="225"/>
      <c r="G69" s="225"/>
      <c r="H69" s="225"/>
      <c r="I69" s="225"/>
      <c r="J69" s="225"/>
      <c r="K69" s="225"/>
      <c r="L69" s="225"/>
      <c r="M69" s="225"/>
      <c r="N69" s="225"/>
      <c r="O69" s="225"/>
      <c r="P69" s="347"/>
      <c r="Q69" s="671"/>
      <c r="R69" s="638"/>
      <c r="S69" s="638"/>
      <c r="T69" s="638"/>
      <c r="U69" s="642"/>
      <c r="V69" s="117" t="str">
        <f>BQ69&amp;BR69</f>
        <v/>
      </c>
      <c r="BQ69" s="613" t="str">
        <f>IF(AND(D69&gt;0,Q69="")," * No olvide digitar la variable Pueblos originarios. Digite Cero si no tiene.",IF(Q69&gt;D69," * La variable Pueblos originarios No puede ser mayor al Total.",""))</f>
        <v/>
      </c>
      <c r="BR69" s="613" t="str">
        <f>IF(AND(D69&gt;0,R69="")," * No olvide digitar la variable Migrantes. Digite Cero si no tiene.",IF(R69&gt;D69," * La variable Migrantes No puede ser mayor al Total.",""))</f>
        <v/>
      </c>
      <c r="BS69" s="613" t="str">
        <f t="shared" si="45"/>
        <v/>
      </c>
      <c r="BT69" s="613" t="str">
        <f t="shared" si="46"/>
        <v/>
      </c>
      <c r="BU69" s="613" t="str">
        <f t="shared" si="47"/>
        <v/>
      </c>
      <c r="BZ69" s="244">
        <f>IF(AND(D69&gt;0,Q69=""),1,IF(Q69&gt;D69,1,0))</f>
        <v>0</v>
      </c>
      <c r="CA69" s="244">
        <f>IF(AND(D69&gt;0,R69=""),1,IF(R69&gt;D69,1,0))</f>
        <v>0</v>
      </c>
      <c r="CB69" s="244">
        <f t="shared" si="48"/>
        <v>0</v>
      </c>
      <c r="CC69" s="244">
        <f t="shared" si="48"/>
        <v>0</v>
      </c>
      <c r="CD69" s="244">
        <f t="shared" si="48"/>
        <v>0</v>
      </c>
    </row>
    <row r="70" spans="1:82" s="217" customFormat="1" ht="18" customHeight="1" x14ac:dyDescent="0.15">
      <c r="A70" s="106" t="s">
        <v>377</v>
      </c>
    </row>
    <row r="71" spans="1:82" s="117" customFormat="1" ht="15" customHeight="1" x14ac:dyDescent="0.15">
      <c r="A71" s="1195" t="s">
        <v>56</v>
      </c>
      <c r="B71" s="1251"/>
      <c r="C71" s="1267" t="s">
        <v>378</v>
      </c>
      <c r="D71" s="1267"/>
      <c r="E71" s="1267"/>
      <c r="F71" s="1267"/>
      <c r="G71" s="1268"/>
      <c r="H71" s="1196" t="s">
        <v>379</v>
      </c>
      <c r="I71" s="1205"/>
    </row>
    <row r="72" spans="1:82" s="117" customFormat="1" ht="15" customHeight="1" x14ac:dyDescent="0.15">
      <c r="A72" s="1265"/>
      <c r="B72" s="1266"/>
      <c r="C72" s="1195" t="s">
        <v>29</v>
      </c>
      <c r="D72" s="1200" t="s">
        <v>380</v>
      </c>
      <c r="E72" s="1213"/>
      <c r="F72" s="1231"/>
      <c r="G72" s="1257" t="s">
        <v>381</v>
      </c>
      <c r="H72" s="1249"/>
      <c r="I72" s="1205"/>
    </row>
    <row r="73" spans="1:82" s="117" customFormat="1" ht="21" x14ac:dyDescent="0.15">
      <c r="A73" s="1250"/>
      <c r="B73" s="1252"/>
      <c r="C73" s="1250"/>
      <c r="D73" s="377" t="s">
        <v>382</v>
      </c>
      <c r="E73" s="394" t="s">
        <v>383</v>
      </c>
      <c r="F73" s="379" t="s">
        <v>369</v>
      </c>
      <c r="G73" s="1258"/>
      <c r="H73" s="396" t="s">
        <v>384</v>
      </c>
      <c r="I73" s="428" t="s">
        <v>381</v>
      </c>
    </row>
    <row r="74" spans="1:82" s="689" customFormat="1" ht="15" customHeight="1" x14ac:dyDescent="0.15">
      <c r="A74" s="1259" t="s">
        <v>385</v>
      </c>
      <c r="B74" s="1260"/>
      <c r="C74" s="1056">
        <v>22</v>
      </c>
      <c r="D74" s="1032"/>
      <c r="E74" s="1033"/>
      <c r="F74" s="1035"/>
      <c r="G74" s="1057"/>
      <c r="H74" s="1058">
        <v>22</v>
      </c>
      <c r="I74" s="1037"/>
    </row>
    <row r="75" spans="1:82" s="689" customFormat="1" ht="15" customHeight="1" x14ac:dyDescent="0.15">
      <c r="A75" s="1261" t="s">
        <v>9</v>
      </c>
      <c r="B75" s="1262"/>
      <c r="C75" s="1059">
        <v>12</v>
      </c>
      <c r="D75" s="986"/>
      <c r="E75" s="1028"/>
      <c r="F75" s="988"/>
      <c r="G75" s="989"/>
      <c r="H75" s="991">
        <v>12</v>
      </c>
      <c r="I75" s="993"/>
    </row>
    <row r="76" spans="1:82" s="689" customFormat="1" ht="15" customHeight="1" x14ac:dyDescent="0.15">
      <c r="A76" s="1261" t="s">
        <v>10</v>
      </c>
      <c r="B76" s="1262"/>
      <c r="C76" s="1059">
        <f t="shared" ref="C76:C81" si="49">SUM(D76:F76)+H76</f>
        <v>0</v>
      </c>
      <c r="D76" s="986"/>
      <c r="E76" s="1028"/>
      <c r="F76" s="988"/>
      <c r="G76" s="989"/>
      <c r="H76" s="991"/>
      <c r="I76" s="993"/>
    </row>
    <row r="77" spans="1:82" s="117" customFormat="1" ht="15" customHeight="1" x14ac:dyDescent="0.15">
      <c r="A77" s="1263" t="s">
        <v>343</v>
      </c>
      <c r="B77" s="1264"/>
      <c r="C77" s="683">
        <f t="shared" si="49"/>
        <v>0</v>
      </c>
      <c r="D77" s="454"/>
      <c r="E77" s="541"/>
      <c r="F77" s="456"/>
      <c r="G77" s="457"/>
      <c r="H77" s="459"/>
      <c r="I77" s="448"/>
    </row>
    <row r="78" spans="1:82" s="117" customFormat="1" ht="15" customHeight="1" x14ac:dyDescent="0.15">
      <c r="A78" s="1263" t="s">
        <v>12</v>
      </c>
      <c r="B78" s="1264"/>
      <c r="C78" s="683">
        <f t="shared" si="49"/>
        <v>0</v>
      </c>
      <c r="D78" s="454"/>
      <c r="E78" s="541"/>
      <c r="F78" s="456"/>
      <c r="G78" s="457"/>
      <c r="H78" s="459"/>
      <c r="I78" s="448"/>
    </row>
    <row r="79" spans="1:82" s="117" customFormat="1" ht="15" customHeight="1" x14ac:dyDescent="0.15">
      <c r="A79" s="1269" t="s">
        <v>13</v>
      </c>
      <c r="B79" s="1264"/>
      <c r="C79" s="683">
        <f t="shared" si="49"/>
        <v>0</v>
      </c>
      <c r="D79" s="454"/>
      <c r="E79" s="541"/>
      <c r="F79" s="456"/>
      <c r="G79" s="457"/>
      <c r="H79" s="459"/>
      <c r="I79" s="448"/>
      <c r="K79" s="117">
        <v>12</v>
      </c>
    </row>
    <row r="80" spans="1:82" s="117" customFormat="1" ht="15" customHeight="1" x14ac:dyDescent="0.15">
      <c r="A80" s="1269" t="s">
        <v>386</v>
      </c>
      <c r="B80" s="1264"/>
      <c r="C80" s="683">
        <f t="shared" si="49"/>
        <v>0</v>
      </c>
      <c r="D80" s="454"/>
      <c r="E80" s="541"/>
      <c r="F80" s="456"/>
      <c r="G80" s="457"/>
      <c r="H80" s="459"/>
      <c r="I80" s="448"/>
    </row>
    <row r="81" spans="1:78" s="117" customFormat="1" ht="15" customHeight="1" x14ac:dyDescent="0.15">
      <c r="A81" s="1270" t="s">
        <v>96</v>
      </c>
      <c r="B81" s="1271"/>
      <c r="C81" s="701">
        <f t="shared" si="49"/>
        <v>0</v>
      </c>
      <c r="D81" s="469"/>
      <c r="E81" s="556"/>
      <c r="F81" s="491"/>
      <c r="G81" s="492"/>
      <c r="H81" s="470"/>
      <c r="I81" s="472"/>
    </row>
    <row r="82" spans="1:78" s="117" customFormat="1" ht="15" customHeight="1" x14ac:dyDescent="0.15">
      <c r="A82" s="1" t="s">
        <v>387</v>
      </c>
    </row>
    <row r="83" spans="1:78" s="217" customFormat="1" ht="18" customHeight="1" x14ac:dyDescent="0.15">
      <c r="A83" s="4" t="s">
        <v>388</v>
      </c>
    </row>
    <row r="84" spans="1:78" s="117" customFormat="1" ht="15" customHeight="1" x14ac:dyDescent="0.15">
      <c r="A84" s="1272" t="s">
        <v>389</v>
      </c>
      <c r="B84" s="1272" t="s">
        <v>390</v>
      </c>
      <c r="C84" s="1200" t="s">
        <v>391</v>
      </c>
      <c r="D84" s="1213"/>
      <c r="E84" s="1213"/>
      <c r="F84" s="1213"/>
      <c r="G84" s="1231"/>
    </row>
    <row r="85" spans="1:78" s="117" customFormat="1" ht="15" customHeight="1" x14ac:dyDescent="0.15">
      <c r="A85" s="1273"/>
      <c r="B85" s="1273"/>
      <c r="C85" s="377" t="s">
        <v>57</v>
      </c>
      <c r="D85" s="395" t="s">
        <v>10</v>
      </c>
      <c r="E85" s="394" t="s">
        <v>11</v>
      </c>
      <c r="F85" s="394" t="s">
        <v>12</v>
      </c>
      <c r="G85" s="379" t="s">
        <v>13</v>
      </c>
    </row>
    <row r="86" spans="1:78" s="117" customFormat="1" ht="15" customHeight="1" x14ac:dyDescent="0.15">
      <c r="A86" s="414" t="s">
        <v>392</v>
      </c>
      <c r="B86" s="581">
        <f>SUM(C86:G86)</f>
        <v>0</v>
      </c>
      <c r="C86" s="532"/>
      <c r="D86" s="501"/>
      <c r="E86" s="501"/>
      <c r="F86" s="501"/>
      <c r="G86" s="445"/>
    </row>
    <row r="87" spans="1:78" s="117" customFormat="1" ht="15" customHeight="1" x14ac:dyDescent="0.15">
      <c r="A87" s="702" t="s">
        <v>355</v>
      </c>
      <c r="B87" s="703">
        <f>SUM(C87:G87)</f>
        <v>0</v>
      </c>
      <c r="C87" s="469"/>
      <c r="D87" s="494"/>
      <c r="E87" s="494"/>
      <c r="F87" s="494"/>
      <c r="G87" s="471"/>
    </row>
    <row r="88" spans="1:78" s="252" customFormat="1" ht="18" customHeight="1" x14ac:dyDescent="0.2">
      <c r="A88" s="4" t="s">
        <v>393</v>
      </c>
    </row>
    <row r="89" spans="1:78" s="117" customFormat="1" ht="21" x14ac:dyDescent="0.15">
      <c r="A89" s="704" t="s">
        <v>98</v>
      </c>
      <c r="B89" s="430" t="s">
        <v>394</v>
      </c>
      <c r="C89" s="430" t="s">
        <v>395</v>
      </c>
    </row>
    <row r="90" spans="1:78" s="117" customFormat="1" ht="15" customHeight="1" x14ac:dyDescent="0.15">
      <c r="A90" s="705" t="s">
        <v>392</v>
      </c>
      <c r="B90" s="706"/>
      <c r="C90" s="706"/>
    </row>
    <row r="91" spans="1:78" s="217" customFormat="1" ht="18" customHeight="1" x14ac:dyDescent="0.15">
      <c r="A91" s="4" t="s">
        <v>396</v>
      </c>
    </row>
    <row r="92" spans="1:78" s="117" customFormat="1" ht="15" customHeight="1" x14ac:dyDescent="0.15">
      <c r="A92" s="1274" t="s">
        <v>222</v>
      </c>
      <c r="B92" s="1274" t="s">
        <v>29</v>
      </c>
      <c r="C92" s="1275" t="s">
        <v>397</v>
      </c>
      <c r="D92" s="1276"/>
      <c r="E92" s="1276"/>
      <c r="F92" s="1276"/>
      <c r="G92" s="1276"/>
      <c r="H92" s="1276"/>
      <c r="I92" s="1276"/>
      <c r="J92" s="1276"/>
      <c r="K92" s="1276"/>
      <c r="L92" s="1276"/>
      <c r="M92" s="1276"/>
      <c r="N92" s="1276"/>
      <c r="O92" s="1276"/>
      <c r="P92" s="1276"/>
      <c r="Q92" s="1276"/>
      <c r="R92" s="1276"/>
      <c r="S92" s="1276"/>
      <c r="T92" s="1277" t="s">
        <v>398</v>
      </c>
      <c r="U92" s="1278"/>
    </row>
    <row r="93" spans="1:78" s="117" customFormat="1" ht="15" customHeight="1" x14ac:dyDescent="0.15">
      <c r="A93" s="1274"/>
      <c r="B93" s="1274"/>
      <c r="C93" s="1281" t="s">
        <v>56</v>
      </c>
      <c r="D93" s="1282"/>
      <c r="E93" s="1282"/>
      <c r="F93" s="1282"/>
      <c r="G93" s="1282"/>
      <c r="H93" s="1282"/>
      <c r="I93" s="1282"/>
      <c r="J93" s="1282"/>
      <c r="K93" s="1282"/>
      <c r="L93" s="1282"/>
      <c r="M93" s="1282"/>
      <c r="N93" s="1282"/>
      <c r="O93" s="1282"/>
      <c r="P93" s="1282"/>
      <c r="Q93" s="1282"/>
      <c r="R93" s="1282"/>
      <c r="S93" s="1282"/>
      <c r="T93" s="1279"/>
      <c r="U93" s="1280"/>
    </row>
    <row r="94" spans="1:78" s="117" customFormat="1" ht="24.95" customHeight="1" x14ac:dyDescent="0.15">
      <c r="A94" s="1274"/>
      <c r="B94" s="1274"/>
      <c r="C94" s="377" t="s">
        <v>57</v>
      </c>
      <c r="D94" s="394" t="s">
        <v>10</v>
      </c>
      <c r="E94" s="394" t="s">
        <v>11</v>
      </c>
      <c r="F94" s="394" t="s">
        <v>12</v>
      </c>
      <c r="G94" s="394" t="s">
        <v>13</v>
      </c>
      <c r="H94" s="394" t="s">
        <v>14</v>
      </c>
      <c r="I94" s="394" t="s">
        <v>15</v>
      </c>
      <c r="J94" s="394" t="s">
        <v>16</v>
      </c>
      <c r="K94" s="394" t="s">
        <v>17</v>
      </c>
      <c r="L94" s="394" t="s">
        <v>18</v>
      </c>
      <c r="M94" s="394" t="s">
        <v>19</v>
      </c>
      <c r="N94" s="394" t="s">
        <v>20</v>
      </c>
      <c r="O94" s="707" t="s">
        <v>21</v>
      </c>
      <c r="P94" s="394" t="s">
        <v>22</v>
      </c>
      <c r="Q94" s="394" t="s">
        <v>23</v>
      </c>
      <c r="R94" s="394" t="s">
        <v>24</v>
      </c>
      <c r="S94" s="379" t="s">
        <v>82</v>
      </c>
      <c r="T94" s="708" t="s">
        <v>27</v>
      </c>
      <c r="U94" s="709" t="s">
        <v>28</v>
      </c>
    </row>
    <row r="95" spans="1:78" s="117" customFormat="1" ht="21" customHeight="1" x14ac:dyDescent="0.15">
      <c r="A95" s="710" t="s">
        <v>399</v>
      </c>
      <c r="B95" s="711">
        <f>SUM(C95:S95)</f>
        <v>0</v>
      </c>
      <c r="C95" s="532"/>
      <c r="D95" s="538"/>
      <c r="E95" s="538"/>
      <c r="F95" s="538"/>
      <c r="G95" s="538"/>
      <c r="H95" s="538"/>
      <c r="I95" s="538"/>
      <c r="J95" s="538"/>
      <c r="K95" s="538"/>
      <c r="L95" s="538"/>
      <c r="M95" s="538"/>
      <c r="N95" s="538"/>
      <c r="O95" s="538"/>
      <c r="P95" s="538"/>
      <c r="Q95" s="538"/>
      <c r="R95" s="538"/>
      <c r="S95" s="533"/>
      <c r="T95" s="532"/>
      <c r="U95" s="445"/>
      <c r="V95" s="117" t="str">
        <f>BQ95&amp;BR95</f>
        <v/>
      </c>
      <c r="BQ95" s="613" t="str">
        <f>IF((T95+U95)&lt;&gt;B95," * El total de Consultas por Sexo debe ser igual al Total de Consultas por grupo de Edad","")</f>
        <v/>
      </c>
      <c r="BZ95" s="244">
        <f t="shared" ref="BZ95:BZ109" si="50">IF((T95+U95)&lt;&gt;B95,1,0)</f>
        <v>0</v>
      </c>
    </row>
    <row r="96" spans="1:78" s="117" customFormat="1" ht="15" customHeight="1" x14ac:dyDescent="0.15">
      <c r="A96" s="712" t="s">
        <v>400</v>
      </c>
      <c r="B96" s="711">
        <f t="shared" ref="B96:B109" si="51">SUM(C96:S96)</f>
        <v>0</v>
      </c>
      <c r="C96" s="454"/>
      <c r="D96" s="541"/>
      <c r="E96" s="541"/>
      <c r="F96" s="541"/>
      <c r="G96" s="541"/>
      <c r="H96" s="541"/>
      <c r="I96" s="541"/>
      <c r="J96" s="541"/>
      <c r="K96" s="541"/>
      <c r="L96" s="541"/>
      <c r="M96" s="541"/>
      <c r="N96" s="541"/>
      <c r="O96" s="541"/>
      <c r="P96" s="541"/>
      <c r="Q96" s="541"/>
      <c r="R96" s="541"/>
      <c r="S96" s="456"/>
      <c r="T96" s="454"/>
      <c r="U96" s="455"/>
      <c r="V96" s="117" t="str">
        <f t="shared" ref="V96:V109" si="52">BQ96&amp;BR96</f>
        <v/>
      </c>
      <c r="BQ96" s="613" t="str">
        <f t="shared" ref="BQ96:BQ109" si="53">IF((T96+U96)&lt;&gt;B96," * El total de Consultas por Sexo debe ser igual al Total de Consultas por grupo de Edad","")</f>
        <v/>
      </c>
      <c r="BZ96" s="244">
        <f t="shared" si="50"/>
        <v>0</v>
      </c>
    </row>
    <row r="97" spans="1:78" s="117" customFormat="1" ht="15" customHeight="1" x14ac:dyDescent="0.15">
      <c r="A97" s="712" t="s">
        <v>401</v>
      </c>
      <c r="B97" s="711">
        <f t="shared" si="51"/>
        <v>0</v>
      </c>
      <c r="C97" s="454"/>
      <c r="D97" s="541"/>
      <c r="E97" s="541"/>
      <c r="F97" s="541"/>
      <c r="G97" s="541"/>
      <c r="H97" s="541"/>
      <c r="I97" s="541"/>
      <c r="J97" s="541"/>
      <c r="K97" s="541"/>
      <c r="L97" s="541"/>
      <c r="M97" s="541"/>
      <c r="N97" s="541"/>
      <c r="O97" s="541"/>
      <c r="P97" s="541"/>
      <c r="Q97" s="541"/>
      <c r="R97" s="541"/>
      <c r="S97" s="456"/>
      <c r="T97" s="454"/>
      <c r="U97" s="455"/>
      <c r="V97" s="117" t="str">
        <f t="shared" si="52"/>
        <v/>
      </c>
      <c r="BQ97" s="613" t="str">
        <f t="shared" si="53"/>
        <v/>
      </c>
      <c r="BZ97" s="244">
        <f t="shared" si="50"/>
        <v>0</v>
      </c>
    </row>
    <row r="98" spans="1:78" s="117" customFormat="1" ht="21" x14ac:dyDescent="0.15">
      <c r="A98" s="710" t="s">
        <v>402</v>
      </c>
      <c r="B98" s="711">
        <f t="shared" si="51"/>
        <v>0</v>
      </c>
      <c r="C98" s="454"/>
      <c r="D98" s="541"/>
      <c r="E98" s="541"/>
      <c r="F98" s="541"/>
      <c r="G98" s="541"/>
      <c r="H98" s="541"/>
      <c r="I98" s="541"/>
      <c r="J98" s="541"/>
      <c r="K98" s="541"/>
      <c r="L98" s="541"/>
      <c r="M98" s="541"/>
      <c r="N98" s="541"/>
      <c r="O98" s="541"/>
      <c r="P98" s="541"/>
      <c r="Q98" s="541"/>
      <c r="R98" s="541"/>
      <c r="S98" s="456"/>
      <c r="T98" s="454"/>
      <c r="U98" s="455"/>
      <c r="V98" s="117" t="str">
        <f t="shared" si="52"/>
        <v/>
      </c>
      <c r="BQ98" s="613" t="str">
        <f t="shared" si="53"/>
        <v/>
      </c>
      <c r="BZ98" s="244">
        <f t="shared" si="50"/>
        <v>0</v>
      </c>
    </row>
    <row r="99" spans="1:78" s="117" customFormat="1" ht="15" customHeight="1" x14ac:dyDescent="0.15">
      <c r="A99" s="712" t="s">
        <v>403</v>
      </c>
      <c r="B99" s="711">
        <f t="shared" si="51"/>
        <v>0</v>
      </c>
      <c r="C99" s="454"/>
      <c r="D99" s="541"/>
      <c r="E99" s="541"/>
      <c r="F99" s="541"/>
      <c r="G99" s="541"/>
      <c r="H99" s="541"/>
      <c r="I99" s="541"/>
      <c r="J99" s="541"/>
      <c r="K99" s="541"/>
      <c r="L99" s="541"/>
      <c r="M99" s="541"/>
      <c r="N99" s="541"/>
      <c r="O99" s="541"/>
      <c r="P99" s="541"/>
      <c r="Q99" s="541"/>
      <c r="R99" s="541"/>
      <c r="S99" s="456"/>
      <c r="T99" s="454"/>
      <c r="U99" s="455"/>
      <c r="V99" s="117" t="str">
        <f t="shared" si="52"/>
        <v/>
      </c>
      <c r="BQ99" s="613" t="str">
        <f t="shared" si="53"/>
        <v/>
      </c>
      <c r="BZ99" s="244">
        <f t="shared" si="50"/>
        <v>0</v>
      </c>
    </row>
    <row r="100" spans="1:78" s="117" customFormat="1" ht="15" customHeight="1" x14ac:dyDescent="0.15">
      <c r="A100" s="712" t="s">
        <v>404</v>
      </c>
      <c r="B100" s="711">
        <f t="shared" si="51"/>
        <v>0</v>
      </c>
      <c r="C100" s="454"/>
      <c r="D100" s="541"/>
      <c r="E100" s="541"/>
      <c r="F100" s="541"/>
      <c r="G100" s="541"/>
      <c r="H100" s="541"/>
      <c r="I100" s="541"/>
      <c r="J100" s="541"/>
      <c r="K100" s="541"/>
      <c r="L100" s="541"/>
      <c r="M100" s="541"/>
      <c r="N100" s="541"/>
      <c r="O100" s="541"/>
      <c r="P100" s="541"/>
      <c r="Q100" s="541"/>
      <c r="R100" s="541"/>
      <c r="S100" s="456"/>
      <c r="T100" s="454"/>
      <c r="U100" s="455"/>
      <c r="V100" s="117" t="str">
        <f t="shared" si="52"/>
        <v/>
      </c>
      <c r="BQ100" s="613" t="str">
        <f t="shared" si="53"/>
        <v/>
      </c>
      <c r="BZ100" s="244">
        <f t="shared" si="50"/>
        <v>0</v>
      </c>
    </row>
    <row r="101" spans="1:78" s="117" customFormat="1" ht="15" customHeight="1" x14ac:dyDescent="0.15">
      <c r="A101" s="712" t="s">
        <v>405</v>
      </c>
      <c r="B101" s="711">
        <f t="shared" si="51"/>
        <v>0</v>
      </c>
      <c r="C101" s="454"/>
      <c r="D101" s="541"/>
      <c r="E101" s="541"/>
      <c r="F101" s="541"/>
      <c r="G101" s="541"/>
      <c r="H101" s="541"/>
      <c r="I101" s="541"/>
      <c r="J101" s="541"/>
      <c r="K101" s="541"/>
      <c r="L101" s="541"/>
      <c r="M101" s="541"/>
      <c r="N101" s="541"/>
      <c r="O101" s="541"/>
      <c r="P101" s="541"/>
      <c r="Q101" s="541"/>
      <c r="R101" s="541"/>
      <c r="S101" s="456"/>
      <c r="T101" s="454"/>
      <c r="U101" s="455"/>
      <c r="V101" s="117" t="str">
        <f t="shared" si="52"/>
        <v/>
      </c>
      <c r="BQ101" s="613" t="str">
        <f t="shared" si="53"/>
        <v/>
      </c>
      <c r="BZ101" s="244">
        <f t="shared" si="50"/>
        <v>0</v>
      </c>
    </row>
    <row r="102" spans="1:78" s="117" customFormat="1" ht="15" customHeight="1" x14ac:dyDescent="0.15">
      <c r="A102" s="712" t="s">
        <v>406</v>
      </c>
      <c r="B102" s="711">
        <f t="shared" si="51"/>
        <v>0</v>
      </c>
      <c r="C102" s="454"/>
      <c r="D102" s="541"/>
      <c r="E102" s="541"/>
      <c r="F102" s="541"/>
      <c r="G102" s="541"/>
      <c r="H102" s="541"/>
      <c r="I102" s="541"/>
      <c r="J102" s="541"/>
      <c r="K102" s="541"/>
      <c r="L102" s="541"/>
      <c r="M102" s="541"/>
      <c r="N102" s="541"/>
      <c r="O102" s="541"/>
      <c r="P102" s="541"/>
      <c r="Q102" s="541"/>
      <c r="R102" s="541"/>
      <c r="S102" s="456"/>
      <c r="T102" s="454"/>
      <c r="U102" s="455"/>
      <c r="V102" s="117" t="str">
        <f t="shared" si="52"/>
        <v/>
      </c>
      <c r="BQ102" s="613" t="str">
        <f t="shared" si="53"/>
        <v/>
      </c>
      <c r="BZ102" s="244">
        <f t="shared" si="50"/>
        <v>0</v>
      </c>
    </row>
    <row r="103" spans="1:78" s="117" customFormat="1" ht="15" customHeight="1" x14ac:dyDescent="0.15">
      <c r="A103" s="712" t="s">
        <v>407</v>
      </c>
      <c r="B103" s="711">
        <f t="shared" si="51"/>
        <v>0</v>
      </c>
      <c r="C103" s="454"/>
      <c r="D103" s="541"/>
      <c r="E103" s="541"/>
      <c r="F103" s="541"/>
      <c r="G103" s="541"/>
      <c r="H103" s="541"/>
      <c r="I103" s="541"/>
      <c r="J103" s="541"/>
      <c r="K103" s="541"/>
      <c r="L103" s="541"/>
      <c r="M103" s="541"/>
      <c r="N103" s="541"/>
      <c r="O103" s="541"/>
      <c r="P103" s="541"/>
      <c r="Q103" s="541"/>
      <c r="R103" s="541"/>
      <c r="S103" s="456"/>
      <c r="T103" s="454"/>
      <c r="U103" s="455"/>
      <c r="V103" s="117" t="str">
        <f t="shared" si="52"/>
        <v/>
      </c>
      <c r="BQ103" s="613" t="str">
        <f t="shared" si="53"/>
        <v/>
      </c>
      <c r="BZ103" s="244">
        <f t="shared" si="50"/>
        <v>0</v>
      </c>
    </row>
    <row r="104" spans="1:78" s="117" customFormat="1" ht="15" customHeight="1" x14ac:dyDescent="0.15">
      <c r="A104" s="712" t="s">
        <v>408</v>
      </c>
      <c r="B104" s="711">
        <f t="shared" si="51"/>
        <v>0</v>
      </c>
      <c r="C104" s="454"/>
      <c r="D104" s="541"/>
      <c r="E104" s="541"/>
      <c r="F104" s="541"/>
      <c r="G104" s="541"/>
      <c r="H104" s="541"/>
      <c r="I104" s="541"/>
      <c r="J104" s="541"/>
      <c r="K104" s="541"/>
      <c r="L104" s="541"/>
      <c r="M104" s="541"/>
      <c r="N104" s="541"/>
      <c r="O104" s="541"/>
      <c r="P104" s="541"/>
      <c r="Q104" s="541"/>
      <c r="R104" s="541"/>
      <c r="S104" s="456"/>
      <c r="T104" s="454"/>
      <c r="U104" s="455"/>
      <c r="V104" s="117" t="str">
        <f t="shared" si="52"/>
        <v/>
      </c>
      <c r="BQ104" s="613" t="str">
        <f t="shared" si="53"/>
        <v/>
      </c>
      <c r="BZ104" s="244">
        <f t="shared" si="50"/>
        <v>0</v>
      </c>
    </row>
    <row r="105" spans="1:78" s="117" customFormat="1" ht="15" customHeight="1" x14ac:dyDescent="0.15">
      <c r="A105" s="712" t="s">
        <v>409</v>
      </c>
      <c r="B105" s="711">
        <f t="shared" si="51"/>
        <v>0</v>
      </c>
      <c r="C105" s="454"/>
      <c r="D105" s="541"/>
      <c r="E105" s="541"/>
      <c r="F105" s="541"/>
      <c r="G105" s="541"/>
      <c r="H105" s="541"/>
      <c r="I105" s="541"/>
      <c r="J105" s="541"/>
      <c r="K105" s="541"/>
      <c r="L105" s="541"/>
      <c r="M105" s="541"/>
      <c r="N105" s="541"/>
      <c r="O105" s="541"/>
      <c r="P105" s="541"/>
      <c r="Q105" s="541"/>
      <c r="R105" s="541"/>
      <c r="S105" s="456"/>
      <c r="T105" s="454"/>
      <c r="U105" s="455"/>
      <c r="V105" s="117" t="str">
        <f t="shared" si="52"/>
        <v/>
      </c>
      <c r="BQ105" s="613" t="str">
        <f t="shared" si="53"/>
        <v/>
      </c>
      <c r="BZ105" s="244">
        <f t="shared" si="50"/>
        <v>0</v>
      </c>
    </row>
    <row r="106" spans="1:78" s="117" customFormat="1" ht="15" customHeight="1" x14ac:dyDescent="0.15">
      <c r="A106" s="712" t="s">
        <v>410</v>
      </c>
      <c r="B106" s="711">
        <f t="shared" si="51"/>
        <v>0</v>
      </c>
      <c r="C106" s="454"/>
      <c r="D106" s="541"/>
      <c r="E106" s="541"/>
      <c r="F106" s="541"/>
      <c r="G106" s="541"/>
      <c r="H106" s="541"/>
      <c r="I106" s="541"/>
      <c r="J106" s="541"/>
      <c r="K106" s="541"/>
      <c r="L106" s="541"/>
      <c r="M106" s="541"/>
      <c r="N106" s="541"/>
      <c r="O106" s="541"/>
      <c r="P106" s="541"/>
      <c r="Q106" s="541"/>
      <c r="R106" s="541"/>
      <c r="S106" s="456"/>
      <c r="T106" s="454"/>
      <c r="U106" s="455"/>
      <c r="V106" s="117" t="str">
        <f t="shared" si="52"/>
        <v/>
      </c>
      <c r="BQ106" s="613" t="str">
        <f t="shared" si="53"/>
        <v/>
      </c>
      <c r="BZ106" s="244">
        <f t="shared" si="50"/>
        <v>0</v>
      </c>
    </row>
    <row r="107" spans="1:78" s="117" customFormat="1" ht="15" customHeight="1" x14ac:dyDescent="0.15">
      <c r="A107" s="712" t="s">
        <v>411</v>
      </c>
      <c r="B107" s="711">
        <f t="shared" si="51"/>
        <v>0</v>
      </c>
      <c r="C107" s="454"/>
      <c r="D107" s="541"/>
      <c r="E107" s="541"/>
      <c r="F107" s="541"/>
      <c r="G107" s="541"/>
      <c r="H107" s="541"/>
      <c r="I107" s="541"/>
      <c r="J107" s="541"/>
      <c r="K107" s="541"/>
      <c r="L107" s="541"/>
      <c r="M107" s="541"/>
      <c r="N107" s="541"/>
      <c r="O107" s="541"/>
      <c r="P107" s="541"/>
      <c r="Q107" s="541"/>
      <c r="R107" s="541"/>
      <c r="S107" s="456"/>
      <c r="T107" s="454"/>
      <c r="U107" s="455"/>
      <c r="V107" s="117" t="str">
        <f t="shared" si="52"/>
        <v/>
      </c>
      <c r="BQ107" s="613" t="str">
        <f t="shared" si="53"/>
        <v/>
      </c>
      <c r="BZ107" s="244">
        <f t="shared" si="50"/>
        <v>0</v>
      </c>
    </row>
    <row r="108" spans="1:78" s="117" customFormat="1" ht="15" customHeight="1" x14ac:dyDescent="0.15">
      <c r="A108" s="712" t="s">
        <v>412</v>
      </c>
      <c r="B108" s="711">
        <f t="shared" si="51"/>
        <v>0</v>
      </c>
      <c r="C108" s="454"/>
      <c r="D108" s="541"/>
      <c r="E108" s="541"/>
      <c r="F108" s="541"/>
      <c r="G108" s="541"/>
      <c r="H108" s="541"/>
      <c r="I108" s="541"/>
      <c r="J108" s="541"/>
      <c r="K108" s="541"/>
      <c r="L108" s="541"/>
      <c r="M108" s="541"/>
      <c r="N108" s="541"/>
      <c r="O108" s="541"/>
      <c r="P108" s="541"/>
      <c r="Q108" s="541"/>
      <c r="R108" s="541"/>
      <c r="S108" s="456"/>
      <c r="T108" s="454"/>
      <c r="U108" s="455"/>
      <c r="V108" s="117" t="str">
        <f t="shared" si="52"/>
        <v/>
      </c>
      <c r="BQ108" s="613" t="str">
        <f t="shared" si="53"/>
        <v/>
      </c>
      <c r="BZ108" s="244">
        <f t="shared" si="50"/>
        <v>0</v>
      </c>
    </row>
    <row r="109" spans="1:78" s="117" customFormat="1" ht="15" customHeight="1" x14ac:dyDescent="0.15">
      <c r="A109" s="712" t="s">
        <v>413</v>
      </c>
      <c r="B109" s="711">
        <f t="shared" si="51"/>
        <v>0</v>
      </c>
      <c r="C109" s="469"/>
      <c r="D109" s="556"/>
      <c r="E109" s="556"/>
      <c r="F109" s="556"/>
      <c r="G109" s="556"/>
      <c r="H109" s="556"/>
      <c r="I109" s="556"/>
      <c r="J109" s="556"/>
      <c r="K109" s="556"/>
      <c r="L109" s="556"/>
      <c r="M109" s="556"/>
      <c r="N109" s="556"/>
      <c r="O109" s="556"/>
      <c r="P109" s="556"/>
      <c r="Q109" s="556"/>
      <c r="R109" s="556"/>
      <c r="S109" s="491"/>
      <c r="T109" s="469"/>
      <c r="U109" s="471"/>
      <c r="V109" s="117" t="str">
        <f t="shared" si="52"/>
        <v/>
      </c>
      <c r="BQ109" s="613" t="str">
        <f t="shared" si="53"/>
        <v/>
      </c>
      <c r="BZ109" s="244">
        <f t="shared" si="50"/>
        <v>0</v>
      </c>
    </row>
    <row r="110" spans="1:78" s="117" customFormat="1" ht="15" customHeight="1" x14ac:dyDescent="0.15">
      <c r="A110" s="713" t="s">
        <v>29</v>
      </c>
      <c r="B110" s="714">
        <f>SUM(C110:S110)</f>
        <v>0</v>
      </c>
      <c r="C110" s="715">
        <f>SUM(C95:C109)</f>
        <v>0</v>
      </c>
      <c r="D110" s="716">
        <f t="shared" ref="D110:U110" si="54">SUM(D95:D109)</f>
        <v>0</v>
      </c>
      <c r="E110" s="716">
        <f t="shared" si="54"/>
        <v>0</v>
      </c>
      <c r="F110" s="716">
        <f t="shared" si="54"/>
        <v>0</v>
      </c>
      <c r="G110" s="716">
        <f t="shared" si="54"/>
        <v>0</v>
      </c>
      <c r="H110" s="717">
        <f t="shared" si="54"/>
        <v>0</v>
      </c>
      <c r="I110" s="716">
        <f t="shared" si="54"/>
        <v>0</v>
      </c>
      <c r="J110" s="716">
        <f t="shared" si="54"/>
        <v>0</v>
      </c>
      <c r="K110" s="716">
        <f t="shared" si="54"/>
        <v>0</v>
      </c>
      <c r="L110" s="716">
        <f t="shared" si="54"/>
        <v>0</v>
      </c>
      <c r="M110" s="716">
        <f t="shared" si="54"/>
        <v>0</v>
      </c>
      <c r="N110" s="716">
        <f t="shared" si="54"/>
        <v>0</v>
      </c>
      <c r="O110" s="716">
        <f t="shared" si="54"/>
        <v>0</v>
      </c>
      <c r="P110" s="716">
        <f t="shared" si="54"/>
        <v>0</v>
      </c>
      <c r="Q110" s="716">
        <f t="shared" si="54"/>
        <v>0</v>
      </c>
      <c r="R110" s="716">
        <f t="shared" si="54"/>
        <v>0</v>
      </c>
      <c r="S110" s="718">
        <f t="shared" si="54"/>
        <v>0</v>
      </c>
      <c r="T110" s="715">
        <f t="shared" si="54"/>
        <v>0</v>
      </c>
      <c r="U110" s="718">
        <f t="shared" si="54"/>
        <v>0</v>
      </c>
    </row>
    <row r="111" spans="1:78" s="217" customFormat="1" ht="18" customHeight="1" x14ac:dyDescent="0.15">
      <c r="A111" s="216" t="s">
        <v>414</v>
      </c>
    </row>
    <row r="112" spans="1:78" s="117" customFormat="1" ht="15" customHeight="1" x14ac:dyDescent="0.15">
      <c r="A112" s="1196" t="s">
        <v>415</v>
      </c>
      <c r="B112" s="1283" t="s">
        <v>416</v>
      </c>
      <c r="C112" s="1192" t="s">
        <v>150</v>
      </c>
      <c r="D112" s="1193"/>
      <c r="E112" s="1194"/>
      <c r="F112" s="1200" t="s">
        <v>3</v>
      </c>
      <c r="G112" s="1213"/>
      <c r="H112" s="1213"/>
      <c r="I112" s="1213"/>
      <c r="J112" s="1213"/>
      <c r="K112" s="1213"/>
      <c r="L112" s="1213"/>
      <c r="M112" s="1213"/>
      <c r="N112" s="1213"/>
      <c r="O112" s="1213"/>
      <c r="P112" s="1213"/>
      <c r="Q112" s="1213"/>
      <c r="R112" s="1213"/>
      <c r="S112" s="1213"/>
      <c r="T112" s="719"/>
      <c r="U112" s="606"/>
      <c r="V112" s="606"/>
      <c r="W112" s="606"/>
      <c r="X112" s="606"/>
      <c r="Y112" s="606"/>
      <c r="Z112" s="606"/>
      <c r="AA112" s="606"/>
      <c r="AB112" s="606"/>
      <c r="AC112" s="606"/>
      <c r="AD112" s="606"/>
      <c r="AE112" s="606"/>
      <c r="AF112" s="606"/>
      <c r="AG112" s="606"/>
      <c r="AH112" s="606"/>
      <c r="AI112" s="606"/>
      <c r="AJ112" s="606"/>
      <c r="AK112" s="606"/>
      <c r="AL112" s="606"/>
      <c r="AM112" s="606"/>
    </row>
    <row r="113" spans="1:78" s="117" customFormat="1" ht="15" customHeight="1" x14ac:dyDescent="0.15">
      <c r="A113" s="1190"/>
      <c r="B113" s="1284"/>
      <c r="C113" s="1152"/>
      <c r="D113" s="1068"/>
      <c r="E113" s="1153"/>
      <c r="F113" s="1205" t="s">
        <v>417</v>
      </c>
      <c r="G113" s="1205"/>
      <c r="H113" s="1198" t="s">
        <v>418</v>
      </c>
      <c r="I113" s="1199"/>
      <c r="J113" s="1198" t="s">
        <v>419</v>
      </c>
      <c r="K113" s="1199"/>
      <c r="L113" s="1198" t="s">
        <v>420</v>
      </c>
      <c r="M113" s="1199"/>
      <c r="N113" s="1198" t="s">
        <v>21</v>
      </c>
      <c r="O113" s="1199"/>
      <c r="P113" s="1198" t="s">
        <v>421</v>
      </c>
      <c r="Q113" s="1199"/>
      <c r="R113" s="1198" t="s">
        <v>82</v>
      </c>
      <c r="S113" s="1199"/>
    </row>
    <row r="114" spans="1:78" s="117" customFormat="1" ht="15" customHeight="1" x14ac:dyDescent="0.15">
      <c r="A114" s="1249"/>
      <c r="B114" s="1285"/>
      <c r="C114" s="377" t="s">
        <v>26</v>
      </c>
      <c r="D114" s="395" t="s">
        <v>27</v>
      </c>
      <c r="E114" s="396" t="s">
        <v>28</v>
      </c>
      <c r="F114" s="377" t="s">
        <v>27</v>
      </c>
      <c r="G114" s="396" t="s">
        <v>28</v>
      </c>
      <c r="H114" s="377" t="s">
        <v>27</v>
      </c>
      <c r="I114" s="396" t="s">
        <v>28</v>
      </c>
      <c r="J114" s="377" t="s">
        <v>27</v>
      </c>
      <c r="K114" s="396" t="s">
        <v>28</v>
      </c>
      <c r="L114" s="377" t="s">
        <v>27</v>
      </c>
      <c r="M114" s="396" t="s">
        <v>28</v>
      </c>
      <c r="N114" s="377" t="s">
        <v>27</v>
      </c>
      <c r="O114" s="396" t="s">
        <v>28</v>
      </c>
      <c r="P114" s="377" t="s">
        <v>27</v>
      </c>
      <c r="Q114" s="396" t="s">
        <v>28</v>
      </c>
      <c r="R114" s="377" t="s">
        <v>27</v>
      </c>
      <c r="S114" s="396" t="s">
        <v>28</v>
      </c>
    </row>
    <row r="115" spans="1:78" s="117" customFormat="1" ht="15" customHeight="1" x14ac:dyDescent="0.15">
      <c r="A115" s="603" t="s">
        <v>422</v>
      </c>
      <c r="B115" s="438"/>
      <c r="C115" s="720">
        <f t="shared" ref="C115:C119" si="55">SUM(D115+E115)</f>
        <v>0</v>
      </c>
      <c r="D115" s="595">
        <f>+F115+H115+J115+L115+N115+P115+R115</f>
        <v>0</v>
      </c>
      <c r="E115" s="721">
        <f>+G115+I115+K115+M115+O115+Q115+S115</f>
        <v>0</v>
      </c>
      <c r="F115" s="438"/>
      <c r="G115" s="439"/>
      <c r="H115" s="438"/>
      <c r="I115" s="439"/>
      <c r="J115" s="438"/>
      <c r="K115" s="440"/>
      <c r="L115" s="438"/>
      <c r="M115" s="440"/>
      <c r="N115" s="438"/>
      <c r="O115" s="440"/>
      <c r="P115" s="438"/>
      <c r="Q115" s="440"/>
      <c r="R115" s="438"/>
      <c r="S115" s="440"/>
    </row>
    <row r="116" spans="1:78" s="117" customFormat="1" ht="15" customHeight="1" x14ac:dyDescent="0.15">
      <c r="A116" s="218" t="s">
        <v>423</v>
      </c>
      <c r="B116" s="454"/>
      <c r="C116" s="21">
        <f t="shared" si="55"/>
        <v>0</v>
      </c>
      <c r="D116" s="464">
        <f>+F116+H116+J116+L116+N116+P116+R116</f>
        <v>0</v>
      </c>
      <c r="E116" s="598">
        <f t="shared" ref="E116:E118" si="56">+G116+I116+K116+M116+O116+Q116+S116</f>
        <v>0</v>
      </c>
      <c r="F116" s="462"/>
      <c r="G116" s="26"/>
      <c r="H116" s="454"/>
      <c r="I116" s="455"/>
      <c r="J116" s="454"/>
      <c r="K116" s="456"/>
      <c r="L116" s="454"/>
      <c r="M116" s="456"/>
      <c r="N116" s="454"/>
      <c r="O116" s="456"/>
      <c r="P116" s="454"/>
      <c r="Q116" s="456"/>
      <c r="R116" s="454"/>
      <c r="S116" s="456"/>
    </row>
    <row r="117" spans="1:78" s="117" customFormat="1" ht="15" customHeight="1" x14ac:dyDescent="0.15">
      <c r="A117" s="230" t="s">
        <v>424</v>
      </c>
      <c r="B117" s="110"/>
      <c r="C117" s="88">
        <f t="shared" si="55"/>
        <v>0</v>
      </c>
      <c r="D117" s="464">
        <f t="shared" ref="D117:D119" si="57">+F117+H117+J117+L117+N117+P117+R117</f>
        <v>0</v>
      </c>
      <c r="E117" s="597">
        <f t="shared" si="56"/>
        <v>0</v>
      </c>
      <c r="F117" s="24"/>
      <c r="G117" s="44"/>
      <c r="H117" s="107"/>
      <c r="I117" s="26"/>
      <c r="J117" s="82"/>
      <c r="K117" s="110"/>
      <c r="L117" s="107"/>
      <c r="M117" s="26"/>
      <c r="N117" s="107"/>
      <c r="O117" s="26"/>
      <c r="P117" s="107"/>
      <c r="Q117" s="26"/>
      <c r="R117" s="24"/>
      <c r="S117" s="110"/>
    </row>
    <row r="118" spans="1:78" s="117" customFormat="1" ht="15" customHeight="1" x14ac:dyDescent="0.15">
      <c r="A118" s="596" t="s">
        <v>425</v>
      </c>
      <c r="B118" s="261"/>
      <c r="C118" s="21">
        <f t="shared" si="55"/>
        <v>0</v>
      </c>
      <c r="D118" s="464">
        <f>+F118+H118+J118+L118+N118+P118+R118</f>
        <v>0</v>
      </c>
      <c r="E118" s="598">
        <f t="shared" si="56"/>
        <v>0</v>
      </c>
      <c r="F118" s="722"/>
      <c r="G118" s="26"/>
      <c r="H118" s="83"/>
      <c r="I118" s="44"/>
      <c r="J118" s="90"/>
      <c r="K118" s="261"/>
      <c r="L118" s="361"/>
      <c r="M118" s="26"/>
      <c r="N118" s="51"/>
      <c r="O118" s="261"/>
      <c r="P118" s="33"/>
      <c r="Q118" s="44"/>
      <c r="R118" s="33"/>
      <c r="S118" s="44"/>
    </row>
    <row r="119" spans="1:78" s="117" customFormat="1" ht="15" customHeight="1" x14ac:dyDescent="0.15">
      <c r="A119" s="53" t="s">
        <v>426</v>
      </c>
      <c r="B119" s="57"/>
      <c r="C119" s="9">
        <f t="shared" si="55"/>
        <v>0</v>
      </c>
      <c r="D119" s="467">
        <f t="shared" si="57"/>
        <v>0</v>
      </c>
      <c r="E119" s="599">
        <f>+G119+I119+K119+M119+O119+Q119+S119</f>
        <v>0</v>
      </c>
      <c r="F119" s="56"/>
      <c r="G119" s="55"/>
      <c r="H119" s="157"/>
      <c r="I119" s="55"/>
      <c r="J119" s="157"/>
      <c r="K119" s="55"/>
      <c r="L119" s="59"/>
      <c r="M119" s="55"/>
      <c r="N119" s="56"/>
      <c r="O119" s="55"/>
      <c r="P119" s="361"/>
      <c r="Q119" s="55"/>
      <c r="R119" s="361"/>
      <c r="S119" s="55"/>
    </row>
    <row r="120" spans="1:78" s="117" customFormat="1" ht="15" customHeight="1" x14ac:dyDescent="0.15">
      <c r="A120" s="723" t="s">
        <v>29</v>
      </c>
      <c r="B120" s="386">
        <f>SUM(B115:B119)</f>
        <v>0</v>
      </c>
      <c r="C120" s="602">
        <f>SUM(C115:C119)</f>
        <v>0</v>
      </c>
      <c r="D120" s="724">
        <f>SUM(D115:D119)</f>
        <v>0</v>
      </c>
      <c r="E120" s="601">
        <f t="shared" ref="E120:S120" si="58">SUM(E115:E119)</f>
        <v>0</v>
      </c>
      <c r="F120" s="643">
        <f t="shared" si="58"/>
        <v>0</v>
      </c>
      <c r="G120" s="601">
        <f t="shared" si="58"/>
        <v>0</v>
      </c>
      <c r="H120" s="643">
        <f t="shared" si="58"/>
        <v>0</v>
      </c>
      <c r="I120" s="601">
        <f t="shared" si="58"/>
        <v>0</v>
      </c>
      <c r="J120" s="602">
        <f t="shared" si="58"/>
        <v>0</v>
      </c>
      <c r="K120" s="725">
        <f t="shared" si="58"/>
        <v>0</v>
      </c>
      <c r="L120" s="643">
        <f t="shared" si="58"/>
        <v>0</v>
      </c>
      <c r="M120" s="601">
        <f t="shared" si="58"/>
        <v>0</v>
      </c>
      <c r="N120" s="643">
        <f t="shared" si="58"/>
        <v>0</v>
      </c>
      <c r="O120" s="601">
        <f t="shared" si="58"/>
        <v>0</v>
      </c>
      <c r="P120" s="643">
        <f t="shared" si="58"/>
        <v>0</v>
      </c>
      <c r="Q120" s="601">
        <f t="shared" si="58"/>
        <v>0</v>
      </c>
      <c r="R120" s="643">
        <f t="shared" si="58"/>
        <v>0</v>
      </c>
      <c r="S120" s="644">
        <f t="shared" si="58"/>
        <v>0</v>
      </c>
      <c r="T120" s="726"/>
    </row>
    <row r="121" spans="1:78" x14ac:dyDescent="0.25">
      <c r="BQ121"/>
      <c r="BR121"/>
      <c r="BS121"/>
      <c r="BT121"/>
      <c r="BU121"/>
      <c r="BW121"/>
      <c r="BX121"/>
      <c r="BY121"/>
      <c r="BZ121"/>
    </row>
    <row r="122" spans="1:78" x14ac:dyDescent="0.25">
      <c r="BQ122"/>
      <c r="BR122"/>
      <c r="BS122"/>
      <c r="BT122"/>
      <c r="BU122"/>
      <c r="BW122"/>
      <c r="BX122"/>
      <c r="BY122"/>
      <c r="BZ122"/>
    </row>
    <row r="123" spans="1:78" x14ac:dyDescent="0.25">
      <c r="BQ123"/>
      <c r="BR123"/>
      <c r="BS123"/>
      <c r="BT123"/>
      <c r="BU123"/>
      <c r="BW123"/>
      <c r="BX123"/>
      <c r="BY123"/>
      <c r="BZ123"/>
    </row>
    <row r="124" spans="1:78" x14ac:dyDescent="0.25">
      <c r="BQ124"/>
      <c r="BR124"/>
      <c r="BS124"/>
      <c r="BT124"/>
      <c r="BU124"/>
      <c r="BW124"/>
      <c r="BX124"/>
      <c r="BY124"/>
      <c r="BZ124"/>
    </row>
    <row r="125" spans="1:78" x14ac:dyDescent="0.25">
      <c r="BQ125"/>
      <c r="BR125"/>
      <c r="BS125"/>
      <c r="BT125"/>
      <c r="BU125"/>
      <c r="BW125"/>
      <c r="BX125"/>
      <c r="BY125"/>
      <c r="BZ125"/>
    </row>
    <row r="126" spans="1:78" x14ac:dyDescent="0.25">
      <c r="BQ126"/>
      <c r="BR126"/>
      <c r="BS126"/>
      <c r="BT126"/>
      <c r="BU126"/>
      <c r="BW126"/>
      <c r="BX126"/>
      <c r="BY126"/>
      <c r="BZ126"/>
    </row>
    <row r="127" spans="1:78" x14ac:dyDescent="0.25">
      <c r="BQ127"/>
      <c r="BR127"/>
      <c r="BS127"/>
      <c r="BT127"/>
      <c r="BU127"/>
      <c r="BW127"/>
      <c r="BX127"/>
      <c r="BY127"/>
      <c r="BZ127"/>
    </row>
    <row r="128" spans="1:78" x14ac:dyDescent="0.25">
      <c r="BQ128"/>
      <c r="BR128"/>
      <c r="BS128"/>
      <c r="BT128"/>
      <c r="BU128"/>
      <c r="BW128"/>
      <c r="BX128"/>
      <c r="BY128"/>
      <c r="BZ128"/>
    </row>
    <row r="129" spans="1:78" x14ac:dyDescent="0.25">
      <c r="BQ129"/>
      <c r="BR129"/>
      <c r="BS129"/>
      <c r="BT129"/>
      <c r="BU129"/>
      <c r="BW129"/>
      <c r="BX129"/>
      <c r="BY129"/>
      <c r="BZ129"/>
    </row>
    <row r="130" spans="1:78" x14ac:dyDescent="0.25">
      <c r="BQ130"/>
      <c r="BR130"/>
      <c r="BS130"/>
      <c r="BT130"/>
      <c r="BU130"/>
      <c r="BW130"/>
      <c r="BX130"/>
      <c r="BY130"/>
      <c r="BZ130"/>
    </row>
    <row r="131" spans="1:78" x14ac:dyDescent="0.25">
      <c r="BQ131"/>
      <c r="BR131"/>
      <c r="BS131"/>
      <c r="BT131"/>
      <c r="BU131"/>
      <c r="BW131"/>
      <c r="BX131"/>
      <c r="BY131"/>
      <c r="BZ131"/>
    </row>
    <row r="132" spans="1:78" x14ac:dyDescent="0.25">
      <c r="BQ132"/>
      <c r="BR132"/>
      <c r="BS132"/>
      <c r="BT132"/>
      <c r="BU132"/>
      <c r="BW132"/>
      <c r="BX132"/>
      <c r="BY132"/>
      <c r="BZ132"/>
    </row>
    <row r="133" spans="1:78" x14ac:dyDescent="0.25">
      <c r="BQ133"/>
      <c r="BR133"/>
      <c r="BS133"/>
      <c r="BT133"/>
      <c r="BU133"/>
      <c r="BW133"/>
      <c r="BX133"/>
      <c r="BY133"/>
      <c r="BZ133"/>
    </row>
    <row r="134" spans="1:78" x14ac:dyDescent="0.25">
      <c r="BQ134"/>
      <c r="BR134"/>
      <c r="BS134"/>
      <c r="BT134"/>
      <c r="BU134"/>
      <c r="BW134"/>
      <c r="BX134"/>
      <c r="BY134"/>
      <c r="BZ134"/>
    </row>
    <row r="135" spans="1:78" x14ac:dyDescent="0.25">
      <c r="BQ135"/>
      <c r="BR135"/>
      <c r="BS135"/>
      <c r="BT135"/>
      <c r="BU135"/>
      <c r="BW135"/>
      <c r="BX135"/>
      <c r="BY135"/>
      <c r="BZ135"/>
    </row>
    <row r="136" spans="1:78" x14ac:dyDescent="0.25">
      <c r="BQ136"/>
      <c r="BR136"/>
      <c r="BS136"/>
      <c r="BT136"/>
      <c r="BU136"/>
      <c r="BW136"/>
      <c r="BX136"/>
      <c r="BY136"/>
      <c r="BZ136"/>
    </row>
    <row r="137" spans="1:78" x14ac:dyDescent="0.25">
      <c r="BQ137"/>
      <c r="BR137"/>
      <c r="BS137"/>
      <c r="BT137"/>
      <c r="BU137"/>
      <c r="BW137"/>
      <c r="BX137"/>
      <c r="BY137"/>
      <c r="BZ137"/>
    </row>
    <row r="138" spans="1:78" x14ac:dyDescent="0.25">
      <c r="BQ138"/>
      <c r="BR138"/>
      <c r="BS138"/>
      <c r="BT138"/>
      <c r="BU138"/>
      <c r="BW138"/>
      <c r="BX138"/>
      <c r="BY138"/>
      <c r="BZ138"/>
    </row>
    <row r="139" spans="1:78" hidden="1" x14ac:dyDescent="0.25">
      <c r="A139" s="727" t="e">
        <f>SUM(C10:C35,D38:J47,#REF!,C50:C59,D64:D69,C74:C81,B86:B87,B90:C90,B95:B110)</f>
        <v>#REF!</v>
      </c>
      <c r="B139" s="728">
        <f>SUM(BW10:CA109)</f>
        <v>2</v>
      </c>
      <c r="BQ139"/>
      <c r="BR139"/>
      <c r="BS139"/>
      <c r="BT139"/>
      <c r="BU139"/>
      <c r="BW139"/>
      <c r="BX139"/>
      <c r="BY139"/>
      <c r="BZ139"/>
    </row>
    <row r="140" spans="1:78" x14ac:dyDescent="0.25">
      <c r="BQ140"/>
      <c r="BR140"/>
      <c r="BS140"/>
      <c r="BT140"/>
      <c r="BU140"/>
      <c r="BW140"/>
      <c r="BX140"/>
      <c r="BY140"/>
      <c r="BZ140"/>
    </row>
    <row r="141" spans="1:78" x14ac:dyDescent="0.25">
      <c r="BQ141"/>
      <c r="BR141"/>
      <c r="BS141"/>
      <c r="BT141"/>
      <c r="BU141"/>
      <c r="BW141"/>
      <c r="BX141"/>
      <c r="BY141"/>
      <c r="BZ141"/>
    </row>
    <row r="142" spans="1:78" x14ac:dyDescent="0.25">
      <c r="BQ142"/>
      <c r="BR142"/>
      <c r="BS142"/>
      <c r="BT142"/>
      <c r="BU142"/>
      <c r="BW142"/>
      <c r="BX142"/>
      <c r="BY142"/>
      <c r="BZ142"/>
    </row>
    <row r="143" spans="1:78" x14ac:dyDescent="0.25">
      <c r="BQ143"/>
      <c r="BR143"/>
      <c r="BS143"/>
      <c r="BT143"/>
      <c r="BU143"/>
      <c r="BW143"/>
      <c r="BX143"/>
      <c r="BY143"/>
      <c r="BZ143"/>
    </row>
    <row r="144" spans="1:78" x14ac:dyDescent="0.25">
      <c r="BQ144"/>
      <c r="BR144"/>
      <c r="BS144"/>
      <c r="BT144"/>
      <c r="BU144"/>
      <c r="BW144"/>
      <c r="BX144"/>
      <c r="BY144"/>
      <c r="BZ144"/>
    </row>
    <row r="145" spans="1:78" x14ac:dyDescent="0.25">
      <c r="BQ145"/>
      <c r="BR145"/>
      <c r="BS145"/>
      <c r="BT145"/>
      <c r="BU145"/>
      <c r="BW145"/>
      <c r="BX145"/>
      <c r="BY145"/>
      <c r="BZ145"/>
    </row>
    <row r="146" spans="1:78" x14ac:dyDescent="0.25">
      <c r="BQ146"/>
      <c r="BR146"/>
      <c r="BS146"/>
      <c r="BT146"/>
      <c r="BU146"/>
      <c r="BW146"/>
      <c r="BX146"/>
      <c r="BY146"/>
      <c r="BZ146"/>
    </row>
    <row r="147" spans="1:78" x14ac:dyDescent="0.25">
      <c r="BQ147"/>
      <c r="BR147"/>
      <c r="BS147"/>
      <c r="BT147"/>
      <c r="BU147"/>
      <c r="BW147"/>
      <c r="BX147"/>
      <c r="BY147"/>
      <c r="BZ147"/>
    </row>
    <row r="148" spans="1:78" x14ac:dyDescent="0.25">
      <c r="BQ148"/>
      <c r="BR148"/>
      <c r="BS148"/>
      <c r="BT148"/>
      <c r="BU148"/>
      <c r="BW148"/>
      <c r="BX148"/>
      <c r="BY148"/>
      <c r="BZ148"/>
    </row>
    <row r="149" spans="1:78" x14ac:dyDescent="0.25">
      <c r="BQ149"/>
      <c r="BR149"/>
      <c r="BS149"/>
      <c r="BT149"/>
      <c r="BU149"/>
      <c r="BW149"/>
      <c r="BX149"/>
      <c r="BY149"/>
      <c r="BZ149"/>
    </row>
    <row r="150" spans="1:78" hidden="1" x14ac:dyDescent="0.25">
      <c r="A150" s="605">
        <f>SUM(C10:C35,C38:J40,C42:J46,C50:C58,C64:D69,C74:C81,B86:B87,B95:B109,B90:C90,B115:C119)</f>
        <v>36</v>
      </c>
      <c r="B150" s="605">
        <f>SUM(BZ10:CG109)</f>
        <v>12</v>
      </c>
      <c r="BQ150"/>
      <c r="BR150"/>
      <c r="BS150"/>
      <c r="BT150"/>
      <c r="BU150"/>
      <c r="BW150"/>
      <c r="BX150"/>
      <c r="BY150"/>
      <c r="BZ150"/>
    </row>
    <row r="151" spans="1:78" x14ac:dyDescent="0.25">
      <c r="BQ151"/>
      <c r="BR151"/>
      <c r="BS151"/>
      <c r="BT151"/>
      <c r="BU151"/>
      <c r="BW151"/>
      <c r="BX151"/>
      <c r="BY151"/>
      <c r="BZ151"/>
    </row>
    <row r="152" spans="1:78" x14ac:dyDescent="0.25">
      <c r="BQ152"/>
      <c r="BR152"/>
      <c r="BS152"/>
      <c r="BT152"/>
      <c r="BU152"/>
      <c r="BW152"/>
      <c r="BX152"/>
      <c r="BY152"/>
      <c r="BZ152"/>
    </row>
    <row r="153" spans="1:78" x14ac:dyDescent="0.25">
      <c r="BQ153"/>
      <c r="BR153"/>
      <c r="BS153"/>
      <c r="BT153"/>
      <c r="BU153"/>
      <c r="BW153"/>
      <c r="BX153"/>
      <c r="BY153"/>
      <c r="BZ153"/>
    </row>
    <row r="154" spans="1:78" x14ac:dyDescent="0.25">
      <c r="BQ154"/>
      <c r="BR154"/>
      <c r="BS154"/>
      <c r="BT154"/>
      <c r="BU154"/>
      <c r="BW154"/>
      <c r="BX154"/>
      <c r="BY154"/>
      <c r="BZ154"/>
    </row>
    <row r="155" spans="1:78" x14ac:dyDescent="0.25">
      <c r="BQ155"/>
      <c r="BR155"/>
      <c r="BS155"/>
      <c r="BT155"/>
      <c r="BU155"/>
      <c r="BW155"/>
      <c r="BX155"/>
      <c r="BY155"/>
      <c r="BZ155"/>
    </row>
    <row r="156" spans="1:78" x14ac:dyDescent="0.25">
      <c r="BQ156"/>
      <c r="BR156"/>
      <c r="BS156"/>
      <c r="BT156"/>
      <c r="BU156"/>
      <c r="BW156"/>
      <c r="BX156"/>
      <c r="BY156"/>
      <c r="BZ156"/>
    </row>
    <row r="157" spans="1:78" x14ac:dyDescent="0.25">
      <c r="BQ157"/>
      <c r="BR157"/>
      <c r="BS157"/>
      <c r="BT157"/>
      <c r="BU157"/>
      <c r="BW157"/>
      <c r="BX157"/>
      <c r="BY157"/>
      <c r="BZ157"/>
    </row>
    <row r="158" spans="1:78" x14ac:dyDescent="0.25">
      <c r="BQ158"/>
      <c r="BR158"/>
      <c r="BS158"/>
      <c r="BT158"/>
      <c r="BU158"/>
      <c r="BW158"/>
      <c r="BX158"/>
      <c r="BY158"/>
      <c r="BZ158"/>
    </row>
    <row r="159" spans="1:78" x14ac:dyDescent="0.25">
      <c r="BQ159"/>
      <c r="BR159"/>
      <c r="BS159"/>
      <c r="BT159"/>
      <c r="BU159"/>
      <c r="BW159"/>
      <c r="BX159"/>
      <c r="BY159"/>
      <c r="BZ159"/>
    </row>
    <row r="160" spans="1:78" x14ac:dyDescent="0.25">
      <c r="BQ160"/>
      <c r="BR160"/>
      <c r="BS160"/>
      <c r="BT160"/>
      <c r="BU160"/>
      <c r="BW160"/>
      <c r="BX160"/>
      <c r="BY160"/>
      <c r="BZ160"/>
    </row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</sheetData>
  <mergeCells count="86">
    <mergeCell ref="R113:S113"/>
    <mergeCell ref="A92:A94"/>
    <mergeCell ref="B92:B94"/>
    <mergeCell ref="C92:S92"/>
    <mergeCell ref="T92:U93"/>
    <mergeCell ref="C93:S93"/>
    <mergeCell ref="A112:A114"/>
    <mergeCell ref="B112:B114"/>
    <mergeCell ref="C112:E113"/>
    <mergeCell ref="F112:S112"/>
    <mergeCell ref="F113:G113"/>
    <mergeCell ref="H113:I113"/>
    <mergeCell ref="J113:K113"/>
    <mergeCell ref="L113:M113"/>
    <mergeCell ref="N113:O113"/>
    <mergeCell ref="P113:Q113"/>
    <mergeCell ref="C84:G84"/>
    <mergeCell ref="G72:G73"/>
    <mergeCell ref="A74:B74"/>
    <mergeCell ref="A75:B75"/>
    <mergeCell ref="A76:B76"/>
    <mergeCell ref="A77:B77"/>
    <mergeCell ref="A78:B78"/>
    <mergeCell ref="A71:B73"/>
    <mergeCell ref="C71:G71"/>
    <mergeCell ref="A79:B79"/>
    <mergeCell ref="A80:B80"/>
    <mergeCell ref="A81:B81"/>
    <mergeCell ref="A84:A85"/>
    <mergeCell ref="B84:B85"/>
    <mergeCell ref="T62:T63"/>
    <mergeCell ref="U62:U63"/>
    <mergeCell ref="A64:B64"/>
    <mergeCell ref="A65:B65"/>
    <mergeCell ref="A66:A69"/>
    <mergeCell ref="Q62:Q63"/>
    <mergeCell ref="R62:R63"/>
    <mergeCell ref="S62:S63"/>
    <mergeCell ref="H71:I72"/>
    <mergeCell ref="C72:C73"/>
    <mergeCell ref="D72:F72"/>
    <mergeCell ref="A59:B59"/>
    <mergeCell ref="A62:B63"/>
    <mergeCell ref="C62:P62"/>
    <mergeCell ref="A58:B58"/>
    <mergeCell ref="A38:A40"/>
    <mergeCell ref="A41:B41"/>
    <mergeCell ref="A42:A46"/>
    <mergeCell ref="A47:B47"/>
    <mergeCell ref="A49:B49"/>
    <mergeCell ref="A50:B50"/>
    <mergeCell ref="A51:B51"/>
    <mergeCell ref="A52:B52"/>
    <mergeCell ref="A53:B53"/>
    <mergeCell ref="A54:A56"/>
    <mergeCell ref="A57:B57"/>
    <mergeCell ref="A37:B37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N36"/>
    <mergeCell ref="A25:B25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13:B13"/>
    <mergeCell ref="A6:P6"/>
    <mergeCell ref="A9:B9"/>
    <mergeCell ref="A10:B10"/>
    <mergeCell ref="A11:B11"/>
    <mergeCell ref="A12:B12"/>
  </mergeCells>
  <dataValidations count="5">
    <dataValidation type="whole" allowBlank="1" showInputMessage="1" showErrorMessage="1" sqref="D10:S35" xr:uid="{00000000-0002-0000-0300-000000000000}">
      <formula1>0</formula1>
      <formula2>9.99999999999999E+34</formula2>
    </dataValidation>
    <dataValidation type="whole" allowBlank="1" showInputMessage="1" showErrorMessage="1" sqref="C42:N46" xr:uid="{00000000-0002-0000-0300-000001000000}">
      <formula1>0</formula1>
      <formula2>9.99999999999999E+30</formula2>
    </dataValidation>
    <dataValidation type="whole" allowBlank="1" showInputMessage="1" showErrorMessage="1" sqref="D50:M58" xr:uid="{00000000-0002-0000-0300-000002000000}">
      <formula1>0</formula1>
      <formula2>9.99999999999999E+36</formula2>
    </dataValidation>
    <dataValidation type="whole" operator="greaterThan" allowBlank="1" showInputMessage="1" showErrorMessage="1" sqref="B115:B119" xr:uid="{00000000-0002-0000-0300-000003000000}">
      <formula1>0</formula1>
    </dataValidation>
    <dataValidation type="whole" operator="greaterThanOrEqual" allowBlank="1" showInputMessage="1" showErrorMessage="1" sqref="D74:I81 C86:G87 B90:C90 C95:U109 F115:S119 C64:C69 C47:N47 C38:N41 E64:U69" xr:uid="{00000000-0002-0000-0300-000004000000}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P249"/>
  <sheetViews>
    <sheetView tabSelected="1" topLeftCell="A208" workbookViewId="0">
      <selection activeCell="D78" sqref="D78"/>
    </sheetView>
  </sheetViews>
  <sheetFormatPr baseColWidth="10" defaultColWidth="11.42578125" defaultRowHeight="15" x14ac:dyDescent="0.25"/>
  <cols>
    <col min="1" max="1" width="46.42578125" customWidth="1"/>
    <col min="2" max="2" width="22.85546875" customWidth="1"/>
    <col min="3" max="3" width="28.42578125" customWidth="1"/>
    <col min="4" max="4" width="17.42578125" customWidth="1"/>
    <col min="5" max="6" width="14.140625" customWidth="1"/>
    <col min="7" max="7" width="14.7109375" customWidth="1"/>
    <col min="8" max="8" width="14.140625" customWidth="1"/>
    <col min="9" max="9" width="13.5703125" customWidth="1"/>
    <col min="10" max="13" width="14.7109375" customWidth="1"/>
    <col min="26" max="26" width="10" customWidth="1"/>
    <col min="29" max="29" width="10.28515625" customWidth="1"/>
    <col min="79" max="94" width="11.42578125" hidden="1" customWidth="1"/>
  </cols>
  <sheetData>
    <row r="1" spans="1:94" x14ac:dyDescent="0.25">
      <c r="A1" s="1" t="s">
        <v>0</v>
      </c>
    </row>
    <row r="2" spans="1:94" x14ac:dyDescent="0.25">
      <c r="A2" s="1" t="str">
        <f>CONCATENATE("COMUNA: ",[1]NOMBRE!B2, " (",[1]NOMBRE!C2,[1]NOMBRE!D2,[1]NOMBRE!E2,[1]NOMBRE!F2,[1]NOMBRE!G2,")")</f>
        <v>COMUNA:  ()</v>
      </c>
    </row>
    <row r="3" spans="1:94" x14ac:dyDescent="0.25">
      <c r="A3" s="1" t="str">
        <f>CONCATENATE("ESTABLECIMIENTO/ESTRATEGIA: ", [1]NOMBRE!B3, " (",[1]NOMBRE!C3,[1]NOMBRE!D3,[1]NOMBRE!E3,[1]NOMBRE!F3,[1]NOMBRE!G3,[1]NOMBRE!H3,")")</f>
        <v>ESTABLECIMIENTO/ESTRATEGIA:  ()</v>
      </c>
    </row>
    <row r="4" spans="1:94" x14ac:dyDescent="0.25">
      <c r="A4" s="1" t="str">
        <f>CONCATENATE("MES: ",[1]NOMBRE!B6, " (",[1]NOMBRE!C6,[1]NOMBRE!D6,")")</f>
        <v>MES:  ()</v>
      </c>
    </row>
    <row r="5" spans="1:94" x14ac:dyDescent="0.25">
      <c r="A5" s="1" t="str">
        <f>CONCATENATE("AÑO: ",[1]NOMBRE!B7)</f>
        <v>AÑO: 2025</v>
      </c>
    </row>
    <row r="6" spans="1:94" ht="18" customHeight="1" x14ac:dyDescent="0.25">
      <c r="A6" s="1060" t="s">
        <v>427</v>
      </c>
      <c r="B6" s="1060"/>
      <c r="C6" s="1060"/>
      <c r="D6" s="1060"/>
      <c r="E6" s="1060"/>
      <c r="F6" s="1060"/>
      <c r="G6" s="1060"/>
      <c r="H6" s="1060"/>
      <c r="I6" s="1060"/>
      <c r="J6" s="1060"/>
      <c r="K6" s="1060"/>
      <c r="L6" s="1060"/>
      <c r="M6" s="1060"/>
      <c r="N6" s="1060"/>
      <c r="O6" s="1060"/>
      <c r="P6" s="1060"/>
      <c r="Q6" s="1060"/>
      <c r="R6" s="1060"/>
      <c r="S6" s="1060"/>
      <c r="T6" s="1060"/>
      <c r="U6" s="1060"/>
      <c r="V6" s="1060"/>
      <c r="W6" s="1060"/>
      <c r="X6" s="1060"/>
    </row>
    <row r="8" spans="1:94" s="252" customFormat="1" ht="18" customHeight="1" x14ac:dyDescent="0.2">
      <c r="A8" s="729" t="s">
        <v>428</v>
      </c>
      <c r="B8" s="730"/>
      <c r="C8" s="730"/>
      <c r="D8" s="730"/>
      <c r="E8" s="730"/>
      <c r="F8" s="730"/>
      <c r="G8" s="730"/>
      <c r="H8" s="730"/>
      <c r="I8" s="730"/>
      <c r="J8" s="730"/>
      <c r="K8" s="730"/>
      <c r="L8" s="730"/>
      <c r="M8" s="730"/>
      <c r="N8" s="730"/>
      <c r="O8" s="730"/>
      <c r="P8" s="731"/>
      <c r="Q8" s="270"/>
      <c r="R8" s="270"/>
      <c r="S8" s="270"/>
      <c r="T8" s="270"/>
      <c r="U8" s="270"/>
      <c r="V8" s="270"/>
      <c r="W8" s="270"/>
      <c r="X8" s="270"/>
      <c r="Y8" s="270"/>
      <c r="Z8" s="270"/>
      <c r="AA8" s="270"/>
      <c r="AB8" s="270"/>
      <c r="AC8" s="270"/>
      <c r="AD8" s="590"/>
      <c r="AE8" s="590"/>
      <c r="AF8" s="590"/>
    </row>
    <row r="9" spans="1:94" s="117" customFormat="1" ht="15" customHeight="1" x14ac:dyDescent="0.15">
      <c r="A9" s="1195" t="s">
        <v>429</v>
      </c>
      <c r="B9" s="1196"/>
      <c r="C9" s="1251"/>
      <c r="D9" s="1202" t="s">
        <v>29</v>
      </c>
      <c r="E9" s="1198" t="s">
        <v>430</v>
      </c>
      <c r="F9" s="1226"/>
      <c r="G9" s="1226"/>
      <c r="H9" s="1226"/>
      <c r="I9" s="1199"/>
      <c r="J9" s="1200" t="s">
        <v>56</v>
      </c>
      <c r="K9" s="1213"/>
      <c r="L9" s="1213"/>
      <c r="M9" s="1213"/>
      <c r="N9" s="1213"/>
      <c r="O9" s="1213"/>
      <c r="P9" s="1213"/>
      <c r="Q9" s="1213"/>
      <c r="R9" s="1213"/>
      <c r="S9" s="1213"/>
      <c r="T9" s="1213"/>
      <c r="U9" s="1213"/>
      <c r="V9" s="1213"/>
      <c r="W9" s="1213"/>
      <c r="X9" s="1201"/>
      <c r="Y9" s="1213" t="s">
        <v>59</v>
      </c>
      <c r="Z9" s="1213"/>
      <c r="AA9" s="1201"/>
      <c r="AB9" s="1256" t="s">
        <v>431</v>
      </c>
      <c r="AC9" s="1217" t="s">
        <v>4</v>
      </c>
      <c r="AD9" s="1217" t="s">
        <v>5</v>
      </c>
      <c r="AE9" s="1255" t="s">
        <v>53</v>
      </c>
      <c r="AF9" s="1226" t="s">
        <v>140</v>
      </c>
      <c r="AG9" s="1199"/>
      <c r="AH9" s="1286" t="s">
        <v>432</v>
      </c>
    </row>
    <row r="10" spans="1:94" s="117" customFormat="1" ht="29.25" customHeight="1" x14ac:dyDescent="0.15">
      <c r="A10" s="1250"/>
      <c r="B10" s="1249"/>
      <c r="C10" s="1252"/>
      <c r="D10" s="1204"/>
      <c r="E10" s="425" t="s">
        <v>8</v>
      </c>
      <c r="F10" s="378" t="s">
        <v>433</v>
      </c>
      <c r="G10" s="378" t="s">
        <v>434</v>
      </c>
      <c r="H10" s="394" t="s">
        <v>435</v>
      </c>
      <c r="I10" s="379" t="s">
        <v>436</v>
      </c>
      <c r="J10" s="377" t="s">
        <v>11</v>
      </c>
      <c r="K10" s="394" t="s">
        <v>12</v>
      </c>
      <c r="L10" s="394" t="s">
        <v>13</v>
      </c>
      <c r="M10" s="394" t="s">
        <v>14</v>
      </c>
      <c r="N10" s="394" t="s">
        <v>15</v>
      </c>
      <c r="O10" s="394" t="s">
        <v>16</v>
      </c>
      <c r="P10" s="394" t="s">
        <v>17</v>
      </c>
      <c r="Q10" s="394" t="s">
        <v>18</v>
      </c>
      <c r="R10" s="394" t="s">
        <v>19</v>
      </c>
      <c r="S10" s="394" t="s">
        <v>20</v>
      </c>
      <c r="T10" s="394" t="s">
        <v>21</v>
      </c>
      <c r="U10" s="394" t="s">
        <v>22</v>
      </c>
      <c r="V10" s="394" t="s">
        <v>23</v>
      </c>
      <c r="W10" s="394" t="s">
        <v>24</v>
      </c>
      <c r="X10" s="380" t="s">
        <v>82</v>
      </c>
      <c r="Y10" s="395" t="s">
        <v>145</v>
      </c>
      <c r="Z10" s="397" t="s">
        <v>437</v>
      </c>
      <c r="AA10" s="380" t="s">
        <v>438</v>
      </c>
      <c r="AB10" s="1075"/>
      <c r="AC10" s="1078"/>
      <c r="AD10" s="1078"/>
      <c r="AE10" s="1170"/>
      <c r="AF10" s="377" t="s">
        <v>141</v>
      </c>
      <c r="AG10" s="116" t="s">
        <v>142</v>
      </c>
      <c r="AH10" s="1287"/>
    </row>
    <row r="11" spans="1:94" s="117" customFormat="1" ht="15" customHeight="1" x14ac:dyDescent="0.25">
      <c r="A11" s="1307" t="s">
        <v>439</v>
      </c>
      <c r="B11" s="1305" t="s">
        <v>440</v>
      </c>
      <c r="C11" s="1306"/>
      <c r="D11" s="732">
        <f>SUM(E11:G11)</f>
        <v>0</v>
      </c>
      <c r="E11" s="733"/>
      <c r="F11" s="734"/>
      <c r="G11" s="734"/>
      <c r="H11" s="373"/>
      <c r="I11" s="735"/>
      <c r="J11" s="373"/>
      <c r="K11" s="736"/>
      <c r="L11" s="736"/>
      <c r="M11" s="737"/>
      <c r="N11" s="737"/>
      <c r="O11" s="737"/>
      <c r="P11" s="737"/>
      <c r="Q11" s="737"/>
      <c r="R11" s="737"/>
      <c r="S11" s="737"/>
      <c r="T11" s="737"/>
      <c r="U11" s="737"/>
      <c r="V11" s="737"/>
      <c r="W11" s="737"/>
      <c r="X11" s="737"/>
      <c r="Y11" s="738"/>
      <c r="Z11" s="736"/>
      <c r="AA11" s="739"/>
      <c r="AB11" s="740"/>
      <c r="AC11" s="352"/>
      <c r="AD11" s="352"/>
      <c r="AE11" s="363"/>
      <c r="AF11" s="350"/>
      <c r="AG11" s="383"/>
      <c r="AH11" s="383"/>
      <c r="AI11" t="str">
        <f>CA11&amp;CB11&amp;CC11&amp;CD11&amp;CE11&amp;CF11</f>
        <v/>
      </c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 s="452"/>
      <c r="CB11" s="450" t="str">
        <f>IF(AND($D11&lt;&gt;0,AC11=""),"* No olvide ingresar la variable "&amp;AC$9&amp;""&amp;" (Digite CERO si no tiene).  ",IF(AC11&gt;$D11,"* La variable Pueblos Originarios no puede superar el Total. ",""))</f>
        <v/>
      </c>
      <c r="CC11" s="450" t="str">
        <f>IF(AND($D11&lt;&gt;0,AD11=""),"* No olvide ingresar la variable "&amp;AD$9&amp;""&amp;" (Digite CERO si no tiene).  ",IF(AD11&gt;$D11,"* La variable Migrantes no puede superar el Total. ",""))</f>
        <v/>
      </c>
      <c r="CD11" s="450" t="str">
        <f>IF(AND($D11&lt;&gt;0,AE11=""),"* No olvide ingresar la variable "&amp;AE$9&amp;""&amp;" (Digite CERO si no tiene).  ",IF(AE11&gt;$D11,"* La variable Espacios Amigables/ Adolescentes no puede superar el Total. ",""))</f>
        <v/>
      </c>
      <c r="CE11" s="450" t="str">
        <f>IF(AND(D11&gt;0,OR(AF11="",AG11="",))," * No olvide digitar la variable TRANS Masculino/Femenino (Digite CERO si no tiene). ",IF(AF11+AG11&gt;$D11,"* La suma de TRANS Masculino + Femenino no puede superar el Total. ",""))</f>
        <v/>
      </c>
      <c r="CF11" s="450" t="str">
        <f>IF(AND(D11&gt;0,AH11=""),"* No olvide digitar la variable Niños, niñas, adolescentes y jóvenes SENAME (Digite CERO si no tiene). ",IF(AH11&gt;$D11,"* La suma de Niños, niñas, adolescentes y jóvenes SENAME no puede superar el Total. ",""))</f>
        <v/>
      </c>
      <c r="CJ11" s="741"/>
      <c r="CK11" s="452"/>
      <c r="CL11" s="253">
        <f>IF(AND($D11&lt;&gt;0,AC11=""),1,IF(AC11&gt;$D11,1,0))</f>
        <v>0</v>
      </c>
      <c r="CM11" s="253">
        <f>IF(AND($D11&lt;&gt;0,AD11=""),1,IF(AD11&gt;$D11,1,0))</f>
        <v>0</v>
      </c>
      <c r="CN11" s="253">
        <f>IF(AND($D11&lt;&gt;0,AE11=""),1,IF(AE11&gt;$D11,1,0))</f>
        <v>0</v>
      </c>
      <c r="CO11" s="253">
        <f>IF(AND(D11&gt;0,OR(AF11="",AG11="",)),1,IF(AF11+AG11&gt;$D11,1,0))</f>
        <v>0</v>
      </c>
      <c r="CP11" s="568">
        <f>IF(AND(D11&gt;0,AH11=""),1,IF(AH11&gt;$D11,1,0))</f>
        <v>0</v>
      </c>
    </row>
    <row r="12" spans="1:94" s="117" customFormat="1" ht="21" x14ac:dyDescent="0.25">
      <c r="A12" s="1308"/>
      <c r="B12" s="1307" t="s">
        <v>441</v>
      </c>
      <c r="C12" s="622" t="s">
        <v>442</v>
      </c>
      <c r="D12" s="349">
        <f>SUM(E12:X12)</f>
        <v>0</v>
      </c>
      <c r="E12" s="350"/>
      <c r="F12" s="352"/>
      <c r="G12" s="352"/>
      <c r="H12" s="352"/>
      <c r="I12" s="363"/>
      <c r="J12" s="352"/>
      <c r="K12" s="352"/>
      <c r="L12" s="352"/>
      <c r="M12" s="352"/>
      <c r="N12" s="352"/>
      <c r="O12" s="352"/>
      <c r="P12" s="352"/>
      <c r="Q12" s="352"/>
      <c r="R12" s="352"/>
      <c r="S12" s="352"/>
      <c r="T12" s="352"/>
      <c r="U12" s="352"/>
      <c r="V12" s="352"/>
      <c r="W12" s="352"/>
      <c r="X12" s="358"/>
      <c r="Y12" s="742"/>
      <c r="Z12" s="382"/>
      <c r="AA12" s="743"/>
      <c r="AB12" s="351"/>
      <c r="AC12" s="352"/>
      <c r="AD12" s="352"/>
      <c r="AE12" s="363"/>
      <c r="AF12" s="350"/>
      <c r="AG12" s="383"/>
      <c r="AH12" s="383"/>
      <c r="AI12" t="str">
        <f t="shared" ref="AI12:AI51" si="0">CA12&amp;CB12&amp;CC12&amp;CD12&amp;CE12&amp;CF12</f>
        <v/>
      </c>
      <c r="CA12" s="450" t="str">
        <f>IF(AND($D12&lt;&gt;0,AB12=""),"* No olvide ingresar la columna "&amp;AB$9&amp;""&amp;" (Digite CERO si no tiene).  ",IF(AB12&gt;$D12,"* El Número de Familias en Riesgo no puede superar el Total. ",""))</f>
        <v/>
      </c>
      <c r="CB12" s="450" t="str">
        <f t="shared" ref="CB12:CB51" si="1">IF(AND($D12&lt;&gt;0,AC12=""),"* No olvide ingresar la variable "&amp;AC$9&amp;""&amp;" (Digite CERO si no tiene).  ",IF(AC12&gt;$D12,"* La variable Pueblos Originarios no puede superar el Total. ",""))</f>
        <v/>
      </c>
      <c r="CC12" s="450" t="str">
        <f t="shared" ref="CC12:CC52" si="2">IF(AND($D12&lt;&gt;0,AD12=""),"* No olvide ingresar la variable "&amp;AD$9&amp;""&amp;" (Digite CERO si no tiene).  ",IF(AD12&gt;$D12,"* La variable Migrantes no puede superar el Total. ",""))</f>
        <v/>
      </c>
      <c r="CD12" s="450" t="str">
        <f t="shared" ref="CD12:CD52" si="3">IF(AND($D12&lt;&gt;0,AE12=""),"* No olvide ingresar la variable "&amp;AE$9&amp;""&amp;" (Digite CERO si no tiene).  ",IF(AE12&gt;$D12,"* La variable Espacios Amigables/ Adolescentes no puede superar el Total. ",""))</f>
        <v/>
      </c>
      <c r="CE12" s="450" t="str">
        <f t="shared" ref="CE12:CE52" si="4">IF(AND(D12&gt;0,OR(AF12="",AG12="",))," * No olvide digitar la variable TRANS Masculino/Femenino (Digite CERO si no tiene). ",IF(AF12+AG12&gt;$D12,"* La suma de TRANS Masculino + Femenino no puede superar el Total. ",""))</f>
        <v/>
      </c>
      <c r="CF12" s="450" t="str">
        <f t="shared" ref="CF12:CF52" si="5">IF(AND(D12&gt;0,AH12=""),"* No olvide digitar la variable Niños, niñas, adolescentes y jóvenes SENAME (Digite CERO si no tiene). ",IF(AH12&gt;$D12,"* La suma de Niños, niñas, adolescentes y jóvenes SENAME no puede superar el Total. ",""))</f>
        <v/>
      </c>
      <c r="CJ12" s="741"/>
      <c r="CK12" s="253">
        <f>IF(AND($D12&lt;&gt;0,AB12=""),1,IF(AB12&gt;$D12,1,0))</f>
        <v>0</v>
      </c>
      <c r="CL12" s="253">
        <f t="shared" ref="CL12:CN45" si="6">IF(AND($D12&lt;&gt;0,AC12=""),1,IF(AC12&gt;$D12,1,0))</f>
        <v>0</v>
      </c>
      <c r="CM12" s="253">
        <f t="shared" si="6"/>
        <v>0</v>
      </c>
      <c r="CN12" s="253">
        <f t="shared" si="6"/>
        <v>0</v>
      </c>
      <c r="CO12" s="253">
        <f t="shared" ref="CO12:CO52" si="7">IF(AND(D12&gt;0,OR(AF12="",AG12="",)),1,IF(AF12+AG12&gt;$D12,1,0))</f>
        <v>0</v>
      </c>
      <c r="CP12" s="568">
        <f t="shared" ref="CP12:CP52" si="8">IF(AND(D12&gt;0,AH12=""),1,IF(AH12&gt;$D12,1,0))</f>
        <v>0</v>
      </c>
    </row>
    <row r="13" spans="1:94" s="117" customFormat="1" ht="15" customHeight="1" x14ac:dyDescent="0.25">
      <c r="A13" s="1308"/>
      <c r="B13" s="1308"/>
      <c r="C13" s="744" t="s">
        <v>443</v>
      </c>
      <c r="D13" s="73">
        <f t="shared" ref="D13:D21" si="9">SUM(E13:X13)</f>
        <v>0</v>
      </c>
      <c r="E13" s="39"/>
      <c r="F13" s="224"/>
      <c r="G13" s="224"/>
      <c r="H13" s="224"/>
      <c r="I13" s="153"/>
      <c r="J13" s="224"/>
      <c r="K13" s="224"/>
      <c r="L13" s="224"/>
      <c r="M13" s="224"/>
      <c r="N13" s="224"/>
      <c r="O13" s="224"/>
      <c r="P13" s="224"/>
      <c r="Q13" s="224"/>
      <c r="R13" s="224"/>
      <c r="S13" s="224"/>
      <c r="T13" s="224"/>
      <c r="U13" s="224"/>
      <c r="V13" s="224"/>
      <c r="W13" s="224"/>
      <c r="X13" s="34"/>
      <c r="Y13" s="745"/>
      <c r="Z13" s="255"/>
      <c r="AA13" s="256"/>
      <c r="AB13" s="109"/>
      <c r="AC13" s="224"/>
      <c r="AD13" s="224"/>
      <c r="AE13" s="153"/>
      <c r="AF13" s="39"/>
      <c r="AG13" s="110"/>
      <c r="AH13" s="110"/>
      <c r="AI13" t="str">
        <f t="shared" si="0"/>
        <v/>
      </c>
      <c r="CA13" s="450" t="str">
        <f t="shared" ref="CA13:CA50" si="10">IF(AND($D13&lt;&gt;0,AB13=""),"* No olvide ingresar la columna "&amp;AB$9&amp;""&amp;" (Digite CERO si no tiene).  ",IF(AB13&gt;$D13,"* El Número de Familias en Riesgo no puede superar el Total. ",""))</f>
        <v/>
      </c>
      <c r="CB13" s="450" t="str">
        <f t="shared" si="1"/>
        <v/>
      </c>
      <c r="CC13" s="450" t="str">
        <f t="shared" si="2"/>
        <v/>
      </c>
      <c r="CD13" s="450" t="str">
        <f t="shared" si="3"/>
        <v/>
      </c>
      <c r="CE13" s="450" t="str">
        <f t="shared" si="4"/>
        <v/>
      </c>
      <c r="CF13" s="450" t="str">
        <f t="shared" si="5"/>
        <v/>
      </c>
      <c r="CJ13" s="741"/>
      <c r="CK13" s="253">
        <f t="shared" ref="CK13:CN46" si="11">IF(AND($D13&lt;&gt;0,AB13=""),1,IF(AB13&gt;$D13,1,0))</f>
        <v>0</v>
      </c>
      <c r="CL13" s="253">
        <f t="shared" si="6"/>
        <v>0</v>
      </c>
      <c r="CM13" s="253">
        <f t="shared" si="6"/>
        <v>0</v>
      </c>
      <c r="CN13" s="253">
        <f t="shared" si="6"/>
        <v>0</v>
      </c>
      <c r="CO13" s="253">
        <f t="shared" si="7"/>
        <v>0</v>
      </c>
      <c r="CP13" s="568">
        <f t="shared" si="8"/>
        <v>0</v>
      </c>
    </row>
    <row r="14" spans="1:94" s="117" customFormat="1" ht="15" customHeight="1" x14ac:dyDescent="0.25">
      <c r="A14" s="1308"/>
      <c r="B14" s="1308"/>
      <c r="C14" s="137" t="s">
        <v>444</v>
      </c>
      <c r="D14" s="73">
        <f t="shared" si="9"/>
        <v>0</v>
      </c>
      <c r="E14" s="24"/>
      <c r="F14" s="223"/>
      <c r="G14" s="223"/>
      <c r="H14" s="223"/>
      <c r="I14" s="26"/>
      <c r="J14" s="223"/>
      <c r="K14" s="223"/>
      <c r="L14" s="223"/>
      <c r="M14" s="223"/>
      <c r="N14" s="223"/>
      <c r="O14" s="223"/>
      <c r="P14" s="223"/>
      <c r="Q14" s="223"/>
      <c r="R14" s="223"/>
      <c r="S14" s="223"/>
      <c r="T14" s="223"/>
      <c r="U14" s="223"/>
      <c r="V14" s="223"/>
      <c r="W14" s="223"/>
      <c r="X14" s="34"/>
      <c r="Y14" s="746"/>
      <c r="Z14" s="255"/>
      <c r="AA14" s="256"/>
      <c r="AB14" s="248"/>
      <c r="AC14" s="223"/>
      <c r="AD14" s="223"/>
      <c r="AE14" s="26"/>
      <c r="AF14" s="24"/>
      <c r="AG14" s="25"/>
      <c r="AH14" s="25"/>
      <c r="AI14" t="str">
        <f t="shared" si="0"/>
        <v/>
      </c>
      <c r="CA14" s="450" t="str">
        <f t="shared" si="10"/>
        <v/>
      </c>
      <c r="CB14" s="450" t="str">
        <f t="shared" si="1"/>
        <v/>
      </c>
      <c r="CC14" s="450" t="str">
        <f t="shared" si="2"/>
        <v/>
      </c>
      <c r="CD14" s="450" t="str">
        <f t="shared" si="3"/>
        <v/>
      </c>
      <c r="CE14" s="450" t="str">
        <f t="shared" si="4"/>
        <v/>
      </c>
      <c r="CF14" s="450" t="str">
        <f t="shared" si="5"/>
        <v/>
      </c>
      <c r="CJ14" s="741"/>
      <c r="CK14" s="253">
        <f t="shared" si="11"/>
        <v>0</v>
      </c>
      <c r="CL14" s="253">
        <f t="shared" si="6"/>
        <v>0</v>
      </c>
      <c r="CM14" s="253">
        <f t="shared" si="6"/>
        <v>0</v>
      </c>
      <c r="CN14" s="253">
        <f t="shared" si="6"/>
        <v>0</v>
      </c>
      <c r="CO14" s="253">
        <f t="shared" si="7"/>
        <v>0</v>
      </c>
      <c r="CP14" s="568">
        <f t="shared" si="8"/>
        <v>0</v>
      </c>
    </row>
    <row r="15" spans="1:94" s="117" customFormat="1" ht="15" customHeight="1" x14ac:dyDescent="0.25">
      <c r="A15" s="1308"/>
      <c r="B15" s="1309"/>
      <c r="C15" s="747" t="s">
        <v>445</v>
      </c>
      <c r="D15" s="263">
        <f t="shared" si="9"/>
        <v>0</v>
      </c>
      <c r="E15" s="58"/>
      <c r="F15" s="225"/>
      <c r="G15" s="225"/>
      <c r="H15" s="225"/>
      <c r="I15" s="231"/>
      <c r="J15" s="225"/>
      <c r="K15" s="225"/>
      <c r="L15" s="225"/>
      <c r="M15" s="225"/>
      <c r="N15" s="225"/>
      <c r="O15" s="225"/>
      <c r="P15" s="225"/>
      <c r="Q15" s="225"/>
      <c r="R15" s="225"/>
      <c r="S15" s="225"/>
      <c r="T15" s="225"/>
      <c r="U15" s="225"/>
      <c r="V15" s="225"/>
      <c r="W15" s="225"/>
      <c r="X15" s="226"/>
      <c r="Y15" s="748"/>
      <c r="Z15" s="264"/>
      <c r="AA15" s="265"/>
      <c r="AB15" s="266"/>
      <c r="AC15" s="225"/>
      <c r="AD15" s="225"/>
      <c r="AE15" s="231"/>
      <c r="AF15" s="58"/>
      <c r="AG15" s="228"/>
      <c r="AH15" s="228"/>
      <c r="AI15" t="str">
        <f t="shared" si="0"/>
        <v/>
      </c>
      <c r="CA15" s="450" t="str">
        <f t="shared" si="10"/>
        <v/>
      </c>
      <c r="CB15" s="450" t="str">
        <f t="shared" si="1"/>
        <v/>
      </c>
      <c r="CC15" s="450" t="str">
        <f t="shared" si="2"/>
        <v/>
      </c>
      <c r="CD15" s="450" t="str">
        <f t="shared" si="3"/>
        <v/>
      </c>
      <c r="CE15" s="450" t="str">
        <f t="shared" si="4"/>
        <v/>
      </c>
      <c r="CF15" s="450" t="str">
        <f t="shared" si="5"/>
        <v/>
      </c>
      <c r="CJ15" s="741"/>
      <c r="CK15" s="253">
        <f t="shared" si="11"/>
        <v>0</v>
      </c>
      <c r="CL15" s="253">
        <f t="shared" si="6"/>
        <v>0</v>
      </c>
      <c r="CM15" s="253">
        <f t="shared" si="6"/>
        <v>0</v>
      </c>
      <c r="CN15" s="253">
        <f t="shared" si="6"/>
        <v>0</v>
      </c>
      <c r="CO15" s="253">
        <f t="shared" si="7"/>
        <v>0</v>
      </c>
      <c r="CP15" s="568">
        <f t="shared" si="8"/>
        <v>0</v>
      </c>
    </row>
    <row r="16" spans="1:94" s="117" customFormat="1" ht="15" customHeight="1" x14ac:dyDescent="0.25">
      <c r="A16" s="1308"/>
      <c r="B16" s="1289" t="s">
        <v>446</v>
      </c>
      <c r="C16" s="1290"/>
      <c r="D16" s="81">
        <f t="shared" si="9"/>
        <v>0</v>
      </c>
      <c r="E16" s="39"/>
      <c r="F16" s="224"/>
      <c r="G16" s="224"/>
      <c r="H16" s="224"/>
      <c r="I16" s="110"/>
      <c r="J16" s="154"/>
      <c r="K16" s="224"/>
      <c r="L16" s="224"/>
      <c r="M16" s="376"/>
      <c r="N16" s="376"/>
      <c r="O16" s="376"/>
      <c r="P16" s="376"/>
      <c r="Q16" s="376"/>
      <c r="R16" s="376"/>
      <c r="S16" s="376"/>
      <c r="T16" s="376"/>
      <c r="U16" s="376"/>
      <c r="V16" s="376"/>
      <c r="W16" s="376"/>
      <c r="X16" s="376"/>
      <c r="Y16" s="749"/>
      <c r="Z16" s="267"/>
      <c r="AA16" s="268"/>
      <c r="AB16" s="109"/>
      <c r="AC16" s="224"/>
      <c r="AD16" s="224"/>
      <c r="AE16" s="153"/>
      <c r="AF16" s="39"/>
      <c r="AG16" s="110"/>
      <c r="AH16" s="110"/>
      <c r="AI16" t="str">
        <f t="shared" si="0"/>
        <v/>
      </c>
      <c r="CA16" s="450" t="str">
        <f t="shared" si="10"/>
        <v/>
      </c>
      <c r="CB16" s="450" t="str">
        <f t="shared" si="1"/>
        <v/>
      </c>
      <c r="CC16" s="450" t="str">
        <f t="shared" si="2"/>
        <v/>
      </c>
      <c r="CD16" s="450" t="str">
        <f t="shared" si="3"/>
        <v/>
      </c>
      <c r="CE16" s="450" t="str">
        <f t="shared" si="4"/>
        <v/>
      </c>
      <c r="CF16" s="450" t="str">
        <f t="shared" si="5"/>
        <v/>
      </c>
      <c r="CJ16" s="741"/>
      <c r="CK16" s="253">
        <f t="shared" si="11"/>
        <v>0</v>
      </c>
      <c r="CL16" s="253">
        <f t="shared" si="6"/>
        <v>0</v>
      </c>
      <c r="CM16" s="253">
        <f t="shared" si="6"/>
        <v>0</v>
      </c>
      <c r="CN16" s="253">
        <f t="shared" si="6"/>
        <v>0</v>
      </c>
      <c r="CO16" s="253">
        <f t="shared" si="7"/>
        <v>0</v>
      </c>
      <c r="CP16" s="568">
        <f t="shared" si="8"/>
        <v>0</v>
      </c>
    </row>
    <row r="17" spans="1:94" s="117" customFormat="1" ht="15" customHeight="1" x14ac:dyDescent="0.25">
      <c r="A17" s="1308"/>
      <c r="B17" s="1310" t="s">
        <v>447</v>
      </c>
      <c r="C17" s="1311"/>
      <c r="D17" s="73">
        <f t="shared" si="9"/>
        <v>0</v>
      </c>
      <c r="E17" s="24"/>
      <c r="F17" s="223"/>
      <c r="G17" s="223"/>
      <c r="H17" s="223"/>
      <c r="I17" s="25"/>
      <c r="J17" s="82"/>
      <c r="K17" s="223"/>
      <c r="L17" s="223"/>
      <c r="M17" s="247"/>
      <c r="N17" s="247"/>
      <c r="O17" s="247"/>
      <c r="P17" s="247"/>
      <c r="Q17" s="247"/>
      <c r="R17" s="247"/>
      <c r="S17" s="247"/>
      <c r="T17" s="247"/>
      <c r="U17" s="247"/>
      <c r="V17" s="247"/>
      <c r="W17" s="247"/>
      <c r="X17" s="247"/>
      <c r="Y17" s="750"/>
      <c r="Z17" s="255"/>
      <c r="AA17" s="256"/>
      <c r="AB17" s="248"/>
      <c r="AC17" s="223"/>
      <c r="AD17" s="223"/>
      <c r="AE17" s="26"/>
      <c r="AF17" s="24"/>
      <c r="AG17" s="25"/>
      <c r="AH17" s="25"/>
      <c r="AI17" t="str">
        <f t="shared" si="0"/>
        <v/>
      </c>
      <c r="CA17" s="450" t="str">
        <f t="shared" si="10"/>
        <v/>
      </c>
      <c r="CB17" s="450" t="str">
        <f t="shared" si="1"/>
        <v/>
      </c>
      <c r="CC17" s="450" t="str">
        <f t="shared" si="2"/>
        <v/>
      </c>
      <c r="CD17" s="450" t="str">
        <f t="shared" si="3"/>
        <v/>
      </c>
      <c r="CE17" s="450" t="str">
        <f t="shared" si="4"/>
        <v/>
      </c>
      <c r="CF17" s="450" t="str">
        <f t="shared" si="5"/>
        <v/>
      </c>
      <c r="CJ17" s="741"/>
      <c r="CK17" s="253">
        <f t="shared" si="11"/>
        <v>0</v>
      </c>
      <c r="CL17" s="253">
        <f t="shared" si="6"/>
        <v>0</v>
      </c>
      <c r="CM17" s="253">
        <f t="shared" si="6"/>
        <v>0</v>
      </c>
      <c r="CN17" s="253">
        <f t="shared" si="6"/>
        <v>0</v>
      </c>
      <c r="CO17" s="253">
        <f t="shared" si="7"/>
        <v>0</v>
      </c>
      <c r="CP17" s="568">
        <f t="shared" si="8"/>
        <v>0</v>
      </c>
    </row>
    <row r="18" spans="1:94" s="117" customFormat="1" ht="15" customHeight="1" x14ac:dyDescent="0.25">
      <c r="A18" s="1308"/>
      <c r="B18" s="1310" t="s">
        <v>448</v>
      </c>
      <c r="C18" s="1311"/>
      <c r="D18" s="73">
        <f t="shared" si="9"/>
        <v>0</v>
      </c>
      <c r="E18" s="24"/>
      <c r="F18" s="223"/>
      <c r="G18" s="223"/>
      <c r="H18" s="223"/>
      <c r="I18" s="25"/>
      <c r="J18" s="82"/>
      <c r="K18" s="223"/>
      <c r="L18" s="223"/>
      <c r="M18" s="247"/>
      <c r="N18" s="247"/>
      <c r="O18" s="247"/>
      <c r="P18" s="247"/>
      <c r="Q18" s="247"/>
      <c r="R18" s="247"/>
      <c r="S18" s="247"/>
      <c r="T18" s="247"/>
      <c r="U18" s="247"/>
      <c r="V18" s="247"/>
      <c r="W18" s="247"/>
      <c r="X18" s="247"/>
      <c r="Y18" s="750"/>
      <c r="Z18" s="255"/>
      <c r="AA18" s="256"/>
      <c r="AB18" s="248"/>
      <c r="AC18" s="223"/>
      <c r="AD18" s="223"/>
      <c r="AE18" s="26"/>
      <c r="AF18" s="24"/>
      <c r="AG18" s="25"/>
      <c r="AH18" s="25"/>
      <c r="AI18" t="str">
        <f t="shared" si="0"/>
        <v/>
      </c>
      <c r="CA18" s="450" t="str">
        <f t="shared" si="10"/>
        <v/>
      </c>
      <c r="CB18" s="450" t="str">
        <f t="shared" si="1"/>
        <v/>
      </c>
      <c r="CC18" s="450" t="str">
        <f t="shared" si="2"/>
        <v/>
      </c>
      <c r="CD18" s="450" t="str">
        <f t="shared" si="3"/>
        <v/>
      </c>
      <c r="CE18" s="450" t="str">
        <f t="shared" si="4"/>
        <v/>
      </c>
      <c r="CF18" s="450" t="str">
        <f t="shared" si="5"/>
        <v/>
      </c>
      <c r="CJ18" s="741"/>
      <c r="CK18" s="253">
        <f t="shared" si="11"/>
        <v>0</v>
      </c>
      <c r="CL18" s="253">
        <f t="shared" si="6"/>
        <v>0</v>
      </c>
      <c r="CM18" s="253">
        <f t="shared" si="6"/>
        <v>0</v>
      </c>
      <c r="CN18" s="253">
        <f t="shared" si="6"/>
        <v>0</v>
      </c>
      <c r="CO18" s="253">
        <f t="shared" si="7"/>
        <v>0</v>
      </c>
      <c r="CP18" s="568">
        <f t="shared" si="8"/>
        <v>0</v>
      </c>
    </row>
    <row r="19" spans="1:94" s="117" customFormat="1" ht="15" customHeight="1" x14ac:dyDescent="0.25">
      <c r="A19" s="1308"/>
      <c r="B19" s="1291" t="s">
        <v>449</v>
      </c>
      <c r="C19" s="1292"/>
      <c r="D19" s="149">
        <f t="shared" si="9"/>
        <v>0</v>
      </c>
      <c r="E19" s="56"/>
      <c r="F19" s="209"/>
      <c r="G19" s="209"/>
      <c r="H19" s="209"/>
      <c r="I19" s="57"/>
      <c r="J19" s="157"/>
      <c r="K19" s="209"/>
      <c r="L19" s="209"/>
      <c r="M19" s="250"/>
      <c r="N19" s="250"/>
      <c r="O19" s="250"/>
      <c r="P19" s="250"/>
      <c r="Q19" s="250"/>
      <c r="R19" s="250"/>
      <c r="S19" s="250"/>
      <c r="T19" s="250"/>
      <c r="U19" s="250"/>
      <c r="V19" s="250"/>
      <c r="W19" s="250"/>
      <c r="X19" s="250"/>
      <c r="Y19" s="115"/>
      <c r="Z19" s="209"/>
      <c r="AA19" s="60"/>
      <c r="AB19" s="115"/>
      <c r="AC19" s="209"/>
      <c r="AD19" s="209"/>
      <c r="AE19" s="55"/>
      <c r="AF19" s="56"/>
      <c r="AG19" s="57"/>
      <c r="AH19" s="57"/>
      <c r="AI19" t="str">
        <f t="shared" si="0"/>
        <v/>
      </c>
      <c r="CA19" s="450" t="str">
        <f t="shared" si="10"/>
        <v/>
      </c>
      <c r="CB19" s="450" t="str">
        <f t="shared" si="1"/>
        <v/>
      </c>
      <c r="CC19" s="450" t="str">
        <f t="shared" si="2"/>
        <v/>
      </c>
      <c r="CD19" s="450" t="str">
        <f t="shared" si="3"/>
        <v/>
      </c>
      <c r="CE19" s="450" t="str">
        <f t="shared" si="4"/>
        <v/>
      </c>
      <c r="CF19" s="450" t="str">
        <f t="shared" si="5"/>
        <v/>
      </c>
      <c r="CJ19" s="741"/>
      <c r="CK19" s="253">
        <f t="shared" si="11"/>
        <v>0</v>
      </c>
      <c r="CL19" s="253">
        <f t="shared" si="6"/>
        <v>0</v>
      </c>
      <c r="CM19" s="253">
        <f t="shared" si="6"/>
        <v>0</v>
      </c>
      <c r="CN19" s="253">
        <f t="shared" si="6"/>
        <v>0</v>
      </c>
      <c r="CO19" s="253">
        <f t="shared" si="7"/>
        <v>0</v>
      </c>
      <c r="CP19" s="568">
        <f t="shared" si="8"/>
        <v>0</v>
      </c>
    </row>
    <row r="20" spans="1:94" s="117" customFormat="1" ht="15" customHeight="1" x14ac:dyDescent="0.25">
      <c r="A20" s="1308"/>
      <c r="B20" s="1212" t="s">
        <v>450</v>
      </c>
      <c r="C20" s="751" t="s">
        <v>28</v>
      </c>
      <c r="D20" s="349">
        <f t="shared" si="9"/>
        <v>0</v>
      </c>
      <c r="E20" s="35"/>
      <c r="F20" s="45"/>
      <c r="G20" s="45"/>
      <c r="H20" s="45"/>
      <c r="I20" s="36"/>
      <c r="J20" s="368"/>
      <c r="K20" s="352"/>
      <c r="L20" s="352"/>
      <c r="M20" s="752"/>
      <c r="N20" s="752"/>
      <c r="O20" s="752"/>
      <c r="P20" s="752"/>
      <c r="Q20" s="752"/>
      <c r="R20" s="752"/>
      <c r="S20" s="752"/>
      <c r="T20" s="752"/>
      <c r="U20" s="752"/>
      <c r="V20" s="752"/>
      <c r="W20" s="752"/>
      <c r="X20" s="752"/>
      <c r="Y20" s="351"/>
      <c r="Z20" s="352"/>
      <c r="AA20" s="358"/>
      <c r="AB20" s="351"/>
      <c r="AC20" s="352"/>
      <c r="AD20" s="352"/>
      <c r="AE20" s="363"/>
      <c r="AF20" s="350"/>
      <c r="AG20" s="383"/>
      <c r="AH20" s="383"/>
      <c r="AI20" t="str">
        <f t="shared" si="0"/>
        <v/>
      </c>
      <c r="CA20" s="450" t="str">
        <f>IF(AND($D20&lt;&gt;0,AB20=""),"* No olvide ingresar la columna "&amp;AB$9&amp;""&amp;" (Digite CERO si no tiene).  ",IF(AB20&gt;$D20,"* El Número de Familias en Riesgo no puede superar el Total. ",""))</f>
        <v/>
      </c>
      <c r="CB20" s="450" t="str">
        <f>IF(AND($D20&lt;&gt;0,AC20=""),"* No olvide ingresar la variable "&amp;AC$9&amp;""&amp;" (Digite CERO si no tiene).  ",IF(AC20&gt;$D20,"* La variable Pueblos Originarios no puede superar el Total. ",""))</f>
        <v/>
      </c>
      <c r="CC20" s="450" t="str">
        <f t="shared" si="2"/>
        <v/>
      </c>
      <c r="CD20" s="450" t="str">
        <f t="shared" si="3"/>
        <v/>
      </c>
      <c r="CE20" s="450" t="str">
        <f>IF(AND(D20&gt;0,OR(AF20="",AG20="",))," * No olvide digitar la variable TRANS Masculino/Femenino (Digite CERO si no tiene). ",IF(AF20+AG20&gt;$D20,"* La suma de TRANS Masculino + Femenino no puede superar el Total. ",""))</f>
        <v/>
      </c>
      <c r="CF20" s="450" t="str">
        <f t="shared" si="5"/>
        <v/>
      </c>
      <c r="CJ20" s="741"/>
      <c r="CK20" s="253">
        <f t="shared" si="11"/>
        <v>0</v>
      </c>
      <c r="CL20" s="253">
        <f t="shared" si="6"/>
        <v>0</v>
      </c>
      <c r="CM20" s="253">
        <f t="shared" si="6"/>
        <v>0</v>
      </c>
      <c r="CN20" s="253">
        <f t="shared" si="6"/>
        <v>0</v>
      </c>
      <c r="CO20" s="253">
        <f t="shared" si="7"/>
        <v>0</v>
      </c>
      <c r="CP20" s="568">
        <f t="shared" si="8"/>
        <v>0</v>
      </c>
    </row>
    <row r="21" spans="1:94" s="117" customFormat="1" ht="15" customHeight="1" x14ac:dyDescent="0.25">
      <c r="A21" s="1308"/>
      <c r="B21" s="1093"/>
      <c r="C21" s="593" t="s">
        <v>27</v>
      </c>
      <c r="D21" s="149">
        <f t="shared" si="9"/>
        <v>0</v>
      </c>
      <c r="E21" s="35"/>
      <c r="F21" s="45"/>
      <c r="G21" s="45"/>
      <c r="H21" s="45"/>
      <c r="I21" s="36"/>
      <c r="J21" s="157"/>
      <c r="K21" s="209"/>
      <c r="L21" s="209"/>
      <c r="M21" s="250"/>
      <c r="N21" s="250"/>
      <c r="O21" s="250"/>
      <c r="P21" s="250"/>
      <c r="Q21" s="250"/>
      <c r="R21" s="250"/>
      <c r="S21" s="250"/>
      <c r="T21" s="250"/>
      <c r="U21" s="250"/>
      <c r="V21" s="250"/>
      <c r="W21" s="250"/>
      <c r="X21" s="250"/>
      <c r="Y21" s="115"/>
      <c r="Z21" s="209"/>
      <c r="AA21" s="60"/>
      <c r="AB21" s="115"/>
      <c r="AC21" s="209"/>
      <c r="AD21" s="209"/>
      <c r="AE21" s="55"/>
      <c r="AF21" s="56"/>
      <c r="AG21" s="57"/>
      <c r="AH21" s="57"/>
      <c r="AI21" t="str">
        <f t="shared" si="0"/>
        <v/>
      </c>
      <c r="CA21" s="450" t="str">
        <f t="shared" si="10"/>
        <v/>
      </c>
      <c r="CB21" s="450" t="str">
        <f t="shared" si="1"/>
        <v/>
      </c>
      <c r="CC21" s="450" t="str">
        <f t="shared" si="2"/>
        <v/>
      </c>
      <c r="CD21" s="450" t="str">
        <f t="shared" si="3"/>
        <v/>
      </c>
      <c r="CE21" s="450" t="str">
        <f t="shared" si="4"/>
        <v/>
      </c>
      <c r="CF21" s="450" t="str">
        <f t="shared" si="5"/>
        <v/>
      </c>
      <c r="CJ21" s="741"/>
      <c r="CK21" s="253">
        <f t="shared" si="11"/>
        <v>0</v>
      </c>
      <c r="CL21" s="253">
        <f t="shared" si="6"/>
        <v>0</v>
      </c>
      <c r="CM21" s="253">
        <f t="shared" si="6"/>
        <v>0</v>
      </c>
      <c r="CN21" s="253">
        <f t="shared" si="6"/>
        <v>0</v>
      </c>
      <c r="CO21" s="253">
        <f t="shared" si="7"/>
        <v>0</v>
      </c>
      <c r="CP21" s="568">
        <f t="shared" si="8"/>
        <v>0</v>
      </c>
    </row>
    <row r="22" spans="1:94" s="117" customFormat="1" ht="15" customHeight="1" x14ac:dyDescent="0.25">
      <c r="A22" s="1308"/>
      <c r="B22" s="1289" t="s">
        <v>451</v>
      </c>
      <c r="C22" s="1290"/>
      <c r="D22" s="81">
        <f>P22+Q22+R22+S22+T22</f>
        <v>0</v>
      </c>
      <c r="E22" s="35"/>
      <c r="F22" s="45"/>
      <c r="G22" s="45"/>
      <c r="H22" s="45"/>
      <c r="I22" s="36"/>
      <c r="J22" s="753"/>
      <c r="K22" s="754"/>
      <c r="L22" s="754"/>
      <c r="M22" s="754"/>
      <c r="N22" s="754"/>
      <c r="O22" s="754"/>
      <c r="P22" s="752"/>
      <c r="Q22" s="376"/>
      <c r="R22" s="376"/>
      <c r="S22" s="376"/>
      <c r="T22" s="376"/>
      <c r="U22" s="754"/>
      <c r="V22" s="754"/>
      <c r="W22" s="754"/>
      <c r="X22" s="755"/>
      <c r="Y22" s="749"/>
      <c r="Z22" s="267"/>
      <c r="AA22" s="268"/>
      <c r="AB22" s="109"/>
      <c r="AC22" s="224"/>
      <c r="AD22" s="224"/>
      <c r="AE22" s="153"/>
      <c r="AF22" s="39"/>
      <c r="AG22" s="110"/>
      <c r="AH22" s="110"/>
      <c r="AI22" t="str">
        <f t="shared" si="0"/>
        <v/>
      </c>
      <c r="CA22" s="450" t="str">
        <f>IF(AND($D22&lt;&gt;0,AB22=""),"* No olvide ingresar la columna "&amp;AB$9&amp;""&amp;" (Digite CERO si no tiene).  ",IF(AB22&gt;$D22,"* El Número de Familias en Riesgo no puede superar el Total. ",""))</f>
        <v/>
      </c>
      <c r="CB22" s="450" t="str">
        <f t="shared" si="1"/>
        <v/>
      </c>
      <c r="CC22" s="450" t="str">
        <f t="shared" si="2"/>
        <v/>
      </c>
      <c r="CD22" s="450" t="str">
        <f t="shared" si="3"/>
        <v/>
      </c>
      <c r="CE22" s="450" t="str">
        <f>IF(AND(D22&gt;0,OR(AF22="",AG22="",))," * No olvide digitar la variable TRANS Masculino/Femenino (Digite CERO si no tiene). ",IF(AF22+AG22&gt;$D22,"* La suma de TRANS Masculino + Femenino no puede superar el Total. ",""))</f>
        <v/>
      </c>
      <c r="CF22" s="450" t="str">
        <f t="shared" si="5"/>
        <v/>
      </c>
      <c r="CJ22" s="741"/>
      <c r="CK22" s="253">
        <f t="shared" si="11"/>
        <v>0</v>
      </c>
      <c r="CL22" s="253">
        <f t="shared" si="6"/>
        <v>0</v>
      </c>
      <c r="CM22" s="253">
        <f t="shared" si="6"/>
        <v>0</v>
      </c>
      <c r="CN22" s="253">
        <f t="shared" si="6"/>
        <v>0</v>
      </c>
      <c r="CO22" s="253">
        <f t="shared" si="7"/>
        <v>0</v>
      </c>
      <c r="CP22" s="568">
        <f t="shared" si="8"/>
        <v>0</v>
      </c>
    </row>
    <row r="23" spans="1:94" s="117" customFormat="1" ht="24.75" customHeight="1" x14ac:dyDescent="0.25">
      <c r="A23" s="1308"/>
      <c r="B23" s="1312" t="s">
        <v>452</v>
      </c>
      <c r="C23" s="1313"/>
      <c r="D23" s="348">
        <f>SUM(J23:S23)</f>
        <v>0</v>
      </c>
      <c r="E23" s="35"/>
      <c r="F23" s="45"/>
      <c r="G23" s="45"/>
      <c r="H23" s="45"/>
      <c r="I23" s="36"/>
      <c r="J23" s="90"/>
      <c r="K23" s="345"/>
      <c r="L23" s="345"/>
      <c r="M23" s="345"/>
      <c r="N23" s="345"/>
      <c r="O23" s="345"/>
      <c r="P23" s="345"/>
      <c r="Q23" s="345"/>
      <c r="R23" s="345"/>
      <c r="S23" s="345"/>
      <c r="T23" s="756"/>
      <c r="U23" s="756"/>
      <c r="V23" s="756"/>
      <c r="W23" s="756"/>
      <c r="X23" s="756"/>
      <c r="Y23" s="343"/>
      <c r="Z23" s="345"/>
      <c r="AA23" s="48"/>
      <c r="AB23" s="343"/>
      <c r="AC23" s="345"/>
      <c r="AD23" s="345"/>
      <c r="AE23" s="757"/>
      <c r="AF23" s="51"/>
      <c r="AG23" s="52"/>
      <c r="AH23" s="52"/>
      <c r="AI23" t="str">
        <f t="shared" si="0"/>
        <v/>
      </c>
      <c r="CA23" s="450" t="str">
        <f t="shared" si="10"/>
        <v/>
      </c>
      <c r="CB23" s="450" t="str">
        <f t="shared" si="1"/>
        <v/>
      </c>
      <c r="CC23" s="450" t="str">
        <f t="shared" si="2"/>
        <v/>
      </c>
      <c r="CD23" s="451"/>
      <c r="CE23" s="450" t="str">
        <f t="shared" si="4"/>
        <v/>
      </c>
      <c r="CF23" s="450" t="str">
        <f t="shared" si="5"/>
        <v/>
      </c>
      <c r="CJ23" s="741"/>
      <c r="CK23" s="253">
        <f t="shared" si="11"/>
        <v>0</v>
      </c>
      <c r="CL23" s="253">
        <f t="shared" si="6"/>
        <v>0</v>
      </c>
      <c r="CM23" s="253">
        <f>IF(AND($D23&lt;&gt;0,AD23=""),1,IF(AD23&gt;$D23,1,0))</f>
        <v>0</v>
      </c>
      <c r="CN23" s="452"/>
      <c r="CO23" s="253">
        <f t="shared" si="7"/>
        <v>0</v>
      </c>
      <c r="CP23" s="568">
        <f t="shared" si="8"/>
        <v>0</v>
      </c>
    </row>
    <row r="24" spans="1:94" s="117" customFormat="1" ht="15" customHeight="1" x14ac:dyDescent="0.25">
      <c r="A24" s="1308"/>
      <c r="B24" s="1202" t="s">
        <v>453</v>
      </c>
      <c r="C24" s="567" t="s">
        <v>454</v>
      </c>
      <c r="D24" s="732">
        <f>SUM(J24:S24)</f>
        <v>0</v>
      </c>
      <c r="E24" s="758"/>
      <c r="F24" s="759"/>
      <c r="G24" s="759"/>
      <c r="H24" s="759"/>
      <c r="I24" s="760"/>
      <c r="J24" s="368"/>
      <c r="K24" s="734"/>
      <c r="L24" s="734"/>
      <c r="M24" s="734"/>
      <c r="N24" s="734"/>
      <c r="O24" s="734"/>
      <c r="P24" s="734"/>
      <c r="Q24" s="734"/>
      <c r="R24" s="734"/>
      <c r="S24" s="734"/>
      <c r="T24" s="761"/>
      <c r="U24" s="761"/>
      <c r="V24" s="761"/>
      <c r="W24" s="761"/>
      <c r="X24" s="761"/>
      <c r="Y24" s="351"/>
      <c r="Z24" s="352"/>
      <c r="AA24" s="762"/>
      <c r="AB24" s="351"/>
      <c r="AC24" s="352"/>
      <c r="AD24" s="352"/>
      <c r="AE24" s="763"/>
      <c r="AF24" s="350"/>
      <c r="AG24" s="383"/>
      <c r="AH24" s="383"/>
      <c r="AI24" t="str">
        <f t="shared" si="0"/>
        <v/>
      </c>
      <c r="CA24" s="450" t="str">
        <f t="shared" si="10"/>
        <v/>
      </c>
      <c r="CB24" s="450" t="str">
        <f t="shared" si="1"/>
        <v/>
      </c>
      <c r="CC24" s="450" t="str">
        <f t="shared" si="2"/>
        <v/>
      </c>
      <c r="CD24" s="451"/>
      <c r="CE24" s="450" t="str">
        <f t="shared" si="4"/>
        <v/>
      </c>
      <c r="CF24" s="450" t="str">
        <f t="shared" si="5"/>
        <v/>
      </c>
      <c r="CJ24" s="741"/>
      <c r="CK24" s="253">
        <f t="shared" si="11"/>
        <v>0</v>
      </c>
      <c r="CL24" s="253">
        <f t="shared" si="6"/>
        <v>0</v>
      </c>
      <c r="CM24" s="253">
        <f t="shared" si="6"/>
        <v>0</v>
      </c>
      <c r="CN24" s="452"/>
      <c r="CO24" s="253">
        <f t="shared" si="7"/>
        <v>0</v>
      </c>
      <c r="CP24" s="568">
        <f t="shared" si="8"/>
        <v>0</v>
      </c>
    </row>
    <row r="25" spans="1:94" s="117" customFormat="1" ht="15" customHeight="1" x14ac:dyDescent="0.25">
      <c r="A25" s="1308"/>
      <c r="B25" s="1204"/>
      <c r="C25" s="53" t="s">
        <v>455</v>
      </c>
      <c r="D25" s="149">
        <f>SUM(J25:S25)</f>
        <v>0</v>
      </c>
      <c r="E25" s="359"/>
      <c r="F25" s="764"/>
      <c r="G25" s="764"/>
      <c r="H25" s="764"/>
      <c r="I25" s="360"/>
      <c r="J25" s="157"/>
      <c r="K25" s="209"/>
      <c r="L25" s="209"/>
      <c r="M25" s="209"/>
      <c r="N25" s="209"/>
      <c r="O25" s="209"/>
      <c r="P25" s="209"/>
      <c r="Q25" s="209"/>
      <c r="R25" s="209"/>
      <c r="S25" s="209"/>
      <c r="T25" s="765"/>
      <c r="U25" s="765"/>
      <c r="V25" s="765"/>
      <c r="W25" s="765"/>
      <c r="X25" s="765"/>
      <c r="Y25" s="370"/>
      <c r="Z25" s="254"/>
      <c r="AA25" s="60"/>
      <c r="AB25" s="115"/>
      <c r="AC25" s="209"/>
      <c r="AD25" s="209"/>
      <c r="AE25" s="766"/>
      <c r="AF25" s="56"/>
      <c r="AG25" s="57"/>
      <c r="AH25" s="57"/>
      <c r="AI25" t="str">
        <f t="shared" si="0"/>
        <v/>
      </c>
      <c r="CA25" s="450" t="str">
        <f>IF(AND($D25&lt;&gt;0,AB25=""),"* No olvide ingresar la columna "&amp;AB$9&amp;""&amp;" (Digite CERO si no tiene).  ",IF(AB25&gt;$D25,"* El Número de Familias en Riesgo no puede superar el Total. ",""))</f>
        <v/>
      </c>
      <c r="CB25" s="450" t="str">
        <f t="shared" si="1"/>
        <v/>
      </c>
      <c r="CC25" s="450" t="str">
        <f t="shared" si="2"/>
        <v/>
      </c>
      <c r="CD25" s="451"/>
      <c r="CE25" s="450" t="str">
        <f t="shared" si="4"/>
        <v/>
      </c>
      <c r="CF25" s="450" t="str">
        <f t="shared" si="5"/>
        <v/>
      </c>
      <c r="CJ25" s="741"/>
      <c r="CK25" s="253">
        <f t="shared" si="11"/>
        <v>0</v>
      </c>
      <c r="CL25" s="253">
        <f t="shared" si="6"/>
        <v>0</v>
      </c>
      <c r="CM25" s="253">
        <f t="shared" si="6"/>
        <v>0</v>
      </c>
      <c r="CN25" s="452"/>
      <c r="CO25" s="253">
        <f t="shared" si="7"/>
        <v>0</v>
      </c>
      <c r="CP25" s="568">
        <f t="shared" si="8"/>
        <v>0</v>
      </c>
    </row>
    <row r="26" spans="1:94" s="117" customFormat="1" ht="15" customHeight="1" x14ac:dyDescent="0.25">
      <c r="A26" s="1308"/>
      <c r="B26" s="1295" t="s">
        <v>456</v>
      </c>
      <c r="C26" s="1296"/>
      <c r="D26" s="257">
        <f>SUM(H26:X26)</f>
        <v>0</v>
      </c>
      <c r="E26" s="324"/>
      <c r="F26" s="767"/>
      <c r="G26" s="767"/>
      <c r="H26" s="225"/>
      <c r="I26" s="228"/>
      <c r="J26" s="227"/>
      <c r="K26" s="225"/>
      <c r="L26" s="225"/>
      <c r="M26" s="225"/>
      <c r="N26" s="225"/>
      <c r="O26" s="225"/>
      <c r="P26" s="225"/>
      <c r="Q26" s="225"/>
      <c r="R26" s="225"/>
      <c r="S26" s="225"/>
      <c r="T26" s="225"/>
      <c r="U26" s="225"/>
      <c r="V26" s="225"/>
      <c r="W26" s="225"/>
      <c r="X26" s="225"/>
      <c r="Y26" s="266"/>
      <c r="Z26" s="225"/>
      <c r="AA26" s="226"/>
      <c r="AB26" s="266"/>
      <c r="AC26" s="225"/>
      <c r="AD26" s="225"/>
      <c r="AE26" s="231"/>
      <c r="AF26" s="58"/>
      <c r="AG26" s="228"/>
      <c r="AH26" s="228"/>
      <c r="AI26" t="str">
        <f t="shared" si="0"/>
        <v/>
      </c>
      <c r="CA26" s="450" t="str">
        <f t="shared" si="10"/>
        <v/>
      </c>
      <c r="CB26" s="450" t="str">
        <f t="shared" si="1"/>
        <v/>
      </c>
      <c r="CC26" s="450" t="str">
        <f t="shared" si="2"/>
        <v/>
      </c>
      <c r="CD26" s="450" t="str">
        <f>IF(AND($D26&lt;&gt;0,AE26=""),"* No olvide ingresar la variable "&amp;AE$9&amp;""&amp;" (Digite CERO si no tiene).  ",IF(AE26&gt;$D26,"* La variable Espacios Amigables/ Adolescentes no puede superar el Total. ",""))</f>
        <v/>
      </c>
      <c r="CE26" s="450" t="str">
        <f t="shared" si="4"/>
        <v/>
      </c>
      <c r="CF26" s="450" t="str">
        <f t="shared" si="5"/>
        <v/>
      </c>
      <c r="CJ26" s="741"/>
      <c r="CK26" s="253">
        <f t="shared" si="11"/>
        <v>0</v>
      </c>
      <c r="CL26" s="253">
        <f t="shared" si="6"/>
        <v>0</v>
      </c>
      <c r="CM26" s="253">
        <f t="shared" si="6"/>
        <v>0</v>
      </c>
      <c r="CN26" s="253">
        <f t="shared" si="6"/>
        <v>0</v>
      </c>
      <c r="CO26" s="253">
        <f t="shared" si="7"/>
        <v>0</v>
      </c>
      <c r="CP26" s="568">
        <f t="shared" si="8"/>
        <v>0</v>
      </c>
    </row>
    <row r="27" spans="1:94" s="117" customFormat="1" ht="15" customHeight="1" x14ac:dyDescent="0.25">
      <c r="A27" s="1308"/>
      <c r="B27" s="1212" t="s">
        <v>457</v>
      </c>
      <c r="C27" s="422" t="s">
        <v>458</v>
      </c>
      <c r="D27" s="732">
        <f>SUM(E27:F27)</f>
        <v>0</v>
      </c>
      <c r="E27" s="39"/>
      <c r="F27" s="754"/>
      <c r="G27" s="754"/>
      <c r="H27" s="366"/>
      <c r="I27" s="768"/>
      <c r="J27" s="753"/>
      <c r="K27" s="754"/>
      <c r="L27" s="754"/>
      <c r="M27" s="754"/>
      <c r="N27" s="754"/>
      <c r="O27" s="754"/>
      <c r="P27" s="754"/>
      <c r="Q27" s="754"/>
      <c r="R27" s="754"/>
      <c r="S27" s="754"/>
      <c r="T27" s="754"/>
      <c r="U27" s="754"/>
      <c r="V27" s="754"/>
      <c r="W27" s="754"/>
      <c r="X27" s="755"/>
      <c r="Y27" s="769"/>
      <c r="Z27" s="366"/>
      <c r="AA27" s="770"/>
      <c r="AB27" s="351"/>
      <c r="AC27" s="352"/>
      <c r="AD27" s="352"/>
      <c r="AE27" s="87"/>
      <c r="AF27" s="350"/>
      <c r="AG27" s="383"/>
      <c r="AH27" s="383"/>
      <c r="AI27" t="str">
        <f t="shared" si="0"/>
        <v/>
      </c>
      <c r="CA27" s="450" t="str">
        <f t="shared" si="10"/>
        <v/>
      </c>
      <c r="CB27" s="450" t="str">
        <f t="shared" si="1"/>
        <v/>
      </c>
      <c r="CC27" s="450" t="str">
        <f t="shared" si="2"/>
        <v/>
      </c>
      <c r="CD27" s="451"/>
      <c r="CE27" s="450" t="str">
        <f t="shared" si="4"/>
        <v/>
      </c>
      <c r="CF27" s="450" t="str">
        <f t="shared" si="5"/>
        <v/>
      </c>
      <c r="CJ27" s="741"/>
      <c r="CK27" s="253">
        <f t="shared" si="11"/>
        <v>0</v>
      </c>
      <c r="CL27" s="253">
        <f t="shared" si="6"/>
        <v>0</v>
      </c>
      <c r="CM27" s="253">
        <f t="shared" si="6"/>
        <v>0</v>
      </c>
      <c r="CN27" s="452"/>
      <c r="CO27" s="253">
        <f t="shared" si="7"/>
        <v>0</v>
      </c>
      <c r="CP27" s="568">
        <f t="shared" si="8"/>
        <v>0</v>
      </c>
    </row>
    <row r="28" spans="1:94" s="117" customFormat="1" ht="15" customHeight="1" x14ac:dyDescent="0.25">
      <c r="A28" s="1308"/>
      <c r="B28" s="1092"/>
      <c r="C28" s="771" t="s">
        <v>459</v>
      </c>
      <c r="D28" s="348">
        <f>SUM(E28:G28)</f>
        <v>0</v>
      </c>
      <c r="E28" s="24"/>
      <c r="F28" s="754"/>
      <c r="G28" s="754"/>
      <c r="H28" s="45"/>
      <c r="I28" s="43"/>
      <c r="J28" s="772"/>
      <c r="K28" s="371"/>
      <c r="L28" s="371"/>
      <c r="M28" s="371"/>
      <c r="N28" s="371"/>
      <c r="O28" s="371"/>
      <c r="P28" s="371"/>
      <c r="Q28" s="371"/>
      <c r="R28" s="371"/>
      <c r="S28" s="371"/>
      <c r="T28" s="371"/>
      <c r="U28" s="371"/>
      <c r="V28" s="371"/>
      <c r="W28" s="371"/>
      <c r="X28" s="756"/>
      <c r="Y28" s="773"/>
      <c r="Z28" s="45"/>
      <c r="AA28" s="774"/>
      <c r="AB28" s="248"/>
      <c r="AC28" s="223"/>
      <c r="AD28" s="223"/>
      <c r="AE28" s="26"/>
      <c r="AF28" s="24"/>
      <c r="AG28" s="25"/>
      <c r="AH28" s="25"/>
      <c r="AI28" t="str">
        <f t="shared" si="0"/>
        <v/>
      </c>
      <c r="CA28" s="450" t="str">
        <f t="shared" si="10"/>
        <v/>
      </c>
      <c r="CB28" s="450" t="str">
        <f t="shared" si="1"/>
        <v/>
      </c>
      <c r="CC28" s="450" t="str">
        <f t="shared" si="2"/>
        <v/>
      </c>
      <c r="CD28" s="450" t="str">
        <f>IF(AND($D28&lt;&gt;0,AE28=""),"* No olvide ingresar la variable "&amp;AE$9&amp;""&amp;" (Digite CERO si no tiene).  ",IF(AE28&gt;$D28,"* La variable Espacios Amigables/ Adolescentes no puede superar el Total. ",""))</f>
        <v/>
      </c>
      <c r="CE28" s="450" t="str">
        <f t="shared" si="4"/>
        <v/>
      </c>
      <c r="CF28" s="450" t="str">
        <f t="shared" si="5"/>
        <v/>
      </c>
      <c r="CJ28" s="741"/>
      <c r="CK28" s="253">
        <f t="shared" si="11"/>
        <v>0</v>
      </c>
      <c r="CL28" s="253">
        <f t="shared" si="6"/>
        <v>0</v>
      </c>
      <c r="CM28" s="253">
        <f t="shared" si="6"/>
        <v>0</v>
      </c>
      <c r="CN28" s="253">
        <f t="shared" si="6"/>
        <v>0</v>
      </c>
      <c r="CO28" s="253">
        <f t="shared" si="7"/>
        <v>0</v>
      </c>
      <c r="CP28" s="568">
        <f t="shared" si="8"/>
        <v>0</v>
      </c>
    </row>
    <row r="29" spans="1:94" s="117" customFormat="1" ht="15" customHeight="1" x14ac:dyDescent="0.25">
      <c r="A29" s="1308"/>
      <c r="B29" s="1093"/>
      <c r="C29" s="775" t="s">
        <v>65</v>
      </c>
      <c r="D29" s="149">
        <v>38</v>
      </c>
      <c r="E29" s="56">
        <v>4</v>
      </c>
      <c r="F29" s="227"/>
      <c r="G29" s="227">
        <v>36</v>
      </c>
      <c r="H29" s="776"/>
      <c r="I29" s="777"/>
      <c r="J29" s="776"/>
      <c r="K29" s="764"/>
      <c r="L29" s="764"/>
      <c r="M29" s="764"/>
      <c r="N29" s="764"/>
      <c r="O29" s="764"/>
      <c r="P29" s="764"/>
      <c r="Q29" s="764"/>
      <c r="R29" s="764"/>
      <c r="S29" s="764"/>
      <c r="T29" s="764"/>
      <c r="U29" s="764"/>
      <c r="V29" s="764"/>
      <c r="W29" s="764"/>
      <c r="X29" s="765"/>
      <c r="Y29" s="370"/>
      <c r="Z29" s="764"/>
      <c r="AA29" s="778"/>
      <c r="AB29" s="266"/>
      <c r="AC29" s="225"/>
      <c r="AD29" s="225"/>
      <c r="AE29" s="231"/>
      <c r="AF29" s="58"/>
      <c r="AG29" s="228"/>
      <c r="AH29" s="228"/>
      <c r="AI29" t="str">
        <f t="shared" si="0"/>
        <v xml:space="preserve">* No olvide ingresar la columna Familias en Riesgo (Digite CERO si no tiene).  * No olvide ingresar la variable Pueblos Originarios (Digite CERO si no tiene).  * No olvide ingresar la variable Migrantes (Digite CERO si no tiene).  * No olvide ingresar la variable Espacios Amigables/ Adolescentes (Digite CERO si no tiene).   * No olvide digitar la variable TRANS Masculino/Femenino (Digite CERO si no tiene). * No olvide digitar la variable Niños, niñas, adolescentes y jóvenes SENAME (Digite CERO si no tiene). </v>
      </c>
      <c r="CA29" s="450" t="str">
        <f t="shared" si="10"/>
        <v xml:space="preserve">* No olvide ingresar la columna Familias en Riesgo (Digite CERO si no tiene).  </v>
      </c>
      <c r="CB29" s="450" t="str">
        <f t="shared" si="1"/>
        <v xml:space="preserve">* No olvide ingresar la variable Pueblos Originarios (Digite CERO si no tiene).  </v>
      </c>
      <c r="CC29" s="450" t="str">
        <f t="shared" si="2"/>
        <v xml:space="preserve">* No olvide ingresar la variable Migrantes (Digite CERO si no tiene).  </v>
      </c>
      <c r="CD29" s="450" t="str">
        <f t="shared" si="3"/>
        <v xml:space="preserve">* No olvide ingresar la variable Espacios Amigables/ Adolescentes (Digite CERO si no tiene).  </v>
      </c>
      <c r="CE29" s="450" t="str">
        <f t="shared" si="4"/>
        <v xml:space="preserve"> * No olvide digitar la variable TRANS Masculino/Femenino (Digite CERO si no tiene). </v>
      </c>
      <c r="CF29" s="450" t="str">
        <f t="shared" si="5"/>
        <v xml:space="preserve">* No olvide digitar la variable Niños, niñas, adolescentes y jóvenes SENAME (Digite CERO si no tiene). </v>
      </c>
      <c r="CJ29" s="741"/>
      <c r="CK29" s="253">
        <f t="shared" si="11"/>
        <v>1</v>
      </c>
      <c r="CL29" s="253">
        <f t="shared" si="6"/>
        <v>1</v>
      </c>
      <c r="CM29" s="253">
        <f t="shared" si="6"/>
        <v>1</v>
      </c>
      <c r="CN29" s="253">
        <f t="shared" si="6"/>
        <v>1</v>
      </c>
      <c r="CO29" s="253">
        <f t="shared" si="7"/>
        <v>1</v>
      </c>
      <c r="CP29" s="568">
        <f t="shared" si="8"/>
        <v>1</v>
      </c>
    </row>
    <row r="30" spans="1:94" s="117" customFormat="1" ht="15" customHeight="1" x14ac:dyDescent="0.25">
      <c r="A30" s="1308"/>
      <c r="B30" s="1212" t="s">
        <v>460</v>
      </c>
      <c r="C30" s="622" t="s">
        <v>461</v>
      </c>
      <c r="D30" s="349">
        <f>SUM(E30:H30)</f>
        <v>0</v>
      </c>
      <c r="E30" s="350"/>
      <c r="F30" s="352"/>
      <c r="G30" s="352"/>
      <c r="H30" s="352"/>
      <c r="I30" s="760"/>
      <c r="J30" s="779"/>
      <c r="K30" s="759"/>
      <c r="L30" s="759"/>
      <c r="M30" s="761"/>
      <c r="N30" s="761"/>
      <c r="O30" s="761"/>
      <c r="P30" s="761"/>
      <c r="Q30" s="761"/>
      <c r="R30" s="761"/>
      <c r="S30" s="761"/>
      <c r="T30" s="761"/>
      <c r="U30" s="761"/>
      <c r="V30" s="761"/>
      <c r="W30" s="761"/>
      <c r="X30" s="761"/>
      <c r="Y30" s="780"/>
      <c r="Z30" s="736"/>
      <c r="AA30" s="739"/>
      <c r="AB30" s="351"/>
      <c r="AC30" s="352"/>
      <c r="AD30" s="352"/>
      <c r="AE30" s="363"/>
      <c r="AF30" s="350"/>
      <c r="AG30" s="383"/>
      <c r="AH30" s="383"/>
      <c r="AI30" t="str">
        <f t="shared" si="0"/>
        <v/>
      </c>
      <c r="CA30" s="450" t="str">
        <f t="shared" si="10"/>
        <v/>
      </c>
      <c r="CB30" s="450" t="str">
        <f t="shared" si="1"/>
        <v/>
      </c>
      <c r="CC30" s="450" t="str">
        <f t="shared" si="2"/>
        <v/>
      </c>
      <c r="CD30" s="450" t="str">
        <f t="shared" si="3"/>
        <v/>
      </c>
      <c r="CE30" s="450" t="str">
        <f t="shared" si="4"/>
        <v/>
      </c>
      <c r="CF30" s="450" t="str">
        <f t="shared" si="5"/>
        <v/>
      </c>
      <c r="CJ30" s="741"/>
      <c r="CK30" s="253">
        <f t="shared" si="11"/>
        <v>0</v>
      </c>
      <c r="CL30" s="253">
        <f t="shared" si="6"/>
        <v>0</v>
      </c>
      <c r="CM30" s="253">
        <f t="shared" si="6"/>
        <v>0</v>
      </c>
      <c r="CN30" s="253">
        <f t="shared" si="6"/>
        <v>0</v>
      </c>
      <c r="CO30" s="253">
        <f t="shared" si="7"/>
        <v>0</v>
      </c>
      <c r="CP30" s="568">
        <f t="shared" si="8"/>
        <v>0</v>
      </c>
    </row>
    <row r="31" spans="1:94" s="117" customFormat="1" ht="15" customHeight="1" x14ac:dyDescent="0.25">
      <c r="A31" s="1308"/>
      <c r="B31" s="1092"/>
      <c r="C31" s="222" t="s">
        <v>462</v>
      </c>
      <c r="D31" s="73">
        <f>SUM(I31+J31)</f>
        <v>0</v>
      </c>
      <c r="E31" s="91"/>
      <c r="F31" s="267"/>
      <c r="G31" s="267"/>
      <c r="H31" s="267"/>
      <c r="I31" s="25"/>
      <c r="J31" s="82"/>
      <c r="K31" s="371"/>
      <c r="L31" s="371"/>
      <c r="M31" s="781"/>
      <c r="N31" s="781"/>
      <c r="O31" s="781"/>
      <c r="P31" s="781"/>
      <c r="Q31" s="781"/>
      <c r="R31" s="781"/>
      <c r="S31" s="781"/>
      <c r="T31" s="781"/>
      <c r="U31" s="781"/>
      <c r="V31" s="781"/>
      <c r="W31" s="781"/>
      <c r="X31" s="781"/>
      <c r="Y31" s="773"/>
      <c r="Z31" s="45"/>
      <c r="AA31" s="774"/>
      <c r="AB31" s="248"/>
      <c r="AC31" s="223"/>
      <c r="AD31" s="223"/>
      <c r="AE31" s="26"/>
      <c r="AF31" s="24"/>
      <c r="AG31" s="25"/>
      <c r="AH31" s="25"/>
      <c r="AI31" t="str">
        <f t="shared" si="0"/>
        <v/>
      </c>
      <c r="CA31" s="450" t="str">
        <f t="shared" si="10"/>
        <v/>
      </c>
      <c r="CB31" s="450" t="str">
        <f t="shared" si="1"/>
        <v/>
      </c>
      <c r="CC31" s="450" t="str">
        <f t="shared" si="2"/>
        <v/>
      </c>
      <c r="CD31" s="450" t="str">
        <f t="shared" si="3"/>
        <v/>
      </c>
      <c r="CE31" s="450" t="str">
        <f t="shared" si="4"/>
        <v/>
      </c>
      <c r="CF31" s="450" t="str">
        <f t="shared" si="5"/>
        <v/>
      </c>
      <c r="CJ31" s="741"/>
      <c r="CK31" s="253">
        <f t="shared" si="11"/>
        <v>0</v>
      </c>
      <c r="CL31" s="253">
        <f t="shared" si="6"/>
        <v>0</v>
      </c>
      <c r="CM31" s="253">
        <f t="shared" si="6"/>
        <v>0</v>
      </c>
      <c r="CN31" s="253">
        <f t="shared" si="6"/>
        <v>0</v>
      </c>
      <c r="CO31" s="253">
        <f t="shared" si="7"/>
        <v>0</v>
      </c>
      <c r="CP31" s="568">
        <f t="shared" si="8"/>
        <v>0</v>
      </c>
    </row>
    <row r="32" spans="1:94" s="117" customFormat="1" ht="15" customHeight="1" x14ac:dyDescent="0.25">
      <c r="A32" s="1308"/>
      <c r="B32" s="1093"/>
      <c r="C32" s="775" t="s">
        <v>65</v>
      </c>
      <c r="D32" s="149">
        <v>14</v>
      </c>
      <c r="E32" s="58"/>
      <c r="F32" s="225">
        <v>5</v>
      </c>
      <c r="G32" s="225">
        <v>9</v>
      </c>
      <c r="H32" s="225"/>
      <c r="I32" s="57"/>
      <c r="J32" s="776"/>
      <c r="K32" s="764"/>
      <c r="L32" s="764"/>
      <c r="M32" s="765"/>
      <c r="N32" s="765"/>
      <c r="O32" s="765"/>
      <c r="P32" s="765"/>
      <c r="Q32" s="765"/>
      <c r="R32" s="765"/>
      <c r="S32" s="765"/>
      <c r="T32" s="765"/>
      <c r="U32" s="765"/>
      <c r="V32" s="765"/>
      <c r="W32" s="765"/>
      <c r="X32" s="765"/>
      <c r="Y32" s="370"/>
      <c r="Z32" s="764"/>
      <c r="AA32" s="778"/>
      <c r="AB32" s="115"/>
      <c r="AC32" s="209"/>
      <c r="AD32" s="209"/>
      <c r="AE32" s="55"/>
      <c r="AF32" s="56"/>
      <c r="AG32" s="57"/>
      <c r="AH32" s="57"/>
      <c r="AI32" t="str">
        <f t="shared" si="0"/>
        <v xml:space="preserve">* No olvide ingresar la columna Familias en Riesgo (Digite CERO si no tiene).  * No olvide ingresar la variable Pueblos Originarios (Digite CERO si no tiene).  * No olvide ingresar la variable Migrantes (Digite CERO si no tiene).  * No olvide ingresar la variable Espacios Amigables/ Adolescentes (Digite CERO si no tiene).   * No olvide digitar la variable TRANS Masculino/Femenino (Digite CERO si no tiene). * No olvide digitar la variable Niños, niñas, adolescentes y jóvenes SENAME (Digite CERO si no tiene). </v>
      </c>
      <c r="CA32" s="450" t="str">
        <f t="shared" si="10"/>
        <v xml:space="preserve">* No olvide ingresar la columna Familias en Riesgo (Digite CERO si no tiene).  </v>
      </c>
      <c r="CB32" s="450" t="str">
        <f t="shared" si="1"/>
        <v xml:space="preserve">* No olvide ingresar la variable Pueblos Originarios (Digite CERO si no tiene).  </v>
      </c>
      <c r="CC32" s="450" t="str">
        <f t="shared" si="2"/>
        <v xml:space="preserve">* No olvide ingresar la variable Migrantes (Digite CERO si no tiene).  </v>
      </c>
      <c r="CD32" s="450" t="str">
        <f t="shared" si="3"/>
        <v xml:space="preserve">* No olvide ingresar la variable Espacios Amigables/ Adolescentes (Digite CERO si no tiene).  </v>
      </c>
      <c r="CE32" s="450" t="str">
        <f t="shared" si="4"/>
        <v xml:space="preserve"> * No olvide digitar la variable TRANS Masculino/Femenino (Digite CERO si no tiene). </v>
      </c>
      <c r="CF32" s="450" t="str">
        <f t="shared" si="5"/>
        <v xml:space="preserve">* No olvide digitar la variable Niños, niñas, adolescentes y jóvenes SENAME (Digite CERO si no tiene). </v>
      </c>
      <c r="CJ32" s="741"/>
      <c r="CK32" s="253">
        <f t="shared" si="11"/>
        <v>1</v>
      </c>
      <c r="CL32" s="253">
        <f t="shared" si="6"/>
        <v>1</v>
      </c>
      <c r="CM32" s="253">
        <f t="shared" si="6"/>
        <v>1</v>
      </c>
      <c r="CN32" s="253">
        <f t="shared" si="6"/>
        <v>1</v>
      </c>
      <c r="CO32" s="253">
        <f t="shared" si="7"/>
        <v>1</v>
      </c>
      <c r="CP32" s="568">
        <f t="shared" si="8"/>
        <v>1</v>
      </c>
    </row>
    <row r="33" spans="1:94" s="117" customFormat="1" ht="15" customHeight="1" x14ac:dyDescent="0.25">
      <c r="A33" s="1308"/>
      <c r="B33" s="1297" t="s">
        <v>463</v>
      </c>
      <c r="C33" s="1298"/>
      <c r="D33" s="407">
        <f>SUM(E33:X33)</f>
        <v>0</v>
      </c>
      <c r="E33" s="387"/>
      <c r="F33" s="390"/>
      <c r="G33" s="390"/>
      <c r="H33" s="390"/>
      <c r="I33" s="389"/>
      <c r="J33" s="388"/>
      <c r="K33" s="390"/>
      <c r="L33" s="390"/>
      <c r="M33" s="782"/>
      <c r="N33" s="782"/>
      <c r="O33" s="782"/>
      <c r="P33" s="782"/>
      <c r="Q33" s="782"/>
      <c r="R33" s="782"/>
      <c r="S33" s="782"/>
      <c r="T33" s="782"/>
      <c r="U33" s="782"/>
      <c r="V33" s="782"/>
      <c r="W33" s="782"/>
      <c r="X33" s="782"/>
      <c r="Y33" s="405"/>
      <c r="Z33" s="390"/>
      <c r="AA33" s="783"/>
      <c r="AB33" s="405"/>
      <c r="AC33" s="390"/>
      <c r="AD33" s="390"/>
      <c r="AE33" s="784"/>
      <c r="AF33" s="387"/>
      <c r="AG33" s="389"/>
      <c r="AH33" s="389"/>
      <c r="AI33" t="str">
        <f t="shared" si="0"/>
        <v/>
      </c>
      <c r="CA33" s="450" t="str">
        <f t="shared" si="10"/>
        <v/>
      </c>
      <c r="CB33" s="450" t="str">
        <f t="shared" si="1"/>
        <v/>
      </c>
      <c r="CC33" s="450" t="str">
        <f t="shared" si="2"/>
        <v/>
      </c>
      <c r="CD33" s="450" t="str">
        <f t="shared" si="3"/>
        <v/>
      </c>
      <c r="CE33" s="450" t="str">
        <f t="shared" si="4"/>
        <v/>
      </c>
      <c r="CF33" s="450" t="str">
        <f t="shared" si="5"/>
        <v/>
      </c>
      <c r="CJ33" s="741"/>
      <c r="CK33" s="253">
        <f t="shared" si="11"/>
        <v>0</v>
      </c>
      <c r="CL33" s="253">
        <f t="shared" si="6"/>
        <v>0</v>
      </c>
      <c r="CM33" s="253">
        <f t="shared" si="6"/>
        <v>0</v>
      </c>
      <c r="CN33" s="253">
        <f t="shared" si="6"/>
        <v>0</v>
      </c>
      <c r="CO33" s="253">
        <f t="shared" si="7"/>
        <v>0</v>
      </c>
      <c r="CP33" s="568">
        <f t="shared" si="8"/>
        <v>0</v>
      </c>
    </row>
    <row r="34" spans="1:94" s="117" customFormat="1" ht="15" customHeight="1" x14ac:dyDescent="0.25">
      <c r="A34" s="1308"/>
      <c r="B34" s="1093" t="s">
        <v>464</v>
      </c>
      <c r="C34" s="785" t="s">
        <v>465</v>
      </c>
      <c r="D34" s="81">
        <f>SUM(E34:X34)</f>
        <v>0</v>
      </c>
      <c r="E34" s="39"/>
      <c r="F34" s="224"/>
      <c r="G34" s="224"/>
      <c r="H34" s="224"/>
      <c r="I34" s="110"/>
      <c r="J34" s="154"/>
      <c r="K34" s="224"/>
      <c r="L34" s="224"/>
      <c r="M34" s="376"/>
      <c r="N34" s="376"/>
      <c r="O34" s="376"/>
      <c r="P34" s="376"/>
      <c r="Q34" s="376"/>
      <c r="R34" s="376"/>
      <c r="S34" s="376"/>
      <c r="T34" s="376"/>
      <c r="U34" s="376"/>
      <c r="V34" s="376"/>
      <c r="W34" s="376"/>
      <c r="X34" s="376"/>
      <c r="Y34" s="109"/>
      <c r="Z34" s="224"/>
      <c r="AA34" s="155"/>
      <c r="AB34" s="109"/>
      <c r="AC34" s="224"/>
      <c r="AD34" s="224"/>
      <c r="AE34" s="153"/>
      <c r="AF34" s="39"/>
      <c r="AG34" s="110"/>
      <c r="AH34" s="110"/>
      <c r="AI34" t="str">
        <f t="shared" si="0"/>
        <v/>
      </c>
      <c r="CA34" s="450" t="str">
        <f t="shared" si="10"/>
        <v/>
      </c>
      <c r="CB34" s="450" t="str">
        <f t="shared" si="1"/>
        <v/>
      </c>
      <c r="CC34" s="450" t="str">
        <f t="shared" si="2"/>
        <v/>
      </c>
      <c r="CD34" s="450" t="str">
        <f t="shared" si="3"/>
        <v/>
      </c>
      <c r="CE34" s="450" t="str">
        <f t="shared" si="4"/>
        <v/>
      </c>
      <c r="CF34" s="450" t="str">
        <f t="shared" si="5"/>
        <v/>
      </c>
      <c r="CJ34" s="741"/>
      <c r="CK34" s="253">
        <f t="shared" si="11"/>
        <v>0</v>
      </c>
      <c r="CL34" s="253">
        <f t="shared" si="6"/>
        <v>0</v>
      </c>
      <c r="CM34" s="253">
        <f t="shared" si="6"/>
        <v>0</v>
      </c>
      <c r="CN34" s="253">
        <f t="shared" si="6"/>
        <v>0</v>
      </c>
      <c r="CO34" s="253">
        <f t="shared" si="7"/>
        <v>0</v>
      </c>
      <c r="CP34" s="568">
        <f t="shared" si="8"/>
        <v>0</v>
      </c>
    </row>
    <row r="35" spans="1:94" s="117" customFormat="1" ht="15" customHeight="1" x14ac:dyDescent="0.25">
      <c r="A35" s="1308"/>
      <c r="B35" s="1299"/>
      <c r="C35" s="747" t="s">
        <v>466</v>
      </c>
      <c r="D35" s="73">
        <f>SUM(E35:X35)</f>
        <v>0</v>
      </c>
      <c r="E35" s="24"/>
      <c r="F35" s="223"/>
      <c r="G35" s="223"/>
      <c r="H35" s="223"/>
      <c r="I35" s="25"/>
      <c r="J35" s="82"/>
      <c r="K35" s="223"/>
      <c r="L35" s="223"/>
      <c r="M35" s="247"/>
      <c r="N35" s="247"/>
      <c r="O35" s="247"/>
      <c r="P35" s="247"/>
      <c r="Q35" s="247"/>
      <c r="R35" s="247"/>
      <c r="S35" s="247"/>
      <c r="T35" s="247"/>
      <c r="U35" s="247"/>
      <c r="V35" s="247"/>
      <c r="W35" s="247"/>
      <c r="X35" s="247"/>
      <c r="Y35" s="248"/>
      <c r="Z35" s="223"/>
      <c r="AA35" s="34"/>
      <c r="AB35" s="248"/>
      <c r="AC35" s="223"/>
      <c r="AD35" s="223"/>
      <c r="AE35" s="26"/>
      <c r="AF35" s="24"/>
      <c r="AG35" s="25"/>
      <c r="AH35" s="25"/>
      <c r="AI35" t="str">
        <f t="shared" si="0"/>
        <v/>
      </c>
      <c r="CA35" s="450" t="str">
        <f t="shared" si="10"/>
        <v/>
      </c>
      <c r="CB35" s="450" t="str">
        <f t="shared" si="1"/>
        <v/>
      </c>
      <c r="CC35" s="450" t="str">
        <f t="shared" si="2"/>
        <v/>
      </c>
      <c r="CD35" s="450" t="str">
        <f t="shared" si="3"/>
        <v/>
      </c>
      <c r="CE35" s="450" t="str">
        <f t="shared" si="4"/>
        <v/>
      </c>
      <c r="CF35" s="450" t="str">
        <f t="shared" si="5"/>
        <v/>
      </c>
      <c r="CJ35" s="741"/>
      <c r="CK35" s="253">
        <f t="shared" si="11"/>
        <v>0</v>
      </c>
      <c r="CL35" s="253">
        <f t="shared" si="6"/>
        <v>0</v>
      </c>
      <c r="CM35" s="253">
        <f t="shared" si="6"/>
        <v>0</v>
      </c>
      <c r="CN35" s="253">
        <f t="shared" si="6"/>
        <v>0</v>
      </c>
      <c r="CO35" s="253">
        <f t="shared" si="7"/>
        <v>0</v>
      </c>
      <c r="CP35" s="568">
        <f t="shared" si="8"/>
        <v>0</v>
      </c>
    </row>
    <row r="36" spans="1:94" s="117" customFormat="1" ht="15" customHeight="1" x14ac:dyDescent="0.25">
      <c r="A36" s="1308"/>
      <c r="B36" s="1288" t="s">
        <v>467</v>
      </c>
      <c r="C36" s="1288"/>
      <c r="D36" s="73">
        <f>SUM(E36:X36)</f>
        <v>0</v>
      </c>
      <c r="E36" s="24"/>
      <c r="F36" s="223"/>
      <c r="G36" s="223"/>
      <c r="H36" s="223"/>
      <c r="I36" s="25"/>
      <c r="J36" s="82"/>
      <c r="K36" s="223"/>
      <c r="L36" s="223"/>
      <c r="M36" s="247"/>
      <c r="N36" s="247"/>
      <c r="O36" s="247"/>
      <c r="P36" s="247"/>
      <c r="Q36" s="247"/>
      <c r="R36" s="247"/>
      <c r="S36" s="247"/>
      <c r="T36" s="247"/>
      <c r="U36" s="247"/>
      <c r="V36" s="247"/>
      <c r="W36" s="247"/>
      <c r="X36" s="247"/>
      <c r="Y36" s="248"/>
      <c r="Z36" s="223"/>
      <c r="AA36" s="34"/>
      <c r="AB36" s="248"/>
      <c r="AC36" s="223"/>
      <c r="AD36" s="223"/>
      <c r="AE36" s="26"/>
      <c r="AF36" s="24"/>
      <c r="AG36" s="25"/>
      <c r="AH36" s="25"/>
      <c r="AI36" t="str">
        <f t="shared" si="0"/>
        <v/>
      </c>
      <c r="CA36" s="450" t="str">
        <f t="shared" si="10"/>
        <v/>
      </c>
      <c r="CB36" s="450" t="str">
        <f t="shared" si="1"/>
        <v/>
      </c>
      <c r="CC36" s="450" t="str">
        <f t="shared" si="2"/>
        <v/>
      </c>
      <c r="CD36" s="450" t="str">
        <f t="shared" si="3"/>
        <v/>
      </c>
      <c r="CE36" s="450" t="str">
        <f t="shared" si="4"/>
        <v/>
      </c>
      <c r="CF36" s="450" t="str">
        <f t="shared" si="5"/>
        <v/>
      </c>
      <c r="CJ36" s="741"/>
      <c r="CK36" s="253">
        <f t="shared" si="11"/>
        <v>0</v>
      </c>
      <c r="CL36" s="253">
        <f t="shared" si="6"/>
        <v>0</v>
      </c>
      <c r="CM36" s="253">
        <f t="shared" si="6"/>
        <v>0</v>
      </c>
      <c r="CN36" s="253">
        <f t="shared" si="6"/>
        <v>0</v>
      </c>
      <c r="CO36" s="253">
        <f t="shared" si="7"/>
        <v>0</v>
      </c>
      <c r="CP36" s="568">
        <f t="shared" si="8"/>
        <v>0</v>
      </c>
    </row>
    <row r="37" spans="1:94" s="117" customFormat="1" ht="15" customHeight="1" x14ac:dyDescent="0.25">
      <c r="A37" s="1308"/>
      <c r="B37" s="1289" t="s">
        <v>468</v>
      </c>
      <c r="C37" s="1290"/>
      <c r="D37" s="73">
        <f>SUM(E37:X37)</f>
        <v>0</v>
      </c>
      <c r="E37" s="24"/>
      <c r="F37" s="223"/>
      <c r="G37" s="223"/>
      <c r="H37" s="223"/>
      <c r="I37" s="25"/>
      <c r="J37" s="82"/>
      <c r="K37" s="223"/>
      <c r="L37" s="223"/>
      <c r="M37" s="247"/>
      <c r="N37" s="247"/>
      <c r="O37" s="247"/>
      <c r="P37" s="247"/>
      <c r="Q37" s="247"/>
      <c r="R37" s="247"/>
      <c r="S37" s="247"/>
      <c r="T37" s="247"/>
      <c r="U37" s="247"/>
      <c r="V37" s="247"/>
      <c r="W37" s="247"/>
      <c r="X37" s="247"/>
      <c r="Y37" s="248"/>
      <c r="Z37" s="223"/>
      <c r="AA37" s="34"/>
      <c r="AB37" s="248"/>
      <c r="AC37" s="223"/>
      <c r="AD37" s="223"/>
      <c r="AE37" s="26"/>
      <c r="AF37" s="24"/>
      <c r="AG37" s="25"/>
      <c r="AH37" s="25"/>
      <c r="AI37" t="str">
        <f t="shared" si="0"/>
        <v/>
      </c>
      <c r="CA37" s="450" t="str">
        <f t="shared" si="10"/>
        <v/>
      </c>
      <c r="CB37" s="450" t="str">
        <f t="shared" si="1"/>
        <v/>
      </c>
      <c r="CC37" s="450" t="str">
        <f t="shared" si="2"/>
        <v/>
      </c>
      <c r="CD37" s="450" t="str">
        <f t="shared" si="3"/>
        <v/>
      </c>
      <c r="CE37" s="450" t="str">
        <f t="shared" si="4"/>
        <v/>
      </c>
      <c r="CF37" s="450" t="str">
        <f t="shared" si="5"/>
        <v/>
      </c>
      <c r="CJ37" s="741"/>
      <c r="CK37" s="253">
        <f t="shared" si="11"/>
        <v>0</v>
      </c>
      <c r="CL37" s="253">
        <f t="shared" si="6"/>
        <v>0</v>
      </c>
      <c r="CM37" s="253">
        <f t="shared" si="6"/>
        <v>0</v>
      </c>
      <c r="CN37" s="253">
        <f t="shared" si="6"/>
        <v>0</v>
      </c>
      <c r="CO37" s="253">
        <f t="shared" si="7"/>
        <v>0</v>
      </c>
      <c r="CP37" s="568">
        <f t="shared" si="8"/>
        <v>0</v>
      </c>
    </row>
    <row r="38" spans="1:94" s="117" customFormat="1" ht="15" customHeight="1" x14ac:dyDescent="0.25">
      <c r="A38" s="1308"/>
      <c r="B38" s="1232" t="s">
        <v>469</v>
      </c>
      <c r="C38" s="1233"/>
      <c r="D38" s="257">
        <f>SUM(J38:S38)</f>
        <v>0</v>
      </c>
      <c r="E38" s="27"/>
      <c r="F38" s="371"/>
      <c r="G38" s="371"/>
      <c r="H38" s="371"/>
      <c r="I38" s="38"/>
      <c r="J38" s="82"/>
      <c r="K38" s="223"/>
      <c r="L38" s="223"/>
      <c r="M38" s="247"/>
      <c r="N38" s="247"/>
      <c r="O38" s="247"/>
      <c r="P38" s="247"/>
      <c r="Q38" s="247"/>
      <c r="R38" s="247"/>
      <c r="S38" s="247"/>
      <c r="T38" s="781"/>
      <c r="U38" s="781"/>
      <c r="V38" s="781"/>
      <c r="W38" s="781"/>
      <c r="X38" s="781"/>
      <c r="Y38" s="248"/>
      <c r="Z38" s="223"/>
      <c r="AA38" s="34"/>
      <c r="AB38" s="248"/>
      <c r="AC38" s="223"/>
      <c r="AD38" s="223"/>
      <c r="AE38" s="26"/>
      <c r="AF38" s="24"/>
      <c r="AG38" s="25"/>
      <c r="AH38" s="25"/>
      <c r="AI38" t="str">
        <f t="shared" si="0"/>
        <v/>
      </c>
      <c r="CA38" s="450" t="str">
        <f t="shared" si="10"/>
        <v/>
      </c>
      <c r="CB38" s="450" t="str">
        <f t="shared" si="1"/>
        <v/>
      </c>
      <c r="CC38" s="450" t="str">
        <f t="shared" si="2"/>
        <v/>
      </c>
      <c r="CD38" s="450" t="str">
        <f t="shared" si="3"/>
        <v/>
      </c>
      <c r="CE38" s="450" t="str">
        <f t="shared" si="4"/>
        <v/>
      </c>
      <c r="CF38" s="450" t="str">
        <f t="shared" si="5"/>
        <v/>
      </c>
      <c r="CJ38" s="741"/>
      <c r="CK38" s="253">
        <f t="shared" si="11"/>
        <v>0</v>
      </c>
      <c r="CL38" s="253">
        <f t="shared" si="6"/>
        <v>0</v>
      </c>
      <c r="CM38" s="253">
        <f t="shared" si="6"/>
        <v>0</v>
      </c>
      <c r="CN38" s="253">
        <f t="shared" si="6"/>
        <v>0</v>
      </c>
      <c r="CO38" s="253">
        <f t="shared" si="7"/>
        <v>0</v>
      </c>
      <c r="CP38" s="568">
        <f t="shared" si="8"/>
        <v>0</v>
      </c>
    </row>
    <row r="39" spans="1:94" s="117" customFormat="1" ht="15" customHeight="1" x14ac:dyDescent="0.25">
      <c r="A39" s="1308"/>
      <c r="B39" s="1291" t="s">
        <v>470</v>
      </c>
      <c r="C39" s="1292"/>
      <c r="D39" s="348">
        <f>SUM(E39:X39)</f>
        <v>0</v>
      </c>
      <c r="E39" s="51"/>
      <c r="F39" s="345"/>
      <c r="G39" s="345"/>
      <c r="H39" s="345"/>
      <c r="I39" s="52"/>
      <c r="J39" s="90"/>
      <c r="K39" s="345"/>
      <c r="L39" s="345"/>
      <c r="M39" s="786"/>
      <c r="N39" s="786"/>
      <c r="O39" s="786"/>
      <c r="P39" s="786"/>
      <c r="Q39" s="786"/>
      <c r="R39" s="786"/>
      <c r="S39" s="786"/>
      <c r="T39" s="786"/>
      <c r="U39" s="786"/>
      <c r="V39" s="786"/>
      <c r="W39" s="786"/>
      <c r="X39" s="786"/>
      <c r="Y39" s="343"/>
      <c r="Z39" s="345"/>
      <c r="AA39" s="48"/>
      <c r="AB39" s="343"/>
      <c r="AC39" s="345"/>
      <c r="AD39" s="345"/>
      <c r="AE39" s="44"/>
      <c r="AF39" s="51"/>
      <c r="AG39" s="52"/>
      <c r="AH39" s="52"/>
      <c r="AI39" t="str">
        <f t="shared" si="0"/>
        <v/>
      </c>
      <c r="CA39" s="450" t="str">
        <f t="shared" si="10"/>
        <v/>
      </c>
      <c r="CB39" s="450" t="str">
        <f t="shared" si="1"/>
        <v/>
      </c>
      <c r="CC39" s="450" t="str">
        <f t="shared" si="2"/>
        <v/>
      </c>
      <c r="CD39" s="450" t="str">
        <f t="shared" si="3"/>
        <v/>
      </c>
      <c r="CE39" s="450" t="str">
        <f t="shared" si="4"/>
        <v/>
      </c>
      <c r="CF39" s="450" t="str">
        <f t="shared" si="5"/>
        <v/>
      </c>
      <c r="CJ39" s="741"/>
      <c r="CK39" s="253">
        <f t="shared" si="11"/>
        <v>0</v>
      </c>
      <c r="CL39" s="253">
        <f t="shared" si="6"/>
        <v>0</v>
      </c>
      <c r="CM39" s="253">
        <f t="shared" si="6"/>
        <v>0</v>
      </c>
      <c r="CN39" s="253">
        <f t="shared" si="6"/>
        <v>0</v>
      </c>
      <c r="CO39" s="253">
        <f t="shared" si="7"/>
        <v>0</v>
      </c>
      <c r="CP39" s="568">
        <f t="shared" si="8"/>
        <v>0</v>
      </c>
    </row>
    <row r="40" spans="1:94" s="117" customFormat="1" ht="15" customHeight="1" x14ac:dyDescent="0.25">
      <c r="A40" s="1308"/>
      <c r="B40" s="1212" t="s">
        <v>471</v>
      </c>
      <c r="C40" s="787" t="s">
        <v>472</v>
      </c>
      <c r="D40" s="349">
        <f>SUM(U40:X40)</f>
        <v>0</v>
      </c>
      <c r="E40" s="758"/>
      <c r="F40" s="759"/>
      <c r="G40" s="759"/>
      <c r="H40" s="759"/>
      <c r="I40" s="760"/>
      <c r="J40" s="779"/>
      <c r="K40" s="759"/>
      <c r="L40" s="759"/>
      <c r="M40" s="759"/>
      <c r="N40" s="759"/>
      <c r="O40" s="759"/>
      <c r="P40" s="759"/>
      <c r="Q40" s="759"/>
      <c r="R40" s="759"/>
      <c r="S40" s="759"/>
      <c r="T40" s="759"/>
      <c r="U40" s="752"/>
      <c r="V40" s="752"/>
      <c r="W40" s="752"/>
      <c r="X40" s="752"/>
      <c r="Y40" s="788"/>
      <c r="Z40" s="759"/>
      <c r="AA40" s="789"/>
      <c r="AB40" s="248"/>
      <c r="AC40" s="223"/>
      <c r="AD40" s="223"/>
      <c r="AE40" s="26"/>
      <c r="AF40" s="24"/>
      <c r="AG40" s="25"/>
      <c r="AH40" s="25"/>
      <c r="AI40" t="str">
        <f t="shared" si="0"/>
        <v/>
      </c>
      <c r="CA40" s="450" t="str">
        <f t="shared" si="10"/>
        <v/>
      </c>
      <c r="CB40" s="450" t="str">
        <f t="shared" si="1"/>
        <v/>
      </c>
      <c r="CC40" s="450" t="str">
        <f t="shared" si="2"/>
        <v/>
      </c>
      <c r="CD40" s="450" t="str">
        <f t="shared" si="3"/>
        <v/>
      </c>
      <c r="CE40" s="450" t="str">
        <f t="shared" si="4"/>
        <v/>
      </c>
      <c r="CF40" s="450" t="str">
        <f t="shared" si="5"/>
        <v/>
      </c>
      <c r="CJ40" s="741"/>
      <c r="CK40" s="253">
        <f t="shared" si="11"/>
        <v>0</v>
      </c>
      <c r="CL40" s="253">
        <f t="shared" si="6"/>
        <v>0</v>
      </c>
      <c r="CM40" s="253">
        <f t="shared" si="6"/>
        <v>0</v>
      </c>
      <c r="CN40" s="253">
        <f t="shared" si="6"/>
        <v>0</v>
      </c>
      <c r="CO40" s="253">
        <f t="shared" si="7"/>
        <v>0</v>
      </c>
      <c r="CP40" s="568">
        <f t="shared" si="8"/>
        <v>0</v>
      </c>
    </row>
    <row r="41" spans="1:94" s="117" customFormat="1" ht="15" customHeight="1" x14ac:dyDescent="0.25">
      <c r="A41" s="1308"/>
      <c r="B41" s="1092"/>
      <c r="C41" s="790" t="s">
        <v>473</v>
      </c>
      <c r="D41" s="73">
        <f>SUM(U41:X41)</f>
        <v>0</v>
      </c>
      <c r="E41" s="27"/>
      <c r="F41" s="371"/>
      <c r="G41" s="371"/>
      <c r="H41" s="371"/>
      <c r="I41" s="38"/>
      <c r="J41" s="772"/>
      <c r="K41" s="371"/>
      <c r="L41" s="371"/>
      <c r="M41" s="371"/>
      <c r="N41" s="371"/>
      <c r="O41" s="371"/>
      <c r="P41" s="371"/>
      <c r="Q41" s="371"/>
      <c r="R41" s="371"/>
      <c r="S41" s="371"/>
      <c r="T41" s="371"/>
      <c r="U41" s="247"/>
      <c r="V41" s="247"/>
      <c r="W41" s="247"/>
      <c r="X41" s="247"/>
      <c r="Y41" s="750"/>
      <c r="Z41" s="371"/>
      <c r="AA41" s="29"/>
      <c r="AB41" s="248"/>
      <c r="AC41" s="223"/>
      <c r="AD41" s="223"/>
      <c r="AE41" s="26"/>
      <c r="AF41" s="24"/>
      <c r="AG41" s="25"/>
      <c r="AH41" s="25"/>
      <c r="AI41" t="str">
        <f t="shared" si="0"/>
        <v/>
      </c>
      <c r="CA41" s="450" t="str">
        <f t="shared" si="10"/>
        <v/>
      </c>
      <c r="CB41" s="450" t="str">
        <f t="shared" si="1"/>
        <v/>
      </c>
      <c r="CC41" s="450" t="str">
        <f t="shared" si="2"/>
        <v/>
      </c>
      <c r="CD41" s="450" t="str">
        <f t="shared" si="3"/>
        <v/>
      </c>
      <c r="CE41" s="450" t="str">
        <f t="shared" si="4"/>
        <v/>
      </c>
      <c r="CF41" s="450" t="str">
        <f t="shared" si="5"/>
        <v/>
      </c>
      <c r="CJ41" s="741"/>
      <c r="CK41" s="253">
        <f t="shared" si="11"/>
        <v>0</v>
      </c>
      <c r="CL41" s="253">
        <f t="shared" si="6"/>
        <v>0</v>
      </c>
      <c r="CM41" s="253">
        <f t="shared" si="6"/>
        <v>0</v>
      </c>
      <c r="CN41" s="253">
        <f t="shared" si="6"/>
        <v>0</v>
      </c>
      <c r="CO41" s="253">
        <f t="shared" si="7"/>
        <v>0</v>
      </c>
      <c r="CP41" s="568">
        <f t="shared" si="8"/>
        <v>0</v>
      </c>
    </row>
    <row r="42" spans="1:94" s="117" customFormat="1" ht="15" customHeight="1" x14ac:dyDescent="0.25">
      <c r="A42" s="1308"/>
      <c r="B42" s="1092"/>
      <c r="C42" s="418" t="s">
        <v>474</v>
      </c>
      <c r="D42" s="73">
        <f>SUM(U42:X42)</f>
        <v>0</v>
      </c>
      <c r="E42" s="27"/>
      <c r="F42" s="371"/>
      <c r="G42" s="371"/>
      <c r="H42" s="371"/>
      <c r="I42" s="38"/>
      <c r="J42" s="772"/>
      <c r="K42" s="371"/>
      <c r="L42" s="371"/>
      <c r="M42" s="371"/>
      <c r="N42" s="371"/>
      <c r="O42" s="371"/>
      <c r="P42" s="371"/>
      <c r="Q42" s="371"/>
      <c r="R42" s="371"/>
      <c r="S42" s="371"/>
      <c r="T42" s="371"/>
      <c r="U42" s="247"/>
      <c r="V42" s="247"/>
      <c r="W42" s="247"/>
      <c r="X42" s="247"/>
      <c r="Y42" s="750"/>
      <c r="Z42" s="371"/>
      <c r="AA42" s="29"/>
      <c r="AB42" s="248"/>
      <c r="AC42" s="223"/>
      <c r="AD42" s="223"/>
      <c r="AE42" s="26"/>
      <c r="AF42" s="24"/>
      <c r="AG42" s="25"/>
      <c r="AH42" s="25"/>
      <c r="AI42" t="str">
        <f t="shared" si="0"/>
        <v/>
      </c>
      <c r="CA42" s="450" t="str">
        <f t="shared" si="10"/>
        <v/>
      </c>
      <c r="CB42" s="450" t="str">
        <f t="shared" si="1"/>
        <v/>
      </c>
      <c r="CC42" s="450" t="str">
        <f t="shared" si="2"/>
        <v/>
      </c>
      <c r="CD42" s="450" t="str">
        <f t="shared" si="3"/>
        <v/>
      </c>
      <c r="CE42" s="450" t="str">
        <f t="shared" si="4"/>
        <v/>
      </c>
      <c r="CF42" s="450" t="str">
        <f t="shared" si="5"/>
        <v/>
      </c>
      <c r="CJ42" s="741"/>
      <c r="CK42" s="253">
        <f t="shared" si="11"/>
        <v>0</v>
      </c>
      <c r="CL42" s="253">
        <f t="shared" si="6"/>
        <v>0</v>
      </c>
      <c r="CM42" s="253">
        <f t="shared" si="6"/>
        <v>0</v>
      </c>
      <c r="CN42" s="253">
        <f t="shared" si="6"/>
        <v>0</v>
      </c>
      <c r="CO42" s="253">
        <f t="shared" si="7"/>
        <v>0</v>
      </c>
      <c r="CP42" s="568">
        <f t="shared" si="8"/>
        <v>0</v>
      </c>
    </row>
    <row r="43" spans="1:94" s="117" customFormat="1" ht="15" customHeight="1" x14ac:dyDescent="0.25">
      <c r="A43" s="1308"/>
      <c r="B43" s="1092"/>
      <c r="C43" s="791" t="s">
        <v>475</v>
      </c>
      <c r="D43" s="73">
        <f>SUM(U43:X43)</f>
        <v>0</v>
      </c>
      <c r="E43" s="27"/>
      <c r="F43" s="371"/>
      <c r="G43" s="371"/>
      <c r="H43" s="371"/>
      <c r="I43" s="38"/>
      <c r="J43" s="772"/>
      <c r="K43" s="371"/>
      <c r="L43" s="371"/>
      <c r="M43" s="781"/>
      <c r="N43" s="781"/>
      <c r="O43" s="781"/>
      <c r="P43" s="781"/>
      <c r="Q43" s="781"/>
      <c r="R43" s="781"/>
      <c r="S43" s="781"/>
      <c r="T43" s="781"/>
      <c r="U43" s="247"/>
      <c r="V43" s="247"/>
      <c r="W43" s="247"/>
      <c r="X43" s="247"/>
      <c r="Y43" s="750"/>
      <c r="Z43" s="371"/>
      <c r="AA43" s="29"/>
      <c r="AB43" s="248"/>
      <c r="AC43" s="223"/>
      <c r="AD43" s="223"/>
      <c r="AE43" s="26"/>
      <c r="AF43" s="24"/>
      <c r="AG43" s="25"/>
      <c r="AH43" s="25"/>
      <c r="AI43" t="str">
        <f t="shared" si="0"/>
        <v/>
      </c>
      <c r="CA43" s="450" t="str">
        <f t="shared" si="10"/>
        <v/>
      </c>
      <c r="CB43" s="450" t="str">
        <f t="shared" si="1"/>
        <v/>
      </c>
      <c r="CC43" s="450" t="str">
        <f t="shared" si="2"/>
        <v/>
      </c>
      <c r="CD43" s="450" t="str">
        <f t="shared" si="3"/>
        <v/>
      </c>
      <c r="CE43" s="450" t="str">
        <f t="shared" si="4"/>
        <v/>
      </c>
      <c r="CF43" s="450" t="str">
        <f t="shared" si="5"/>
        <v/>
      </c>
      <c r="CJ43" s="741"/>
      <c r="CK43" s="253">
        <f t="shared" si="11"/>
        <v>0</v>
      </c>
      <c r="CL43" s="253">
        <f t="shared" si="6"/>
        <v>0</v>
      </c>
      <c r="CM43" s="253">
        <f t="shared" si="6"/>
        <v>0</v>
      </c>
      <c r="CN43" s="253">
        <f t="shared" si="6"/>
        <v>0</v>
      </c>
      <c r="CO43" s="253">
        <f t="shared" si="7"/>
        <v>0</v>
      </c>
      <c r="CP43" s="568">
        <f t="shared" si="8"/>
        <v>0</v>
      </c>
    </row>
    <row r="44" spans="1:94" s="117" customFormat="1" ht="15" customHeight="1" x14ac:dyDescent="0.25">
      <c r="A44" s="1308"/>
      <c r="B44" s="1092"/>
      <c r="C44" s="792" t="s">
        <v>476</v>
      </c>
      <c r="D44" s="348">
        <f>SUM(U44:X44)</f>
        <v>0</v>
      </c>
      <c r="E44" s="375"/>
      <c r="F44" s="366"/>
      <c r="G44" s="366"/>
      <c r="H44" s="366"/>
      <c r="I44" s="367"/>
      <c r="J44" s="374"/>
      <c r="K44" s="366"/>
      <c r="L44" s="366"/>
      <c r="M44" s="755"/>
      <c r="N44" s="755"/>
      <c r="O44" s="755"/>
      <c r="P44" s="755"/>
      <c r="Q44" s="755"/>
      <c r="R44" s="755"/>
      <c r="S44" s="755"/>
      <c r="T44" s="755"/>
      <c r="U44" s="722"/>
      <c r="V44" s="722"/>
      <c r="W44" s="722"/>
      <c r="X44" s="722"/>
      <c r="Y44" s="769"/>
      <c r="Z44" s="366"/>
      <c r="AA44" s="770"/>
      <c r="AB44" s="260"/>
      <c r="AC44" s="259"/>
      <c r="AD44" s="259"/>
      <c r="AE44" s="365"/>
      <c r="AF44" s="258"/>
      <c r="AG44" s="261"/>
      <c r="AH44" s="261"/>
      <c r="AI44" t="str">
        <f t="shared" si="0"/>
        <v/>
      </c>
      <c r="CA44" s="450" t="str">
        <f t="shared" si="10"/>
        <v/>
      </c>
      <c r="CB44" s="450" t="str">
        <f t="shared" si="1"/>
        <v/>
      </c>
      <c r="CC44" s="450" t="str">
        <f t="shared" si="2"/>
        <v/>
      </c>
      <c r="CD44" s="450" t="str">
        <f t="shared" si="3"/>
        <v/>
      </c>
      <c r="CE44" s="450" t="str">
        <f t="shared" si="4"/>
        <v/>
      </c>
      <c r="CF44" s="450" t="str">
        <f t="shared" si="5"/>
        <v/>
      </c>
      <c r="CJ44" s="741"/>
      <c r="CK44" s="253">
        <f t="shared" si="11"/>
        <v>0</v>
      </c>
      <c r="CL44" s="253">
        <f t="shared" si="6"/>
        <v>0</v>
      </c>
      <c r="CM44" s="253">
        <f t="shared" si="6"/>
        <v>0</v>
      </c>
      <c r="CN44" s="253">
        <f t="shared" si="6"/>
        <v>0</v>
      </c>
      <c r="CO44" s="253">
        <f t="shared" si="7"/>
        <v>0</v>
      </c>
      <c r="CP44" s="568">
        <f t="shared" si="8"/>
        <v>0</v>
      </c>
    </row>
    <row r="45" spans="1:94" s="117" customFormat="1" ht="15" customHeight="1" x14ac:dyDescent="0.25">
      <c r="A45" s="1308"/>
      <c r="B45" s="1293" t="s">
        <v>477</v>
      </c>
      <c r="C45" s="1294"/>
      <c r="D45" s="349">
        <f>SUM(E45:X45)</f>
        <v>0</v>
      </c>
      <c r="E45" s="350"/>
      <c r="F45" s="352"/>
      <c r="G45" s="352"/>
      <c r="H45" s="352"/>
      <c r="I45" s="383"/>
      <c r="J45" s="368"/>
      <c r="K45" s="352"/>
      <c r="L45" s="352"/>
      <c r="M45" s="752"/>
      <c r="N45" s="752"/>
      <c r="O45" s="752"/>
      <c r="P45" s="752"/>
      <c r="Q45" s="752"/>
      <c r="R45" s="752"/>
      <c r="S45" s="752"/>
      <c r="T45" s="752"/>
      <c r="U45" s="752"/>
      <c r="V45" s="752"/>
      <c r="W45" s="752"/>
      <c r="X45" s="752"/>
      <c r="Y45" s="788"/>
      <c r="Z45" s="759"/>
      <c r="AA45" s="789"/>
      <c r="AB45" s="351"/>
      <c r="AC45" s="352"/>
      <c r="AD45" s="352"/>
      <c r="AE45" s="363"/>
      <c r="AF45" s="350"/>
      <c r="AG45" s="383"/>
      <c r="AH45" s="383"/>
      <c r="AI45" t="str">
        <f t="shared" si="0"/>
        <v/>
      </c>
      <c r="CA45" s="450" t="str">
        <f t="shared" si="10"/>
        <v/>
      </c>
      <c r="CB45" s="450" t="str">
        <f t="shared" si="1"/>
        <v/>
      </c>
      <c r="CC45" s="450" t="str">
        <f t="shared" si="2"/>
        <v/>
      </c>
      <c r="CD45" s="450" t="str">
        <f t="shared" si="3"/>
        <v/>
      </c>
      <c r="CE45" s="450" t="str">
        <f t="shared" si="4"/>
        <v/>
      </c>
      <c r="CF45" s="450" t="str">
        <f t="shared" si="5"/>
        <v/>
      </c>
      <c r="CJ45" s="741"/>
      <c r="CK45" s="253">
        <f t="shared" si="11"/>
        <v>0</v>
      </c>
      <c r="CL45" s="253">
        <f t="shared" si="6"/>
        <v>0</v>
      </c>
      <c r="CM45" s="253">
        <f t="shared" si="6"/>
        <v>0</v>
      </c>
      <c r="CN45" s="253">
        <f t="shared" si="6"/>
        <v>0</v>
      </c>
      <c r="CO45" s="253">
        <f t="shared" si="7"/>
        <v>0</v>
      </c>
      <c r="CP45" s="568">
        <f t="shared" si="8"/>
        <v>0</v>
      </c>
    </row>
    <row r="46" spans="1:94" s="117" customFormat="1" ht="15" customHeight="1" x14ac:dyDescent="0.25">
      <c r="A46" s="1308"/>
      <c r="B46" s="1300" t="s">
        <v>478</v>
      </c>
      <c r="C46" s="1301"/>
      <c r="D46" s="263">
        <f>SUM(E46:X46)</f>
        <v>0</v>
      </c>
      <c r="E46" s="58"/>
      <c r="F46" s="225"/>
      <c r="G46" s="225"/>
      <c r="H46" s="225"/>
      <c r="I46" s="228"/>
      <c r="J46" s="227"/>
      <c r="K46" s="225"/>
      <c r="L46" s="225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793"/>
      <c r="Z46" s="767"/>
      <c r="AA46" s="778"/>
      <c r="AB46" s="115"/>
      <c r="AC46" s="209"/>
      <c r="AD46" s="209"/>
      <c r="AE46" s="55"/>
      <c r="AF46" s="56"/>
      <c r="AG46" s="57"/>
      <c r="AH46" s="57"/>
      <c r="AI46" t="str">
        <f t="shared" si="0"/>
        <v/>
      </c>
      <c r="CA46" s="450" t="str">
        <f t="shared" si="10"/>
        <v/>
      </c>
      <c r="CB46" s="450" t="str">
        <f t="shared" si="1"/>
        <v/>
      </c>
      <c r="CC46" s="450" t="str">
        <f t="shared" si="2"/>
        <v/>
      </c>
      <c r="CD46" s="450" t="str">
        <f t="shared" si="3"/>
        <v/>
      </c>
      <c r="CE46" s="450" t="str">
        <f t="shared" si="4"/>
        <v/>
      </c>
      <c r="CF46" s="450" t="str">
        <f t="shared" si="5"/>
        <v/>
      </c>
      <c r="CK46" s="253">
        <f t="shared" si="11"/>
        <v>0</v>
      </c>
      <c r="CL46" s="253">
        <f t="shared" si="11"/>
        <v>0</v>
      </c>
      <c r="CM46" s="253">
        <f t="shared" si="11"/>
        <v>0</v>
      </c>
      <c r="CN46" s="253">
        <f t="shared" si="11"/>
        <v>0</v>
      </c>
      <c r="CO46" s="253">
        <f t="shared" si="7"/>
        <v>0</v>
      </c>
      <c r="CP46" s="568">
        <f t="shared" si="8"/>
        <v>0</v>
      </c>
    </row>
    <row r="47" spans="1:94" s="117" customFormat="1" ht="15" customHeight="1" x14ac:dyDescent="0.25">
      <c r="A47" s="1308"/>
      <c r="B47" s="1302" t="s">
        <v>479</v>
      </c>
      <c r="C47" s="794" t="s">
        <v>480</v>
      </c>
      <c r="D47" s="73">
        <f>SUM(K47:X47)</f>
        <v>0</v>
      </c>
      <c r="E47" s="758"/>
      <c r="F47" s="759"/>
      <c r="G47" s="759"/>
      <c r="H47" s="759"/>
      <c r="I47" s="795"/>
      <c r="J47" s="759"/>
      <c r="K47" s="223"/>
      <c r="L47" s="223"/>
      <c r="M47" s="247"/>
      <c r="N47" s="247"/>
      <c r="O47" s="247"/>
      <c r="P47" s="247"/>
      <c r="Q47" s="247"/>
      <c r="R47" s="247"/>
      <c r="S47" s="247"/>
      <c r="T47" s="247"/>
      <c r="U47" s="247"/>
      <c r="V47" s="247"/>
      <c r="W47" s="247"/>
      <c r="X47" s="247"/>
      <c r="Y47" s="788"/>
      <c r="Z47" s="759"/>
      <c r="AA47" s="789"/>
      <c r="AB47" s="351"/>
      <c r="AC47" s="352"/>
      <c r="AD47" s="352"/>
      <c r="AE47" s="363"/>
      <c r="AF47" s="350"/>
      <c r="AG47" s="383"/>
      <c r="AH47" s="383"/>
      <c r="AI47" t="str">
        <f t="shared" si="0"/>
        <v/>
      </c>
      <c r="CA47" s="450" t="str">
        <f t="shared" si="10"/>
        <v/>
      </c>
      <c r="CB47" s="450" t="str">
        <f t="shared" si="1"/>
        <v/>
      </c>
      <c r="CC47" s="450" t="str">
        <f t="shared" si="2"/>
        <v/>
      </c>
      <c r="CD47" s="450" t="str">
        <f t="shared" si="3"/>
        <v/>
      </c>
      <c r="CE47" s="450" t="str">
        <f t="shared" si="4"/>
        <v/>
      </c>
      <c r="CF47" s="450" t="str">
        <f t="shared" si="5"/>
        <v/>
      </c>
      <c r="CK47" s="253">
        <f t="shared" ref="CK47:CN52" si="12">IF(AND($D47&lt;&gt;0,AB47=""),1,IF(AB47&gt;$D47,1,0))</f>
        <v>0</v>
      </c>
      <c r="CL47" s="253">
        <f t="shared" si="12"/>
        <v>0</v>
      </c>
      <c r="CM47" s="253">
        <f t="shared" si="12"/>
        <v>0</v>
      </c>
      <c r="CN47" s="253">
        <f t="shared" si="12"/>
        <v>0</v>
      </c>
      <c r="CO47" s="253">
        <f t="shared" si="7"/>
        <v>0</v>
      </c>
      <c r="CP47" s="568">
        <f t="shared" si="8"/>
        <v>0</v>
      </c>
    </row>
    <row r="48" spans="1:94" s="117" customFormat="1" ht="15" customHeight="1" x14ac:dyDescent="0.25">
      <c r="A48" s="1308"/>
      <c r="B48" s="1303"/>
      <c r="C48" s="796" t="s">
        <v>481</v>
      </c>
      <c r="D48" s="73">
        <f>SUM(K48:X48)</f>
        <v>0</v>
      </c>
      <c r="E48" s="27"/>
      <c r="F48" s="371"/>
      <c r="G48" s="371"/>
      <c r="H48" s="371"/>
      <c r="I48" s="28"/>
      <c r="J48" s="371"/>
      <c r="K48" s="223"/>
      <c r="L48" s="223"/>
      <c r="M48" s="247"/>
      <c r="N48" s="247"/>
      <c r="O48" s="247"/>
      <c r="P48" s="247"/>
      <c r="Q48" s="247"/>
      <c r="R48" s="247"/>
      <c r="S48" s="786"/>
      <c r="T48" s="247"/>
      <c r="U48" s="247"/>
      <c r="V48" s="247"/>
      <c r="W48" s="247"/>
      <c r="X48" s="247"/>
      <c r="Y48" s="750"/>
      <c r="Z48" s="371"/>
      <c r="AA48" s="29"/>
      <c r="AB48" s="248"/>
      <c r="AC48" s="223"/>
      <c r="AD48" s="223"/>
      <c r="AE48" s="26"/>
      <c r="AF48" s="24"/>
      <c r="AG48" s="25"/>
      <c r="AH48" s="25"/>
      <c r="AI48" t="str">
        <f t="shared" si="0"/>
        <v/>
      </c>
      <c r="CA48" s="450" t="str">
        <f t="shared" si="10"/>
        <v/>
      </c>
      <c r="CB48" s="450" t="str">
        <f t="shared" si="1"/>
        <v/>
      </c>
      <c r="CC48" s="450" t="str">
        <f t="shared" si="2"/>
        <v/>
      </c>
      <c r="CD48" s="450" t="str">
        <f t="shared" si="3"/>
        <v/>
      </c>
      <c r="CE48" s="450" t="str">
        <f t="shared" si="4"/>
        <v/>
      </c>
      <c r="CF48" s="450" t="str">
        <f t="shared" si="5"/>
        <v/>
      </c>
      <c r="CK48" s="253">
        <f t="shared" si="12"/>
        <v>0</v>
      </c>
      <c r="CL48" s="253">
        <f t="shared" si="12"/>
        <v>0</v>
      </c>
      <c r="CM48" s="253">
        <f t="shared" si="12"/>
        <v>0</v>
      </c>
      <c r="CN48" s="253">
        <f t="shared" si="12"/>
        <v>0</v>
      </c>
      <c r="CO48" s="253">
        <f t="shared" si="7"/>
        <v>0</v>
      </c>
      <c r="CP48" s="568">
        <f t="shared" si="8"/>
        <v>0</v>
      </c>
    </row>
    <row r="49" spans="1:94" s="117" customFormat="1" ht="30.75" customHeight="1" x14ac:dyDescent="0.25">
      <c r="A49" s="1308"/>
      <c r="B49" s="1303"/>
      <c r="C49" s="797" t="s">
        <v>482</v>
      </c>
      <c r="D49" s="73">
        <f>SUM(K49:X49)</f>
        <v>0</v>
      </c>
      <c r="E49" s="27"/>
      <c r="F49" s="371"/>
      <c r="G49" s="371"/>
      <c r="H49" s="371"/>
      <c r="I49" s="28"/>
      <c r="J49" s="371"/>
      <c r="K49" s="223"/>
      <c r="L49" s="223"/>
      <c r="M49" s="247"/>
      <c r="N49" s="247"/>
      <c r="O49" s="247"/>
      <c r="P49" s="247"/>
      <c r="Q49" s="247"/>
      <c r="R49" s="247"/>
      <c r="S49" s="247"/>
      <c r="T49" s="247"/>
      <c r="U49" s="247"/>
      <c r="V49" s="247"/>
      <c r="W49" s="247"/>
      <c r="X49" s="34"/>
      <c r="Y49" s="746"/>
      <c r="Z49" s="371"/>
      <c r="AA49" s="29"/>
      <c r="AB49" s="248"/>
      <c r="AC49" s="223"/>
      <c r="AD49" s="223"/>
      <c r="AE49" s="26"/>
      <c r="AF49" s="24"/>
      <c r="AG49" s="25"/>
      <c r="AH49" s="25"/>
      <c r="AI49" t="str">
        <f t="shared" si="0"/>
        <v/>
      </c>
      <c r="CA49" s="450" t="str">
        <f t="shared" si="10"/>
        <v/>
      </c>
      <c r="CB49" s="450" t="str">
        <f t="shared" si="1"/>
        <v/>
      </c>
      <c r="CC49" s="450" t="str">
        <f t="shared" si="2"/>
        <v/>
      </c>
      <c r="CD49" s="450" t="str">
        <f t="shared" si="3"/>
        <v/>
      </c>
      <c r="CE49" s="450" t="str">
        <f t="shared" si="4"/>
        <v/>
      </c>
      <c r="CF49" s="450" t="str">
        <f t="shared" si="5"/>
        <v/>
      </c>
      <c r="CK49" s="253">
        <f t="shared" si="12"/>
        <v>0</v>
      </c>
      <c r="CL49" s="253">
        <f t="shared" si="12"/>
        <v>0</v>
      </c>
      <c r="CM49" s="253">
        <f t="shared" si="12"/>
        <v>0</v>
      </c>
      <c r="CN49" s="253">
        <f t="shared" si="12"/>
        <v>0</v>
      </c>
      <c r="CO49" s="253">
        <f t="shared" si="7"/>
        <v>0</v>
      </c>
      <c r="CP49" s="568">
        <f t="shared" si="8"/>
        <v>0</v>
      </c>
    </row>
    <row r="50" spans="1:94" s="117" customFormat="1" ht="15" customHeight="1" x14ac:dyDescent="0.25">
      <c r="A50" s="1308"/>
      <c r="B50" s="1303"/>
      <c r="C50" s="798" t="s">
        <v>483</v>
      </c>
      <c r="D50" s="73">
        <f>SUM(K50:X50)</f>
        <v>0</v>
      </c>
      <c r="E50" s="359"/>
      <c r="F50" s="764"/>
      <c r="G50" s="764"/>
      <c r="H50" s="764"/>
      <c r="I50" s="360"/>
      <c r="J50" s="359"/>
      <c r="K50" s="209"/>
      <c r="L50" s="209"/>
      <c r="M50" s="250"/>
      <c r="N50" s="250"/>
      <c r="O50" s="250"/>
      <c r="P50" s="250"/>
      <c r="Q50" s="250"/>
      <c r="R50" s="250"/>
      <c r="S50" s="250"/>
      <c r="T50" s="250"/>
      <c r="U50" s="250"/>
      <c r="V50" s="250"/>
      <c r="W50" s="250"/>
      <c r="X50" s="60"/>
      <c r="Y50" s="793"/>
      <c r="Z50" s="764"/>
      <c r="AA50" s="778"/>
      <c r="AB50" s="115"/>
      <c r="AC50" s="209"/>
      <c r="AD50" s="209"/>
      <c r="AE50" s="55"/>
      <c r="AF50" s="56"/>
      <c r="AG50" s="57"/>
      <c r="AH50" s="57"/>
      <c r="AI50" t="str">
        <f t="shared" si="0"/>
        <v/>
      </c>
      <c r="CA50" s="450" t="str">
        <f t="shared" si="10"/>
        <v/>
      </c>
      <c r="CB50" s="450" t="str">
        <f t="shared" si="1"/>
        <v/>
      </c>
      <c r="CC50" s="450" t="str">
        <f t="shared" si="2"/>
        <v/>
      </c>
      <c r="CD50" s="450" t="str">
        <f t="shared" si="3"/>
        <v/>
      </c>
      <c r="CE50" s="450" t="str">
        <f t="shared" si="4"/>
        <v/>
      </c>
      <c r="CF50" s="450" t="str">
        <f t="shared" si="5"/>
        <v/>
      </c>
      <c r="CK50" s="253">
        <f t="shared" si="12"/>
        <v>0</v>
      </c>
      <c r="CL50" s="253">
        <f t="shared" si="12"/>
        <v>0</v>
      </c>
      <c r="CM50" s="253">
        <f t="shared" si="12"/>
        <v>0</v>
      </c>
      <c r="CN50" s="253">
        <f t="shared" si="12"/>
        <v>0</v>
      </c>
      <c r="CO50" s="253">
        <f t="shared" si="7"/>
        <v>0</v>
      </c>
      <c r="CP50" s="568">
        <f t="shared" si="8"/>
        <v>0</v>
      </c>
    </row>
    <row r="51" spans="1:94" s="117" customFormat="1" ht="15" customHeight="1" x14ac:dyDescent="0.25">
      <c r="A51" s="1308"/>
      <c r="B51" s="1302" t="s">
        <v>484</v>
      </c>
      <c r="C51" s="751" t="s">
        <v>28</v>
      </c>
      <c r="D51" s="349">
        <f>SUM(E51:X51)</f>
        <v>0</v>
      </c>
      <c r="E51" s="350"/>
      <c r="F51" s="352"/>
      <c r="G51" s="352"/>
      <c r="H51" s="352"/>
      <c r="I51" s="383"/>
      <c r="J51" s="350"/>
      <c r="K51" s="352"/>
      <c r="L51" s="352"/>
      <c r="M51" s="752"/>
      <c r="N51" s="752"/>
      <c r="O51" s="752"/>
      <c r="P51" s="752"/>
      <c r="Q51" s="752"/>
      <c r="R51" s="752"/>
      <c r="S51" s="752"/>
      <c r="T51" s="752"/>
      <c r="U51" s="752"/>
      <c r="V51" s="752"/>
      <c r="W51" s="752"/>
      <c r="X51" s="358"/>
      <c r="Y51" s="248"/>
      <c r="Z51" s="223"/>
      <c r="AA51" s="34"/>
      <c r="AB51" s="799"/>
      <c r="AC51" s="352"/>
      <c r="AD51" s="352"/>
      <c r="AE51" s="363"/>
      <c r="AF51" s="350"/>
      <c r="AG51" s="383"/>
      <c r="AH51" s="383"/>
      <c r="AI51" t="str">
        <f t="shared" si="0"/>
        <v/>
      </c>
      <c r="CA51" s="451"/>
      <c r="CB51" s="450" t="str">
        <f t="shared" si="1"/>
        <v/>
      </c>
      <c r="CC51" s="450" t="str">
        <f t="shared" si="2"/>
        <v/>
      </c>
      <c r="CD51" s="450" t="str">
        <f t="shared" si="3"/>
        <v/>
      </c>
      <c r="CE51" s="450" t="str">
        <f t="shared" si="4"/>
        <v/>
      </c>
      <c r="CF51" s="450" t="str">
        <f t="shared" si="5"/>
        <v/>
      </c>
      <c r="CK51" s="452"/>
      <c r="CL51" s="253">
        <f t="shared" si="12"/>
        <v>0</v>
      </c>
      <c r="CM51" s="253">
        <f t="shared" si="12"/>
        <v>0</v>
      </c>
      <c r="CN51" s="253">
        <f t="shared" si="12"/>
        <v>0</v>
      </c>
      <c r="CO51" s="253">
        <f t="shared" si="7"/>
        <v>0</v>
      </c>
      <c r="CP51" s="568">
        <f>IF(AND(D51&gt;0,AH51=""),1,IF(AH51&gt;$D51,1,0))</f>
        <v>0</v>
      </c>
    </row>
    <row r="52" spans="1:94" s="117" customFormat="1" ht="15" customHeight="1" x14ac:dyDescent="0.25">
      <c r="A52" s="1308"/>
      <c r="B52" s="1304"/>
      <c r="C52" s="593" t="s">
        <v>27</v>
      </c>
      <c r="D52" s="263">
        <f>SUM(E52:X52)</f>
        <v>0</v>
      </c>
      <c r="E52" s="372"/>
      <c r="F52" s="259"/>
      <c r="G52" s="259"/>
      <c r="H52" s="259"/>
      <c r="I52" s="228"/>
      <c r="J52" s="372"/>
      <c r="K52" s="259"/>
      <c r="L52" s="259"/>
      <c r="M52" s="722"/>
      <c r="N52" s="722"/>
      <c r="O52" s="722"/>
      <c r="P52" s="722"/>
      <c r="Q52" s="722"/>
      <c r="R52" s="722"/>
      <c r="S52" s="722"/>
      <c r="T52" s="722"/>
      <c r="U52" s="722"/>
      <c r="V52" s="722"/>
      <c r="W52" s="722"/>
      <c r="X52" s="722"/>
      <c r="Y52" s="343"/>
      <c r="Z52" s="345"/>
      <c r="AA52" s="48"/>
      <c r="AB52" s="369"/>
      <c r="AC52" s="209"/>
      <c r="AD52" s="259"/>
      <c r="AE52" s="365"/>
      <c r="AF52" s="258"/>
      <c r="AG52" s="261"/>
      <c r="AH52" s="261"/>
      <c r="AI52" s="207" t="str">
        <f>CA52&amp;CB52&amp;CC52&amp;CD52&amp;CE52&amp;CF52</f>
        <v/>
      </c>
      <c r="CA52" s="451"/>
      <c r="CB52" s="450" t="str">
        <f>IF(AND($D52&lt;&gt;0,AC52=""),"* No olvide ingresar la variable "&amp;AC$9&amp;""&amp;" (Digite CERO si no tiene).  ",IF(AC52&gt;$D52,"* La variable Pueblos Originarios no puede superar el Total. ",""))</f>
        <v/>
      </c>
      <c r="CC52" s="450" t="str">
        <f t="shared" si="2"/>
        <v/>
      </c>
      <c r="CD52" s="450" t="str">
        <f t="shared" si="3"/>
        <v/>
      </c>
      <c r="CE52" s="450" t="str">
        <f t="shared" si="4"/>
        <v/>
      </c>
      <c r="CF52" s="450" t="str">
        <f t="shared" si="5"/>
        <v/>
      </c>
      <c r="CK52" s="452"/>
      <c r="CL52" s="253">
        <f t="shared" si="12"/>
        <v>0</v>
      </c>
      <c r="CM52" s="253">
        <f t="shared" si="12"/>
        <v>0</v>
      </c>
      <c r="CN52" s="253">
        <f t="shared" si="12"/>
        <v>0</v>
      </c>
      <c r="CO52" s="253">
        <f t="shared" si="7"/>
        <v>0</v>
      </c>
      <c r="CP52" s="568">
        <f t="shared" si="8"/>
        <v>0</v>
      </c>
    </row>
    <row r="53" spans="1:94" s="117" customFormat="1" ht="15" customHeight="1" x14ac:dyDescent="0.15">
      <c r="A53" s="1309"/>
      <c r="B53" s="1245" t="s">
        <v>29</v>
      </c>
      <c r="C53" s="1246"/>
      <c r="D53" s="407">
        <f>SUM(E53:X53)</f>
        <v>54</v>
      </c>
      <c r="E53" s="384">
        <f>SUM(E11:E52)</f>
        <v>4</v>
      </c>
      <c r="F53" s="385">
        <f t="shared" ref="F53:AH53" si="13">SUM(F11:F52)</f>
        <v>5</v>
      </c>
      <c r="G53" s="385">
        <f t="shared" si="13"/>
        <v>45</v>
      </c>
      <c r="H53" s="385">
        <f t="shared" si="13"/>
        <v>0</v>
      </c>
      <c r="I53" s="386">
        <f>SUM(I11:I52)</f>
        <v>0</v>
      </c>
      <c r="J53" s="408">
        <f t="shared" si="13"/>
        <v>0</v>
      </c>
      <c r="K53" s="385">
        <f t="shared" si="13"/>
        <v>0</v>
      </c>
      <c r="L53" s="385">
        <f t="shared" si="13"/>
        <v>0</v>
      </c>
      <c r="M53" s="800">
        <f t="shared" si="13"/>
        <v>0</v>
      </c>
      <c r="N53" s="800">
        <f t="shared" si="13"/>
        <v>0</v>
      </c>
      <c r="O53" s="800">
        <f t="shared" si="13"/>
        <v>0</v>
      </c>
      <c r="P53" s="800">
        <f t="shared" si="13"/>
        <v>0</v>
      </c>
      <c r="Q53" s="800">
        <f t="shared" si="13"/>
        <v>0</v>
      </c>
      <c r="R53" s="800">
        <f t="shared" si="13"/>
        <v>0</v>
      </c>
      <c r="S53" s="800">
        <f t="shared" si="13"/>
        <v>0</v>
      </c>
      <c r="T53" s="800">
        <f t="shared" si="13"/>
        <v>0</v>
      </c>
      <c r="U53" s="800">
        <f t="shared" si="13"/>
        <v>0</v>
      </c>
      <c r="V53" s="800">
        <f t="shared" si="13"/>
        <v>0</v>
      </c>
      <c r="W53" s="800">
        <f t="shared" si="13"/>
        <v>0</v>
      </c>
      <c r="X53" s="800">
        <f t="shared" si="13"/>
        <v>0</v>
      </c>
      <c r="Y53" s="412">
        <f t="shared" si="13"/>
        <v>0</v>
      </c>
      <c r="Z53" s="385">
        <f t="shared" si="13"/>
        <v>0</v>
      </c>
      <c r="AA53" s="413">
        <f t="shared" si="13"/>
        <v>0</v>
      </c>
      <c r="AB53" s="412">
        <f t="shared" si="13"/>
        <v>0</v>
      </c>
      <c r="AC53" s="346">
        <f>SUM(AC11:AC52)</f>
        <v>0</v>
      </c>
      <c r="AD53" s="385">
        <f t="shared" si="13"/>
        <v>0</v>
      </c>
      <c r="AE53" s="410">
        <f t="shared" si="13"/>
        <v>0</v>
      </c>
      <c r="AF53" s="384">
        <f t="shared" si="13"/>
        <v>0</v>
      </c>
      <c r="AG53" s="386">
        <f>SUM(AG11:AG52)</f>
        <v>0</v>
      </c>
      <c r="AH53" s="386">
        <f t="shared" si="13"/>
        <v>0</v>
      </c>
    </row>
    <row r="54" spans="1:94" s="252" customFormat="1" ht="18" customHeight="1" x14ac:dyDescent="0.2">
      <c r="A54" s="729" t="s">
        <v>485</v>
      </c>
      <c r="B54" s="729"/>
      <c r="C54" s="729"/>
      <c r="D54" s="729"/>
      <c r="E54" s="729"/>
      <c r="F54" s="729"/>
      <c r="G54" s="801"/>
      <c r="H54" s="801"/>
      <c r="I54" s="270"/>
    </row>
    <row r="55" spans="1:94" ht="42" x14ac:dyDescent="0.25">
      <c r="A55" s="1198" t="s">
        <v>429</v>
      </c>
      <c r="B55" s="1226"/>
      <c r="C55" s="1199"/>
      <c r="D55" s="428" t="s">
        <v>29</v>
      </c>
      <c r="E55" s="425" t="s">
        <v>486</v>
      </c>
      <c r="F55" s="394" t="s">
        <v>487</v>
      </c>
      <c r="G55" s="394" t="s">
        <v>488</v>
      </c>
      <c r="H55" s="380" t="s">
        <v>64</v>
      </c>
      <c r="I55" s="680" t="s">
        <v>489</v>
      </c>
    </row>
    <row r="56" spans="1:94" ht="15" customHeight="1" x14ac:dyDescent="0.25">
      <c r="A56" s="1251" t="s">
        <v>439</v>
      </c>
      <c r="B56" s="1305" t="s">
        <v>440</v>
      </c>
      <c r="C56" s="1306"/>
      <c r="D56" s="732">
        <f t="shared" ref="D56:D91" si="14">SUM(E56:H56)</f>
        <v>0</v>
      </c>
      <c r="E56" s="733"/>
      <c r="F56" s="734"/>
      <c r="G56" s="734"/>
      <c r="H56" s="802"/>
      <c r="I56" s="803"/>
      <c r="J56" s="207" t="str">
        <f>CA56</f>
        <v/>
      </c>
      <c r="CA56" s="450" t="str">
        <f>IF(AND($D56&lt;&gt;0,I56=""),"* No olvide ingresar la columna "&amp;I$55&amp;""&amp;" (Digite CERO si no tiene).  ",IF(I56&gt;$D56,"* La variable "&amp;I$55&amp;""&amp;" no puede superar el Total. ",""))</f>
        <v/>
      </c>
      <c r="CK56" s="568">
        <f>IF(AND($D56&lt;&gt;0,I56=""),1,IF(I56&gt;$D56,1,0))</f>
        <v>0</v>
      </c>
    </row>
    <row r="57" spans="1:94" ht="21" x14ac:dyDescent="0.25">
      <c r="A57" s="1266"/>
      <c r="B57" s="1307" t="s">
        <v>441</v>
      </c>
      <c r="C57" s="622" t="s">
        <v>442</v>
      </c>
      <c r="D57" s="732">
        <f t="shared" si="14"/>
        <v>0</v>
      </c>
      <c r="E57" s="350"/>
      <c r="F57" s="352"/>
      <c r="G57" s="352"/>
      <c r="H57" s="752"/>
      <c r="I57" s="687"/>
      <c r="J57" s="207" t="str">
        <f>CA57</f>
        <v/>
      </c>
      <c r="CA57" s="450" t="str">
        <f t="shared" ref="CA57:CA95" si="15">IF(AND($D57&lt;&gt;0,I57=""),"* No olvide ingresar la columna "&amp;I$55&amp;""&amp;" (Digite CERO si no tiene).  ",IF(I57&gt;$D57,"* La variable "&amp;I$55&amp;""&amp;" no puede superar el Total. ",""))</f>
        <v/>
      </c>
      <c r="CK57" s="568">
        <f t="shared" ref="CK57:CK96" si="16">IF(AND($D57&lt;&gt;0,I57=""),1,IF(I57&gt;$D57,1,0))</f>
        <v>0</v>
      </c>
    </row>
    <row r="58" spans="1:94" x14ac:dyDescent="0.25">
      <c r="A58" s="1266"/>
      <c r="B58" s="1308"/>
      <c r="C58" s="744" t="s">
        <v>443</v>
      </c>
      <c r="D58" s="348">
        <f t="shared" si="14"/>
        <v>0</v>
      </c>
      <c r="E58" s="24"/>
      <c r="F58" s="223"/>
      <c r="G58" s="223"/>
      <c r="H58" s="247"/>
      <c r="I58" s="322"/>
      <c r="J58" s="207" t="str">
        <f>CA58</f>
        <v/>
      </c>
      <c r="CA58" s="450" t="str">
        <f t="shared" si="15"/>
        <v/>
      </c>
      <c r="CK58" s="568">
        <f t="shared" si="16"/>
        <v>0</v>
      </c>
    </row>
    <row r="59" spans="1:94" x14ac:dyDescent="0.25">
      <c r="A59" s="1266"/>
      <c r="B59" s="1308"/>
      <c r="C59" s="137" t="s">
        <v>444</v>
      </c>
      <c r="D59" s="73">
        <f t="shared" si="14"/>
        <v>0</v>
      </c>
      <c r="E59" s="24"/>
      <c r="F59" s="223"/>
      <c r="G59" s="223"/>
      <c r="H59" s="247"/>
      <c r="I59" s="322"/>
      <c r="J59" s="207" t="str">
        <f t="shared" ref="J59:J96" si="17">CA59</f>
        <v/>
      </c>
      <c r="CA59" s="450" t="str">
        <f t="shared" si="15"/>
        <v/>
      </c>
      <c r="CK59" s="568">
        <f t="shared" si="16"/>
        <v>0</v>
      </c>
    </row>
    <row r="60" spans="1:94" x14ac:dyDescent="0.25">
      <c r="A60" s="1266"/>
      <c r="B60" s="1309"/>
      <c r="C60" s="747" t="s">
        <v>445</v>
      </c>
      <c r="D60" s="263">
        <f t="shared" si="14"/>
        <v>0</v>
      </c>
      <c r="E60" s="58"/>
      <c r="F60" s="225"/>
      <c r="G60" s="225"/>
      <c r="H60" s="399"/>
      <c r="I60" s="804"/>
      <c r="J60" s="207" t="str">
        <f t="shared" si="17"/>
        <v/>
      </c>
      <c r="CA60" s="450" t="str">
        <f t="shared" si="15"/>
        <v/>
      </c>
      <c r="CK60" s="568">
        <f t="shared" si="16"/>
        <v>0</v>
      </c>
    </row>
    <row r="61" spans="1:94" x14ac:dyDescent="0.25">
      <c r="A61" s="1266"/>
      <c r="B61" s="1289" t="s">
        <v>446</v>
      </c>
      <c r="C61" s="1290"/>
      <c r="D61" s="257">
        <f t="shared" si="14"/>
        <v>0</v>
      </c>
      <c r="E61" s="39"/>
      <c r="F61" s="224"/>
      <c r="G61" s="224"/>
      <c r="H61" s="376"/>
      <c r="I61" s="686"/>
      <c r="J61" s="207" t="str">
        <f t="shared" si="17"/>
        <v/>
      </c>
      <c r="CA61" s="450" t="str">
        <f t="shared" si="15"/>
        <v/>
      </c>
      <c r="CK61" s="568">
        <f t="shared" si="16"/>
        <v>0</v>
      </c>
    </row>
    <row r="62" spans="1:94" x14ac:dyDescent="0.25">
      <c r="A62" s="1266"/>
      <c r="B62" s="1310" t="s">
        <v>447</v>
      </c>
      <c r="C62" s="1311"/>
      <c r="D62" s="348">
        <f t="shared" si="14"/>
        <v>0</v>
      </c>
      <c r="E62" s="24"/>
      <c r="F62" s="223"/>
      <c r="G62" s="223"/>
      <c r="H62" s="247"/>
      <c r="I62" s="322"/>
      <c r="J62" s="207" t="str">
        <f t="shared" si="17"/>
        <v/>
      </c>
      <c r="CA62" s="450" t="str">
        <f t="shared" si="15"/>
        <v/>
      </c>
      <c r="CK62" s="568">
        <f t="shared" si="16"/>
        <v>0</v>
      </c>
    </row>
    <row r="63" spans="1:94" x14ac:dyDescent="0.25">
      <c r="A63" s="1266"/>
      <c r="B63" s="1310" t="s">
        <v>448</v>
      </c>
      <c r="C63" s="1311"/>
      <c r="D63" s="348">
        <f t="shared" si="14"/>
        <v>0</v>
      </c>
      <c r="E63" s="24"/>
      <c r="F63" s="223"/>
      <c r="G63" s="223"/>
      <c r="H63" s="247"/>
      <c r="I63" s="322"/>
      <c r="J63" s="207" t="str">
        <f t="shared" si="17"/>
        <v/>
      </c>
      <c r="CA63" s="450" t="str">
        <f t="shared" si="15"/>
        <v/>
      </c>
      <c r="CK63" s="568">
        <f t="shared" si="16"/>
        <v>0</v>
      </c>
    </row>
    <row r="64" spans="1:94" x14ac:dyDescent="0.25">
      <c r="A64" s="1266"/>
      <c r="B64" s="1291" t="s">
        <v>449</v>
      </c>
      <c r="C64" s="1292"/>
      <c r="D64" s="348">
        <f t="shared" si="14"/>
        <v>0</v>
      </c>
      <c r="E64" s="51"/>
      <c r="F64" s="345"/>
      <c r="G64" s="345"/>
      <c r="H64" s="786"/>
      <c r="I64" s="805"/>
      <c r="J64" s="207" t="str">
        <f t="shared" si="17"/>
        <v/>
      </c>
      <c r="CA64" s="450" t="str">
        <f t="shared" si="15"/>
        <v/>
      </c>
      <c r="CK64" s="568">
        <f t="shared" si="16"/>
        <v>0</v>
      </c>
    </row>
    <row r="65" spans="1:89" ht="21" customHeight="1" x14ac:dyDescent="0.25">
      <c r="A65" s="1266"/>
      <c r="B65" s="1202" t="s">
        <v>490</v>
      </c>
      <c r="C65" s="806" t="s">
        <v>52</v>
      </c>
      <c r="D65" s="732">
        <f t="shared" si="14"/>
        <v>0</v>
      </c>
      <c r="E65" s="350"/>
      <c r="F65" s="352"/>
      <c r="G65" s="352"/>
      <c r="H65" s="752"/>
      <c r="I65" s="687"/>
      <c r="J65" s="207" t="str">
        <f t="shared" si="17"/>
        <v/>
      </c>
      <c r="CA65" s="450" t="str">
        <f t="shared" si="15"/>
        <v/>
      </c>
      <c r="CK65" s="568">
        <f t="shared" si="16"/>
        <v>0</v>
      </c>
    </row>
    <row r="66" spans="1:89" x14ac:dyDescent="0.25">
      <c r="A66" s="1266"/>
      <c r="B66" s="1204"/>
      <c r="C66" s="807" t="s">
        <v>28</v>
      </c>
      <c r="D66" s="149">
        <f>SUM(E66:H66)</f>
        <v>0</v>
      </c>
      <c r="E66" s="56"/>
      <c r="F66" s="209"/>
      <c r="G66" s="209"/>
      <c r="H66" s="250"/>
      <c r="I66" s="323"/>
      <c r="J66" s="207"/>
      <c r="CA66" s="450" t="str">
        <f t="shared" si="15"/>
        <v/>
      </c>
      <c r="CK66" s="568">
        <f t="shared" si="16"/>
        <v>0</v>
      </c>
    </row>
    <row r="67" spans="1:89" x14ac:dyDescent="0.25">
      <c r="A67" s="1266"/>
      <c r="B67" s="1289" t="s">
        <v>451</v>
      </c>
      <c r="C67" s="1290"/>
      <c r="D67" s="257">
        <f t="shared" si="14"/>
        <v>0</v>
      </c>
      <c r="E67" s="258"/>
      <c r="F67" s="259"/>
      <c r="G67" s="259"/>
      <c r="H67" s="722"/>
      <c r="I67" s="808"/>
      <c r="J67" s="207" t="str">
        <f t="shared" si="17"/>
        <v/>
      </c>
      <c r="CA67" s="450" t="str">
        <f t="shared" si="15"/>
        <v/>
      </c>
      <c r="CK67" s="568">
        <f t="shared" si="16"/>
        <v>0</v>
      </c>
    </row>
    <row r="68" spans="1:89" ht="21" customHeight="1" x14ac:dyDescent="0.25">
      <c r="A68" s="1266"/>
      <c r="B68" s="1314" t="s">
        <v>452</v>
      </c>
      <c r="C68" s="1315"/>
      <c r="D68" s="348">
        <f t="shared" si="14"/>
        <v>0</v>
      </c>
      <c r="E68" s="51"/>
      <c r="F68" s="345"/>
      <c r="G68" s="345"/>
      <c r="H68" s="786"/>
      <c r="I68" s="805"/>
      <c r="J68" s="207" t="str">
        <f t="shared" si="17"/>
        <v/>
      </c>
      <c r="CA68" s="450" t="str">
        <f t="shared" si="15"/>
        <v/>
      </c>
      <c r="CK68" s="568">
        <f t="shared" si="16"/>
        <v>0</v>
      </c>
    </row>
    <row r="69" spans="1:89" ht="21" customHeight="1" x14ac:dyDescent="0.25">
      <c r="A69" s="1266"/>
      <c r="B69" s="1205" t="s">
        <v>453</v>
      </c>
      <c r="C69" s="567" t="s">
        <v>454</v>
      </c>
      <c r="D69" s="349">
        <f t="shared" si="14"/>
        <v>0</v>
      </c>
      <c r="E69" s="350"/>
      <c r="F69" s="352"/>
      <c r="G69" s="352"/>
      <c r="H69" s="752"/>
      <c r="I69" s="687"/>
      <c r="J69" s="207" t="str">
        <f t="shared" si="17"/>
        <v/>
      </c>
      <c r="CA69" s="450" t="str">
        <f t="shared" si="15"/>
        <v/>
      </c>
      <c r="CK69" s="568">
        <f t="shared" si="16"/>
        <v>0</v>
      </c>
    </row>
    <row r="70" spans="1:89" ht="15" customHeight="1" x14ac:dyDescent="0.25">
      <c r="A70" s="1266"/>
      <c r="B70" s="1205"/>
      <c r="C70" s="53" t="s">
        <v>455</v>
      </c>
      <c r="D70" s="149">
        <f t="shared" si="14"/>
        <v>0</v>
      </c>
      <c r="E70" s="56"/>
      <c r="F70" s="209"/>
      <c r="G70" s="209"/>
      <c r="H70" s="250"/>
      <c r="I70" s="323"/>
      <c r="J70" s="207" t="str">
        <f t="shared" si="17"/>
        <v/>
      </c>
      <c r="CA70" s="450" t="str">
        <f t="shared" si="15"/>
        <v/>
      </c>
      <c r="CK70" s="568">
        <f t="shared" si="16"/>
        <v>0</v>
      </c>
    </row>
    <row r="71" spans="1:89" x14ac:dyDescent="0.25">
      <c r="A71" s="1266"/>
      <c r="B71" s="1295" t="s">
        <v>456</v>
      </c>
      <c r="C71" s="1296"/>
      <c r="D71" s="257">
        <f t="shared" si="14"/>
        <v>0</v>
      </c>
      <c r="E71" s="258"/>
      <c r="F71" s="259"/>
      <c r="G71" s="259"/>
      <c r="H71" s="722"/>
      <c r="I71" s="808"/>
      <c r="J71" s="207" t="str">
        <f t="shared" si="17"/>
        <v/>
      </c>
      <c r="CA71" s="450" t="str">
        <f t="shared" si="15"/>
        <v/>
      </c>
      <c r="CK71" s="568">
        <f t="shared" si="16"/>
        <v>0</v>
      </c>
    </row>
    <row r="72" spans="1:89" ht="15" customHeight="1" x14ac:dyDescent="0.25">
      <c r="A72" s="1266"/>
      <c r="B72" s="1212" t="s">
        <v>457</v>
      </c>
      <c r="C72" s="422" t="s">
        <v>458</v>
      </c>
      <c r="D72" s="349">
        <f t="shared" si="14"/>
        <v>2</v>
      </c>
      <c r="E72" s="368"/>
      <c r="F72" s="352">
        <v>2</v>
      </c>
      <c r="G72" s="352"/>
      <c r="H72" s="752"/>
      <c r="I72" s="687"/>
      <c r="J72" s="207" t="str">
        <f t="shared" si="17"/>
        <v xml:space="preserve">* No olvide ingresar la columna Facilitador/a Intercultural Pueblos Originarios  (Digite CERO si no tiene).  </v>
      </c>
      <c r="CA72" s="450" t="str">
        <f t="shared" si="15"/>
        <v xml:space="preserve">* No olvide ingresar la columna Facilitador/a Intercultural Pueblos Originarios  (Digite CERO si no tiene).  </v>
      </c>
      <c r="CK72" s="568">
        <f t="shared" si="16"/>
        <v>1</v>
      </c>
    </row>
    <row r="73" spans="1:89" ht="15" customHeight="1" x14ac:dyDescent="0.25">
      <c r="A73" s="1266"/>
      <c r="B73" s="1092"/>
      <c r="C73" s="771" t="s">
        <v>459</v>
      </c>
      <c r="D73" s="73">
        <v>2</v>
      </c>
      <c r="E73" s="82"/>
      <c r="F73" s="223">
        <v>2</v>
      </c>
      <c r="G73" s="223"/>
      <c r="H73" s="247"/>
      <c r="I73" s="322"/>
      <c r="J73" s="207" t="str">
        <f t="shared" si="17"/>
        <v xml:space="preserve">* No olvide ingresar la columna Facilitador/a Intercultural Pueblos Originarios  (Digite CERO si no tiene).  </v>
      </c>
      <c r="CA73" s="450" t="str">
        <f t="shared" si="15"/>
        <v xml:space="preserve">* No olvide ingresar la columna Facilitador/a Intercultural Pueblos Originarios  (Digite CERO si no tiene).  </v>
      </c>
      <c r="CK73" s="568">
        <f t="shared" si="16"/>
        <v>1</v>
      </c>
    </row>
    <row r="74" spans="1:89" x14ac:dyDescent="0.25">
      <c r="A74" s="1266"/>
      <c r="B74" s="1093"/>
      <c r="C74" s="775" t="s">
        <v>65</v>
      </c>
      <c r="D74" s="149">
        <v>2</v>
      </c>
      <c r="E74" s="157"/>
      <c r="F74" s="209">
        <v>2</v>
      </c>
      <c r="G74" s="209"/>
      <c r="H74" s="250"/>
      <c r="I74" s="323"/>
      <c r="J74" s="207" t="str">
        <f t="shared" si="17"/>
        <v xml:space="preserve">* No olvide ingresar la columna Facilitador/a Intercultural Pueblos Originarios  (Digite CERO si no tiene).  </v>
      </c>
      <c r="CA74" s="450" t="str">
        <f t="shared" si="15"/>
        <v xml:space="preserve">* No olvide ingresar la columna Facilitador/a Intercultural Pueblos Originarios  (Digite CERO si no tiene).  </v>
      </c>
      <c r="CK74" s="568">
        <f t="shared" si="16"/>
        <v>1</v>
      </c>
    </row>
    <row r="75" spans="1:89" x14ac:dyDescent="0.25">
      <c r="A75" s="1266"/>
      <c r="B75" s="1212" t="s">
        <v>460</v>
      </c>
      <c r="C75" s="622" t="s">
        <v>461</v>
      </c>
      <c r="D75" s="732">
        <f t="shared" si="14"/>
        <v>0</v>
      </c>
      <c r="E75" s="350"/>
      <c r="F75" s="352"/>
      <c r="G75" s="352"/>
      <c r="H75" s="752"/>
      <c r="I75" s="687"/>
      <c r="J75" s="207" t="str">
        <f t="shared" si="17"/>
        <v/>
      </c>
      <c r="CA75" s="450" t="str">
        <f t="shared" si="15"/>
        <v/>
      </c>
      <c r="CK75" s="568">
        <f t="shared" si="16"/>
        <v>0</v>
      </c>
    </row>
    <row r="76" spans="1:89" ht="15" customHeight="1" x14ac:dyDescent="0.25">
      <c r="A76" s="1266"/>
      <c r="B76" s="1092"/>
      <c r="C76" s="222" t="s">
        <v>462</v>
      </c>
      <c r="D76" s="348">
        <f t="shared" si="14"/>
        <v>0</v>
      </c>
      <c r="E76" s="24"/>
      <c r="F76" s="223"/>
      <c r="G76" s="223"/>
      <c r="H76" s="247"/>
      <c r="I76" s="322"/>
      <c r="J76" s="207" t="str">
        <f t="shared" si="17"/>
        <v/>
      </c>
      <c r="CA76" s="450" t="str">
        <f t="shared" si="15"/>
        <v/>
      </c>
      <c r="CK76" s="568">
        <f t="shared" si="16"/>
        <v>0</v>
      </c>
    </row>
    <row r="77" spans="1:89" x14ac:dyDescent="0.25">
      <c r="A77" s="1266"/>
      <c r="B77" s="1093"/>
      <c r="C77" s="775" t="s">
        <v>65</v>
      </c>
      <c r="D77" s="149">
        <f t="shared" si="14"/>
        <v>0</v>
      </c>
      <c r="E77" s="56"/>
      <c r="F77" s="209"/>
      <c r="G77" s="209"/>
      <c r="H77" s="250"/>
      <c r="I77" s="323"/>
      <c r="J77" s="207" t="str">
        <f t="shared" si="17"/>
        <v/>
      </c>
      <c r="CA77" s="450" t="str">
        <f t="shared" si="15"/>
        <v/>
      </c>
      <c r="CK77" s="568">
        <f t="shared" si="16"/>
        <v>0</v>
      </c>
    </row>
    <row r="78" spans="1:89" x14ac:dyDescent="0.25">
      <c r="A78" s="1266"/>
      <c r="B78" s="1297" t="s">
        <v>463</v>
      </c>
      <c r="C78" s="1298"/>
      <c r="D78" s="407">
        <v>5</v>
      </c>
      <c r="E78" s="387"/>
      <c r="F78" s="390">
        <v>2</v>
      </c>
      <c r="G78" s="390"/>
      <c r="H78" s="782"/>
      <c r="I78" s="809"/>
      <c r="J78" s="207" t="str">
        <f t="shared" si="17"/>
        <v xml:space="preserve">* No olvide ingresar la columna Facilitador/a Intercultural Pueblos Originarios  (Digite CERO si no tiene).  </v>
      </c>
      <c r="CA78" s="450" t="str">
        <f t="shared" si="15"/>
        <v xml:space="preserve">* No olvide ingresar la columna Facilitador/a Intercultural Pueblos Originarios  (Digite CERO si no tiene).  </v>
      </c>
      <c r="CK78" s="568">
        <f t="shared" si="16"/>
        <v>1</v>
      </c>
    </row>
    <row r="79" spans="1:89" ht="15" customHeight="1" x14ac:dyDescent="0.25">
      <c r="A79" s="1266"/>
      <c r="B79" s="1093" t="s">
        <v>464</v>
      </c>
      <c r="C79" s="785" t="s">
        <v>465</v>
      </c>
      <c r="D79" s="257">
        <f t="shared" si="14"/>
        <v>0</v>
      </c>
      <c r="E79" s="39"/>
      <c r="F79" s="224"/>
      <c r="G79" s="224"/>
      <c r="H79" s="376"/>
      <c r="I79" s="686"/>
      <c r="J79" s="207" t="str">
        <f t="shared" si="17"/>
        <v/>
      </c>
      <c r="CA79" s="450" t="str">
        <f t="shared" si="15"/>
        <v/>
      </c>
      <c r="CK79" s="568">
        <f t="shared" si="16"/>
        <v>0</v>
      </c>
    </row>
    <row r="80" spans="1:89" x14ac:dyDescent="0.25">
      <c r="A80" s="1266"/>
      <c r="B80" s="1299"/>
      <c r="C80" s="747" t="s">
        <v>466</v>
      </c>
      <c r="D80" s="348">
        <f t="shared" si="14"/>
        <v>0</v>
      </c>
      <c r="E80" s="24"/>
      <c r="F80" s="223"/>
      <c r="G80" s="223"/>
      <c r="H80" s="247"/>
      <c r="I80" s="322"/>
      <c r="J80" s="207" t="str">
        <f t="shared" si="17"/>
        <v/>
      </c>
      <c r="CA80" s="450" t="str">
        <f t="shared" si="15"/>
        <v/>
      </c>
      <c r="CK80" s="568">
        <f t="shared" si="16"/>
        <v>0</v>
      </c>
    </row>
    <row r="81" spans="1:89" ht="15" customHeight="1" x14ac:dyDescent="0.25">
      <c r="A81" s="1266"/>
      <c r="B81" s="1288" t="s">
        <v>467</v>
      </c>
      <c r="C81" s="1288"/>
      <c r="D81" s="348">
        <f t="shared" si="14"/>
        <v>0</v>
      </c>
      <c r="E81" s="24"/>
      <c r="F81" s="223"/>
      <c r="G81" s="223"/>
      <c r="H81" s="247"/>
      <c r="I81" s="322"/>
      <c r="J81" s="207" t="str">
        <f t="shared" si="17"/>
        <v/>
      </c>
      <c r="CA81" s="450" t="str">
        <f t="shared" si="15"/>
        <v/>
      </c>
      <c r="CK81" s="568">
        <f t="shared" si="16"/>
        <v>0</v>
      </c>
    </row>
    <row r="82" spans="1:89" x14ac:dyDescent="0.25">
      <c r="A82" s="1266"/>
      <c r="B82" s="1289" t="s">
        <v>468</v>
      </c>
      <c r="C82" s="1290"/>
      <c r="D82" s="348">
        <f>SUM(E82:H82)</f>
        <v>0</v>
      </c>
      <c r="E82" s="24"/>
      <c r="F82" s="223"/>
      <c r="G82" s="223"/>
      <c r="H82" s="247"/>
      <c r="I82" s="322"/>
      <c r="J82" s="207" t="str">
        <f t="shared" si="17"/>
        <v/>
      </c>
      <c r="CA82" s="450" t="str">
        <f t="shared" si="15"/>
        <v/>
      </c>
      <c r="CK82" s="568">
        <f t="shared" si="16"/>
        <v>0</v>
      </c>
    </row>
    <row r="83" spans="1:89" ht="15" customHeight="1" x14ac:dyDescent="0.25">
      <c r="A83" s="1266"/>
      <c r="B83" s="1232" t="s">
        <v>469</v>
      </c>
      <c r="C83" s="1233"/>
      <c r="D83" s="348">
        <f t="shared" si="14"/>
        <v>0</v>
      </c>
      <c r="E83" s="51"/>
      <c r="F83" s="345"/>
      <c r="G83" s="345"/>
      <c r="H83" s="786"/>
      <c r="I83" s="805"/>
      <c r="J83" s="207" t="str">
        <f t="shared" si="17"/>
        <v/>
      </c>
      <c r="CA83" s="450" t="str">
        <f t="shared" si="15"/>
        <v/>
      </c>
      <c r="CK83" s="568">
        <f t="shared" si="16"/>
        <v>0</v>
      </c>
    </row>
    <row r="84" spans="1:89" x14ac:dyDescent="0.25">
      <c r="A84" s="1266"/>
      <c r="B84" s="1291" t="s">
        <v>470</v>
      </c>
      <c r="C84" s="1292"/>
      <c r="D84" s="348">
        <f t="shared" si="14"/>
        <v>0</v>
      </c>
      <c r="E84" s="51"/>
      <c r="F84" s="345"/>
      <c r="G84" s="345"/>
      <c r="H84" s="786"/>
      <c r="I84" s="805"/>
      <c r="J84" s="207" t="str">
        <f t="shared" si="17"/>
        <v/>
      </c>
      <c r="CA84" s="450" t="str">
        <f t="shared" si="15"/>
        <v/>
      </c>
      <c r="CK84" s="568">
        <f t="shared" si="16"/>
        <v>0</v>
      </c>
    </row>
    <row r="85" spans="1:89" ht="15" customHeight="1" x14ac:dyDescent="0.25">
      <c r="A85" s="1266"/>
      <c r="B85" s="1212" t="s">
        <v>471</v>
      </c>
      <c r="C85" s="787" t="s">
        <v>472</v>
      </c>
      <c r="D85" s="732">
        <f t="shared" si="14"/>
        <v>0</v>
      </c>
      <c r="E85" s="350"/>
      <c r="F85" s="352"/>
      <c r="G85" s="352"/>
      <c r="H85" s="752"/>
      <c r="I85" s="687"/>
      <c r="J85" s="207" t="str">
        <f t="shared" si="17"/>
        <v/>
      </c>
      <c r="CA85" s="450" t="str">
        <f t="shared" si="15"/>
        <v/>
      </c>
      <c r="CK85" s="568">
        <f t="shared" si="16"/>
        <v>0</v>
      </c>
    </row>
    <row r="86" spans="1:89" x14ac:dyDescent="0.25">
      <c r="A86" s="1266"/>
      <c r="B86" s="1092"/>
      <c r="C86" s="790" t="s">
        <v>473</v>
      </c>
      <c r="D86" s="348">
        <f t="shared" si="14"/>
        <v>0</v>
      </c>
      <c r="E86" s="24"/>
      <c r="F86" s="223"/>
      <c r="G86" s="223"/>
      <c r="H86" s="247"/>
      <c r="I86" s="322"/>
      <c r="J86" s="207" t="str">
        <f t="shared" si="17"/>
        <v/>
      </c>
      <c r="CA86" s="450" t="str">
        <f t="shared" si="15"/>
        <v/>
      </c>
      <c r="CK86" s="568">
        <f t="shared" si="16"/>
        <v>0</v>
      </c>
    </row>
    <row r="87" spans="1:89" ht="15" customHeight="1" x14ac:dyDescent="0.25">
      <c r="A87" s="1266"/>
      <c r="B87" s="1092"/>
      <c r="C87" s="418" t="s">
        <v>474</v>
      </c>
      <c r="D87" s="348">
        <f t="shared" si="14"/>
        <v>0</v>
      </c>
      <c r="E87" s="51"/>
      <c r="F87" s="345"/>
      <c r="G87" s="345"/>
      <c r="H87" s="786"/>
      <c r="I87" s="805"/>
      <c r="J87" s="207" t="str">
        <f t="shared" si="17"/>
        <v/>
      </c>
      <c r="CA87" s="450" t="str">
        <f t="shared" si="15"/>
        <v/>
      </c>
      <c r="CK87" s="568">
        <f t="shared" si="16"/>
        <v>0</v>
      </c>
    </row>
    <row r="88" spans="1:89" x14ac:dyDescent="0.25">
      <c r="A88" s="1266"/>
      <c r="B88" s="1092"/>
      <c r="C88" s="791" t="s">
        <v>475</v>
      </c>
      <c r="D88" s="348">
        <f t="shared" si="14"/>
        <v>0</v>
      </c>
      <c r="E88" s="51"/>
      <c r="F88" s="345"/>
      <c r="G88" s="345"/>
      <c r="H88" s="786"/>
      <c r="I88" s="805"/>
      <c r="J88" s="207" t="str">
        <f t="shared" si="17"/>
        <v/>
      </c>
      <c r="CA88" s="450" t="str">
        <f t="shared" si="15"/>
        <v/>
      </c>
      <c r="CK88" s="568">
        <f t="shared" si="16"/>
        <v>0</v>
      </c>
    </row>
    <row r="89" spans="1:89" ht="15" customHeight="1" x14ac:dyDescent="0.25">
      <c r="A89" s="1266"/>
      <c r="B89" s="1093"/>
      <c r="C89" s="174" t="s">
        <v>476</v>
      </c>
      <c r="D89" s="348">
        <f t="shared" si="14"/>
        <v>0</v>
      </c>
      <c r="E89" s="51"/>
      <c r="F89" s="345"/>
      <c r="G89" s="345"/>
      <c r="H89" s="786"/>
      <c r="I89" s="805"/>
      <c r="J89" s="207" t="str">
        <f t="shared" si="17"/>
        <v/>
      </c>
      <c r="CA89" s="450" t="str">
        <f t="shared" si="15"/>
        <v/>
      </c>
      <c r="CK89" s="568">
        <f t="shared" si="16"/>
        <v>0</v>
      </c>
    </row>
    <row r="90" spans="1:89" ht="15" customHeight="1" x14ac:dyDescent="0.25">
      <c r="A90" s="1266"/>
      <c r="B90" s="1293" t="s">
        <v>477</v>
      </c>
      <c r="C90" s="1294"/>
      <c r="D90" s="349">
        <f t="shared" si="14"/>
        <v>0</v>
      </c>
      <c r="E90" s="350"/>
      <c r="F90" s="352"/>
      <c r="G90" s="352"/>
      <c r="H90" s="406"/>
      <c r="I90" s="687"/>
      <c r="J90" s="207" t="str">
        <f t="shared" si="17"/>
        <v/>
      </c>
      <c r="CA90" s="450" t="str">
        <f t="shared" si="15"/>
        <v/>
      </c>
      <c r="CK90" s="568">
        <f t="shared" si="16"/>
        <v>0</v>
      </c>
    </row>
    <row r="91" spans="1:89" ht="15.75" customHeight="1" x14ac:dyDescent="0.25">
      <c r="A91" s="1266"/>
      <c r="B91" s="1300" t="s">
        <v>478</v>
      </c>
      <c r="C91" s="1301"/>
      <c r="D91" s="263">
        <f t="shared" si="14"/>
        <v>0</v>
      </c>
      <c r="E91" s="58"/>
      <c r="F91" s="225"/>
      <c r="G91" s="225"/>
      <c r="H91" s="364"/>
      <c r="I91" s="804"/>
      <c r="J91" s="207" t="str">
        <f t="shared" si="17"/>
        <v/>
      </c>
      <c r="CA91" s="450" t="str">
        <f t="shared" si="15"/>
        <v/>
      </c>
      <c r="CK91" s="568">
        <f t="shared" si="16"/>
        <v>0</v>
      </c>
    </row>
    <row r="92" spans="1:89" x14ac:dyDescent="0.25">
      <c r="A92" s="1266"/>
      <c r="B92" s="1302" t="s">
        <v>479</v>
      </c>
      <c r="C92" s="794" t="s">
        <v>480</v>
      </c>
      <c r="D92" s="349">
        <f>SUM(E92:H92)</f>
        <v>0</v>
      </c>
      <c r="E92" s="350"/>
      <c r="F92" s="352"/>
      <c r="G92" s="352"/>
      <c r="H92" s="406"/>
      <c r="I92" s="687"/>
      <c r="J92" s="207" t="str">
        <f t="shared" si="17"/>
        <v/>
      </c>
      <c r="CA92" s="450" t="str">
        <f t="shared" si="15"/>
        <v/>
      </c>
      <c r="CK92" s="568">
        <f t="shared" si="16"/>
        <v>0</v>
      </c>
    </row>
    <row r="93" spans="1:89" ht="22.5" x14ac:dyDescent="0.25">
      <c r="A93" s="1266"/>
      <c r="B93" s="1303"/>
      <c r="C93" s="796" t="s">
        <v>481</v>
      </c>
      <c r="D93" s="73">
        <f>SUM(E93:H93)</f>
        <v>0</v>
      </c>
      <c r="E93" s="24"/>
      <c r="F93" s="223"/>
      <c r="G93" s="223"/>
      <c r="H93" s="83"/>
      <c r="I93" s="322"/>
      <c r="J93" s="207" t="str">
        <f t="shared" si="17"/>
        <v/>
      </c>
      <c r="CA93" s="450" t="str">
        <f t="shared" si="15"/>
        <v/>
      </c>
      <c r="CK93" s="568">
        <f t="shared" si="16"/>
        <v>0</v>
      </c>
    </row>
    <row r="94" spans="1:89" ht="21" x14ac:dyDescent="0.25">
      <c r="A94" s="1266"/>
      <c r="B94" s="1303"/>
      <c r="C94" s="797" t="s">
        <v>482</v>
      </c>
      <c r="D94" s="73">
        <f>SUM(E94:H94)</f>
        <v>0</v>
      </c>
      <c r="E94" s="24"/>
      <c r="F94" s="223"/>
      <c r="G94" s="223"/>
      <c r="H94" s="83"/>
      <c r="I94" s="322"/>
      <c r="J94" s="207" t="str">
        <f t="shared" si="17"/>
        <v/>
      </c>
      <c r="CA94" s="450" t="str">
        <f t="shared" si="15"/>
        <v/>
      </c>
      <c r="CK94" s="568">
        <f t="shared" si="16"/>
        <v>0</v>
      </c>
    </row>
    <row r="95" spans="1:89" x14ac:dyDescent="0.25">
      <c r="A95" s="1266"/>
      <c r="B95" s="1303"/>
      <c r="C95" s="798" t="s">
        <v>483</v>
      </c>
      <c r="D95" s="348">
        <f>SUM(E95:H95)</f>
        <v>0</v>
      </c>
      <c r="E95" s="58"/>
      <c r="F95" s="225"/>
      <c r="G95" s="225"/>
      <c r="H95" s="364"/>
      <c r="I95" s="804"/>
      <c r="J95" s="207" t="str">
        <f t="shared" si="17"/>
        <v/>
      </c>
      <c r="CA95" s="450" t="str">
        <f t="shared" si="15"/>
        <v/>
      </c>
      <c r="CK95" s="568">
        <f t="shared" si="16"/>
        <v>0</v>
      </c>
    </row>
    <row r="96" spans="1:89" ht="15" customHeight="1" x14ac:dyDescent="0.25">
      <c r="A96" s="1266"/>
      <c r="B96" s="1316" t="s">
        <v>484</v>
      </c>
      <c r="C96" s="806" t="s">
        <v>52</v>
      </c>
      <c r="D96" s="349">
        <f t="shared" ref="D96:D97" si="18">SUM(E96:H96)</f>
        <v>0</v>
      </c>
      <c r="E96" s="350"/>
      <c r="F96" s="368"/>
      <c r="G96" s="368"/>
      <c r="H96" s="406"/>
      <c r="I96" s="687"/>
      <c r="J96" s="207" t="str">
        <f t="shared" si="17"/>
        <v/>
      </c>
      <c r="CA96" s="450" t="str">
        <f>IF(AND($D96&lt;&gt;0,I96=""),"* No olvide ingresar la columna "&amp;I$55&amp;""&amp;" (Digite CERO si no tiene).  ",IF(I96&gt;$D96,"* La variable "&amp;I$55&amp;""&amp;" no puede superar el Total. ",""))</f>
        <v/>
      </c>
      <c r="CK96" s="568">
        <f t="shared" si="16"/>
        <v>0</v>
      </c>
    </row>
    <row r="97" spans="1:89" x14ac:dyDescent="0.25">
      <c r="A97" s="1266"/>
      <c r="B97" s="1317"/>
      <c r="C97" s="807" t="s">
        <v>28</v>
      </c>
      <c r="D97" s="149">
        <f t="shared" si="18"/>
        <v>0</v>
      </c>
      <c r="E97" s="56"/>
      <c r="F97" s="157"/>
      <c r="G97" s="157"/>
      <c r="H97" s="113"/>
      <c r="I97" s="323"/>
      <c r="J97" s="207"/>
      <c r="CA97" s="450" t="str">
        <f>IF(AND($D97&lt;&gt;0,I97=""),"* No olvide ingresar la columna "&amp;I$55&amp;""&amp;" (Digite CERO si no tiene).  ",IF(I97&gt;$D97,"* La variable "&amp;I$55&amp;""&amp;" no puede superar el Total. ",""))</f>
        <v/>
      </c>
      <c r="CK97" s="568">
        <f>IF(AND($D97&lt;&gt;0,I97=""),1,IF(I97&gt;$D97,1,0))</f>
        <v>0</v>
      </c>
    </row>
    <row r="98" spans="1:89" x14ac:dyDescent="0.25">
      <c r="A98" s="1252"/>
      <c r="B98" s="1318" t="s">
        <v>29</v>
      </c>
      <c r="C98" s="1319"/>
      <c r="D98" s="407">
        <f>SUM(E98:H98)</f>
        <v>8</v>
      </c>
      <c r="E98" s="384">
        <f>SUM(E56:E97)</f>
        <v>0</v>
      </c>
      <c r="F98" s="384">
        <f t="shared" ref="F98:I98" si="19">SUM(F56:F97)</f>
        <v>8</v>
      </c>
      <c r="G98" s="384">
        <f t="shared" si="19"/>
        <v>0</v>
      </c>
      <c r="H98" s="384">
        <f t="shared" si="19"/>
        <v>0</v>
      </c>
      <c r="I98" s="384">
        <f t="shared" si="19"/>
        <v>0</v>
      </c>
      <c r="CA98" s="207"/>
      <c r="CK98" s="207"/>
    </row>
    <row r="99" spans="1:89" s="252" customFormat="1" ht="18" customHeight="1" x14ac:dyDescent="0.2">
      <c r="A99" s="729" t="s">
        <v>491</v>
      </c>
      <c r="B99" s="729"/>
      <c r="C99" s="729"/>
      <c r="D99" s="729"/>
      <c r="E99" s="810"/>
      <c r="F99" s="810"/>
      <c r="G99" s="810"/>
      <c r="H99" s="810"/>
      <c r="I99" s="810"/>
      <c r="J99" s="810"/>
      <c r="K99" s="731"/>
      <c r="L99" s="731"/>
      <c r="M99" s="731"/>
      <c r="N99" s="270"/>
      <c r="O99" s="270"/>
      <c r="P99" s="270"/>
      <c r="Q99" s="270"/>
      <c r="R99" s="270"/>
      <c r="S99" s="270"/>
      <c r="T99" s="270"/>
      <c r="U99" s="270"/>
      <c r="V99" s="270"/>
      <c r="W99" s="270"/>
    </row>
    <row r="100" spans="1:89" ht="15" customHeight="1" x14ac:dyDescent="0.25">
      <c r="A100" s="1198" t="s">
        <v>492</v>
      </c>
      <c r="B100" s="1226"/>
      <c r="C100" s="1199"/>
      <c r="D100" s="428" t="s">
        <v>493</v>
      </c>
      <c r="E100" s="1320"/>
      <c r="F100" s="1320"/>
      <c r="G100" s="270"/>
      <c r="H100" s="270"/>
      <c r="I100" s="270"/>
      <c r="J100" s="270"/>
      <c r="K100" s="270"/>
      <c r="L100" s="270"/>
      <c r="M100" s="270"/>
      <c r="N100" s="270"/>
      <c r="O100" s="270"/>
      <c r="P100" s="270"/>
      <c r="Q100" s="270"/>
      <c r="R100" s="145"/>
      <c r="S100" s="145"/>
      <c r="T100" s="145"/>
      <c r="U100" s="145"/>
      <c r="V100" s="145"/>
      <c r="W100" s="145"/>
    </row>
    <row r="101" spans="1:89" ht="15" customHeight="1" x14ac:dyDescent="0.25">
      <c r="A101" s="1321" t="s">
        <v>494</v>
      </c>
      <c r="B101" s="1322"/>
      <c r="C101" s="1323"/>
      <c r="D101" s="811"/>
      <c r="E101" s="1320"/>
      <c r="F101" s="1320"/>
      <c r="G101" s="270"/>
      <c r="H101" s="270"/>
      <c r="I101" s="270"/>
      <c r="J101" s="270"/>
      <c r="K101" s="270"/>
      <c r="L101" s="270"/>
      <c r="M101" s="270"/>
      <c r="N101" s="270"/>
      <c r="O101" s="270"/>
      <c r="P101" s="270"/>
      <c r="Q101" s="270"/>
      <c r="R101" s="145"/>
      <c r="S101" s="145"/>
      <c r="T101" s="145"/>
      <c r="U101" s="145"/>
      <c r="V101" s="145"/>
      <c r="W101" s="145"/>
    </row>
    <row r="102" spans="1:89" ht="15" customHeight="1" x14ac:dyDescent="0.25">
      <c r="A102" s="1269" t="s">
        <v>495</v>
      </c>
      <c r="B102" s="1337"/>
      <c r="C102" s="1264"/>
      <c r="D102" s="811"/>
      <c r="E102" s="1320"/>
      <c r="F102" s="1320"/>
      <c r="G102" s="270"/>
      <c r="H102" s="270"/>
      <c r="I102" s="270"/>
      <c r="J102" s="270"/>
      <c r="K102" s="270"/>
      <c r="L102" s="270"/>
      <c r="M102" s="270"/>
      <c r="N102" s="270"/>
      <c r="O102" s="270"/>
      <c r="P102" s="270"/>
      <c r="Q102" s="270"/>
      <c r="R102" s="145"/>
      <c r="S102" s="145"/>
      <c r="T102" s="145"/>
      <c r="U102" s="145"/>
      <c r="V102" s="145"/>
      <c r="W102" s="145"/>
    </row>
    <row r="103" spans="1:89" ht="15" customHeight="1" x14ac:dyDescent="0.25">
      <c r="A103" s="1270" t="s">
        <v>496</v>
      </c>
      <c r="B103" s="1338"/>
      <c r="C103" s="1271"/>
      <c r="D103" s="812"/>
      <c r="E103" s="270"/>
      <c r="F103" s="270"/>
      <c r="G103" s="270"/>
      <c r="H103" s="270"/>
      <c r="I103" s="270"/>
      <c r="J103" s="270"/>
      <c r="K103" s="270"/>
      <c r="L103" s="270"/>
      <c r="M103" s="270"/>
      <c r="N103" s="270"/>
      <c r="O103" s="270"/>
      <c r="P103" s="270"/>
      <c r="Q103" s="270"/>
      <c r="R103" s="145"/>
      <c r="S103" s="145"/>
      <c r="T103" s="145"/>
      <c r="U103" s="145"/>
      <c r="V103" s="145"/>
      <c r="W103" s="145"/>
    </row>
    <row r="104" spans="1:89" ht="18" customHeight="1" x14ac:dyDescent="0.25">
      <c r="A104" s="813" t="s">
        <v>497</v>
      </c>
      <c r="B104" s="814"/>
      <c r="C104" s="815"/>
      <c r="D104" s="431"/>
      <c r="E104" s="816"/>
      <c r="F104" s="431"/>
      <c r="G104" s="431"/>
      <c r="H104" s="431"/>
      <c r="I104" s="431"/>
      <c r="J104" s="431"/>
      <c r="K104" s="431"/>
      <c r="L104" s="431"/>
      <c r="M104" s="431"/>
      <c r="N104" s="431"/>
      <c r="O104" s="431"/>
      <c r="P104" s="431"/>
      <c r="Q104" s="431"/>
      <c r="R104" s="431"/>
      <c r="S104" s="431"/>
      <c r="T104" s="431"/>
      <c r="U104" s="431"/>
      <c r="V104" s="431"/>
      <c r="W104" s="431"/>
    </row>
    <row r="105" spans="1:89" x14ac:dyDescent="0.25">
      <c r="A105" s="1196" t="s">
        <v>498</v>
      </c>
      <c r="B105" s="1196"/>
      <c r="C105" s="1251"/>
      <c r="D105" s="1339" t="s">
        <v>499</v>
      </c>
      <c r="E105" s="1205" t="s">
        <v>500</v>
      </c>
      <c r="F105" s="1205"/>
      <c r="G105" s="1340"/>
      <c r="H105" s="1324" t="s">
        <v>501</v>
      </c>
      <c r="I105" s="431"/>
      <c r="J105" s="431"/>
      <c r="K105" s="431"/>
      <c r="L105" s="431"/>
      <c r="M105" s="431"/>
      <c r="N105" s="431"/>
      <c r="O105" s="431"/>
      <c r="P105" s="431"/>
      <c r="Q105" s="431"/>
      <c r="R105" s="431"/>
      <c r="S105" s="431"/>
      <c r="T105" s="431"/>
      <c r="U105" s="431"/>
      <c r="V105" s="431"/>
      <c r="W105" s="431"/>
    </row>
    <row r="106" spans="1:89" ht="31.5" x14ac:dyDescent="0.25">
      <c r="A106" s="1249"/>
      <c r="B106" s="1249"/>
      <c r="C106" s="1252"/>
      <c r="D106" s="1203"/>
      <c r="E106" s="817" t="s">
        <v>502</v>
      </c>
      <c r="F106" s="818" t="s">
        <v>503</v>
      </c>
      <c r="G106" s="819" t="s">
        <v>504</v>
      </c>
      <c r="H106" s="1325"/>
      <c r="I106" s="431"/>
      <c r="J106" s="431"/>
      <c r="K106" s="431"/>
      <c r="L106" s="431"/>
      <c r="M106" s="431"/>
      <c r="N106" s="431"/>
      <c r="O106" s="431"/>
      <c r="P106" s="431"/>
      <c r="Q106" s="431"/>
      <c r="R106" s="431"/>
      <c r="S106" s="431"/>
      <c r="T106" s="431"/>
      <c r="U106" s="431"/>
      <c r="V106" s="431"/>
      <c r="W106" s="431"/>
    </row>
    <row r="107" spans="1:89" ht="15" customHeight="1" x14ac:dyDescent="0.25">
      <c r="A107" s="1235" t="s">
        <v>505</v>
      </c>
      <c r="B107" s="1326"/>
      <c r="C107" s="1236"/>
      <c r="D107" s="820">
        <f>SUM(E107:G107)</f>
        <v>0</v>
      </c>
      <c r="E107" s="821"/>
      <c r="F107" s="822"/>
      <c r="G107" s="823"/>
      <c r="H107" s="824"/>
      <c r="I107" s="825"/>
      <c r="J107" s="431"/>
      <c r="K107" s="431"/>
      <c r="L107" s="431"/>
      <c r="M107" s="431"/>
      <c r="N107" s="431"/>
      <c r="O107" s="431"/>
      <c r="P107" s="431"/>
      <c r="Q107" s="431"/>
      <c r="R107" s="431"/>
      <c r="S107" s="431"/>
      <c r="T107" s="431"/>
      <c r="U107" s="431"/>
      <c r="V107" s="431"/>
      <c r="W107" s="431"/>
      <c r="CA107" s="207"/>
      <c r="CB107" s="207"/>
      <c r="CC107" s="117"/>
      <c r="CD107" s="117"/>
      <c r="CE107" s="117"/>
      <c r="CF107" s="117"/>
      <c r="CG107" s="117"/>
      <c r="CH107" s="117"/>
      <c r="CI107" s="117"/>
      <c r="CJ107" s="117"/>
    </row>
    <row r="108" spans="1:89" ht="15" customHeight="1" x14ac:dyDescent="0.25">
      <c r="A108" s="1232" t="s">
        <v>506</v>
      </c>
      <c r="B108" s="1327"/>
      <c r="C108" s="1233"/>
      <c r="D108" s="826">
        <f>SUM(E108:G108)</f>
        <v>0</v>
      </c>
      <c r="E108" s="827"/>
      <c r="F108" s="828"/>
      <c r="G108" s="829"/>
      <c r="H108" s="830"/>
      <c r="I108" s="825"/>
      <c r="J108" s="431"/>
      <c r="K108" s="431"/>
      <c r="L108" s="431"/>
      <c r="M108" s="431"/>
      <c r="N108" s="431"/>
      <c r="O108" s="431"/>
      <c r="P108" s="431"/>
      <c r="Q108" s="431"/>
      <c r="R108" s="431"/>
      <c r="S108" s="431"/>
      <c r="T108" s="431"/>
      <c r="U108" s="431"/>
      <c r="V108" s="431"/>
      <c r="W108" s="431"/>
      <c r="CA108" s="207"/>
    </row>
    <row r="109" spans="1:89" ht="15" customHeight="1" x14ac:dyDescent="0.25">
      <c r="A109" s="1328" t="s">
        <v>507</v>
      </c>
      <c r="B109" s="1329"/>
      <c r="C109" s="1330"/>
      <c r="D109" s="831">
        <f>SUM(E109:G109)</f>
        <v>0</v>
      </c>
      <c r="E109" s="832"/>
      <c r="F109" s="833"/>
      <c r="G109" s="834"/>
      <c r="H109" s="835"/>
      <c r="I109" s="825"/>
      <c r="J109" s="431"/>
      <c r="K109" s="431"/>
      <c r="L109" s="431"/>
      <c r="M109" s="431"/>
      <c r="N109" s="431"/>
      <c r="O109" s="431"/>
      <c r="P109" s="431"/>
      <c r="Q109" s="431"/>
      <c r="R109" s="431"/>
      <c r="S109" s="431"/>
      <c r="T109" s="431"/>
      <c r="U109" s="431"/>
      <c r="V109" s="431"/>
      <c r="W109" s="431"/>
      <c r="CA109" s="207"/>
    </row>
    <row r="110" spans="1:89" ht="15" customHeight="1" x14ac:dyDescent="0.25">
      <c r="A110" s="836" t="s">
        <v>508</v>
      </c>
      <c r="B110" s="837"/>
      <c r="C110" s="837"/>
      <c r="D110" s="837"/>
      <c r="E110" s="837"/>
      <c r="F110" s="837"/>
      <c r="G110" s="838"/>
      <c r="H110" s="839"/>
      <c r="I110" s="825"/>
      <c r="J110" s="431"/>
      <c r="K110" s="431"/>
      <c r="L110" s="431"/>
      <c r="M110" s="431"/>
      <c r="N110" s="431"/>
      <c r="O110" s="431"/>
      <c r="P110" s="431"/>
      <c r="Q110" s="431"/>
      <c r="R110" s="431"/>
      <c r="S110" s="431"/>
      <c r="T110" s="431"/>
      <c r="U110" s="431"/>
      <c r="V110" s="431"/>
      <c r="W110" s="431"/>
      <c r="CA110" s="207"/>
    </row>
    <row r="111" spans="1:89" ht="15" customHeight="1" x14ac:dyDescent="0.25">
      <c r="A111" s="1331" t="s">
        <v>509</v>
      </c>
      <c r="B111" s="1332"/>
      <c r="C111" s="1333"/>
      <c r="D111" s="840">
        <f>SUM(E111:G111)</f>
        <v>0</v>
      </c>
      <c r="E111" s="821"/>
      <c r="F111" s="822"/>
      <c r="G111" s="841"/>
      <c r="H111" s="824"/>
      <c r="I111" s="825" t="str">
        <f t="shared" ref="I111:I112" si="20">CA111</f>
        <v/>
      </c>
      <c r="J111" s="431"/>
      <c r="K111" s="431"/>
      <c r="L111" s="431"/>
      <c r="M111" s="431"/>
      <c r="N111" s="431"/>
      <c r="O111" s="431"/>
      <c r="P111" s="431"/>
      <c r="Q111" s="431"/>
      <c r="R111" s="431"/>
      <c r="S111" s="431"/>
      <c r="T111" s="431"/>
      <c r="U111" s="431"/>
      <c r="V111" s="431"/>
      <c r="W111" s="431"/>
      <c r="CA111" s="450" t="str">
        <f>IF((H111)&gt;D111," * El Nº de Participantes NO debe ser Mayor al N° de sesiones","")</f>
        <v/>
      </c>
      <c r="CK111" s="253">
        <f>IF((H111)&gt;D111,1,0)</f>
        <v>0</v>
      </c>
    </row>
    <row r="112" spans="1:89" ht="15" customHeight="1" x14ac:dyDescent="0.25">
      <c r="A112" s="1334" t="s">
        <v>282</v>
      </c>
      <c r="B112" s="1335"/>
      <c r="C112" s="1336"/>
      <c r="D112" s="842">
        <f>SUM(E112:G112)</f>
        <v>0</v>
      </c>
      <c r="E112" s="832"/>
      <c r="F112" s="833"/>
      <c r="G112" s="834"/>
      <c r="H112" s="843"/>
      <c r="I112" s="825" t="str">
        <f t="shared" si="20"/>
        <v/>
      </c>
      <c r="J112" s="431"/>
      <c r="K112" s="431"/>
      <c r="L112" s="431"/>
      <c r="M112" s="431"/>
      <c r="N112" s="431"/>
      <c r="O112" s="431"/>
      <c r="P112" s="431"/>
      <c r="Q112" s="431"/>
      <c r="R112" s="431"/>
      <c r="S112" s="431"/>
      <c r="T112" s="431"/>
      <c r="U112" s="431"/>
      <c r="V112" s="431"/>
      <c r="W112" s="431"/>
      <c r="CA112" s="450" t="str">
        <f>IF((H112)&gt;D112," * El Nº de Participantes NO debe ser Mayor al N° de sesiones","")</f>
        <v/>
      </c>
      <c r="CK112" s="253">
        <f>IF((H112)&gt;D112,1,0)</f>
        <v>0</v>
      </c>
    </row>
    <row r="113" spans="1:91" ht="18" customHeight="1" x14ac:dyDescent="0.25">
      <c r="A113" s="813" t="s">
        <v>510</v>
      </c>
      <c r="B113" s="814"/>
      <c r="C113" s="815"/>
      <c r="D113" s="431"/>
      <c r="E113" s="816"/>
      <c r="F113" s="431"/>
      <c r="G113" s="431"/>
      <c r="H113" s="431"/>
      <c r="I113" s="431"/>
      <c r="J113" s="431"/>
      <c r="K113" s="431"/>
      <c r="L113" s="431"/>
      <c r="M113" s="431"/>
      <c r="N113" s="431"/>
      <c r="O113" s="431"/>
      <c r="P113" s="431"/>
      <c r="Q113" s="431"/>
      <c r="R113" s="431"/>
      <c r="S113" s="431"/>
      <c r="T113" s="431"/>
      <c r="U113" s="431"/>
      <c r="V113" s="431"/>
      <c r="W113" s="431"/>
    </row>
    <row r="114" spans="1:91" s="117" customFormat="1" ht="15" customHeight="1" x14ac:dyDescent="0.15">
      <c r="A114" s="1195" t="s">
        <v>511</v>
      </c>
      <c r="B114" s="1196"/>
      <c r="C114" s="1251"/>
      <c r="D114" s="1205" t="s">
        <v>499</v>
      </c>
      <c r="E114" s="1199" t="s">
        <v>501</v>
      </c>
      <c r="F114" s="1198" t="s">
        <v>512</v>
      </c>
      <c r="G114" s="1199"/>
      <c r="H114" s="1345" t="s">
        <v>56</v>
      </c>
      <c r="I114" s="1346"/>
      <c r="J114" s="1346"/>
      <c r="K114" s="1346"/>
      <c r="L114" s="1346"/>
      <c r="M114" s="1346"/>
      <c r="N114" s="1346"/>
      <c r="O114" s="1346"/>
      <c r="P114" s="1346"/>
      <c r="Q114" s="1346"/>
      <c r="R114" s="1346"/>
      <c r="S114" s="1346"/>
      <c r="T114" s="1346"/>
      <c r="U114" s="1347"/>
      <c r="V114" s="1348" t="s">
        <v>59</v>
      </c>
      <c r="W114" s="1251" t="s">
        <v>60</v>
      </c>
    </row>
    <row r="115" spans="1:91" s="117" customFormat="1" ht="23.25" customHeight="1" x14ac:dyDescent="0.15">
      <c r="A115" s="1250"/>
      <c r="B115" s="1249"/>
      <c r="C115" s="1252"/>
      <c r="D115" s="1205"/>
      <c r="E115" s="1199"/>
      <c r="F115" s="377" t="s">
        <v>513</v>
      </c>
      <c r="G115" s="379" t="s">
        <v>433</v>
      </c>
      <c r="H115" s="395" t="s">
        <v>514</v>
      </c>
      <c r="I115" s="394" t="s">
        <v>61</v>
      </c>
      <c r="J115" s="707" t="s">
        <v>10</v>
      </c>
      <c r="K115" s="707" t="s">
        <v>11</v>
      </c>
      <c r="L115" s="707" t="s">
        <v>12</v>
      </c>
      <c r="M115" s="707" t="s">
        <v>13</v>
      </c>
      <c r="N115" s="707" t="s">
        <v>14</v>
      </c>
      <c r="O115" s="707" t="s">
        <v>15</v>
      </c>
      <c r="P115" s="707" t="s">
        <v>16</v>
      </c>
      <c r="Q115" s="707" t="s">
        <v>17</v>
      </c>
      <c r="R115" s="707" t="s">
        <v>18</v>
      </c>
      <c r="S115" s="707" t="s">
        <v>19</v>
      </c>
      <c r="T115" s="707" t="s">
        <v>20</v>
      </c>
      <c r="U115" s="844" t="s">
        <v>21</v>
      </c>
      <c r="V115" s="1349"/>
      <c r="W115" s="1252"/>
    </row>
    <row r="116" spans="1:91" s="117" customFormat="1" ht="15" customHeight="1" x14ac:dyDescent="0.15">
      <c r="A116" s="1341" t="s">
        <v>515</v>
      </c>
      <c r="B116" s="1342"/>
      <c r="C116" s="1343"/>
      <c r="D116" s="845"/>
      <c r="E116" s="846">
        <f>+F116+G116+H116+I116+J116+K116+L116+M116+N116+O116+P116+Q116+R116+S116+T116+U116</f>
        <v>0</v>
      </c>
      <c r="F116" s="821"/>
      <c r="G116" s="847"/>
      <c r="H116" s="848"/>
      <c r="I116" s="822"/>
      <c r="J116" s="822"/>
      <c r="K116" s="822"/>
      <c r="L116" s="822"/>
      <c r="M116" s="822"/>
      <c r="N116" s="822"/>
      <c r="O116" s="822"/>
      <c r="P116" s="822"/>
      <c r="Q116" s="822"/>
      <c r="R116" s="822"/>
      <c r="S116" s="822"/>
      <c r="T116" s="822"/>
      <c r="U116" s="849"/>
      <c r="V116" s="850"/>
      <c r="W116" s="847"/>
      <c r="X116" s="117" t="str">
        <f>CA116&amp;CB116&amp;CC116</f>
        <v/>
      </c>
      <c r="CA116" s="243" t="str">
        <f>IF(AND(E116&gt;0,V116="")," * No olvide digitar la variable Gestantes. Digite CERO si no tiene.","")</f>
        <v/>
      </c>
      <c r="CB116" s="243" t="str">
        <f>IF(AND(E116&gt;0,W116="")," * No olvide digitar la variable Post Parto. Digite CERO si no tiene.","")</f>
        <v/>
      </c>
      <c r="CC116" s="243" t="str">
        <f>IF((V116+W116)&gt;E116," * La suma de Gestantes + Post Parto debe ser menor o igual al Nº de Participantes.","")</f>
        <v/>
      </c>
      <c r="CK116" s="244">
        <f>IF(AND(E116&gt;0,V116=""),1,0)</f>
        <v>0</v>
      </c>
      <c r="CL116" s="244">
        <f>IF(AND(E116&gt;0,W116=""),1,0)</f>
        <v>0</v>
      </c>
      <c r="CM116" s="244">
        <f>IF((V116+W116)&gt;E116,1,0)</f>
        <v>0</v>
      </c>
    </row>
    <row r="117" spans="1:91" s="117" customFormat="1" ht="15" customHeight="1" x14ac:dyDescent="0.15">
      <c r="A117" s="1232" t="s">
        <v>516</v>
      </c>
      <c r="B117" s="1327"/>
      <c r="C117" s="1233"/>
      <c r="D117" s="851"/>
      <c r="E117" s="852">
        <f>+F117+G117+H117+I117+J117+K117+L117+M117+N117+O117+P117+Q117+R117+S117+T117+U117</f>
        <v>0</v>
      </c>
      <c r="F117" s="827"/>
      <c r="G117" s="853"/>
      <c r="H117" s="854"/>
      <c r="I117" s="828"/>
      <c r="J117" s="828"/>
      <c r="K117" s="828"/>
      <c r="L117" s="828"/>
      <c r="M117" s="828"/>
      <c r="N117" s="828"/>
      <c r="O117" s="828"/>
      <c r="P117" s="828"/>
      <c r="Q117" s="828"/>
      <c r="R117" s="828"/>
      <c r="S117" s="828"/>
      <c r="T117" s="828"/>
      <c r="U117" s="855"/>
      <c r="V117" s="856"/>
      <c r="W117" s="853"/>
      <c r="X117" s="117" t="str">
        <f t="shared" ref="X117:X118" si="21">CA117&amp;CB117&amp;CC117</f>
        <v/>
      </c>
      <c r="CA117" s="243" t="str">
        <f>IF(AND(E117&gt;0,V117="")," * No olvide digitar la variable Gestantes. Digite CERO si no tiene.","")</f>
        <v/>
      </c>
      <c r="CB117" s="243" t="str">
        <f>IF(AND(E117&gt;0,W117="")," * No olvide digitar la variable Post Parto. Digite CERO si no tiene.","")</f>
        <v/>
      </c>
      <c r="CC117" s="243" t="str">
        <f>IF((V117+W117)&gt;E117," * La suma de Gestantes + Post Parto debe ser menor o igual al Nº de Participantes.","")</f>
        <v/>
      </c>
      <c r="CK117" s="244">
        <f>IF(AND(E117&gt;0,V117=""),1,0)</f>
        <v>0</v>
      </c>
      <c r="CL117" s="244">
        <f>IF(AND(E117&gt;0,W117=""),1,0)</f>
        <v>0</v>
      </c>
      <c r="CM117" s="244">
        <f>IF((V117+W117)&gt;E117,1,0)</f>
        <v>0</v>
      </c>
    </row>
    <row r="118" spans="1:91" s="117" customFormat="1" ht="15" customHeight="1" x14ac:dyDescent="0.15">
      <c r="A118" s="1247" t="s">
        <v>517</v>
      </c>
      <c r="B118" s="1344"/>
      <c r="C118" s="1248"/>
      <c r="D118" s="857"/>
      <c r="E118" s="858">
        <f>+F118+G118+H118+I118+J118+K118+L118+M118+N118+O118+P118+Q118+R118+S118+T118+U118</f>
        <v>0</v>
      </c>
      <c r="F118" s="832"/>
      <c r="G118" s="859"/>
      <c r="H118" s="860"/>
      <c r="I118" s="833"/>
      <c r="J118" s="833"/>
      <c r="K118" s="833"/>
      <c r="L118" s="833"/>
      <c r="M118" s="833"/>
      <c r="N118" s="833"/>
      <c r="O118" s="833"/>
      <c r="P118" s="833"/>
      <c r="Q118" s="833"/>
      <c r="R118" s="833"/>
      <c r="S118" s="833"/>
      <c r="T118" s="833"/>
      <c r="U118" s="861"/>
      <c r="V118" s="862"/>
      <c r="W118" s="859"/>
      <c r="X118" s="117" t="str">
        <f t="shared" si="21"/>
        <v/>
      </c>
      <c r="CA118" s="243" t="str">
        <f>IF(AND(E118&gt;0,V118="")," * No olvide digitar la variable Gestantes. Digite CERO si no tiene.","")</f>
        <v/>
      </c>
      <c r="CB118" s="243" t="str">
        <f>IF(AND(E118&gt;0,W118="")," * No olvide digitar la variable Post Parto. Digite CERO si no tiene.","")</f>
        <v/>
      </c>
      <c r="CC118" s="243" t="str">
        <f>IF((V118+W118)&gt;E118," * La suma de Gestantes + Post Parto debe ser menor o igual al Nº de Participantes.","")</f>
        <v/>
      </c>
      <c r="CK118" s="244">
        <f>IF(AND(E118&gt;0,V118=""),1,0)</f>
        <v>0</v>
      </c>
      <c r="CL118" s="244">
        <f>IF(AND(E118&gt;0,W118=""),1,0)</f>
        <v>0</v>
      </c>
      <c r="CM118" s="244">
        <f>IF((V118+W118)&gt;E118,1,0)</f>
        <v>0</v>
      </c>
    </row>
    <row r="119" spans="1:91" ht="18" customHeight="1" x14ac:dyDescent="0.25">
      <c r="A119" s="813" t="s">
        <v>518</v>
      </c>
      <c r="B119" s="815"/>
      <c r="C119" s="815"/>
      <c r="D119" s="863"/>
      <c r="E119" s="431"/>
      <c r="F119" s="431"/>
      <c r="G119" s="431"/>
      <c r="H119" s="251"/>
      <c r="I119" s="431"/>
      <c r="J119" s="431"/>
      <c r="K119" s="431"/>
      <c r="L119" s="431"/>
      <c r="M119" s="431"/>
    </row>
    <row r="120" spans="1:91" s="117" customFormat="1" ht="15" customHeight="1" x14ac:dyDescent="0.15">
      <c r="A120" s="1196" t="s">
        <v>519</v>
      </c>
      <c r="B120" s="1196"/>
      <c r="C120" s="1251"/>
      <c r="D120" s="1205" t="s">
        <v>520</v>
      </c>
      <c r="E120" s="1200" t="s">
        <v>56</v>
      </c>
      <c r="F120" s="1213"/>
      <c r="G120" s="1213"/>
      <c r="H120" s="1213"/>
      <c r="I120" s="1213"/>
      <c r="J120" s="1201"/>
      <c r="K120" s="1213" t="s">
        <v>398</v>
      </c>
      <c r="L120" s="1231"/>
    </row>
    <row r="121" spans="1:91" s="117" customFormat="1" ht="15" customHeight="1" x14ac:dyDescent="0.15">
      <c r="A121" s="1249"/>
      <c r="B121" s="1249"/>
      <c r="C121" s="1252"/>
      <c r="D121" s="1205"/>
      <c r="E121" s="377" t="s">
        <v>83</v>
      </c>
      <c r="F121" s="395" t="s">
        <v>215</v>
      </c>
      <c r="G121" s="394" t="s">
        <v>84</v>
      </c>
      <c r="H121" s="394" t="s">
        <v>521</v>
      </c>
      <c r="I121" s="397" t="s">
        <v>522</v>
      </c>
      <c r="J121" s="380" t="s">
        <v>523</v>
      </c>
      <c r="K121" s="395" t="s">
        <v>27</v>
      </c>
      <c r="L121" s="396" t="s">
        <v>28</v>
      </c>
    </row>
    <row r="122" spans="1:91" s="117" customFormat="1" ht="15" customHeight="1" x14ac:dyDescent="0.25">
      <c r="A122" s="1366" t="s">
        <v>524</v>
      </c>
      <c r="B122" s="1367"/>
      <c r="C122" s="751" t="s">
        <v>525</v>
      </c>
      <c r="D122" s="20">
        <f t="shared" ref="D122:D130" si="22">SUM(E122:J122)</f>
        <v>0</v>
      </c>
      <c r="E122" s="350"/>
      <c r="F122" s="368"/>
      <c r="G122" s="352"/>
      <c r="H122" s="352"/>
      <c r="I122" s="352"/>
      <c r="J122" s="353"/>
      <c r="K122" s="368"/>
      <c r="L122" s="383"/>
      <c r="M122" s="825" t="str">
        <f>CA122&amp;CB122</f>
        <v/>
      </c>
      <c r="CA122" s="450" t="str">
        <f t="shared" ref="CA122:CA130" si="23">IF((K122+L122)&lt;&gt;D122," * El Nº de intervenciones NO DEBE ser distinto a la suma por Sexo.","")</f>
        <v/>
      </c>
      <c r="CB122" s="207"/>
      <c r="CK122" s="253">
        <f t="shared" ref="CK122:CK130" si="24">IF((K122+L122)&lt;&gt;D122,1,0)</f>
        <v>0</v>
      </c>
    </row>
    <row r="123" spans="1:91" s="117" customFormat="1" ht="15" customHeight="1" x14ac:dyDescent="0.25">
      <c r="A123" s="1312"/>
      <c r="B123" s="1313"/>
      <c r="C123" s="864" t="s">
        <v>526</v>
      </c>
      <c r="D123" s="20">
        <f t="shared" si="22"/>
        <v>0</v>
      </c>
      <c r="E123" s="24"/>
      <c r="F123" s="82"/>
      <c r="G123" s="223"/>
      <c r="H123" s="223"/>
      <c r="I123" s="223"/>
      <c r="J123" s="203"/>
      <c r="K123" s="82"/>
      <c r="L123" s="25"/>
      <c r="M123" s="825" t="str">
        <f t="shared" ref="M123:M130" si="25">CA123&amp;CB123</f>
        <v/>
      </c>
      <c r="CA123" s="450" t="str">
        <f t="shared" si="23"/>
        <v/>
      </c>
      <c r="CB123" s="207"/>
      <c r="CK123" s="253">
        <f t="shared" si="24"/>
        <v>0</v>
      </c>
    </row>
    <row r="124" spans="1:91" s="117" customFormat="1" ht="15" customHeight="1" x14ac:dyDescent="0.25">
      <c r="A124" s="1368"/>
      <c r="B124" s="1369"/>
      <c r="C124" s="864" t="s">
        <v>527</v>
      </c>
      <c r="D124" s="149">
        <f t="shared" si="22"/>
        <v>0</v>
      </c>
      <c r="E124" s="56"/>
      <c r="F124" s="157"/>
      <c r="G124" s="209"/>
      <c r="H124" s="209"/>
      <c r="I124" s="209"/>
      <c r="J124" s="206"/>
      <c r="K124" s="157"/>
      <c r="L124" s="57"/>
      <c r="M124" s="825" t="str">
        <f t="shared" si="25"/>
        <v/>
      </c>
      <c r="CA124" s="450" t="str">
        <f t="shared" si="23"/>
        <v/>
      </c>
      <c r="CB124" s="207"/>
      <c r="CK124" s="253">
        <f t="shared" si="24"/>
        <v>0</v>
      </c>
    </row>
    <row r="125" spans="1:91" s="117" customFormat="1" ht="15" customHeight="1" x14ac:dyDescent="0.25">
      <c r="A125" s="1366" t="s">
        <v>528</v>
      </c>
      <c r="B125" s="1367"/>
      <c r="C125" s="751" t="s">
        <v>525</v>
      </c>
      <c r="D125" s="8">
        <f t="shared" si="22"/>
        <v>0</v>
      </c>
      <c r="E125" s="39"/>
      <c r="F125" s="154"/>
      <c r="G125" s="224"/>
      <c r="H125" s="224"/>
      <c r="I125" s="224"/>
      <c r="J125" s="202"/>
      <c r="K125" s="154"/>
      <c r="L125" s="110"/>
      <c r="M125" s="825" t="str">
        <f t="shared" si="25"/>
        <v/>
      </c>
      <c r="CA125" s="450" t="str">
        <f t="shared" si="23"/>
        <v/>
      </c>
      <c r="CB125" s="207"/>
      <c r="CK125" s="253">
        <f t="shared" si="24"/>
        <v>0</v>
      </c>
    </row>
    <row r="126" spans="1:91" s="117" customFormat="1" ht="15" customHeight="1" x14ac:dyDescent="0.25">
      <c r="A126" s="1312"/>
      <c r="B126" s="1313"/>
      <c r="C126" s="864" t="s">
        <v>526</v>
      </c>
      <c r="D126" s="20">
        <f t="shared" si="22"/>
        <v>0</v>
      </c>
      <c r="E126" s="51"/>
      <c r="F126" s="90"/>
      <c r="G126" s="345"/>
      <c r="H126" s="345"/>
      <c r="I126" s="345"/>
      <c r="J126" s="204"/>
      <c r="K126" s="90"/>
      <c r="L126" s="52"/>
      <c r="M126" s="825" t="str">
        <f t="shared" si="25"/>
        <v/>
      </c>
      <c r="CA126" s="450" t="str">
        <f t="shared" si="23"/>
        <v/>
      </c>
      <c r="CB126" s="207"/>
      <c r="CK126" s="253">
        <f t="shared" si="24"/>
        <v>0</v>
      </c>
    </row>
    <row r="127" spans="1:91" s="117" customFormat="1" ht="15" customHeight="1" x14ac:dyDescent="0.25">
      <c r="A127" s="1368"/>
      <c r="B127" s="1369"/>
      <c r="C127" s="864" t="s">
        <v>527</v>
      </c>
      <c r="D127" s="149">
        <f t="shared" si="22"/>
        <v>0</v>
      </c>
      <c r="E127" s="51"/>
      <c r="F127" s="90"/>
      <c r="G127" s="345"/>
      <c r="H127" s="345"/>
      <c r="I127" s="345"/>
      <c r="J127" s="204"/>
      <c r="K127" s="90"/>
      <c r="L127" s="52"/>
      <c r="M127" s="825" t="str">
        <f t="shared" si="25"/>
        <v/>
      </c>
      <c r="CA127" s="450" t="str">
        <f t="shared" si="23"/>
        <v/>
      </c>
      <c r="CB127" s="207"/>
      <c r="CK127" s="253">
        <f t="shared" si="24"/>
        <v>0</v>
      </c>
    </row>
    <row r="128" spans="1:91" s="117" customFormat="1" ht="15" customHeight="1" x14ac:dyDescent="0.25">
      <c r="A128" s="1366" t="s">
        <v>529</v>
      </c>
      <c r="B128" s="1367"/>
      <c r="C128" s="751" t="s">
        <v>525</v>
      </c>
      <c r="D128" s="8">
        <f t="shared" si="22"/>
        <v>0</v>
      </c>
      <c r="E128" s="350"/>
      <c r="F128" s="368"/>
      <c r="G128" s="352"/>
      <c r="H128" s="352"/>
      <c r="I128" s="352"/>
      <c r="J128" s="353"/>
      <c r="K128" s="368"/>
      <c r="L128" s="383"/>
      <c r="M128" s="825" t="str">
        <f t="shared" si="25"/>
        <v/>
      </c>
      <c r="CA128" s="450" t="str">
        <f t="shared" si="23"/>
        <v/>
      </c>
      <c r="CB128" s="207"/>
      <c r="CK128" s="253">
        <f t="shared" si="24"/>
        <v>0</v>
      </c>
    </row>
    <row r="129" spans="1:89" s="117" customFormat="1" ht="15" customHeight="1" x14ac:dyDescent="0.25">
      <c r="A129" s="1312"/>
      <c r="B129" s="1313"/>
      <c r="C129" s="864" t="s">
        <v>526</v>
      </c>
      <c r="D129" s="20">
        <f t="shared" si="22"/>
        <v>0</v>
      </c>
      <c r="E129" s="24"/>
      <c r="F129" s="82"/>
      <c r="G129" s="223"/>
      <c r="H129" s="223"/>
      <c r="I129" s="223"/>
      <c r="J129" s="203"/>
      <c r="K129" s="82"/>
      <c r="L129" s="25"/>
      <c r="M129" s="825" t="str">
        <f t="shared" si="25"/>
        <v/>
      </c>
      <c r="CA129" s="450" t="str">
        <f t="shared" si="23"/>
        <v/>
      </c>
      <c r="CB129" s="207"/>
      <c r="CK129" s="253">
        <f t="shared" si="24"/>
        <v>0</v>
      </c>
    </row>
    <row r="130" spans="1:89" s="117" customFormat="1" ht="15" customHeight="1" x14ac:dyDescent="0.25">
      <c r="A130" s="1368"/>
      <c r="B130" s="1369"/>
      <c r="C130" s="864" t="s">
        <v>527</v>
      </c>
      <c r="D130" s="149">
        <f t="shared" si="22"/>
        <v>0</v>
      </c>
      <c r="E130" s="56"/>
      <c r="F130" s="157"/>
      <c r="G130" s="209"/>
      <c r="H130" s="209"/>
      <c r="I130" s="209"/>
      <c r="J130" s="206"/>
      <c r="K130" s="157"/>
      <c r="L130" s="57"/>
      <c r="M130" s="825" t="str">
        <f t="shared" si="25"/>
        <v/>
      </c>
      <c r="CA130" s="450" t="str">
        <f t="shared" si="23"/>
        <v/>
      </c>
      <c r="CB130" s="207"/>
      <c r="CK130" s="253">
        <f t="shared" si="24"/>
        <v>0</v>
      </c>
    </row>
    <row r="131" spans="1:89" ht="18" customHeight="1" x14ac:dyDescent="0.25">
      <c r="A131" s="813" t="s">
        <v>530</v>
      </c>
      <c r="B131" s="814"/>
      <c r="C131" s="814"/>
      <c r="D131" s="814"/>
      <c r="E131" s="865"/>
      <c r="F131" s="865"/>
      <c r="G131" s="431"/>
      <c r="H131" s="431"/>
      <c r="I131" s="431"/>
      <c r="J131" s="431"/>
      <c r="K131" s="431"/>
      <c r="L131" s="431"/>
    </row>
    <row r="132" spans="1:89" ht="24" customHeight="1" x14ac:dyDescent="0.25">
      <c r="A132" s="234" t="s">
        <v>98</v>
      </c>
      <c r="B132" s="429" t="s">
        <v>531</v>
      </c>
      <c r="C132" s="116" t="s">
        <v>532</v>
      </c>
      <c r="D132" s="237" t="s">
        <v>493</v>
      </c>
      <c r="E132" s="431"/>
      <c r="F132" s="431"/>
      <c r="G132" s="431"/>
      <c r="H132" s="431"/>
      <c r="I132" s="431"/>
      <c r="J132" s="431"/>
      <c r="K132" s="431"/>
      <c r="L132" s="431"/>
    </row>
    <row r="133" spans="1:89" ht="15" customHeight="1" x14ac:dyDescent="0.25">
      <c r="A133" s="866" t="s">
        <v>533</v>
      </c>
      <c r="B133" s="867"/>
      <c r="C133" s="388"/>
      <c r="D133" s="868"/>
      <c r="E133" s="869"/>
      <c r="F133" s="431"/>
      <c r="G133" s="431"/>
      <c r="H133" s="431"/>
      <c r="I133" s="431"/>
      <c r="J133" s="431"/>
      <c r="K133" s="431"/>
      <c r="L133" s="431"/>
    </row>
    <row r="134" spans="1:89" ht="18" customHeight="1" x14ac:dyDescent="0.25">
      <c r="A134" s="813" t="s">
        <v>534</v>
      </c>
      <c r="B134" s="814"/>
      <c r="C134" s="814"/>
      <c r="D134" s="814"/>
      <c r="E134" s="870"/>
      <c r="F134" s="870"/>
      <c r="G134" s="870"/>
      <c r="H134" s="870"/>
      <c r="I134" s="870"/>
      <c r="J134" s="431"/>
      <c r="K134" s="431"/>
      <c r="L134" s="431"/>
    </row>
    <row r="135" spans="1:89" s="117" customFormat="1" ht="15" customHeight="1" x14ac:dyDescent="0.15">
      <c r="A135" s="1350" t="s">
        <v>98</v>
      </c>
      <c r="B135" s="1198" t="s">
        <v>535</v>
      </c>
      <c r="C135" s="1226"/>
      <c r="D135" s="1226"/>
      <c r="E135" s="1226"/>
      <c r="F135" s="1226"/>
      <c r="G135" s="1226"/>
      <c r="H135" s="1226"/>
      <c r="I135" s="1199"/>
      <c r="J135" s="145"/>
      <c r="K135" s="145"/>
      <c r="L135" s="145"/>
    </row>
    <row r="136" spans="1:89" s="117" customFormat="1" ht="42.75" customHeight="1" x14ac:dyDescent="0.15">
      <c r="A136" s="1351"/>
      <c r="B136" s="426" t="s">
        <v>536</v>
      </c>
      <c r="C136" s="377" t="s">
        <v>537</v>
      </c>
      <c r="D136" s="394" t="s">
        <v>538</v>
      </c>
      <c r="E136" s="394" t="s">
        <v>539</v>
      </c>
      <c r="F136" s="394" t="s">
        <v>540</v>
      </c>
      <c r="G136" s="394" t="s">
        <v>541</v>
      </c>
      <c r="H136" s="394" t="s">
        <v>542</v>
      </c>
      <c r="I136" s="396" t="s">
        <v>543</v>
      </c>
      <c r="J136" s="145"/>
      <c r="K136" s="145"/>
      <c r="L136" s="145"/>
    </row>
    <row r="137" spans="1:89" s="117" customFormat="1" ht="31.5" x14ac:dyDescent="0.15">
      <c r="A137" s="411" t="s">
        <v>544</v>
      </c>
      <c r="B137" s="691">
        <f>SUM(C137:I137)</f>
        <v>0</v>
      </c>
      <c r="C137" s="350"/>
      <c r="D137" s="352"/>
      <c r="E137" s="352"/>
      <c r="F137" s="352"/>
      <c r="G137" s="352"/>
      <c r="H137" s="352"/>
      <c r="I137" s="383"/>
      <c r="J137" s="145"/>
      <c r="K137" s="145"/>
      <c r="L137" s="145"/>
    </row>
    <row r="138" spans="1:89" s="117" customFormat="1" ht="21" x14ac:dyDescent="0.15">
      <c r="A138" s="230" t="s">
        <v>545</v>
      </c>
      <c r="B138" s="246">
        <f>SUM(C138:I138)</f>
        <v>0</v>
      </c>
      <c r="C138" s="24"/>
      <c r="D138" s="223"/>
      <c r="E138" s="223"/>
      <c r="F138" s="223"/>
      <c r="G138" s="223"/>
      <c r="H138" s="223"/>
      <c r="I138" s="25"/>
      <c r="J138" s="145"/>
      <c r="K138" s="145"/>
      <c r="L138" s="145"/>
    </row>
    <row r="139" spans="1:89" s="117" customFormat="1" ht="15" customHeight="1" x14ac:dyDescent="0.15">
      <c r="A139" s="871" t="s">
        <v>546</v>
      </c>
      <c r="B139" s="693">
        <f>SUM(C139:I139)</f>
        <v>0</v>
      </c>
      <c r="C139" s="58"/>
      <c r="D139" s="225"/>
      <c r="E139" s="225"/>
      <c r="F139" s="225"/>
      <c r="G139" s="225"/>
      <c r="H139" s="225"/>
      <c r="I139" s="228"/>
      <c r="J139" s="145"/>
      <c r="K139" s="145"/>
      <c r="L139" s="145"/>
    </row>
    <row r="140" spans="1:89" ht="18" customHeight="1" x14ac:dyDescent="0.25">
      <c r="A140" s="813" t="s">
        <v>547</v>
      </c>
      <c r="B140" s="431"/>
      <c r="C140" s="431"/>
      <c r="D140" s="431"/>
      <c r="E140" s="431"/>
      <c r="F140" s="431"/>
      <c r="G140" s="431"/>
      <c r="H140" s="431"/>
      <c r="I140" s="431"/>
      <c r="J140" s="431"/>
      <c r="K140" s="431"/>
      <c r="L140" s="431"/>
      <c r="M140" s="431"/>
    </row>
    <row r="141" spans="1:89" s="117" customFormat="1" ht="15" customHeight="1" x14ac:dyDescent="0.15">
      <c r="A141" s="1350" t="s">
        <v>98</v>
      </c>
      <c r="B141" s="1202" t="s">
        <v>548</v>
      </c>
      <c r="C141" s="1370" t="s">
        <v>549</v>
      </c>
      <c r="D141" s="1371"/>
      <c r="E141" s="1371"/>
      <c r="F141" s="1371"/>
      <c r="G141" s="1371"/>
      <c r="H141" s="1371"/>
      <c r="I141" s="1371"/>
      <c r="J141" s="1371"/>
      <c r="K141" s="1371"/>
      <c r="L141" s="1371"/>
      <c r="M141" s="1372"/>
    </row>
    <row r="142" spans="1:89" s="117" customFormat="1" ht="31.5" x14ac:dyDescent="0.15">
      <c r="A142" s="1351"/>
      <c r="B142" s="1204"/>
      <c r="C142" s="377" t="s">
        <v>550</v>
      </c>
      <c r="D142" s="394" t="s">
        <v>551</v>
      </c>
      <c r="E142" s="394" t="s">
        <v>552</v>
      </c>
      <c r="F142" s="394" t="s">
        <v>553</v>
      </c>
      <c r="G142" s="394" t="s">
        <v>554</v>
      </c>
      <c r="H142" s="394" t="s">
        <v>555</v>
      </c>
      <c r="I142" s="394" t="s">
        <v>556</v>
      </c>
      <c r="J142" s="394" t="s">
        <v>557</v>
      </c>
      <c r="K142" s="394" t="s">
        <v>558</v>
      </c>
      <c r="L142" s="394" t="s">
        <v>559</v>
      </c>
      <c r="M142" s="396" t="s">
        <v>560</v>
      </c>
    </row>
    <row r="143" spans="1:89" s="117" customFormat="1" ht="21" x14ac:dyDescent="0.15">
      <c r="A143" s="411" t="s">
        <v>561</v>
      </c>
      <c r="B143" s="691">
        <f>SUM(C143:M143)</f>
        <v>0</v>
      </c>
      <c r="C143" s="350"/>
      <c r="D143" s="352"/>
      <c r="E143" s="352"/>
      <c r="F143" s="352"/>
      <c r="G143" s="352"/>
      <c r="H143" s="352"/>
      <c r="I143" s="352"/>
      <c r="J143" s="352"/>
      <c r="K143" s="352"/>
      <c r="L143" s="352"/>
      <c r="M143" s="383"/>
    </row>
    <row r="144" spans="1:89" s="117" customFormat="1" ht="42" x14ac:dyDescent="0.15">
      <c r="A144" s="415" t="s">
        <v>562</v>
      </c>
      <c r="B144" s="693">
        <f>SUM(C144:M144)</f>
        <v>0</v>
      </c>
      <c r="C144" s="58"/>
      <c r="D144" s="225"/>
      <c r="E144" s="225"/>
      <c r="F144" s="225"/>
      <c r="G144" s="225"/>
      <c r="H144" s="225"/>
      <c r="I144" s="225"/>
      <c r="J144" s="225"/>
      <c r="K144" s="225"/>
      <c r="L144" s="225"/>
      <c r="M144" s="228"/>
    </row>
    <row r="145" spans="1:92" ht="18" customHeight="1" x14ac:dyDescent="0.25">
      <c r="A145" s="813" t="s">
        <v>563</v>
      </c>
      <c r="B145" s="872"/>
      <c r="C145" s="431"/>
      <c r="D145" s="431"/>
      <c r="E145" s="431"/>
      <c r="F145" s="431"/>
      <c r="G145" s="431"/>
      <c r="H145" s="431"/>
      <c r="I145" s="431"/>
      <c r="J145" s="431"/>
      <c r="K145" s="431"/>
      <c r="L145" s="431"/>
      <c r="M145" s="431"/>
      <c r="N145" s="431"/>
      <c r="O145" s="431"/>
      <c r="P145" s="431"/>
    </row>
    <row r="146" spans="1:92" s="117" customFormat="1" ht="15" customHeight="1" x14ac:dyDescent="0.15">
      <c r="A146" s="1350" t="s">
        <v>98</v>
      </c>
      <c r="B146" s="1352" t="s">
        <v>564</v>
      </c>
      <c r="C146" s="1354" t="s">
        <v>56</v>
      </c>
      <c r="D146" s="1355"/>
      <c r="E146" s="1355"/>
      <c r="F146" s="1356"/>
      <c r="G146" s="1256" t="s">
        <v>4</v>
      </c>
      <c r="H146" s="1194" t="s">
        <v>5</v>
      </c>
      <c r="I146" s="145"/>
      <c r="J146" s="145"/>
      <c r="K146" s="145"/>
      <c r="L146" s="145"/>
      <c r="M146" s="145"/>
      <c r="N146" s="145"/>
      <c r="O146" s="145"/>
      <c r="P146" s="145"/>
    </row>
    <row r="147" spans="1:92" s="117" customFormat="1" ht="30" customHeight="1" x14ac:dyDescent="0.15">
      <c r="A147" s="1351"/>
      <c r="B147" s="1353"/>
      <c r="C147" s="381" t="s">
        <v>69</v>
      </c>
      <c r="D147" s="394" t="s">
        <v>70</v>
      </c>
      <c r="E147" s="394" t="s">
        <v>71</v>
      </c>
      <c r="F147" s="380" t="s">
        <v>72</v>
      </c>
      <c r="G147" s="1075"/>
      <c r="H147" s="1153"/>
      <c r="I147" s="145"/>
      <c r="J147" s="145"/>
      <c r="K147" s="145"/>
      <c r="L147" s="145"/>
      <c r="M147" s="145"/>
      <c r="N147" s="145"/>
      <c r="O147" s="145"/>
      <c r="P147" s="145"/>
    </row>
    <row r="148" spans="1:92" s="117" customFormat="1" ht="21" x14ac:dyDescent="0.25">
      <c r="A148" s="411" t="s">
        <v>565</v>
      </c>
      <c r="B148" s="403"/>
      <c r="C148" s="351"/>
      <c r="D148" s="352"/>
      <c r="E148" s="352"/>
      <c r="F148" s="358"/>
      <c r="G148" s="368"/>
      <c r="H148" s="363"/>
      <c r="I148" s="825" t="str">
        <f>CA148&amp;CB148</f>
        <v/>
      </c>
      <c r="J148" s="431"/>
      <c r="K148" s="431"/>
      <c r="L148" s="431"/>
      <c r="M148" s="431"/>
      <c r="N148" s="431"/>
      <c r="O148" s="431"/>
      <c r="P148" s="431"/>
      <c r="Q148" s="431"/>
      <c r="R148" s="431"/>
      <c r="S148" s="431"/>
      <c r="T148" s="431"/>
      <c r="U148" s="431"/>
      <c r="V148" s="431"/>
      <c r="W148" s="431"/>
      <c r="X148" s="431"/>
      <c r="Y148" s="431"/>
      <c r="Z148" s="431"/>
      <c r="AA148" s="431"/>
      <c r="AB148" s="431"/>
      <c r="AC148" s="431"/>
      <c r="AD148" s="431"/>
      <c r="AE148" s="431"/>
      <c r="AF148" s="431"/>
      <c r="AG148" s="431"/>
      <c r="AH148" s="431"/>
      <c r="AI148" s="431"/>
      <c r="AJ148" s="431"/>
      <c r="AK148" s="431"/>
      <c r="AL148" s="431"/>
      <c r="AM148" s="431"/>
      <c r="AN148" s="431"/>
      <c r="AO148" s="431"/>
      <c r="AP148" s="431"/>
      <c r="AQ148" s="431"/>
      <c r="AR148" s="431"/>
      <c r="AS148" s="431"/>
      <c r="AT148" s="431"/>
      <c r="AU148" s="431"/>
      <c r="AV148" s="431"/>
      <c r="AW148" s="431"/>
      <c r="AX148" s="431"/>
      <c r="AY148" s="431"/>
      <c r="AZ148" s="431"/>
      <c r="BA148" s="431"/>
      <c r="BB148" s="431"/>
      <c r="BC148" s="431"/>
      <c r="BD148" s="431"/>
      <c r="BE148" s="431"/>
      <c r="BF148" s="431"/>
      <c r="BG148" s="431"/>
      <c r="BH148" s="431"/>
      <c r="BI148" s="431"/>
      <c r="BJ148" s="431"/>
      <c r="BK148" s="431"/>
      <c r="BL148" s="431"/>
      <c r="BM148" s="431"/>
      <c r="BN148" s="431"/>
      <c r="BO148" s="431"/>
      <c r="BP148" s="431"/>
      <c r="BQ148" s="431"/>
      <c r="BR148" s="431"/>
      <c r="BS148" s="431"/>
      <c r="BT148" s="431"/>
      <c r="BU148" s="431"/>
      <c r="BV148" s="431"/>
      <c r="BW148" s="431"/>
      <c r="BX148" s="431"/>
      <c r="BY148" s="432"/>
      <c r="BZ148" s="432"/>
      <c r="CA148" s="243" t="str">
        <f>IF(AND(C148+D148+E148+F148&gt;0,G148="")," * No olvide digitar la variable Pueblos Originarios. Digite Cero si no tiene.",IF(G148&gt;C148+D148+E148+F148," * La variable Pueblos Originarios No puede ser mayor a la suma de Rangos Etarios.",""))</f>
        <v/>
      </c>
      <c r="CB148" s="243" t="str">
        <f>IF(AND(D148+C148+E148+F148&gt;0,H148="")," * No olvide digitar la variable Migrantes. Digite Cero si no tiene.",IF(H148&gt;C148+D148+E148+F148," * La variable Migrantes No puede ser mayor a la suma de Rangos Etarios.",""))</f>
        <v/>
      </c>
      <c r="CC148" s="207"/>
      <c r="CD148" s="207"/>
      <c r="CE148" s="207"/>
      <c r="CF148" s="207"/>
      <c r="CK148" s="488">
        <f>IF(AND(G148="",SUM(C148:F148)&lt;&gt;0),1,0)</f>
        <v>0</v>
      </c>
      <c r="CL148" s="488">
        <f>IF(AND(H148="",SUM(C148:F148)&lt;&gt;0),1,0)</f>
        <v>0</v>
      </c>
      <c r="CM148" s="488">
        <f>IF(SUM(C148:F148)&lt;G148,1,0)</f>
        <v>0</v>
      </c>
      <c r="CN148" s="488">
        <f>IF(SUM(C148:F148)&lt;H148,1,0)</f>
        <v>0</v>
      </c>
    </row>
    <row r="149" spans="1:92" s="117" customFormat="1" ht="21" x14ac:dyDescent="0.25">
      <c r="A149" s="415" t="s">
        <v>566</v>
      </c>
      <c r="B149" s="873"/>
      <c r="C149" s="266"/>
      <c r="D149" s="225"/>
      <c r="E149" s="225"/>
      <c r="F149" s="226"/>
      <c r="G149" s="227"/>
      <c r="H149" s="231"/>
      <c r="I149" s="825" t="str">
        <f>CA149&amp;CB149&amp;CC149&amp;CD149</f>
        <v/>
      </c>
      <c r="J149" s="431"/>
      <c r="K149" s="431"/>
      <c r="L149" s="431"/>
      <c r="M149" s="431"/>
      <c r="N149" s="431"/>
      <c r="O149" s="431"/>
      <c r="P149" s="431"/>
      <c r="Q149" s="431"/>
      <c r="R149" s="431"/>
      <c r="S149" s="431"/>
      <c r="T149" s="431"/>
      <c r="U149" s="431"/>
      <c r="V149" s="431"/>
      <c r="W149" s="431"/>
      <c r="X149" s="431"/>
      <c r="Y149" s="431"/>
      <c r="Z149" s="431"/>
      <c r="AA149" s="431"/>
      <c r="AB149" s="431"/>
      <c r="AC149" s="431"/>
      <c r="AD149" s="431"/>
      <c r="AE149" s="431"/>
      <c r="AF149" s="431"/>
      <c r="AG149" s="431"/>
      <c r="AH149" s="431"/>
      <c r="AI149" s="431"/>
      <c r="AJ149" s="431"/>
      <c r="AK149" s="431"/>
      <c r="AL149" s="431"/>
      <c r="AM149" s="431"/>
      <c r="AN149" s="431"/>
      <c r="AO149" s="431"/>
      <c r="AP149" s="431"/>
      <c r="AQ149" s="431"/>
      <c r="AR149" s="431"/>
      <c r="AS149" s="431"/>
      <c r="AT149" s="431"/>
      <c r="AU149" s="431"/>
      <c r="AV149" s="431"/>
      <c r="AW149" s="431"/>
      <c r="AX149" s="431"/>
      <c r="AY149" s="431"/>
      <c r="AZ149" s="431"/>
      <c r="BA149" s="431"/>
      <c r="BB149" s="431"/>
      <c r="BC149" s="431"/>
      <c r="BD149" s="431"/>
      <c r="BE149" s="431"/>
      <c r="BF149" s="431"/>
      <c r="BG149" s="431"/>
      <c r="BH149" s="431"/>
      <c r="BI149" s="431"/>
      <c r="BJ149" s="431"/>
      <c r="BK149" s="431"/>
      <c r="BL149" s="431"/>
      <c r="BM149" s="431"/>
      <c r="BN149" s="431"/>
      <c r="BO149" s="431"/>
      <c r="BP149" s="431"/>
      <c r="BQ149" s="431"/>
      <c r="BR149" s="431"/>
      <c r="BS149" s="431"/>
      <c r="BT149" s="431"/>
      <c r="BU149" s="431"/>
      <c r="BV149" s="431"/>
      <c r="BW149" s="431"/>
      <c r="BX149" s="431"/>
      <c r="BY149" s="432"/>
      <c r="BZ149" s="432"/>
      <c r="CA149" s="243" t="str">
        <f>IF(AND(C149+D149+E149+F149&gt;0,G149="")," * No olvide digitar la variable Pueblos Originarios. Digite Cero si no tiene.",IF(G149&gt;C149+D149+E149+F149," * La variable Pueblos Originarios No puede ser mayor a la suma de Rangos Etarios.",""))</f>
        <v/>
      </c>
      <c r="CB149" s="243" t="str">
        <f>IF(AND(D149+C149+E149+F149&gt;0,H149="")," * No olvide digitar la variable Migrantes. Digite Cero si no tiene.",IF(H149&gt;C149+D149+E149+F149," * La variable Migrantes No puede ser mayor a la suma de Rangos Etarios.",""))</f>
        <v/>
      </c>
      <c r="CC149" s="207"/>
      <c r="CD149" s="207"/>
      <c r="CE149" s="207"/>
      <c r="CF149" s="207"/>
      <c r="CK149" s="488">
        <f>IF(AND(G149="",SUM(C149:F149)&lt;&gt;0),1,0)</f>
        <v>0</v>
      </c>
      <c r="CL149" s="488">
        <f>IF(AND(H149="",SUM(C149:F149)&lt;&gt;0),1,0)</f>
        <v>0</v>
      </c>
      <c r="CM149" s="488">
        <f>IF(SUM(C149:F149)&lt;G149,1,0)</f>
        <v>0</v>
      </c>
      <c r="CN149" s="488">
        <f>IF(SUM(C149:F149)&lt;H149,1,0)</f>
        <v>0</v>
      </c>
    </row>
    <row r="150" spans="1:92" ht="18" customHeight="1" x14ac:dyDescent="0.25">
      <c r="A150" s="874" t="s">
        <v>567</v>
      </c>
      <c r="B150" s="874"/>
      <c r="C150" s="874"/>
      <c r="D150" s="875"/>
      <c r="E150" s="876"/>
      <c r="F150" s="876"/>
      <c r="G150" s="876"/>
      <c r="H150" s="876"/>
      <c r="I150" s="876"/>
      <c r="J150" s="877"/>
      <c r="K150" s="876"/>
      <c r="L150" s="876"/>
      <c r="M150" s="876"/>
      <c r="N150" s="876"/>
      <c r="O150" s="876"/>
      <c r="P150" s="876"/>
    </row>
    <row r="151" spans="1:92" s="117" customFormat="1" ht="15" customHeight="1" x14ac:dyDescent="0.15">
      <c r="A151" s="1357" t="s">
        <v>519</v>
      </c>
      <c r="B151" s="1357"/>
      <c r="C151" s="1358"/>
      <c r="D151" s="1361" t="s">
        <v>520</v>
      </c>
      <c r="E151" s="1363" t="s">
        <v>568</v>
      </c>
      <c r="F151" s="1364"/>
      <c r="G151" s="1364"/>
      <c r="H151" s="1364"/>
      <c r="I151" s="1364"/>
      <c r="J151" s="1364"/>
      <c r="K151" s="1364"/>
      <c r="L151" s="1364"/>
      <c r="M151" s="1364"/>
      <c r="N151" s="1364"/>
      <c r="O151" s="1364"/>
      <c r="P151" s="1365"/>
      <c r="Q151" s="1373" t="s">
        <v>398</v>
      </c>
      <c r="R151" s="1374"/>
    </row>
    <row r="152" spans="1:92" s="117" customFormat="1" ht="20.100000000000001" customHeight="1" x14ac:dyDescent="0.15">
      <c r="A152" s="1359"/>
      <c r="B152" s="1359"/>
      <c r="C152" s="1360"/>
      <c r="D152" s="1362"/>
      <c r="E152" s="878" t="s">
        <v>569</v>
      </c>
      <c r="F152" s="879" t="s">
        <v>570</v>
      </c>
      <c r="G152" s="879" t="s">
        <v>83</v>
      </c>
      <c r="H152" s="879" t="s">
        <v>215</v>
      </c>
      <c r="I152" s="879" t="s">
        <v>84</v>
      </c>
      <c r="J152" s="879" t="s">
        <v>144</v>
      </c>
      <c r="K152" s="879" t="s">
        <v>571</v>
      </c>
      <c r="L152" s="879" t="s">
        <v>572</v>
      </c>
      <c r="M152" s="879" t="s">
        <v>573</v>
      </c>
      <c r="N152" s="879" t="s">
        <v>160</v>
      </c>
      <c r="O152" s="879" t="s">
        <v>574</v>
      </c>
      <c r="P152" s="880" t="s">
        <v>82</v>
      </c>
      <c r="Q152" s="881" t="s">
        <v>27</v>
      </c>
      <c r="R152" s="882" t="s">
        <v>28</v>
      </c>
    </row>
    <row r="153" spans="1:92" s="117" customFormat="1" ht="15" customHeight="1" x14ac:dyDescent="0.25">
      <c r="A153" s="1375" t="s">
        <v>575</v>
      </c>
      <c r="B153" s="1376"/>
      <c r="C153" s="883" t="s">
        <v>576</v>
      </c>
      <c r="D153" s="884">
        <f>+E153</f>
        <v>0</v>
      </c>
      <c r="E153" s="885"/>
      <c r="F153" s="886"/>
      <c r="G153" s="886"/>
      <c r="H153" s="886"/>
      <c r="I153" s="886"/>
      <c r="J153" s="886"/>
      <c r="K153" s="886"/>
      <c r="L153" s="886"/>
      <c r="M153" s="886"/>
      <c r="N153" s="886"/>
      <c r="O153" s="886"/>
      <c r="P153" s="887"/>
      <c r="Q153" s="888"/>
      <c r="R153" s="889"/>
      <c r="S153" s="117" t="str">
        <f>CA153&amp;CB153</f>
        <v/>
      </c>
      <c r="CA153" s="243" t="str">
        <f>IF(AND(D153&gt;0,Q153="",R153="")," * No olvide digitar la variable SEXO (Hombres/Mujeres). Digite Cero si no tiene.","")</f>
        <v/>
      </c>
      <c r="CB153" s="450" t="str">
        <f>IF((D153&lt;&gt; Q153+R153)," * La suma de Sexo (Hombres + Mujeres) debe ser igual al N° de Intervenciones.","")</f>
        <v/>
      </c>
      <c r="CK153" s="245">
        <f>IF(AND(D153&gt;0,Q153="",R153=""),1,0)</f>
        <v>0</v>
      </c>
      <c r="CL153" s="253">
        <f>IF((D153&lt;&gt; Q153+R153),1,0)</f>
        <v>0</v>
      </c>
    </row>
    <row r="154" spans="1:92" s="117" customFormat="1" ht="15" customHeight="1" x14ac:dyDescent="0.25">
      <c r="A154" s="1377"/>
      <c r="B154" s="1378"/>
      <c r="C154" s="890" t="s">
        <v>577</v>
      </c>
      <c r="D154" s="884">
        <f>+F154</f>
        <v>0</v>
      </c>
      <c r="E154" s="891"/>
      <c r="F154" s="892"/>
      <c r="G154" s="893"/>
      <c r="H154" s="893"/>
      <c r="I154" s="893"/>
      <c r="J154" s="893"/>
      <c r="K154" s="893"/>
      <c r="L154" s="893"/>
      <c r="M154" s="893"/>
      <c r="N154" s="893"/>
      <c r="O154" s="893"/>
      <c r="P154" s="894"/>
      <c r="Q154" s="895"/>
      <c r="R154" s="896"/>
      <c r="S154" s="117" t="str">
        <f t="shared" ref="S154:S168" si="26">CA154&amp;CB154</f>
        <v/>
      </c>
      <c r="CA154" s="243" t="str">
        <f t="shared" ref="CA154:CA166" si="27">IF(AND(D154&gt;0,Q154="",R154="")," * No olvide digitar la variable SEXO (Hombres/Mujeres). Digite Cero si no tiene.","")</f>
        <v/>
      </c>
      <c r="CB154" s="450" t="str">
        <f t="shared" ref="CB154:CB168" si="28">IF((D154&lt;&gt; Q154+R154)," * La suma de Sexo (Hombres + Mujeres) debe ser igual al N° de Intervenciones.","")</f>
        <v/>
      </c>
      <c r="CK154" s="245">
        <f t="shared" ref="CK154:CK168" si="29">IF(AND(D154&gt;0,Q154="",R154=""),1,0)</f>
        <v>0</v>
      </c>
      <c r="CL154" s="253">
        <f t="shared" ref="CL154:CL168" si="30">IF((D154&lt;&gt; Q154+R154),1,0)</f>
        <v>0</v>
      </c>
    </row>
    <row r="155" spans="1:92" s="117" customFormat="1" ht="15" customHeight="1" x14ac:dyDescent="0.25">
      <c r="A155" s="1377"/>
      <c r="B155" s="1378"/>
      <c r="C155" s="890" t="s">
        <v>578</v>
      </c>
      <c r="D155" s="884">
        <f>+G155</f>
        <v>0</v>
      </c>
      <c r="E155" s="891"/>
      <c r="F155" s="893"/>
      <c r="G155" s="892"/>
      <c r="H155" s="893"/>
      <c r="I155" s="893"/>
      <c r="J155" s="893"/>
      <c r="K155" s="893"/>
      <c r="L155" s="893"/>
      <c r="M155" s="893"/>
      <c r="N155" s="893"/>
      <c r="O155" s="893"/>
      <c r="P155" s="894"/>
      <c r="Q155" s="895"/>
      <c r="R155" s="896"/>
      <c r="S155" s="117" t="str">
        <f t="shared" si="26"/>
        <v/>
      </c>
      <c r="CA155" s="243" t="str">
        <f t="shared" si="27"/>
        <v/>
      </c>
      <c r="CB155" s="450" t="str">
        <f t="shared" si="28"/>
        <v/>
      </c>
      <c r="CK155" s="245">
        <f t="shared" si="29"/>
        <v>0</v>
      </c>
      <c r="CL155" s="253">
        <f t="shared" si="30"/>
        <v>0</v>
      </c>
    </row>
    <row r="156" spans="1:92" s="117" customFormat="1" ht="23.25" customHeight="1" x14ac:dyDescent="0.25">
      <c r="A156" s="1377"/>
      <c r="B156" s="1378"/>
      <c r="C156" s="897" t="s">
        <v>579</v>
      </c>
      <c r="D156" s="884">
        <f>+H156</f>
        <v>0</v>
      </c>
      <c r="E156" s="891"/>
      <c r="F156" s="893"/>
      <c r="G156" s="893"/>
      <c r="H156" s="892"/>
      <c r="I156" s="893"/>
      <c r="J156" s="893"/>
      <c r="K156" s="893"/>
      <c r="L156" s="893"/>
      <c r="M156" s="893"/>
      <c r="N156" s="893"/>
      <c r="O156" s="893"/>
      <c r="P156" s="894"/>
      <c r="Q156" s="895"/>
      <c r="R156" s="896"/>
      <c r="S156" s="117" t="str">
        <f t="shared" si="26"/>
        <v/>
      </c>
      <c r="CA156" s="243" t="str">
        <f t="shared" si="27"/>
        <v/>
      </c>
      <c r="CB156" s="450" t="str">
        <f t="shared" si="28"/>
        <v/>
      </c>
      <c r="CK156" s="245">
        <f t="shared" si="29"/>
        <v>0</v>
      </c>
      <c r="CL156" s="253">
        <f t="shared" si="30"/>
        <v>0</v>
      </c>
    </row>
    <row r="157" spans="1:92" s="117" customFormat="1" ht="22.5" customHeight="1" x14ac:dyDescent="0.25">
      <c r="A157" s="1377"/>
      <c r="B157" s="1378"/>
      <c r="C157" s="897" t="s">
        <v>580</v>
      </c>
      <c r="D157" s="884">
        <f>+I157+J157+K157+L157+M157</f>
        <v>0</v>
      </c>
      <c r="E157" s="891"/>
      <c r="F157" s="893"/>
      <c r="G157" s="893"/>
      <c r="H157" s="893"/>
      <c r="I157" s="892"/>
      <c r="J157" s="892"/>
      <c r="K157" s="892"/>
      <c r="L157" s="892"/>
      <c r="M157" s="892"/>
      <c r="N157" s="893"/>
      <c r="O157" s="893"/>
      <c r="P157" s="894"/>
      <c r="Q157" s="895"/>
      <c r="R157" s="896"/>
      <c r="S157" s="117" t="str">
        <f t="shared" si="26"/>
        <v/>
      </c>
      <c r="CA157" s="243" t="str">
        <f t="shared" si="27"/>
        <v/>
      </c>
      <c r="CB157" s="450" t="str">
        <f t="shared" si="28"/>
        <v/>
      </c>
      <c r="CK157" s="245">
        <f t="shared" si="29"/>
        <v>0</v>
      </c>
      <c r="CL157" s="253">
        <f t="shared" si="30"/>
        <v>0</v>
      </c>
    </row>
    <row r="158" spans="1:92" s="117" customFormat="1" ht="15" customHeight="1" x14ac:dyDescent="0.25">
      <c r="A158" s="1377"/>
      <c r="B158" s="1378"/>
      <c r="C158" s="898" t="s">
        <v>581</v>
      </c>
      <c r="D158" s="884">
        <f>+G158+H158+I158+J158</f>
        <v>0</v>
      </c>
      <c r="E158" s="891"/>
      <c r="F158" s="893"/>
      <c r="G158" s="892"/>
      <c r="H158" s="892"/>
      <c r="I158" s="892"/>
      <c r="J158" s="892"/>
      <c r="K158" s="893"/>
      <c r="L158" s="893"/>
      <c r="M158" s="893"/>
      <c r="N158" s="893"/>
      <c r="O158" s="893"/>
      <c r="P158" s="894"/>
      <c r="Q158" s="895"/>
      <c r="R158" s="896"/>
      <c r="S158" s="117" t="str">
        <f t="shared" si="26"/>
        <v/>
      </c>
      <c r="CA158" s="243" t="str">
        <f t="shared" si="27"/>
        <v/>
      </c>
      <c r="CB158" s="450" t="str">
        <f t="shared" si="28"/>
        <v/>
      </c>
      <c r="CK158" s="245">
        <f t="shared" si="29"/>
        <v>0</v>
      </c>
      <c r="CL158" s="253">
        <f t="shared" si="30"/>
        <v>0</v>
      </c>
    </row>
    <row r="159" spans="1:92" s="117" customFormat="1" ht="15" customHeight="1" x14ac:dyDescent="0.25">
      <c r="A159" s="1377"/>
      <c r="B159" s="1378"/>
      <c r="C159" s="898" t="s">
        <v>582</v>
      </c>
      <c r="D159" s="884">
        <f>+G159+H159+I159+J159+K159+L159+M159+N159+O159+P159</f>
        <v>0</v>
      </c>
      <c r="E159" s="891"/>
      <c r="F159" s="893"/>
      <c r="G159" s="892"/>
      <c r="H159" s="892"/>
      <c r="I159" s="892"/>
      <c r="J159" s="892"/>
      <c r="K159" s="892"/>
      <c r="L159" s="892"/>
      <c r="M159" s="892"/>
      <c r="N159" s="892"/>
      <c r="O159" s="892"/>
      <c r="P159" s="899"/>
      <c r="Q159" s="900"/>
      <c r="R159" s="901"/>
      <c r="S159" s="117" t="str">
        <f t="shared" si="26"/>
        <v/>
      </c>
      <c r="CA159" s="243" t="str">
        <f t="shared" si="27"/>
        <v/>
      </c>
      <c r="CB159" s="450" t="str">
        <f t="shared" si="28"/>
        <v/>
      </c>
      <c r="CK159" s="245">
        <f t="shared" si="29"/>
        <v>0</v>
      </c>
      <c r="CL159" s="253">
        <f t="shared" si="30"/>
        <v>0</v>
      </c>
    </row>
    <row r="160" spans="1:92" s="117" customFormat="1" ht="23.25" customHeight="1" x14ac:dyDescent="0.25">
      <c r="A160" s="1379"/>
      <c r="B160" s="1380"/>
      <c r="C160" s="902" t="s">
        <v>583</v>
      </c>
      <c r="D160" s="903">
        <f>M160+N160+O160+P160</f>
        <v>0</v>
      </c>
      <c r="E160" s="904"/>
      <c r="F160" s="905"/>
      <c r="G160" s="905"/>
      <c r="H160" s="905"/>
      <c r="I160" s="905"/>
      <c r="J160" s="905"/>
      <c r="K160" s="905"/>
      <c r="L160" s="905"/>
      <c r="M160" s="906"/>
      <c r="N160" s="906"/>
      <c r="O160" s="906"/>
      <c r="P160" s="907"/>
      <c r="Q160" s="908"/>
      <c r="R160" s="909"/>
      <c r="S160" s="117" t="str">
        <f t="shared" si="26"/>
        <v/>
      </c>
      <c r="CA160" s="243" t="str">
        <f t="shared" si="27"/>
        <v/>
      </c>
      <c r="CB160" s="450" t="str">
        <f t="shared" si="28"/>
        <v/>
      </c>
      <c r="CK160" s="245">
        <f t="shared" si="29"/>
        <v>0</v>
      </c>
      <c r="CL160" s="253">
        <f t="shared" si="30"/>
        <v>0</v>
      </c>
    </row>
    <row r="161" spans="1:90" s="117" customFormat="1" ht="15" customHeight="1" x14ac:dyDescent="0.25">
      <c r="A161" s="1381" t="s">
        <v>584</v>
      </c>
      <c r="B161" s="1382"/>
      <c r="C161" s="910" t="s">
        <v>576</v>
      </c>
      <c r="D161" s="911">
        <f>+E161</f>
        <v>0</v>
      </c>
      <c r="E161" s="912"/>
      <c r="F161" s="913"/>
      <c r="G161" s="913"/>
      <c r="H161" s="913"/>
      <c r="I161" s="913"/>
      <c r="J161" s="913"/>
      <c r="K161" s="913"/>
      <c r="L161" s="913"/>
      <c r="M161" s="913"/>
      <c r="N161" s="913"/>
      <c r="O161" s="913"/>
      <c r="P161" s="914"/>
      <c r="Q161" s="912"/>
      <c r="R161" s="915"/>
      <c r="S161" s="117" t="str">
        <f t="shared" si="26"/>
        <v/>
      </c>
      <c r="CA161" s="243" t="str">
        <f t="shared" si="27"/>
        <v/>
      </c>
      <c r="CB161" s="450" t="str">
        <f t="shared" si="28"/>
        <v/>
      </c>
      <c r="CK161" s="245">
        <f t="shared" si="29"/>
        <v>0</v>
      </c>
      <c r="CL161" s="253">
        <f t="shared" si="30"/>
        <v>0</v>
      </c>
    </row>
    <row r="162" spans="1:90" s="117" customFormat="1" ht="15" customHeight="1" x14ac:dyDescent="0.25">
      <c r="A162" s="1383"/>
      <c r="B162" s="1378"/>
      <c r="C162" s="890" t="s">
        <v>577</v>
      </c>
      <c r="D162" s="916">
        <f>+F162</f>
        <v>0</v>
      </c>
      <c r="E162" s="917"/>
      <c r="F162" s="892"/>
      <c r="G162" s="893"/>
      <c r="H162" s="893"/>
      <c r="I162" s="893"/>
      <c r="J162" s="893"/>
      <c r="K162" s="893"/>
      <c r="L162" s="893"/>
      <c r="M162" s="893"/>
      <c r="N162" s="893"/>
      <c r="O162" s="893"/>
      <c r="P162" s="894"/>
      <c r="Q162" s="895"/>
      <c r="R162" s="896"/>
      <c r="S162" s="117" t="str">
        <f t="shared" si="26"/>
        <v/>
      </c>
      <c r="CA162" s="243" t="str">
        <f t="shared" si="27"/>
        <v/>
      </c>
      <c r="CB162" s="450" t="str">
        <f t="shared" si="28"/>
        <v/>
      </c>
      <c r="CK162" s="245">
        <f t="shared" si="29"/>
        <v>0</v>
      </c>
      <c r="CL162" s="253">
        <f t="shared" si="30"/>
        <v>0</v>
      </c>
    </row>
    <row r="163" spans="1:90" s="117" customFormat="1" ht="15" customHeight="1" x14ac:dyDescent="0.25">
      <c r="A163" s="1383"/>
      <c r="B163" s="1378"/>
      <c r="C163" s="890" t="s">
        <v>578</v>
      </c>
      <c r="D163" s="916">
        <f>+G163</f>
        <v>0</v>
      </c>
      <c r="E163" s="917"/>
      <c r="F163" s="893"/>
      <c r="G163" s="892"/>
      <c r="H163" s="893"/>
      <c r="I163" s="893"/>
      <c r="J163" s="893"/>
      <c r="K163" s="893"/>
      <c r="L163" s="893"/>
      <c r="M163" s="893"/>
      <c r="N163" s="893"/>
      <c r="O163" s="893"/>
      <c r="P163" s="894"/>
      <c r="Q163" s="895"/>
      <c r="R163" s="896"/>
      <c r="S163" s="117" t="str">
        <f t="shared" si="26"/>
        <v/>
      </c>
      <c r="CA163" s="243" t="str">
        <f t="shared" si="27"/>
        <v/>
      </c>
      <c r="CB163" s="450" t="str">
        <f t="shared" si="28"/>
        <v/>
      </c>
      <c r="CK163" s="245">
        <f t="shared" si="29"/>
        <v>0</v>
      </c>
      <c r="CL163" s="253">
        <f t="shared" si="30"/>
        <v>0</v>
      </c>
    </row>
    <row r="164" spans="1:90" s="117" customFormat="1" ht="23.25" customHeight="1" x14ac:dyDescent="0.25">
      <c r="A164" s="1383"/>
      <c r="B164" s="1378"/>
      <c r="C164" s="897" t="s">
        <v>579</v>
      </c>
      <c r="D164" s="916">
        <f>+H164</f>
        <v>0</v>
      </c>
      <c r="E164" s="917"/>
      <c r="F164" s="893"/>
      <c r="G164" s="893"/>
      <c r="H164" s="892"/>
      <c r="I164" s="893"/>
      <c r="J164" s="893"/>
      <c r="K164" s="893"/>
      <c r="L164" s="893"/>
      <c r="M164" s="893"/>
      <c r="N164" s="893"/>
      <c r="O164" s="893"/>
      <c r="P164" s="894"/>
      <c r="Q164" s="895"/>
      <c r="R164" s="896"/>
      <c r="S164" s="117" t="str">
        <f t="shared" si="26"/>
        <v/>
      </c>
      <c r="CA164" s="243" t="str">
        <f t="shared" si="27"/>
        <v/>
      </c>
      <c r="CB164" s="450" t="str">
        <f t="shared" si="28"/>
        <v/>
      </c>
      <c r="CK164" s="245">
        <f t="shared" si="29"/>
        <v>0</v>
      </c>
      <c r="CL164" s="253">
        <f t="shared" si="30"/>
        <v>0</v>
      </c>
    </row>
    <row r="165" spans="1:90" s="117" customFormat="1" ht="20.100000000000001" customHeight="1" x14ac:dyDescent="0.25">
      <c r="A165" s="1383"/>
      <c r="B165" s="1378"/>
      <c r="C165" s="897" t="s">
        <v>580</v>
      </c>
      <c r="D165" s="916">
        <f>+I165+J165+K165+L165+M165</f>
        <v>0</v>
      </c>
      <c r="E165" s="917"/>
      <c r="F165" s="893"/>
      <c r="G165" s="893"/>
      <c r="H165" s="893"/>
      <c r="I165" s="892"/>
      <c r="J165" s="892"/>
      <c r="K165" s="892"/>
      <c r="L165" s="892"/>
      <c r="M165" s="892"/>
      <c r="N165" s="893"/>
      <c r="O165" s="893"/>
      <c r="P165" s="894"/>
      <c r="Q165" s="895"/>
      <c r="R165" s="896"/>
      <c r="S165" s="117" t="str">
        <f t="shared" si="26"/>
        <v/>
      </c>
      <c r="CA165" s="243" t="str">
        <f t="shared" si="27"/>
        <v/>
      </c>
      <c r="CB165" s="450" t="str">
        <f t="shared" si="28"/>
        <v/>
      </c>
      <c r="CK165" s="245">
        <f t="shared" si="29"/>
        <v>0</v>
      </c>
      <c r="CL165" s="253">
        <f t="shared" si="30"/>
        <v>0</v>
      </c>
    </row>
    <row r="166" spans="1:90" s="117" customFormat="1" ht="15" customHeight="1" x14ac:dyDescent="0.25">
      <c r="A166" s="1383"/>
      <c r="B166" s="1378"/>
      <c r="C166" s="898" t="s">
        <v>581</v>
      </c>
      <c r="D166" s="916">
        <f>+G166+H166+I166+J166</f>
        <v>0</v>
      </c>
      <c r="E166" s="917"/>
      <c r="F166" s="893"/>
      <c r="G166" s="892"/>
      <c r="H166" s="892"/>
      <c r="I166" s="892"/>
      <c r="J166" s="918"/>
      <c r="K166" s="893"/>
      <c r="L166" s="893"/>
      <c r="M166" s="893"/>
      <c r="N166" s="893"/>
      <c r="O166" s="893"/>
      <c r="P166" s="894"/>
      <c r="Q166" s="895"/>
      <c r="R166" s="896"/>
      <c r="S166" s="117" t="str">
        <f t="shared" si="26"/>
        <v/>
      </c>
      <c r="CA166" s="243" t="str">
        <f t="shared" si="27"/>
        <v/>
      </c>
      <c r="CB166" s="450" t="str">
        <f t="shared" si="28"/>
        <v/>
      </c>
      <c r="CK166" s="245">
        <f t="shared" si="29"/>
        <v>0</v>
      </c>
      <c r="CL166" s="253">
        <f t="shared" si="30"/>
        <v>0</v>
      </c>
    </row>
    <row r="167" spans="1:90" s="117" customFormat="1" ht="15" customHeight="1" x14ac:dyDescent="0.25">
      <c r="A167" s="1383"/>
      <c r="B167" s="1378"/>
      <c r="C167" s="898" t="s">
        <v>582</v>
      </c>
      <c r="D167" s="916">
        <f>+G167+H167+I167+J167+K167+L167+M167+N167+O167+P167</f>
        <v>0</v>
      </c>
      <c r="E167" s="917"/>
      <c r="F167" s="893"/>
      <c r="G167" s="892"/>
      <c r="H167" s="892"/>
      <c r="I167" s="892"/>
      <c r="J167" s="892"/>
      <c r="K167" s="892"/>
      <c r="L167" s="892"/>
      <c r="M167" s="892"/>
      <c r="N167" s="918"/>
      <c r="O167" s="918"/>
      <c r="P167" s="919"/>
      <c r="Q167" s="900"/>
      <c r="R167" s="901"/>
      <c r="S167" s="117" t="str">
        <f t="shared" si="26"/>
        <v/>
      </c>
      <c r="CA167" s="243" t="str">
        <f>IF(AND(D167&gt;0,Q167="",R167="")," * No olvide digitar la variable SEXO (Hombres/Mujeres). Digite Cero si no tiene.","")</f>
        <v/>
      </c>
      <c r="CB167" s="450" t="str">
        <f t="shared" si="28"/>
        <v/>
      </c>
      <c r="CK167" s="245">
        <f t="shared" si="29"/>
        <v>0</v>
      </c>
      <c r="CL167" s="253">
        <f t="shared" si="30"/>
        <v>0</v>
      </c>
    </row>
    <row r="168" spans="1:90" s="117" customFormat="1" ht="24.75" customHeight="1" x14ac:dyDescent="0.25">
      <c r="A168" s="1384"/>
      <c r="B168" s="1380"/>
      <c r="C168" s="920" t="s">
        <v>583</v>
      </c>
      <c r="D168" s="921">
        <f>M168+N168+O168+P168</f>
        <v>0</v>
      </c>
      <c r="E168" s="922"/>
      <c r="F168" s="905"/>
      <c r="G168" s="905"/>
      <c r="H168" s="905"/>
      <c r="I168" s="905"/>
      <c r="J168" s="905"/>
      <c r="K168" s="923"/>
      <c r="L168" s="924"/>
      <c r="M168" s="925"/>
      <c r="N168" s="925"/>
      <c r="O168" s="925"/>
      <c r="P168" s="907"/>
      <c r="Q168" s="908"/>
      <c r="R168" s="909"/>
      <c r="S168" s="117" t="str">
        <f t="shared" si="26"/>
        <v/>
      </c>
      <c r="CA168" s="243" t="str">
        <f>IF(AND(D168&gt;0,Q168="",R168="")," * No olvide digitar la variable SEXO (Hombres/Mujeres). Digite Cero si no tiene.","")</f>
        <v/>
      </c>
      <c r="CB168" s="450" t="str">
        <f t="shared" si="28"/>
        <v/>
      </c>
      <c r="CK168" s="245">
        <f t="shared" si="29"/>
        <v>0</v>
      </c>
      <c r="CL168" s="253">
        <f t="shared" si="30"/>
        <v>0</v>
      </c>
    </row>
    <row r="169" spans="1:90" ht="18" customHeight="1" x14ac:dyDescent="0.25">
      <c r="A169" s="926" t="s">
        <v>585</v>
      </c>
      <c r="C169" s="145"/>
      <c r="D169" s="145"/>
      <c r="E169" s="145"/>
      <c r="F169" s="927"/>
      <c r="G169" s="927"/>
      <c r="H169" s="927"/>
      <c r="I169" s="927"/>
      <c r="J169" s="431"/>
      <c r="K169" s="431"/>
      <c r="L169" s="431"/>
      <c r="M169" s="431"/>
      <c r="N169" s="431"/>
      <c r="O169" s="431"/>
      <c r="P169" s="431"/>
      <c r="Q169" s="431"/>
      <c r="R169" s="431"/>
      <c r="S169" s="431"/>
      <c r="T169" s="431"/>
      <c r="U169" s="431"/>
      <c r="V169" s="431"/>
      <c r="W169" s="431"/>
      <c r="X169" s="431"/>
      <c r="Y169" s="431"/>
      <c r="Z169" s="431"/>
      <c r="AA169" s="431"/>
      <c r="AB169" s="431"/>
      <c r="AC169" s="431"/>
      <c r="AD169" s="431"/>
      <c r="AE169" s="431"/>
      <c r="AF169" s="431"/>
      <c r="AG169" s="431"/>
      <c r="AH169" s="431"/>
      <c r="AI169" s="431"/>
    </row>
    <row r="170" spans="1:90" ht="42" x14ac:dyDescent="0.25">
      <c r="A170" s="1198" t="s">
        <v>429</v>
      </c>
      <c r="B170" s="1226"/>
      <c r="C170" s="1199"/>
      <c r="D170" s="428" t="s">
        <v>29</v>
      </c>
      <c r="E170" s="425" t="s">
        <v>288</v>
      </c>
      <c r="F170" s="394" t="s">
        <v>487</v>
      </c>
      <c r="G170" s="394" t="s">
        <v>488</v>
      </c>
      <c r="H170" s="380" t="s">
        <v>64</v>
      </c>
      <c r="I170" s="680" t="s">
        <v>489</v>
      </c>
      <c r="J170" s="431"/>
      <c r="K170" s="431"/>
      <c r="L170" s="431"/>
      <c r="M170" s="431"/>
      <c r="N170" s="431"/>
      <c r="O170" s="431"/>
      <c r="P170" s="431"/>
      <c r="Q170" s="431"/>
      <c r="R170" s="431"/>
      <c r="S170" s="431"/>
      <c r="T170" s="431"/>
      <c r="U170" s="431"/>
      <c r="V170" s="431"/>
      <c r="W170" s="431"/>
      <c r="X170" s="431"/>
      <c r="Y170" s="431"/>
      <c r="Z170" s="431"/>
      <c r="AA170" s="431"/>
      <c r="AB170" s="431"/>
      <c r="AC170" s="431"/>
      <c r="AD170" s="431"/>
      <c r="AE170" s="431"/>
      <c r="AF170" s="431"/>
      <c r="AG170" s="431"/>
      <c r="AH170" s="431"/>
      <c r="AI170" s="431"/>
    </row>
    <row r="171" spans="1:90" ht="15" customHeight="1" x14ac:dyDescent="0.25">
      <c r="A171" s="1307" t="s">
        <v>439</v>
      </c>
      <c r="B171" s="1305" t="s">
        <v>440</v>
      </c>
      <c r="C171" s="1306"/>
      <c r="D171" s="732">
        <f t="shared" ref="D171:D203" si="31">SUM(E171:H171)</f>
        <v>0</v>
      </c>
      <c r="E171" s="733"/>
      <c r="F171" s="734"/>
      <c r="G171" s="734"/>
      <c r="H171" s="802"/>
      <c r="I171" s="803"/>
      <c r="J171" s="431" t="str">
        <f>CA171</f>
        <v/>
      </c>
      <c r="K171" s="431"/>
      <c r="L171" s="431"/>
      <c r="M171" s="431"/>
      <c r="N171" s="431"/>
      <c r="O171" s="431"/>
      <c r="P171" s="431"/>
      <c r="Q171" s="431"/>
      <c r="R171" s="431"/>
      <c r="S171" s="431"/>
      <c r="T171" s="431"/>
      <c r="U171" s="431"/>
      <c r="V171" s="431"/>
      <c r="W171" s="431"/>
      <c r="X171" s="431"/>
      <c r="Y171" s="431"/>
      <c r="Z171" s="431"/>
      <c r="AA171" s="431"/>
      <c r="AB171" s="431"/>
      <c r="AC171" s="431"/>
      <c r="AD171" s="431"/>
      <c r="AE171" s="431"/>
      <c r="AF171" s="431"/>
      <c r="AG171" s="431"/>
      <c r="AH171" s="431"/>
      <c r="AI171" s="431"/>
      <c r="CA171" s="243" t="str">
        <f>IF(AND(D171&gt;0,I171="")," * No olvide digitar la variable "&amp;I$170&amp;""&amp;". Digite Cero si no tiene.",IF(I171&gt;D171," * La variable "&amp;I$170&amp;""&amp;" No puede ser mayor al Total.",""))</f>
        <v/>
      </c>
      <c r="CK171" s="245">
        <f>IF(AND(D171&gt;0,I171=""),1,IF(I171&gt;D171,1,0))</f>
        <v>0</v>
      </c>
    </row>
    <row r="172" spans="1:90" ht="21" x14ac:dyDescent="0.25">
      <c r="A172" s="1308"/>
      <c r="B172" s="1307" t="s">
        <v>441</v>
      </c>
      <c r="C172" s="622" t="s">
        <v>442</v>
      </c>
      <c r="D172" s="732">
        <f t="shared" si="31"/>
        <v>0</v>
      </c>
      <c r="E172" s="350"/>
      <c r="F172" s="352"/>
      <c r="G172" s="352"/>
      <c r="H172" s="752"/>
      <c r="I172" s="687"/>
      <c r="J172" s="431" t="str">
        <f t="shared" ref="J172:J202" si="32">CA172</f>
        <v/>
      </c>
      <c r="K172" s="431"/>
      <c r="L172" s="431"/>
      <c r="M172" s="431"/>
      <c r="N172" s="431"/>
      <c r="O172" s="431"/>
      <c r="P172" s="431"/>
      <c r="Q172" s="431"/>
      <c r="R172" s="431"/>
      <c r="S172" s="431"/>
      <c r="T172" s="431"/>
      <c r="U172" s="431"/>
      <c r="V172" s="431"/>
      <c r="W172" s="431"/>
      <c r="X172" s="431"/>
      <c r="Y172" s="431"/>
      <c r="Z172" s="431"/>
      <c r="AA172" s="431"/>
      <c r="AB172" s="431"/>
      <c r="AC172" s="431"/>
      <c r="AD172" s="431"/>
      <c r="AE172" s="431"/>
      <c r="AF172" s="431"/>
      <c r="AG172" s="431"/>
      <c r="AH172" s="431"/>
      <c r="AI172" s="431"/>
      <c r="CA172" s="243" t="str">
        <f t="shared" ref="CA172:CA202" si="33">IF(AND(D172&gt;0,I172="")," * No olvide digitar la variable "&amp;I$170&amp;""&amp;". Digite Cero si no tiene.",IF(I172&gt;D172," * La variable "&amp;I$170&amp;""&amp;" No puede ser mayor al Total.",""))</f>
        <v/>
      </c>
      <c r="CK172" s="245">
        <f t="shared" ref="CK172:CK202" si="34">IF(AND(D172&gt;0,I172=""),1,IF(I172&gt;D172,1,0))</f>
        <v>0</v>
      </c>
    </row>
    <row r="173" spans="1:90" ht="15" customHeight="1" x14ac:dyDescent="0.25">
      <c r="A173" s="1308"/>
      <c r="B173" s="1308"/>
      <c r="C173" s="744" t="s">
        <v>443</v>
      </c>
      <c r="D173" s="348">
        <f t="shared" si="31"/>
        <v>0</v>
      </c>
      <c r="E173" s="24"/>
      <c r="F173" s="223"/>
      <c r="G173" s="223"/>
      <c r="H173" s="247"/>
      <c r="I173" s="322"/>
      <c r="J173" s="431" t="str">
        <f t="shared" si="32"/>
        <v/>
      </c>
      <c r="K173" s="431"/>
      <c r="L173" s="431"/>
      <c r="M173" s="431"/>
      <c r="N173" s="431"/>
      <c r="O173" s="431"/>
      <c r="P173" s="431"/>
      <c r="Q173" s="431"/>
      <c r="R173" s="431"/>
      <c r="S173" s="431"/>
      <c r="T173" s="431"/>
      <c r="U173" s="431"/>
      <c r="V173" s="431"/>
      <c r="W173" s="431"/>
      <c r="X173" s="431"/>
      <c r="Y173" s="431"/>
      <c r="Z173" s="431"/>
      <c r="AA173" s="431"/>
      <c r="AB173" s="431"/>
      <c r="AC173" s="431"/>
      <c r="AD173" s="431"/>
      <c r="AE173" s="431"/>
      <c r="AF173" s="431"/>
      <c r="AG173" s="431"/>
      <c r="AH173" s="431"/>
      <c r="AI173" s="431"/>
      <c r="CA173" s="243" t="str">
        <f t="shared" si="33"/>
        <v/>
      </c>
      <c r="CK173" s="245">
        <f t="shared" si="34"/>
        <v>0</v>
      </c>
    </row>
    <row r="174" spans="1:90" ht="15" customHeight="1" x14ac:dyDescent="0.25">
      <c r="A174" s="1308"/>
      <c r="B174" s="1308"/>
      <c r="C174" s="137" t="s">
        <v>444</v>
      </c>
      <c r="D174" s="73">
        <f t="shared" si="31"/>
        <v>0</v>
      </c>
      <c r="E174" s="24"/>
      <c r="F174" s="223"/>
      <c r="G174" s="223"/>
      <c r="H174" s="247"/>
      <c r="I174" s="322"/>
      <c r="J174" s="431" t="str">
        <f t="shared" si="32"/>
        <v/>
      </c>
      <c r="K174" s="431"/>
      <c r="L174" s="431"/>
      <c r="M174" s="431"/>
      <c r="N174" s="431"/>
      <c r="O174" s="431"/>
      <c r="P174" s="431"/>
      <c r="Q174" s="431"/>
      <c r="R174" s="431"/>
      <c r="S174" s="431"/>
      <c r="T174" s="431"/>
      <c r="U174" s="431"/>
      <c r="V174" s="431"/>
      <c r="W174" s="431"/>
      <c r="X174" s="431"/>
      <c r="Y174" s="431"/>
      <c r="Z174" s="431"/>
      <c r="AA174" s="431"/>
      <c r="AB174" s="431"/>
      <c r="AC174" s="431"/>
      <c r="AD174" s="431"/>
      <c r="AE174" s="431"/>
      <c r="AF174" s="431"/>
      <c r="AG174" s="431"/>
      <c r="AH174" s="431"/>
      <c r="AI174" s="431"/>
      <c r="CA174" s="243" t="str">
        <f t="shared" si="33"/>
        <v/>
      </c>
      <c r="CK174" s="245">
        <f t="shared" si="34"/>
        <v>0</v>
      </c>
    </row>
    <row r="175" spans="1:90" ht="15" customHeight="1" x14ac:dyDescent="0.25">
      <c r="A175" s="1308"/>
      <c r="B175" s="1309"/>
      <c r="C175" s="747" t="s">
        <v>445</v>
      </c>
      <c r="D175" s="263">
        <f t="shared" si="31"/>
        <v>0</v>
      </c>
      <c r="E175" s="58"/>
      <c r="F175" s="225"/>
      <c r="G175" s="225"/>
      <c r="H175" s="399"/>
      <c r="I175" s="804"/>
      <c r="J175" s="431" t="str">
        <f t="shared" si="32"/>
        <v/>
      </c>
      <c r="K175" s="431"/>
      <c r="L175" s="431"/>
      <c r="M175" s="431"/>
      <c r="N175" s="431"/>
      <c r="O175" s="431"/>
      <c r="P175" s="431"/>
      <c r="Q175" s="431"/>
      <c r="R175" s="431"/>
      <c r="S175" s="431"/>
      <c r="T175" s="431"/>
      <c r="U175" s="431"/>
      <c r="V175" s="431"/>
      <c r="W175" s="431"/>
      <c r="X175" s="431"/>
      <c r="Y175" s="431"/>
      <c r="Z175" s="431"/>
      <c r="AA175" s="431"/>
      <c r="AB175" s="431"/>
      <c r="AC175" s="431"/>
      <c r="AD175" s="431"/>
      <c r="AE175" s="431"/>
      <c r="AF175" s="431"/>
      <c r="AG175" s="431"/>
      <c r="AH175" s="431"/>
      <c r="AI175" s="431"/>
      <c r="CA175" s="243" t="str">
        <f t="shared" si="33"/>
        <v/>
      </c>
      <c r="CK175" s="245">
        <f t="shared" si="34"/>
        <v>0</v>
      </c>
    </row>
    <row r="176" spans="1:90" ht="15" customHeight="1" x14ac:dyDescent="0.25">
      <c r="A176" s="1308"/>
      <c r="B176" s="1289" t="s">
        <v>446</v>
      </c>
      <c r="C176" s="1290"/>
      <c r="D176" s="257">
        <f t="shared" si="31"/>
        <v>0</v>
      </c>
      <c r="E176" s="39"/>
      <c r="F176" s="224"/>
      <c r="G176" s="224"/>
      <c r="H176" s="376"/>
      <c r="I176" s="686"/>
      <c r="J176" s="431" t="str">
        <f t="shared" si="32"/>
        <v/>
      </c>
      <c r="K176" s="431"/>
      <c r="L176" s="431"/>
      <c r="M176" s="431"/>
      <c r="N176" s="431"/>
      <c r="O176" s="431"/>
      <c r="P176" s="431"/>
      <c r="Q176" s="431"/>
      <c r="R176" s="431"/>
      <c r="S176" s="431"/>
      <c r="T176" s="431"/>
      <c r="U176" s="431"/>
      <c r="V176" s="431"/>
      <c r="W176" s="431"/>
      <c r="X176" s="431"/>
      <c r="Y176" s="431"/>
      <c r="Z176" s="431"/>
      <c r="AA176" s="431"/>
      <c r="AB176" s="431"/>
      <c r="AC176" s="431"/>
      <c r="AD176" s="431"/>
      <c r="AE176" s="431"/>
      <c r="AF176" s="431"/>
      <c r="AG176" s="431"/>
      <c r="AH176" s="431"/>
      <c r="AI176" s="431"/>
      <c r="CA176" s="243" t="str">
        <f t="shared" si="33"/>
        <v/>
      </c>
      <c r="CK176" s="245">
        <f t="shared" si="34"/>
        <v>0</v>
      </c>
    </row>
    <row r="177" spans="1:89" ht="15" customHeight="1" x14ac:dyDescent="0.25">
      <c r="A177" s="1308"/>
      <c r="B177" s="1310" t="s">
        <v>447</v>
      </c>
      <c r="C177" s="1311"/>
      <c r="D177" s="348">
        <f t="shared" si="31"/>
        <v>0</v>
      </c>
      <c r="E177" s="24"/>
      <c r="F177" s="223"/>
      <c r="G177" s="223"/>
      <c r="H177" s="247"/>
      <c r="I177" s="322"/>
      <c r="J177" s="431" t="str">
        <f t="shared" si="32"/>
        <v/>
      </c>
      <c r="K177" s="431"/>
      <c r="L177" s="431"/>
      <c r="M177" s="431"/>
      <c r="N177" s="431"/>
      <c r="O177" s="431"/>
      <c r="P177" s="431"/>
      <c r="Q177" s="431"/>
      <c r="R177" s="431"/>
      <c r="S177" s="431"/>
      <c r="T177" s="431"/>
      <c r="U177" s="431"/>
      <c r="V177" s="431"/>
      <c r="W177" s="431"/>
      <c r="X177" s="431"/>
      <c r="Y177" s="431"/>
      <c r="Z177" s="431"/>
      <c r="AA177" s="431"/>
      <c r="AB177" s="431"/>
      <c r="AC177" s="431"/>
      <c r="AD177" s="431"/>
      <c r="AE177" s="431"/>
      <c r="AF177" s="431"/>
      <c r="AG177" s="431"/>
      <c r="AH177" s="431"/>
      <c r="AI177" s="431"/>
      <c r="CA177" s="243" t="str">
        <f t="shared" si="33"/>
        <v/>
      </c>
      <c r="CK177" s="245">
        <f t="shared" si="34"/>
        <v>0</v>
      </c>
    </row>
    <row r="178" spans="1:89" ht="15" customHeight="1" x14ac:dyDescent="0.25">
      <c r="A178" s="1308"/>
      <c r="B178" s="1310" t="s">
        <v>448</v>
      </c>
      <c r="C178" s="1311"/>
      <c r="D178" s="348">
        <f t="shared" si="31"/>
        <v>0</v>
      </c>
      <c r="E178" s="24"/>
      <c r="F178" s="223"/>
      <c r="G178" s="223"/>
      <c r="H178" s="247"/>
      <c r="I178" s="322"/>
      <c r="J178" s="431" t="str">
        <f t="shared" si="32"/>
        <v/>
      </c>
      <c r="K178" s="431"/>
      <c r="L178" s="431"/>
      <c r="M178" s="431"/>
      <c r="N178" s="431"/>
      <c r="O178" s="431"/>
      <c r="P178" s="431"/>
      <c r="Q178" s="431"/>
      <c r="R178" s="431"/>
      <c r="S178" s="431"/>
      <c r="T178" s="431"/>
      <c r="U178" s="431"/>
      <c r="V178" s="431"/>
      <c r="W178" s="431"/>
      <c r="X178" s="431"/>
      <c r="Y178" s="431"/>
      <c r="Z178" s="431"/>
      <c r="AA178" s="431"/>
      <c r="AB178" s="431"/>
      <c r="AC178" s="431"/>
      <c r="AD178" s="431"/>
      <c r="AE178" s="431"/>
      <c r="AF178" s="431"/>
      <c r="AG178" s="431"/>
      <c r="AH178" s="431"/>
      <c r="AI178" s="431"/>
      <c r="CA178" s="243" t="str">
        <f t="shared" si="33"/>
        <v/>
      </c>
      <c r="CK178" s="245">
        <f t="shared" si="34"/>
        <v>0</v>
      </c>
    </row>
    <row r="179" spans="1:89" ht="15" customHeight="1" x14ac:dyDescent="0.25">
      <c r="A179" s="1308"/>
      <c r="B179" s="1291" t="s">
        <v>449</v>
      </c>
      <c r="C179" s="1292"/>
      <c r="D179" s="348">
        <f t="shared" si="31"/>
        <v>0</v>
      </c>
      <c r="E179" s="24"/>
      <c r="F179" s="223"/>
      <c r="G179" s="223"/>
      <c r="H179" s="247"/>
      <c r="I179" s="322"/>
      <c r="J179" s="431" t="str">
        <f t="shared" si="32"/>
        <v/>
      </c>
      <c r="K179" s="431"/>
      <c r="L179" s="431"/>
      <c r="M179" s="431"/>
      <c r="N179" s="431"/>
      <c r="O179" s="431"/>
      <c r="P179" s="431"/>
      <c r="Q179" s="431"/>
      <c r="R179" s="431"/>
      <c r="S179" s="431"/>
      <c r="T179" s="431"/>
      <c r="U179" s="431"/>
      <c r="V179" s="431"/>
      <c r="W179" s="431"/>
      <c r="X179" s="431"/>
      <c r="Y179" s="431"/>
      <c r="Z179" s="431"/>
      <c r="AA179" s="431"/>
      <c r="AB179" s="431"/>
      <c r="AC179" s="431"/>
      <c r="AD179" s="431"/>
      <c r="AE179" s="431"/>
      <c r="AF179" s="431"/>
      <c r="AG179" s="431"/>
      <c r="AH179" s="431"/>
      <c r="AI179" s="431"/>
      <c r="CA179" s="243" t="str">
        <f t="shared" si="33"/>
        <v/>
      </c>
      <c r="CK179" s="245">
        <f t="shared" si="34"/>
        <v>0</v>
      </c>
    </row>
    <row r="180" spans="1:89" ht="15" customHeight="1" x14ac:dyDescent="0.25">
      <c r="A180" s="1308"/>
      <c r="B180" s="1310" t="s">
        <v>490</v>
      </c>
      <c r="C180" s="1311"/>
      <c r="D180" s="348">
        <f t="shared" si="31"/>
        <v>0</v>
      </c>
      <c r="E180" s="24"/>
      <c r="F180" s="223"/>
      <c r="G180" s="223"/>
      <c r="H180" s="247"/>
      <c r="I180" s="322"/>
      <c r="J180" s="431" t="str">
        <f t="shared" si="32"/>
        <v/>
      </c>
      <c r="K180" s="431"/>
      <c r="L180" s="431"/>
      <c r="M180" s="431"/>
      <c r="N180" s="431"/>
      <c r="O180" s="431"/>
      <c r="P180" s="431"/>
      <c r="Q180" s="431"/>
      <c r="R180" s="431"/>
      <c r="S180" s="431"/>
      <c r="T180" s="431"/>
      <c r="U180" s="431"/>
      <c r="V180" s="431"/>
      <c r="W180" s="431"/>
      <c r="X180" s="431"/>
      <c r="Y180" s="431"/>
      <c r="Z180" s="431"/>
      <c r="AA180" s="431"/>
      <c r="AB180" s="431"/>
      <c r="AC180" s="431"/>
      <c r="AD180" s="431"/>
      <c r="AE180" s="431"/>
      <c r="AF180" s="431"/>
      <c r="AG180" s="431"/>
      <c r="AH180" s="431"/>
      <c r="AI180" s="431"/>
      <c r="CA180" s="243" t="str">
        <f t="shared" si="33"/>
        <v/>
      </c>
      <c r="CK180" s="245">
        <f t="shared" si="34"/>
        <v>0</v>
      </c>
    </row>
    <row r="181" spans="1:89" ht="15" customHeight="1" x14ac:dyDescent="0.25">
      <c r="A181" s="1308"/>
      <c r="B181" s="1289" t="s">
        <v>451</v>
      </c>
      <c r="C181" s="1290"/>
      <c r="D181" s="348">
        <f t="shared" si="31"/>
        <v>0</v>
      </c>
      <c r="E181" s="51"/>
      <c r="F181" s="345"/>
      <c r="G181" s="345"/>
      <c r="H181" s="786"/>
      <c r="I181" s="805"/>
      <c r="J181" s="431" t="str">
        <f t="shared" si="32"/>
        <v/>
      </c>
      <c r="K181" s="431"/>
      <c r="L181" s="431"/>
      <c r="M181" s="431"/>
      <c r="N181" s="431"/>
      <c r="O181" s="431"/>
      <c r="P181" s="431"/>
      <c r="Q181" s="431"/>
      <c r="R181" s="431"/>
      <c r="S181" s="431"/>
      <c r="T181" s="431"/>
      <c r="U181" s="431"/>
      <c r="V181" s="431"/>
      <c r="W181" s="431"/>
      <c r="X181" s="431"/>
      <c r="Y181" s="431"/>
      <c r="Z181" s="431"/>
      <c r="AA181" s="431"/>
      <c r="AB181" s="431"/>
      <c r="AC181" s="431"/>
      <c r="AD181" s="431"/>
      <c r="AE181" s="431"/>
      <c r="AF181" s="431"/>
      <c r="AG181" s="431"/>
      <c r="AH181" s="431"/>
      <c r="AI181" s="431"/>
      <c r="CA181" s="243" t="str">
        <f t="shared" si="33"/>
        <v/>
      </c>
      <c r="CK181" s="245">
        <f t="shared" si="34"/>
        <v>0</v>
      </c>
    </row>
    <row r="182" spans="1:89" ht="22.5" customHeight="1" x14ac:dyDescent="0.25">
      <c r="A182" s="1308"/>
      <c r="B182" s="1232" t="s">
        <v>452</v>
      </c>
      <c r="C182" s="1233"/>
      <c r="D182" s="348">
        <f t="shared" si="31"/>
        <v>0</v>
      </c>
      <c r="E182" s="51"/>
      <c r="F182" s="345"/>
      <c r="G182" s="345"/>
      <c r="H182" s="786"/>
      <c r="I182" s="805"/>
      <c r="J182" s="431" t="str">
        <f t="shared" si="32"/>
        <v/>
      </c>
      <c r="K182" s="431"/>
      <c r="L182" s="431"/>
      <c r="M182" s="431"/>
      <c r="N182" s="431"/>
      <c r="O182" s="431"/>
      <c r="P182" s="431"/>
      <c r="Q182" s="431"/>
      <c r="R182" s="431"/>
      <c r="S182" s="431"/>
      <c r="T182" s="431"/>
      <c r="U182" s="431"/>
      <c r="V182" s="431"/>
      <c r="W182" s="431"/>
      <c r="X182" s="431"/>
      <c r="Y182" s="431"/>
      <c r="Z182" s="431"/>
      <c r="AA182" s="431"/>
      <c r="AB182" s="431"/>
      <c r="AC182" s="431"/>
      <c r="AD182" s="431"/>
      <c r="AE182" s="431"/>
      <c r="AF182" s="431"/>
      <c r="AG182" s="431"/>
      <c r="AH182" s="431"/>
      <c r="AI182" s="431"/>
      <c r="CA182" s="243" t="str">
        <f t="shared" si="33"/>
        <v/>
      </c>
      <c r="CK182" s="245">
        <f t="shared" si="34"/>
        <v>0</v>
      </c>
    </row>
    <row r="183" spans="1:89" ht="15" customHeight="1" x14ac:dyDescent="0.25">
      <c r="A183" s="1308"/>
      <c r="B183" s="1232" t="s">
        <v>453</v>
      </c>
      <c r="C183" s="1233"/>
      <c r="D183" s="348">
        <f t="shared" si="31"/>
        <v>0</v>
      </c>
      <c r="E183" s="51"/>
      <c r="F183" s="345"/>
      <c r="G183" s="345"/>
      <c r="H183" s="786"/>
      <c r="I183" s="805"/>
      <c r="J183" s="431" t="str">
        <f t="shared" si="32"/>
        <v/>
      </c>
      <c r="K183" s="431"/>
      <c r="L183" s="431"/>
      <c r="M183" s="431"/>
      <c r="N183" s="431"/>
      <c r="O183" s="431"/>
      <c r="P183" s="431"/>
      <c r="Q183" s="431"/>
      <c r="R183" s="431"/>
      <c r="S183" s="431"/>
      <c r="T183" s="431"/>
      <c r="U183" s="431"/>
      <c r="V183" s="431"/>
      <c r="W183" s="431"/>
      <c r="X183" s="431"/>
      <c r="Y183" s="431"/>
      <c r="Z183" s="431"/>
      <c r="AA183" s="431"/>
      <c r="AB183" s="431"/>
      <c r="AC183" s="431"/>
      <c r="AD183" s="431"/>
      <c r="AE183" s="431"/>
      <c r="AF183" s="431"/>
      <c r="AG183" s="431"/>
      <c r="AH183" s="431"/>
      <c r="AI183" s="431"/>
      <c r="CA183" s="243" t="str">
        <f t="shared" si="33"/>
        <v/>
      </c>
      <c r="CK183" s="245">
        <f t="shared" si="34"/>
        <v>0</v>
      </c>
    </row>
    <row r="184" spans="1:89" ht="15" customHeight="1" x14ac:dyDescent="0.25">
      <c r="A184" s="1308"/>
      <c r="B184" s="1291" t="s">
        <v>456</v>
      </c>
      <c r="C184" s="1292"/>
      <c r="D184" s="348">
        <f t="shared" si="31"/>
        <v>0</v>
      </c>
      <c r="E184" s="51"/>
      <c r="F184" s="345"/>
      <c r="G184" s="345"/>
      <c r="H184" s="786"/>
      <c r="I184" s="805"/>
      <c r="J184" s="431" t="str">
        <f t="shared" si="32"/>
        <v/>
      </c>
      <c r="K184" s="431"/>
      <c r="L184" s="431"/>
      <c r="M184" s="431"/>
      <c r="N184" s="431"/>
      <c r="O184" s="431"/>
      <c r="P184" s="431"/>
      <c r="Q184" s="431"/>
      <c r="R184" s="431"/>
      <c r="S184" s="431"/>
      <c r="T184" s="431"/>
      <c r="U184" s="431"/>
      <c r="V184" s="431"/>
      <c r="W184" s="431"/>
      <c r="X184" s="431"/>
      <c r="Y184" s="431"/>
      <c r="Z184" s="431"/>
      <c r="AA184" s="431"/>
      <c r="AB184" s="431"/>
      <c r="AC184" s="431"/>
      <c r="AD184" s="431"/>
      <c r="AE184" s="431"/>
      <c r="AF184" s="431"/>
      <c r="AG184" s="431"/>
      <c r="AH184" s="431"/>
      <c r="AI184" s="431"/>
      <c r="CA184" s="243" t="str">
        <f t="shared" si="33"/>
        <v/>
      </c>
      <c r="CK184" s="245">
        <f t="shared" si="34"/>
        <v>0</v>
      </c>
    </row>
    <row r="185" spans="1:89" ht="15" customHeight="1" x14ac:dyDescent="0.25">
      <c r="A185" s="1308"/>
      <c r="B185" s="1212" t="s">
        <v>457</v>
      </c>
      <c r="C185" s="422" t="s">
        <v>458</v>
      </c>
      <c r="D185" s="349">
        <f t="shared" si="31"/>
        <v>0</v>
      </c>
      <c r="E185" s="368"/>
      <c r="F185" s="352"/>
      <c r="G185" s="352"/>
      <c r="H185" s="752"/>
      <c r="I185" s="687"/>
      <c r="J185" s="431" t="str">
        <f t="shared" si="32"/>
        <v/>
      </c>
      <c r="K185" s="431"/>
      <c r="L185" s="431"/>
      <c r="M185" s="431"/>
      <c r="N185" s="431"/>
      <c r="O185" s="431"/>
      <c r="P185" s="431"/>
      <c r="Q185" s="431"/>
      <c r="R185" s="431"/>
      <c r="S185" s="431"/>
      <c r="T185" s="431"/>
      <c r="U185" s="431"/>
      <c r="V185" s="431"/>
      <c r="W185" s="431"/>
      <c r="X185" s="431"/>
      <c r="Y185" s="431"/>
      <c r="Z185" s="431"/>
      <c r="AA185" s="431"/>
      <c r="AB185" s="431"/>
      <c r="AC185" s="431"/>
      <c r="AD185" s="431"/>
      <c r="AE185" s="431"/>
      <c r="AF185" s="431"/>
      <c r="AG185" s="431"/>
      <c r="AH185" s="431"/>
      <c r="AI185" s="431"/>
      <c r="CA185" s="243" t="str">
        <f t="shared" si="33"/>
        <v/>
      </c>
      <c r="CK185" s="245">
        <f t="shared" si="34"/>
        <v>0</v>
      </c>
    </row>
    <row r="186" spans="1:89" ht="15" customHeight="1" x14ac:dyDescent="0.25">
      <c r="A186" s="1308"/>
      <c r="B186" s="1092"/>
      <c r="C186" s="771" t="s">
        <v>459</v>
      </c>
      <c r="D186" s="73">
        <f t="shared" si="31"/>
        <v>0</v>
      </c>
      <c r="E186" s="82"/>
      <c r="F186" s="223"/>
      <c r="G186" s="223"/>
      <c r="H186" s="247"/>
      <c r="I186" s="322"/>
      <c r="J186" s="431" t="str">
        <f t="shared" si="32"/>
        <v/>
      </c>
      <c r="K186" s="431"/>
      <c r="L186" s="431"/>
      <c r="M186" s="431"/>
      <c r="N186" s="431"/>
      <c r="O186" s="431"/>
      <c r="P186" s="431"/>
      <c r="Q186" s="431"/>
      <c r="R186" s="431"/>
      <c r="S186" s="431"/>
      <c r="T186" s="431"/>
      <c r="U186" s="431"/>
      <c r="V186" s="431"/>
      <c r="W186" s="431"/>
      <c r="X186" s="431"/>
      <c r="Y186" s="431"/>
      <c r="Z186" s="431"/>
      <c r="AA186" s="431"/>
      <c r="AB186" s="431"/>
      <c r="AC186" s="431"/>
      <c r="AD186" s="431"/>
      <c r="AE186" s="431"/>
      <c r="AF186" s="431"/>
      <c r="AG186" s="431"/>
      <c r="AH186" s="431"/>
      <c r="AI186" s="431"/>
      <c r="CA186" s="243" t="str">
        <f t="shared" si="33"/>
        <v/>
      </c>
      <c r="CK186" s="245">
        <f t="shared" si="34"/>
        <v>0</v>
      </c>
    </row>
    <row r="187" spans="1:89" ht="15" customHeight="1" x14ac:dyDescent="0.25">
      <c r="A187" s="1308"/>
      <c r="B187" s="1093"/>
      <c r="C187" s="775" t="s">
        <v>65</v>
      </c>
      <c r="D187" s="149">
        <f t="shared" si="31"/>
        <v>0</v>
      </c>
      <c r="E187" s="157"/>
      <c r="F187" s="209"/>
      <c r="G187" s="209"/>
      <c r="H187" s="250"/>
      <c r="I187" s="323"/>
      <c r="J187" s="431" t="str">
        <f t="shared" si="32"/>
        <v/>
      </c>
      <c r="K187" s="431"/>
      <c r="L187" s="431"/>
      <c r="M187" s="431"/>
      <c r="N187" s="431"/>
      <c r="O187" s="431"/>
      <c r="P187" s="431"/>
      <c r="Q187" s="431"/>
      <c r="R187" s="431"/>
      <c r="S187" s="431"/>
      <c r="T187" s="431"/>
      <c r="U187" s="431"/>
      <c r="V187" s="431"/>
      <c r="W187" s="431"/>
      <c r="X187" s="431"/>
      <c r="Y187" s="431"/>
      <c r="Z187" s="431"/>
      <c r="AA187" s="431"/>
      <c r="AB187" s="431"/>
      <c r="AC187" s="431"/>
      <c r="AD187" s="431"/>
      <c r="AE187" s="431"/>
      <c r="AF187" s="431"/>
      <c r="AG187" s="431"/>
      <c r="AH187" s="431"/>
      <c r="AI187" s="431"/>
      <c r="CA187" s="243" t="str">
        <f t="shared" si="33"/>
        <v/>
      </c>
      <c r="CK187" s="245">
        <f t="shared" si="34"/>
        <v>0</v>
      </c>
    </row>
    <row r="188" spans="1:89" ht="15" customHeight="1" x14ac:dyDescent="0.25">
      <c r="A188" s="1308"/>
      <c r="B188" s="1212" t="s">
        <v>460</v>
      </c>
      <c r="C188" s="622" t="s">
        <v>461</v>
      </c>
      <c r="D188" s="732">
        <f t="shared" si="31"/>
        <v>0</v>
      </c>
      <c r="E188" s="350"/>
      <c r="F188" s="352"/>
      <c r="G188" s="352"/>
      <c r="H188" s="752"/>
      <c r="I188" s="687"/>
      <c r="J188" s="431" t="str">
        <f t="shared" si="32"/>
        <v/>
      </c>
      <c r="K188" s="431"/>
      <c r="L188" s="431"/>
      <c r="M188" s="431"/>
      <c r="N188" s="431"/>
      <c r="O188" s="431"/>
      <c r="P188" s="431"/>
      <c r="Q188" s="431"/>
      <c r="R188" s="431"/>
      <c r="S188" s="431"/>
      <c r="T188" s="431"/>
      <c r="U188" s="431"/>
      <c r="V188" s="431"/>
      <c r="W188" s="431"/>
      <c r="X188" s="431"/>
      <c r="Y188" s="431"/>
      <c r="Z188" s="431"/>
      <c r="AA188" s="431"/>
      <c r="AB188" s="431"/>
      <c r="AC188" s="431"/>
      <c r="AD188" s="431"/>
      <c r="AE188" s="431"/>
      <c r="AF188" s="431"/>
      <c r="AG188" s="431"/>
      <c r="AH188" s="431"/>
      <c r="AI188" s="431"/>
      <c r="CA188" s="243" t="str">
        <f t="shared" si="33"/>
        <v/>
      </c>
      <c r="CK188" s="245">
        <f t="shared" si="34"/>
        <v>0</v>
      </c>
    </row>
    <row r="189" spans="1:89" ht="15" customHeight="1" x14ac:dyDescent="0.25">
      <c r="A189" s="1308"/>
      <c r="B189" s="1092"/>
      <c r="C189" s="222" t="s">
        <v>462</v>
      </c>
      <c r="D189" s="348">
        <f t="shared" si="31"/>
        <v>0</v>
      </c>
      <c r="E189" s="24"/>
      <c r="F189" s="223"/>
      <c r="G189" s="223"/>
      <c r="H189" s="247"/>
      <c r="I189" s="322"/>
      <c r="J189" s="431" t="str">
        <f t="shared" si="32"/>
        <v/>
      </c>
      <c r="K189" s="431"/>
      <c r="L189" s="431"/>
      <c r="M189" s="431"/>
      <c r="N189" s="431"/>
      <c r="O189" s="431"/>
      <c r="P189" s="431"/>
      <c r="Q189" s="431"/>
      <c r="R189" s="431"/>
      <c r="S189" s="431"/>
      <c r="T189" s="431"/>
      <c r="U189" s="431"/>
      <c r="V189" s="431"/>
      <c r="W189" s="431"/>
      <c r="X189" s="431"/>
      <c r="Y189" s="431"/>
      <c r="Z189" s="431"/>
      <c r="AA189" s="431"/>
      <c r="AB189" s="431"/>
      <c r="AC189" s="431"/>
      <c r="AD189" s="431"/>
      <c r="AE189" s="431"/>
      <c r="AF189" s="431"/>
      <c r="AG189" s="431"/>
      <c r="AH189" s="431"/>
      <c r="AI189" s="431"/>
      <c r="CA189" s="243" t="str">
        <f t="shared" si="33"/>
        <v/>
      </c>
      <c r="CK189" s="245">
        <f t="shared" si="34"/>
        <v>0</v>
      </c>
    </row>
    <row r="190" spans="1:89" ht="15" customHeight="1" x14ac:dyDescent="0.25">
      <c r="A190" s="1308"/>
      <c r="B190" s="1093"/>
      <c r="C190" s="775" t="s">
        <v>65</v>
      </c>
      <c r="D190" s="149">
        <f t="shared" si="31"/>
        <v>0</v>
      </c>
      <c r="E190" s="56"/>
      <c r="F190" s="209"/>
      <c r="G190" s="209"/>
      <c r="H190" s="250"/>
      <c r="I190" s="323"/>
      <c r="J190" s="431" t="str">
        <f t="shared" si="32"/>
        <v/>
      </c>
      <c r="K190" s="431"/>
      <c r="L190" s="431"/>
      <c r="M190" s="431"/>
      <c r="N190" s="431"/>
      <c r="O190" s="431"/>
      <c r="P190" s="431"/>
      <c r="Q190" s="431"/>
      <c r="R190" s="431"/>
      <c r="S190" s="431"/>
      <c r="T190" s="431"/>
      <c r="U190" s="431"/>
      <c r="V190" s="431"/>
      <c r="W190" s="431"/>
      <c r="X190" s="431"/>
      <c r="Y190" s="431"/>
      <c r="Z190" s="431"/>
      <c r="AA190" s="431"/>
      <c r="AB190" s="431"/>
      <c r="AC190" s="431"/>
      <c r="AD190" s="431"/>
      <c r="AE190" s="431"/>
      <c r="AF190" s="431"/>
      <c r="AG190" s="431"/>
      <c r="AH190" s="431"/>
      <c r="AI190" s="431"/>
      <c r="CA190" s="243" t="str">
        <f t="shared" si="33"/>
        <v/>
      </c>
      <c r="CK190" s="245">
        <f t="shared" si="34"/>
        <v>0</v>
      </c>
    </row>
    <row r="191" spans="1:89" ht="15" customHeight="1" x14ac:dyDescent="0.25">
      <c r="A191" s="1308"/>
      <c r="B191" s="1297" t="s">
        <v>463</v>
      </c>
      <c r="C191" s="1298"/>
      <c r="D191" s="407">
        <f t="shared" si="31"/>
        <v>0</v>
      </c>
      <c r="E191" s="387"/>
      <c r="F191" s="390"/>
      <c r="G191" s="390"/>
      <c r="H191" s="782"/>
      <c r="I191" s="809"/>
      <c r="J191" s="431" t="str">
        <f t="shared" si="32"/>
        <v/>
      </c>
      <c r="K191" s="431"/>
      <c r="L191" s="431"/>
      <c r="M191" s="431"/>
      <c r="N191" s="431"/>
      <c r="O191" s="431"/>
      <c r="P191" s="431"/>
      <c r="Q191" s="431"/>
      <c r="R191" s="431"/>
      <c r="S191" s="431"/>
      <c r="T191" s="431"/>
      <c r="U191" s="431"/>
      <c r="V191" s="431"/>
      <c r="W191" s="431"/>
      <c r="X191" s="431"/>
      <c r="Y191" s="431"/>
      <c r="Z191" s="431"/>
      <c r="AA191" s="431"/>
      <c r="AB191" s="431"/>
      <c r="AC191" s="431"/>
      <c r="AD191" s="431"/>
      <c r="AE191" s="431"/>
      <c r="AF191" s="431"/>
      <c r="AG191" s="431"/>
      <c r="AH191" s="431"/>
      <c r="AI191" s="431"/>
      <c r="CA191" s="243" t="str">
        <f t="shared" si="33"/>
        <v/>
      </c>
      <c r="CK191" s="245">
        <f t="shared" si="34"/>
        <v>0</v>
      </c>
    </row>
    <row r="192" spans="1:89" ht="15" customHeight="1" x14ac:dyDescent="0.25">
      <c r="A192" s="1308"/>
      <c r="B192" s="1093" t="s">
        <v>464</v>
      </c>
      <c r="C192" s="785" t="s">
        <v>465</v>
      </c>
      <c r="D192" s="257">
        <f t="shared" si="31"/>
        <v>0</v>
      </c>
      <c r="E192" s="39"/>
      <c r="F192" s="224"/>
      <c r="G192" s="224"/>
      <c r="H192" s="376"/>
      <c r="I192" s="686"/>
      <c r="J192" s="431" t="str">
        <f t="shared" si="32"/>
        <v/>
      </c>
      <c r="K192" s="431"/>
      <c r="L192" s="431"/>
      <c r="M192" s="431"/>
      <c r="N192" s="431"/>
      <c r="O192" s="431"/>
      <c r="P192" s="431"/>
      <c r="Q192" s="431"/>
      <c r="R192" s="431"/>
      <c r="S192" s="431"/>
      <c r="T192" s="431"/>
      <c r="U192" s="431"/>
      <c r="V192" s="431"/>
      <c r="W192" s="431"/>
      <c r="X192" s="431"/>
      <c r="Y192" s="431"/>
      <c r="Z192" s="431"/>
      <c r="AA192" s="431"/>
      <c r="AB192" s="431"/>
      <c r="AC192" s="431"/>
      <c r="AD192" s="431"/>
      <c r="AE192" s="431"/>
      <c r="AF192" s="431"/>
      <c r="AG192" s="431"/>
      <c r="AH192" s="431"/>
      <c r="AI192" s="431"/>
      <c r="CA192" s="243" t="str">
        <f t="shared" si="33"/>
        <v/>
      </c>
      <c r="CK192" s="245">
        <f t="shared" si="34"/>
        <v>0</v>
      </c>
    </row>
    <row r="193" spans="1:89" ht="15" customHeight="1" x14ac:dyDescent="0.25">
      <c r="A193" s="1308"/>
      <c r="B193" s="1299"/>
      <c r="C193" s="747" t="s">
        <v>466</v>
      </c>
      <c r="D193" s="348">
        <f t="shared" si="31"/>
        <v>0</v>
      </c>
      <c r="E193" s="24"/>
      <c r="F193" s="223"/>
      <c r="G193" s="223"/>
      <c r="H193" s="247"/>
      <c r="I193" s="322"/>
      <c r="J193" s="431" t="str">
        <f t="shared" si="32"/>
        <v/>
      </c>
      <c r="K193" s="431"/>
      <c r="L193" s="431"/>
      <c r="M193" s="431"/>
      <c r="N193" s="431"/>
      <c r="O193" s="431"/>
      <c r="P193" s="431"/>
      <c r="Q193" s="431"/>
      <c r="R193" s="431"/>
      <c r="S193" s="431"/>
      <c r="T193" s="431"/>
      <c r="U193" s="431"/>
      <c r="V193" s="431"/>
      <c r="W193" s="431"/>
      <c r="X193" s="431"/>
      <c r="Y193" s="431"/>
      <c r="Z193" s="431"/>
      <c r="AA193" s="431"/>
      <c r="AB193" s="431"/>
      <c r="AC193" s="431"/>
      <c r="AD193" s="431"/>
      <c r="AE193" s="431"/>
      <c r="AF193" s="431"/>
      <c r="AG193" s="431"/>
      <c r="AH193" s="431"/>
      <c r="AI193" s="431"/>
      <c r="CA193" s="243" t="str">
        <f t="shared" si="33"/>
        <v/>
      </c>
      <c r="CK193" s="245">
        <f t="shared" si="34"/>
        <v>0</v>
      </c>
    </row>
    <row r="194" spans="1:89" ht="15" customHeight="1" x14ac:dyDescent="0.25">
      <c r="A194" s="1308"/>
      <c r="B194" s="1288" t="s">
        <v>467</v>
      </c>
      <c r="C194" s="1288"/>
      <c r="D194" s="348">
        <f t="shared" si="31"/>
        <v>0</v>
      </c>
      <c r="E194" s="24"/>
      <c r="F194" s="223"/>
      <c r="G194" s="223"/>
      <c r="H194" s="247"/>
      <c r="I194" s="322"/>
      <c r="J194" s="431" t="str">
        <f t="shared" si="32"/>
        <v/>
      </c>
      <c r="K194" s="431"/>
      <c r="L194" s="431"/>
      <c r="M194" s="431"/>
      <c r="N194" s="431"/>
      <c r="O194" s="431"/>
      <c r="P194" s="431"/>
      <c r="Q194" s="431"/>
      <c r="R194" s="431"/>
      <c r="S194" s="431"/>
      <c r="T194" s="431"/>
      <c r="U194" s="431"/>
      <c r="V194" s="431"/>
      <c r="W194" s="431"/>
      <c r="X194" s="431"/>
      <c r="Y194" s="431"/>
      <c r="Z194" s="431"/>
      <c r="AA194" s="431"/>
      <c r="AB194" s="431"/>
      <c r="AC194" s="431"/>
      <c r="AD194" s="431"/>
      <c r="AE194" s="431"/>
      <c r="AF194" s="431"/>
      <c r="AG194" s="431"/>
      <c r="AH194" s="431"/>
      <c r="AI194" s="431"/>
      <c r="CA194" s="243" t="str">
        <f t="shared" si="33"/>
        <v/>
      </c>
      <c r="CK194" s="245">
        <f t="shared" si="34"/>
        <v>0</v>
      </c>
    </row>
    <row r="195" spans="1:89" ht="15" customHeight="1" x14ac:dyDescent="0.25">
      <c r="A195" s="1308"/>
      <c r="B195" s="1289" t="s">
        <v>468</v>
      </c>
      <c r="C195" s="1290"/>
      <c r="D195" s="348">
        <f t="shared" si="31"/>
        <v>0</v>
      </c>
      <c r="E195" s="24"/>
      <c r="F195" s="223"/>
      <c r="G195" s="223"/>
      <c r="H195" s="247"/>
      <c r="I195" s="322"/>
      <c r="J195" s="431" t="str">
        <f t="shared" si="32"/>
        <v/>
      </c>
      <c r="K195" s="431"/>
      <c r="L195" s="431"/>
      <c r="M195" s="431"/>
      <c r="N195" s="431"/>
      <c r="O195" s="431"/>
      <c r="P195" s="431"/>
      <c r="Q195" s="431"/>
      <c r="R195" s="431"/>
      <c r="S195" s="431"/>
      <c r="T195" s="431"/>
      <c r="U195" s="431"/>
      <c r="V195" s="431"/>
      <c r="W195" s="431"/>
      <c r="X195" s="431"/>
      <c r="Y195" s="431"/>
      <c r="Z195" s="431"/>
      <c r="AA195" s="431"/>
      <c r="AB195" s="431"/>
      <c r="AC195" s="431"/>
      <c r="AD195" s="431"/>
      <c r="AE195" s="431"/>
      <c r="AF195" s="431"/>
      <c r="AG195" s="431"/>
      <c r="AH195" s="431"/>
      <c r="AI195" s="431"/>
      <c r="CA195" s="243" t="str">
        <f t="shared" si="33"/>
        <v/>
      </c>
      <c r="CK195" s="245">
        <f t="shared" si="34"/>
        <v>0</v>
      </c>
    </row>
    <row r="196" spans="1:89" ht="15" customHeight="1" x14ac:dyDescent="0.25">
      <c r="A196" s="1308"/>
      <c r="B196" s="1232" t="s">
        <v>469</v>
      </c>
      <c r="C196" s="1233"/>
      <c r="D196" s="348">
        <f t="shared" si="31"/>
        <v>0</v>
      </c>
      <c r="E196" s="51"/>
      <c r="F196" s="345"/>
      <c r="G196" s="345"/>
      <c r="H196" s="786"/>
      <c r="I196" s="805"/>
      <c r="J196" s="431" t="str">
        <f t="shared" si="32"/>
        <v/>
      </c>
      <c r="K196" s="431"/>
      <c r="L196" s="431"/>
      <c r="M196" s="431"/>
      <c r="N196" s="431"/>
      <c r="O196" s="431"/>
      <c r="P196" s="431"/>
      <c r="Q196" s="431"/>
      <c r="R196" s="431"/>
      <c r="S196" s="431"/>
      <c r="T196" s="431"/>
      <c r="U196" s="431"/>
      <c r="V196" s="431"/>
      <c r="W196" s="431"/>
      <c r="X196" s="431"/>
      <c r="Y196" s="431"/>
      <c r="Z196" s="431"/>
      <c r="AA196" s="431"/>
      <c r="AB196" s="431"/>
      <c r="AC196" s="431"/>
      <c r="AD196" s="431"/>
      <c r="AE196" s="431"/>
      <c r="AF196" s="431"/>
      <c r="AG196" s="431"/>
      <c r="AH196" s="431"/>
      <c r="AI196" s="431"/>
      <c r="CA196" s="243" t="str">
        <f t="shared" si="33"/>
        <v/>
      </c>
      <c r="CK196" s="245">
        <f t="shared" si="34"/>
        <v>0</v>
      </c>
    </row>
    <row r="197" spans="1:89" ht="15" customHeight="1" x14ac:dyDescent="0.25">
      <c r="A197" s="1308"/>
      <c r="B197" s="1291" t="s">
        <v>470</v>
      </c>
      <c r="C197" s="1292"/>
      <c r="D197" s="348">
        <f t="shared" si="31"/>
        <v>0</v>
      </c>
      <c r="E197" s="51"/>
      <c r="F197" s="345"/>
      <c r="G197" s="345"/>
      <c r="H197" s="786"/>
      <c r="I197" s="805"/>
      <c r="J197" s="431" t="str">
        <f t="shared" si="32"/>
        <v/>
      </c>
      <c r="K197" s="431"/>
      <c r="L197" s="431"/>
      <c r="M197" s="431"/>
      <c r="N197" s="431"/>
      <c r="O197" s="431"/>
      <c r="P197" s="431"/>
      <c r="Q197" s="431"/>
      <c r="R197" s="431"/>
      <c r="S197" s="431"/>
      <c r="T197" s="431"/>
      <c r="U197" s="431"/>
      <c r="V197" s="431"/>
      <c r="W197" s="431"/>
      <c r="X197" s="431"/>
      <c r="Y197" s="431"/>
      <c r="Z197" s="431"/>
      <c r="AA197" s="431"/>
      <c r="AB197" s="431"/>
      <c r="AC197" s="431"/>
      <c r="AD197" s="431"/>
      <c r="AE197" s="431"/>
      <c r="AF197" s="431"/>
      <c r="AG197" s="431"/>
      <c r="AH197" s="431"/>
      <c r="AI197" s="431"/>
      <c r="CA197" s="243" t="str">
        <f t="shared" si="33"/>
        <v/>
      </c>
      <c r="CK197" s="245">
        <f t="shared" si="34"/>
        <v>0</v>
      </c>
    </row>
    <row r="198" spans="1:89" ht="15" customHeight="1" x14ac:dyDescent="0.25">
      <c r="A198" s="1308"/>
      <c r="B198" s="1212" t="s">
        <v>471</v>
      </c>
      <c r="C198" s="787" t="s">
        <v>472</v>
      </c>
      <c r="D198" s="732">
        <f t="shared" si="31"/>
        <v>0</v>
      </c>
      <c r="E198" s="350"/>
      <c r="F198" s="352"/>
      <c r="G198" s="352"/>
      <c r="H198" s="752"/>
      <c r="I198" s="687"/>
      <c r="J198" s="431" t="str">
        <f t="shared" si="32"/>
        <v/>
      </c>
      <c r="K198" s="431"/>
      <c r="L198" s="431"/>
      <c r="M198" s="431"/>
      <c r="N198" s="431"/>
      <c r="O198" s="431"/>
      <c r="P198" s="431"/>
      <c r="Q198" s="431"/>
      <c r="R198" s="431"/>
      <c r="S198" s="431"/>
      <c r="T198" s="431"/>
      <c r="U198" s="431"/>
      <c r="V198" s="431"/>
      <c r="W198" s="431"/>
      <c r="X198" s="431"/>
      <c r="Y198" s="431"/>
      <c r="Z198" s="431"/>
      <c r="AA198" s="431"/>
      <c r="AB198" s="431"/>
      <c r="AC198" s="431"/>
      <c r="AD198" s="431"/>
      <c r="AE198" s="431"/>
      <c r="AF198" s="431"/>
      <c r="AG198" s="431"/>
      <c r="AH198" s="431"/>
      <c r="AI198" s="431"/>
      <c r="CA198" s="243" t="str">
        <f t="shared" si="33"/>
        <v/>
      </c>
      <c r="CK198" s="245">
        <f t="shared" si="34"/>
        <v>0</v>
      </c>
    </row>
    <row r="199" spans="1:89" ht="15" customHeight="1" x14ac:dyDescent="0.25">
      <c r="A199" s="1308"/>
      <c r="B199" s="1092"/>
      <c r="C199" s="790" t="s">
        <v>473</v>
      </c>
      <c r="D199" s="348">
        <f t="shared" si="31"/>
        <v>0</v>
      </c>
      <c r="E199" s="24"/>
      <c r="F199" s="223"/>
      <c r="G199" s="223"/>
      <c r="H199" s="247"/>
      <c r="I199" s="322"/>
      <c r="J199" s="431" t="str">
        <f t="shared" si="32"/>
        <v/>
      </c>
      <c r="K199" s="431"/>
      <c r="L199" s="431"/>
      <c r="M199" s="431"/>
      <c r="N199" s="431"/>
      <c r="O199" s="431"/>
      <c r="P199" s="431"/>
      <c r="Q199" s="431"/>
      <c r="R199" s="431"/>
      <c r="S199" s="431"/>
      <c r="T199" s="431"/>
      <c r="U199" s="431"/>
      <c r="V199" s="431"/>
      <c r="W199" s="431"/>
      <c r="X199" s="431"/>
      <c r="Y199" s="431"/>
      <c r="Z199" s="431"/>
      <c r="AA199" s="431"/>
      <c r="AB199" s="431"/>
      <c r="AC199" s="431"/>
      <c r="AD199" s="431"/>
      <c r="AE199" s="431"/>
      <c r="AF199" s="431"/>
      <c r="AG199" s="431"/>
      <c r="AH199" s="431"/>
      <c r="AI199" s="431"/>
      <c r="CA199" s="243" t="str">
        <f t="shared" si="33"/>
        <v/>
      </c>
      <c r="CK199" s="245">
        <f t="shared" si="34"/>
        <v>0</v>
      </c>
    </row>
    <row r="200" spans="1:89" ht="15" customHeight="1" x14ac:dyDescent="0.25">
      <c r="A200" s="1308"/>
      <c r="B200" s="1093"/>
      <c r="C200" s="418" t="s">
        <v>474</v>
      </c>
      <c r="D200" s="348">
        <f t="shared" si="31"/>
        <v>0</v>
      </c>
      <c r="E200" s="51"/>
      <c r="F200" s="345"/>
      <c r="G200" s="345"/>
      <c r="H200" s="786"/>
      <c r="I200" s="805"/>
      <c r="J200" s="431" t="str">
        <f t="shared" si="32"/>
        <v/>
      </c>
      <c r="K200" s="431"/>
      <c r="L200" s="431"/>
      <c r="M200" s="431"/>
      <c r="N200" s="431"/>
      <c r="O200" s="431"/>
      <c r="P200" s="431"/>
      <c r="Q200" s="431"/>
      <c r="R200" s="431"/>
      <c r="S200" s="431"/>
      <c r="T200" s="431"/>
      <c r="U200" s="431"/>
      <c r="V200" s="431"/>
      <c r="W200" s="431"/>
      <c r="X200" s="431"/>
      <c r="Y200" s="431"/>
      <c r="Z200" s="431"/>
      <c r="AA200" s="431"/>
      <c r="AB200" s="431"/>
      <c r="AC200" s="431"/>
      <c r="AD200" s="431"/>
      <c r="AE200" s="431"/>
      <c r="AF200" s="431"/>
      <c r="AG200" s="431"/>
      <c r="AH200" s="431"/>
      <c r="AI200" s="431"/>
      <c r="CA200" s="243" t="str">
        <f t="shared" si="33"/>
        <v/>
      </c>
      <c r="CK200" s="245">
        <f t="shared" si="34"/>
        <v>0</v>
      </c>
    </row>
    <row r="201" spans="1:89" ht="15" customHeight="1" x14ac:dyDescent="0.25">
      <c r="A201" s="1308"/>
      <c r="B201" s="1293" t="s">
        <v>477</v>
      </c>
      <c r="C201" s="1294"/>
      <c r="D201" s="349">
        <f t="shared" si="31"/>
        <v>0</v>
      </c>
      <c r="E201" s="350"/>
      <c r="F201" s="352"/>
      <c r="G201" s="352"/>
      <c r="H201" s="406"/>
      <c r="I201" s="687"/>
      <c r="J201" s="431" t="str">
        <f t="shared" si="32"/>
        <v/>
      </c>
      <c r="K201" s="431"/>
      <c r="L201" s="431"/>
      <c r="M201" s="431"/>
      <c r="N201" s="431"/>
      <c r="O201" s="431"/>
      <c r="P201" s="431"/>
      <c r="Q201" s="431"/>
      <c r="R201" s="431"/>
      <c r="S201" s="431"/>
      <c r="T201" s="431"/>
      <c r="U201" s="431"/>
      <c r="V201" s="431"/>
      <c r="W201" s="431"/>
      <c r="X201" s="431"/>
      <c r="Y201" s="431"/>
      <c r="Z201" s="431"/>
      <c r="AA201" s="431"/>
      <c r="AB201" s="431"/>
      <c r="AC201" s="431"/>
      <c r="AD201" s="431"/>
      <c r="AE201" s="431"/>
      <c r="AF201" s="431"/>
      <c r="AG201" s="431"/>
      <c r="AH201" s="431"/>
      <c r="AI201" s="431"/>
      <c r="CA201" s="243" t="str">
        <f t="shared" si="33"/>
        <v/>
      </c>
      <c r="CK201" s="245">
        <f t="shared" si="34"/>
        <v>0</v>
      </c>
    </row>
    <row r="202" spans="1:89" ht="15" customHeight="1" x14ac:dyDescent="0.25">
      <c r="A202" s="1308"/>
      <c r="B202" s="1300" t="s">
        <v>478</v>
      </c>
      <c r="C202" s="1301"/>
      <c r="D202" s="263">
        <f t="shared" si="31"/>
        <v>0</v>
      </c>
      <c r="E202" s="58"/>
      <c r="F202" s="225"/>
      <c r="G202" s="225"/>
      <c r="H202" s="364"/>
      <c r="I202" s="804"/>
      <c r="J202" s="431" t="str">
        <f t="shared" si="32"/>
        <v/>
      </c>
      <c r="K202" s="431"/>
      <c r="L202" s="431"/>
      <c r="M202" s="431"/>
      <c r="N202" s="431"/>
      <c r="O202" s="431"/>
      <c r="P202" s="431"/>
      <c r="Q202" s="431"/>
      <c r="R202" s="431"/>
      <c r="S202" s="431"/>
      <c r="T202" s="431"/>
      <c r="U202" s="431"/>
      <c r="V202" s="431"/>
      <c r="W202" s="431"/>
      <c r="X202" s="431"/>
      <c r="Y202" s="431"/>
      <c r="Z202" s="431"/>
      <c r="AA202" s="431"/>
      <c r="AB202" s="431"/>
      <c r="AC202" s="431"/>
      <c r="AD202" s="431"/>
      <c r="AE202" s="431"/>
      <c r="AF202" s="431"/>
      <c r="AG202" s="431"/>
      <c r="AH202" s="431"/>
      <c r="AI202" s="431"/>
      <c r="CA202" s="243" t="str">
        <f t="shared" si="33"/>
        <v/>
      </c>
      <c r="CK202" s="245">
        <f t="shared" si="34"/>
        <v>0</v>
      </c>
    </row>
    <row r="203" spans="1:89" ht="15" customHeight="1" x14ac:dyDescent="0.25">
      <c r="A203" s="1309"/>
      <c r="B203" s="1385" t="s">
        <v>29</v>
      </c>
      <c r="C203" s="1386"/>
      <c r="D203" s="407">
        <f t="shared" si="31"/>
        <v>0</v>
      </c>
      <c r="E203" s="384">
        <f>SUM(E171:E202)</f>
        <v>0</v>
      </c>
      <c r="F203" s="408">
        <f>SUM(F171:F202)</f>
        <v>0</v>
      </c>
      <c r="G203" s="408">
        <f>SUM(G171:G202)</f>
        <v>0</v>
      </c>
      <c r="H203" s="409">
        <f>SUM(H171:H202)</f>
        <v>0</v>
      </c>
      <c r="I203" s="928">
        <f>SUM(I171:I202)</f>
        <v>0</v>
      </c>
      <c r="J203" s="869"/>
      <c r="K203" s="431"/>
      <c r="L203" s="431"/>
      <c r="M203" s="431"/>
      <c r="N203" s="431"/>
      <c r="O203" s="431"/>
      <c r="P203" s="431"/>
      <c r="Q203" s="431"/>
      <c r="R203" s="431"/>
      <c r="S203" s="431"/>
      <c r="T203" s="431"/>
      <c r="U203" s="431"/>
      <c r="V203" s="431"/>
      <c r="W203" s="431"/>
      <c r="X203" s="431"/>
      <c r="Y203" s="431"/>
      <c r="Z203" s="431"/>
      <c r="AA203" s="431"/>
      <c r="AB203" s="431"/>
      <c r="AC203" s="431"/>
      <c r="AD203" s="431"/>
      <c r="AE203" s="431"/>
      <c r="AF203" s="431"/>
      <c r="AG203" s="431"/>
      <c r="AH203" s="431"/>
      <c r="AI203" s="431"/>
    </row>
    <row r="204" spans="1:89" ht="18" customHeight="1" x14ac:dyDescent="0.25">
      <c r="A204" s="926" t="s">
        <v>586</v>
      </c>
      <c r="B204" s="872"/>
      <c r="C204" s="872"/>
      <c r="D204" s="872"/>
      <c r="E204" s="872"/>
      <c r="F204" s="814"/>
      <c r="G204" s="814" t="s">
        <v>31</v>
      </c>
      <c r="H204" s="929"/>
      <c r="I204" s="929"/>
      <c r="J204" s="870"/>
      <c r="K204" s="870"/>
      <c r="L204" s="870"/>
      <c r="M204" s="870"/>
      <c r="N204" s="870"/>
      <c r="O204" s="870"/>
      <c r="P204" s="870"/>
      <c r="Q204" s="870"/>
      <c r="R204" s="870"/>
      <c r="S204" s="870"/>
      <c r="T204" s="870"/>
      <c r="U204" s="870"/>
      <c r="V204" s="870"/>
      <c r="W204" s="870"/>
      <c r="X204" s="870"/>
      <c r="Y204" s="930"/>
      <c r="Z204" s="930"/>
      <c r="AA204" s="930"/>
      <c r="AB204" s="930"/>
      <c r="AC204" s="930"/>
      <c r="AD204" s="930"/>
      <c r="AE204" s="930"/>
      <c r="AF204" s="930"/>
      <c r="AG204" s="930"/>
      <c r="AH204" s="930"/>
      <c r="AI204" s="145"/>
    </row>
    <row r="205" spans="1:89" ht="15" customHeight="1" x14ac:dyDescent="0.25">
      <c r="A205" s="1391" t="s">
        <v>587</v>
      </c>
      <c r="B205" s="1191" t="s">
        <v>588</v>
      </c>
      <c r="C205" s="1192" t="s">
        <v>29</v>
      </c>
      <c r="D205" s="1193"/>
      <c r="E205" s="1194"/>
      <c r="F205" s="1198" t="s">
        <v>589</v>
      </c>
      <c r="G205" s="1226"/>
      <c r="H205" s="1226"/>
      <c r="I205" s="1226"/>
      <c r="J205" s="1226"/>
      <c r="K205" s="1226"/>
      <c r="L205" s="1226"/>
      <c r="M205" s="1226"/>
      <c r="N205" s="1226"/>
      <c r="O205" s="1226"/>
      <c r="P205" s="1226"/>
      <c r="Q205" s="1226"/>
      <c r="R205" s="1226"/>
      <c r="S205" s="1226"/>
      <c r="T205" s="1226"/>
      <c r="U205" s="1226"/>
      <c r="V205" s="1226"/>
      <c r="W205" s="1226"/>
      <c r="X205" s="1226"/>
      <c r="Y205" s="1226"/>
      <c r="Z205" s="1226"/>
      <c r="AA205" s="1226"/>
      <c r="AB205" s="1226"/>
      <c r="AC205" s="1226"/>
      <c r="AD205" s="1226"/>
      <c r="AE205" s="1226"/>
      <c r="AF205" s="1226"/>
      <c r="AG205" s="1227"/>
      <c r="AH205" s="1206" t="s">
        <v>66</v>
      </c>
      <c r="AI205" s="931"/>
    </row>
    <row r="206" spans="1:89" ht="15" customHeight="1" x14ac:dyDescent="0.25">
      <c r="A206" s="1391"/>
      <c r="B206" s="1062"/>
      <c r="C206" s="1152"/>
      <c r="D206" s="1068"/>
      <c r="E206" s="1153"/>
      <c r="F206" s="1198" t="s">
        <v>12</v>
      </c>
      <c r="G206" s="1199"/>
      <c r="H206" s="1200" t="s">
        <v>13</v>
      </c>
      <c r="I206" s="1231"/>
      <c r="J206" s="1200" t="s">
        <v>14</v>
      </c>
      <c r="K206" s="1231"/>
      <c r="L206" s="1200" t="s">
        <v>15</v>
      </c>
      <c r="M206" s="1231"/>
      <c r="N206" s="1200" t="s">
        <v>16</v>
      </c>
      <c r="O206" s="1231"/>
      <c r="P206" s="1200" t="s">
        <v>17</v>
      </c>
      <c r="Q206" s="1231"/>
      <c r="R206" s="1200" t="s">
        <v>18</v>
      </c>
      <c r="S206" s="1231"/>
      <c r="T206" s="1200" t="s">
        <v>19</v>
      </c>
      <c r="U206" s="1231"/>
      <c r="V206" s="1200" t="s">
        <v>20</v>
      </c>
      <c r="W206" s="1231"/>
      <c r="X206" s="1200" t="s">
        <v>21</v>
      </c>
      <c r="Y206" s="1231"/>
      <c r="Z206" s="1200" t="s">
        <v>22</v>
      </c>
      <c r="AA206" s="1231"/>
      <c r="AB206" s="1200" t="s">
        <v>23</v>
      </c>
      <c r="AC206" s="1231"/>
      <c r="AD206" s="1200" t="s">
        <v>24</v>
      </c>
      <c r="AE206" s="1231"/>
      <c r="AF206" s="1200" t="s">
        <v>25</v>
      </c>
      <c r="AG206" s="1201"/>
      <c r="AH206" s="1207"/>
    </row>
    <row r="207" spans="1:89" ht="15" customHeight="1" x14ac:dyDescent="0.25">
      <c r="A207" s="1391"/>
      <c r="B207" s="1063"/>
      <c r="C207" s="932" t="s">
        <v>26</v>
      </c>
      <c r="D207" s="395" t="s">
        <v>27</v>
      </c>
      <c r="E207" s="396" t="s">
        <v>28</v>
      </c>
      <c r="F207" s="933" t="s">
        <v>27</v>
      </c>
      <c r="G207" s="396" t="s">
        <v>28</v>
      </c>
      <c r="H207" s="933" t="s">
        <v>27</v>
      </c>
      <c r="I207" s="396" t="s">
        <v>28</v>
      </c>
      <c r="J207" s="933" t="s">
        <v>27</v>
      </c>
      <c r="K207" s="396" t="s">
        <v>28</v>
      </c>
      <c r="L207" s="933" t="s">
        <v>27</v>
      </c>
      <c r="M207" s="396" t="s">
        <v>28</v>
      </c>
      <c r="N207" s="933" t="s">
        <v>27</v>
      </c>
      <c r="O207" s="396" t="s">
        <v>28</v>
      </c>
      <c r="P207" s="933" t="s">
        <v>27</v>
      </c>
      <c r="Q207" s="396" t="s">
        <v>28</v>
      </c>
      <c r="R207" s="933" t="s">
        <v>27</v>
      </c>
      <c r="S207" s="396" t="s">
        <v>28</v>
      </c>
      <c r="T207" s="933" t="s">
        <v>27</v>
      </c>
      <c r="U207" s="396" t="s">
        <v>28</v>
      </c>
      <c r="V207" s="933" t="s">
        <v>27</v>
      </c>
      <c r="W207" s="396" t="s">
        <v>28</v>
      </c>
      <c r="X207" s="933" t="s">
        <v>27</v>
      </c>
      <c r="Y207" s="396" t="s">
        <v>28</v>
      </c>
      <c r="Z207" s="933" t="s">
        <v>27</v>
      </c>
      <c r="AA207" s="396" t="s">
        <v>28</v>
      </c>
      <c r="AB207" s="933" t="s">
        <v>27</v>
      </c>
      <c r="AC207" s="396" t="s">
        <v>28</v>
      </c>
      <c r="AD207" s="933" t="s">
        <v>27</v>
      </c>
      <c r="AE207" s="396" t="s">
        <v>28</v>
      </c>
      <c r="AF207" s="933" t="s">
        <v>27</v>
      </c>
      <c r="AG207" s="400" t="s">
        <v>28</v>
      </c>
      <c r="AH207" s="1208"/>
    </row>
    <row r="208" spans="1:89" ht="15" customHeight="1" x14ac:dyDescent="0.25">
      <c r="A208" s="1387" t="s">
        <v>282</v>
      </c>
      <c r="B208" s="934" t="s">
        <v>54</v>
      </c>
      <c r="C208" s="935">
        <f>SUM(D208:E208)</f>
        <v>0</v>
      </c>
      <c r="D208" s="936">
        <f t="shared" ref="D208:E215" si="35">+F208+H208+J208+L208+N208+P208+R208+T208+V208+X208+Z208+AB208+AD208+AF208</f>
        <v>0</v>
      </c>
      <c r="E208" s="937">
        <f t="shared" si="35"/>
        <v>0</v>
      </c>
      <c r="F208" s="24"/>
      <c r="G208" s="26"/>
      <c r="H208" s="24"/>
      <c r="I208" s="26"/>
      <c r="J208" s="24"/>
      <c r="K208" s="26"/>
      <c r="L208" s="24"/>
      <c r="M208" s="26"/>
      <c r="N208" s="24"/>
      <c r="O208" s="26"/>
      <c r="P208" s="24"/>
      <c r="Q208" s="26"/>
      <c r="R208" s="24"/>
      <c r="S208" s="26"/>
      <c r="T208" s="24"/>
      <c r="U208" s="26"/>
      <c r="V208" s="24"/>
      <c r="W208" s="26"/>
      <c r="X208" s="24"/>
      <c r="Y208" s="26"/>
      <c r="Z208" s="24"/>
      <c r="AA208" s="26"/>
      <c r="AB208" s="24"/>
      <c r="AC208" s="26"/>
      <c r="AD208" s="24"/>
      <c r="AE208" s="26"/>
      <c r="AF208" s="24"/>
      <c r="AG208" s="34"/>
      <c r="AH208" s="25"/>
      <c r="AI208" s="825" t="str">
        <f t="shared" ref="AI208:AI214" si="36">$CA208</f>
        <v/>
      </c>
      <c r="CA208" s="450" t="str">
        <f>IF(AND($C208&lt;&gt;0,AH208=""),"* No olvide ingresar la variable "&amp;AH$205&amp;""&amp;" (Digite CERO si no tiene). ",IF(AH208&gt;$C208,"* La variable Beneficiarios no puede superar el Total Ambos Sexos. ",""))</f>
        <v/>
      </c>
      <c r="CK208" s="253">
        <f t="shared" ref="CK208:CK214" si="37">IF(AND($C208&lt;&gt;0,AH208=""),1,IF(AH208&gt;$C208,1,0))</f>
        <v>0</v>
      </c>
    </row>
    <row r="209" spans="1:89" ht="15" customHeight="1" x14ac:dyDescent="0.25">
      <c r="A209" s="1388"/>
      <c r="B209" s="37" t="s">
        <v>34</v>
      </c>
      <c r="C209" s="938">
        <f t="shared" ref="C209:C214" si="38">SUM(D209:E209)</f>
        <v>0</v>
      </c>
      <c r="D209" s="939">
        <f t="shared" si="35"/>
        <v>0</v>
      </c>
      <c r="E209" s="940">
        <f t="shared" si="35"/>
        <v>0</v>
      </c>
      <c r="F209" s="51"/>
      <c r="G209" s="44"/>
      <c r="H209" s="51"/>
      <c r="I209" s="44"/>
      <c r="J209" s="51"/>
      <c r="K209" s="44"/>
      <c r="L209" s="51"/>
      <c r="M209" s="44"/>
      <c r="N209" s="51"/>
      <c r="O209" s="44"/>
      <c r="P209" s="51"/>
      <c r="Q209" s="44"/>
      <c r="R209" s="51"/>
      <c r="S209" s="44"/>
      <c r="T209" s="51"/>
      <c r="U209" s="44"/>
      <c r="V209" s="51"/>
      <c r="W209" s="44"/>
      <c r="X209" s="51"/>
      <c r="Y209" s="44"/>
      <c r="Z209" s="51"/>
      <c r="AA209" s="44"/>
      <c r="AB209" s="51"/>
      <c r="AC209" s="44"/>
      <c r="AD209" s="51"/>
      <c r="AE209" s="44"/>
      <c r="AF209" s="51"/>
      <c r="AG209" s="48"/>
      <c r="AH209" s="52"/>
      <c r="AI209" s="825" t="str">
        <f t="shared" si="36"/>
        <v/>
      </c>
      <c r="CA209" s="450" t="str">
        <f t="shared" ref="CA209:CA214" si="39">IF(AND($C209&lt;&gt;0,AH209=""),"* No olvide ingresar la variable "&amp;AH$205&amp;""&amp;" (Digite CERO si no tiene).  ",IF(AH209&gt;$C209,"* La variable Beneficiarios no puede superar el Total Ambos Sexos. ",""))</f>
        <v/>
      </c>
      <c r="CK209" s="253">
        <f t="shared" si="37"/>
        <v>0</v>
      </c>
    </row>
    <row r="210" spans="1:89" ht="15" customHeight="1" x14ac:dyDescent="0.25">
      <c r="A210" s="1388"/>
      <c r="B210" s="73" t="s">
        <v>63</v>
      </c>
      <c r="C210" s="938">
        <f t="shared" si="38"/>
        <v>0</v>
      </c>
      <c r="D210" s="939">
        <f t="shared" si="35"/>
        <v>0</v>
      </c>
      <c r="E210" s="940">
        <f t="shared" si="35"/>
        <v>0</v>
      </c>
      <c r="F210" s="51"/>
      <c r="G210" s="44"/>
      <c r="H210" s="51"/>
      <c r="I210" s="44"/>
      <c r="J210" s="51"/>
      <c r="K210" s="44"/>
      <c r="L210" s="51"/>
      <c r="M210" s="44"/>
      <c r="N210" s="51"/>
      <c r="O210" s="44"/>
      <c r="P210" s="51"/>
      <c r="Q210" s="44"/>
      <c r="R210" s="51"/>
      <c r="S210" s="44"/>
      <c r="T210" s="51"/>
      <c r="U210" s="44"/>
      <c r="V210" s="51"/>
      <c r="W210" s="44"/>
      <c r="X210" s="51"/>
      <c r="Y210" s="44"/>
      <c r="Z210" s="51"/>
      <c r="AA210" s="44"/>
      <c r="AB210" s="51"/>
      <c r="AC210" s="44"/>
      <c r="AD210" s="51"/>
      <c r="AE210" s="44"/>
      <c r="AF210" s="51"/>
      <c r="AG210" s="48"/>
      <c r="AH210" s="52"/>
      <c r="AI210" s="825" t="str">
        <f t="shared" si="36"/>
        <v/>
      </c>
      <c r="CA210" s="450" t="str">
        <f t="shared" si="39"/>
        <v/>
      </c>
      <c r="CK210" s="253">
        <f t="shared" si="37"/>
        <v>0</v>
      </c>
    </row>
    <row r="211" spans="1:89" ht="15" customHeight="1" x14ac:dyDescent="0.25">
      <c r="A211" s="1388"/>
      <c r="B211" s="40" t="s">
        <v>590</v>
      </c>
      <c r="C211" s="938">
        <f t="shared" si="38"/>
        <v>0</v>
      </c>
      <c r="D211" s="939">
        <f t="shared" si="35"/>
        <v>0</v>
      </c>
      <c r="E211" s="940">
        <f t="shared" si="35"/>
        <v>0</v>
      </c>
      <c r="F211" s="51"/>
      <c r="G211" s="44"/>
      <c r="H211" s="51"/>
      <c r="I211" s="44"/>
      <c r="J211" s="51"/>
      <c r="K211" s="44"/>
      <c r="L211" s="51"/>
      <c r="M211" s="44"/>
      <c r="N211" s="51"/>
      <c r="O211" s="44"/>
      <c r="P211" s="51"/>
      <c r="Q211" s="44"/>
      <c r="R211" s="51"/>
      <c r="S211" s="44"/>
      <c r="T211" s="51"/>
      <c r="U211" s="44"/>
      <c r="V211" s="51"/>
      <c r="W211" s="44"/>
      <c r="X211" s="51"/>
      <c r="Y211" s="44"/>
      <c r="Z211" s="51"/>
      <c r="AA211" s="44"/>
      <c r="AB211" s="51"/>
      <c r="AC211" s="44"/>
      <c r="AD211" s="51"/>
      <c r="AE211" s="44"/>
      <c r="AF211" s="51"/>
      <c r="AG211" s="48"/>
      <c r="AH211" s="52"/>
      <c r="AI211" s="825" t="str">
        <f t="shared" si="36"/>
        <v/>
      </c>
      <c r="CA211" s="450" t="str">
        <f t="shared" si="39"/>
        <v/>
      </c>
      <c r="CK211" s="253">
        <f t="shared" si="37"/>
        <v>0</v>
      </c>
    </row>
    <row r="212" spans="1:89" ht="15" customHeight="1" x14ac:dyDescent="0.25">
      <c r="A212" s="1388"/>
      <c r="B212" s="37" t="s">
        <v>171</v>
      </c>
      <c r="C212" s="941">
        <f t="shared" si="38"/>
        <v>0</v>
      </c>
      <c r="D212" s="936">
        <f t="shared" si="35"/>
        <v>0</v>
      </c>
      <c r="E212" s="937">
        <f t="shared" si="35"/>
        <v>0</v>
      </c>
      <c r="F212" s="24"/>
      <c r="G212" s="26"/>
      <c r="H212" s="24"/>
      <c r="I212" s="26"/>
      <c r="J212" s="24"/>
      <c r="K212" s="26"/>
      <c r="L212" s="24"/>
      <c r="M212" s="26"/>
      <c r="N212" s="24"/>
      <c r="O212" s="26"/>
      <c r="P212" s="24"/>
      <c r="Q212" s="26"/>
      <c r="R212" s="24"/>
      <c r="S212" s="26"/>
      <c r="T212" s="24"/>
      <c r="U212" s="26"/>
      <c r="V212" s="24"/>
      <c r="W212" s="26"/>
      <c r="X212" s="24"/>
      <c r="Y212" s="26"/>
      <c r="Z212" s="24"/>
      <c r="AA212" s="26"/>
      <c r="AB212" s="24"/>
      <c r="AC212" s="26"/>
      <c r="AD212" s="24"/>
      <c r="AE212" s="26"/>
      <c r="AF212" s="24"/>
      <c r="AG212" s="34"/>
      <c r="AH212" s="322"/>
      <c r="AI212" s="825" t="str">
        <f t="shared" si="36"/>
        <v/>
      </c>
      <c r="CA212" s="450" t="str">
        <f t="shared" si="39"/>
        <v/>
      </c>
      <c r="CK212" s="253">
        <f t="shared" si="37"/>
        <v>0</v>
      </c>
    </row>
    <row r="213" spans="1:89" ht="15" customHeight="1" x14ac:dyDescent="0.25">
      <c r="A213" s="1389"/>
      <c r="B213" s="942" t="s">
        <v>591</v>
      </c>
      <c r="C213" s="941">
        <f t="shared" si="38"/>
        <v>0</v>
      </c>
      <c r="D213" s="936">
        <f t="shared" si="35"/>
        <v>0</v>
      </c>
      <c r="E213" s="937">
        <f t="shared" si="35"/>
        <v>0</v>
      </c>
      <c r="F213" s="56"/>
      <c r="G213" s="55"/>
      <c r="H213" s="56"/>
      <c r="I213" s="55"/>
      <c r="J213" s="56"/>
      <c r="K213" s="55"/>
      <c r="L213" s="56"/>
      <c r="M213" s="55"/>
      <c r="N213" s="56"/>
      <c r="O213" s="55"/>
      <c r="P213" s="56"/>
      <c r="Q213" s="55"/>
      <c r="R213" s="56"/>
      <c r="S213" s="55"/>
      <c r="T213" s="56"/>
      <c r="U213" s="55"/>
      <c r="V213" s="56"/>
      <c r="W213" s="55"/>
      <c r="X213" s="56"/>
      <c r="Y213" s="55"/>
      <c r="Z213" s="56"/>
      <c r="AA213" s="55"/>
      <c r="AB213" s="56"/>
      <c r="AC213" s="55"/>
      <c r="AD213" s="56"/>
      <c r="AE213" s="55"/>
      <c r="AF213" s="56"/>
      <c r="AG213" s="60"/>
      <c r="AH213" s="323"/>
      <c r="AI213" s="825" t="str">
        <f t="shared" si="36"/>
        <v/>
      </c>
      <c r="CA213" s="450" t="str">
        <f t="shared" si="39"/>
        <v/>
      </c>
      <c r="CK213" s="253">
        <f t="shared" si="37"/>
        <v>0</v>
      </c>
    </row>
    <row r="214" spans="1:89" ht="15" customHeight="1" x14ac:dyDescent="0.25">
      <c r="A214" s="1390" t="s">
        <v>592</v>
      </c>
      <c r="B214" s="934" t="s">
        <v>593</v>
      </c>
      <c r="C214" s="943">
        <f t="shared" si="38"/>
        <v>0</v>
      </c>
      <c r="D214" s="944">
        <f t="shared" si="35"/>
        <v>0</v>
      </c>
      <c r="E214" s="945">
        <f t="shared" si="35"/>
        <v>0</v>
      </c>
      <c r="F214" s="350"/>
      <c r="G214" s="363"/>
      <c r="H214" s="350"/>
      <c r="I214" s="363"/>
      <c r="J214" s="350"/>
      <c r="K214" s="363"/>
      <c r="L214" s="350"/>
      <c r="M214" s="363"/>
      <c r="N214" s="350"/>
      <c r="O214" s="363"/>
      <c r="P214" s="350"/>
      <c r="Q214" s="363"/>
      <c r="R214" s="350"/>
      <c r="S214" s="363"/>
      <c r="T214" s="350"/>
      <c r="U214" s="363"/>
      <c r="V214" s="350"/>
      <c r="W214" s="363"/>
      <c r="X214" s="350"/>
      <c r="Y214" s="363"/>
      <c r="Z214" s="350"/>
      <c r="AA214" s="363"/>
      <c r="AB214" s="350"/>
      <c r="AC214" s="363"/>
      <c r="AD214" s="350"/>
      <c r="AE214" s="363"/>
      <c r="AF214" s="350"/>
      <c r="AG214" s="358"/>
      <c r="AH214" s="383"/>
      <c r="AI214" s="825" t="str">
        <f t="shared" si="36"/>
        <v/>
      </c>
      <c r="CA214" s="450" t="str">
        <f t="shared" si="39"/>
        <v/>
      </c>
      <c r="CK214" s="253">
        <f t="shared" si="37"/>
        <v>0</v>
      </c>
    </row>
    <row r="215" spans="1:89" x14ac:dyDescent="0.25">
      <c r="A215" s="1390"/>
      <c r="B215" s="942" t="s">
        <v>594</v>
      </c>
      <c r="C215" s="946">
        <f>SUM(D215:E215)</f>
        <v>0</v>
      </c>
      <c r="D215" s="947">
        <f t="shared" si="35"/>
        <v>0</v>
      </c>
      <c r="E215" s="948">
        <f t="shared" si="35"/>
        <v>0</v>
      </c>
      <c r="F215" s="56"/>
      <c r="G215" s="55"/>
      <c r="H215" s="56"/>
      <c r="I215" s="55"/>
      <c r="J215" s="56"/>
      <c r="K215" s="55"/>
      <c r="L215" s="56"/>
      <c r="M215" s="55"/>
      <c r="N215" s="56"/>
      <c r="O215" s="55"/>
      <c r="P215" s="56"/>
      <c r="Q215" s="55"/>
      <c r="R215" s="56"/>
      <c r="S215" s="55"/>
      <c r="T215" s="56"/>
      <c r="U215" s="55"/>
      <c r="V215" s="56"/>
      <c r="W215" s="55"/>
      <c r="X215" s="56"/>
      <c r="Y215" s="55"/>
      <c r="Z215" s="56"/>
      <c r="AA215" s="55"/>
      <c r="AB215" s="56"/>
      <c r="AC215" s="55"/>
      <c r="AD215" s="56"/>
      <c r="AE215" s="55"/>
      <c r="AF215" s="56"/>
      <c r="AG215" s="60"/>
      <c r="AH215" s="57"/>
      <c r="AI215" s="825" t="str">
        <f>$CA215</f>
        <v/>
      </c>
      <c r="CA215" s="450" t="str">
        <f>IF(AND($C215&lt;&gt;0,AH215=""),"* No olvide ingresar la variable "&amp;AH$205&amp;""&amp;" (Digite CERO si no tiene).  ",IF(AH215&gt;$C215,"* La variable Beneficiarios no puede superar el Total Ambos Sexos. ",""))</f>
        <v/>
      </c>
      <c r="CK215" s="253">
        <f>IF(AND($C215&lt;&gt;0,AH215=""),1,IF(AH215&gt;$C215,1,0))</f>
        <v>0</v>
      </c>
    </row>
    <row r="249" spans="1:2" hidden="1" x14ac:dyDescent="0.25">
      <c r="A249" s="949">
        <f>SUM(D11:D52,D56:D96,D101:D103,D107:D109,D111:D112,D116:E118,D122:D130,B133:D133,B137:B139,B143:B144,B148:F149,D153:D168,D171:D202,C208:C215)</f>
        <v>63</v>
      </c>
      <c r="B249" s="949">
        <f>SUM(CK11:CP215)</f>
        <v>16</v>
      </c>
    </row>
  </sheetData>
  <mergeCells count="160">
    <mergeCell ref="A208:A213"/>
    <mergeCell ref="A214:A215"/>
    <mergeCell ref="P206:Q206"/>
    <mergeCell ref="R206:S206"/>
    <mergeCell ref="T206:U206"/>
    <mergeCell ref="V206:W206"/>
    <mergeCell ref="X206:Y206"/>
    <mergeCell ref="Z206:AA206"/>
    <mergeCell ref="A205:A207"/>
    <mergeCell ref="B205:B207"/>
    <mergeCell ref="C205:E206"/>
    <mergeCell ref="F205:AG205"/>
    <mergeCell ref="AH205:AH207"/>
    <mergeCell ref="F206:G206"/>
    <mergeCell ref="H206:I206"/>
    <mergeCell ref="J206:K206"/>
    <mergeCell ref="L206:M206"/>
    <mergeCell ref="N206:O206"/>
    <mergeCell ref="B196:C196"/>
    <mergeCell ref="B197:C197"/>
    <mergeCell ref="B198:B200"/>
    <mergeCell ref="B201:C201"/>
    <mergeCell ref="B202:C202"/>
    <mergeCell ref="B203:C203"/>
    <mergeCell ref="AB206:AC206"/>
    <mergeCell ref="AD206:AE206"/>
    <mergeCell ref="AF206:AG206"/>
    <mergeCell ref="Q151:R151"/>
    <mergeCell ref="A153:B160"/>
    <mergeCell ref="A161:B168"/>
    <mergeCell ref="A170:C170"/>
    <mergeCell ref="A171:A203"/>
    <mergeCell ref="B171:C171"/>
    <mergeCell ref="B172:B175"/>
    <mergeCell ref="B176:C176"/>
    <mergeCell ref="B177:C177"/>
    <mergeCell ref="B178:C178"/>
    <mergeCell ref="B185:B187"/>
    <mergeCell ref="B188:B190"/>
    <mergeCell ref="B191:C191"/>
    <mergeCell ref="B192:B193"/>
    <mergeCell ref="B194:C194"/>
    <mergeCell ref="B195:C195"/>
    <mergeCell ref="B179:C179"/>
    <mergeCell ref="B180:C180"/>
    <mergeCell ref="B181:C181"/>
    <mergeCell ref="B182:C182"/>
    <mergeCell ref="B183:C183"/>
    <mergeCell ref="B184:C184"/>
    <mergeCell ref="A146:A147"/>
    <mergeCell ref="B146:B147"/>
    <mergeCell ref="C146:F146"/>
    <mergeCell ref="G146:G147"/>
    <mergeCell ref="H146:H147"/>
    <mergeCell ref="A151:C152"/>
    <mergeCell ref="D151:D152"/>
    <mergeCell ref="E151:P151"/>
    <mergeCell ref="A122:B124"/>
    <mergeCell ref="A125:B127"/>
    <mergeCell ref="A128:B130"/>
    <mergeCell ref="A135:A136"/>
    <mergeCell ref="B135:I135"/>
    <mergeCell ref="A141:A142"/>
    <mergeCell ref="B141:B142"/>
    <mergeCell ref="C141:M141"/>
    <mergeCell ref="W114:W115"/>
    <mergeCell ref="A116:C116"/>
    <mergeCell ref="A117:C117"/>
    <mergeCell ref="A118:C118"/>
    <mergeCell ref="A120:C121"/>
    <mergeCell ref="D120:D121"/>
    <mergeCell ref="E120:J120"/>
    <mergeCell ref="K120:L120"/>
    <mergeCell ref="A114:C115"/>
    <mergeCell ref="D114:D115"/>
    <mergeCell ref="E114:E115"/>
    <mergeCell ref="F114:G114"/>
    <mergeCell ref="H114:U114"/>
    <mergeCell ref="V114:V115"/>
    <mergeCell ref="H105:H106"/>
    <mergeCell ref="A107:C107"/>
    <mergeCell ref="A108:C108"/>
    <mergeCell ref="A109:C109"/>
    <mergeCell ref="A111:C111"/>
    <mergeCell ref="A112:C112"/>
    <mergeCell ref="A102:C102"/>
    <mergeCell ref="E102:F102"/>
    <mergeCell ref="A103:C103"/>
    <mergeCell ref="A105:C106"/>
    <mergeCell ref="D105:D106"/>
    <mergeCell ref="E105:G105"/>
    <mergeCell ref="B96:B97"/>
    <mergeCell ref="B98:C98"/>
    <mergeCell ref="A100:C100"/>
    <mergeCell ref="E100:F100"/>
    <mergeCell ref="A101:C101"/>
    <mergeCell ref="E101:F101"/>
    <mergeCell ref="B82:C82"/>
    <mergeCell ref="B83:C83"/>
    <mergeCell ref="B84:C84"/>
    <mergeCell ref="B85:B89"/>
    <mergeCell ref="B90:C90"/>
    <mergeCell ref="B91:C91"/>
    <mergeCell ref="B79:B80"/>
    <mergeCell ref="B81:C81"/>
    <mergeCell ref="B63:C63"/>
    <mergeCell ref="B64:C64"/>
    <mergeCell ref="B65:B66"/>
    <mergeCell ref="B67:C67"/>
    <mergeCell ref="B68:C68"/>
    <mergeCell ref="B69:B70"/>
    <mergeCell ref="B92:B95"/>
    <mergeCell ref="B46:C46"/>
    <mergeCell ref="B47:B50"/>
    <mergeCell ref="B51:B52"/>
    <mergeCell ref="B53:C53"/>
    <mergeCell ref="A55:C55"/>
    <mergeCell ref="A56:A98"/>
    <mergeCell ref="B56:C56"/>
    <mergeCell ref="B57:B60"/>
    <mergeCell ref="B61:C61"/>
    <mergeCell ref="B62:C62"/>
    <mergeCell ref="A11:A53"/>
    <mergeCell ref="B11:C11"/>
    <mergeCell ref="B12:B15"/>
    <mergeCell ref="B16:C16"/>
    <mergeCell ref="B17:C17"/>
    <mergeCell ref="B18:C18"/>
    <mergeCell ref="B19:C19"/>
    <mergeCell ref="B20:B21"/>
    <mergeCell ref="B22:C22"/>
    <mergeCell ref="B23:C23"/>
    <mergeCell ref="B71:C71"/>
    <mergeCell ref="B72:B74"/>
    <mergeCell ref="B75:B77"/>
    <mergeCell ref="B78:C78"/>
    <mergeCell ref="B36:C36"/>
    <mergeCell ref="B37:C37"/>
    <mergeCell ref="B38:C38"/>
    <mergeCell ref="B39:C39"/>
    <mergeCell ref="B40:B44"/>
    <mergeCell ref="B45:C45"/>
    <mergeCell ref="B24:B25"/>
    <mergeCell ref="B26:C26"/>
    <mergeCell ref="B27:B29"/>
    <mergeCell ref="B30:B32"/>
    <mergeCell ref="B33:C33"/>
    <mergeCell ref="B34:B35"/>
    <mergeCell ref="AB9:AB10"/>
    <mergeCell ref="AC9:AC10"/>
    <mergeCell ref="AD9:AD10"/>
    <mergeCell ref="AE9:AE10"/>
    <mergeCell ref="AF9:AG9"/>
    <mergeCell ref="AH9:AH10"/>
    <mergeCell ref="A6:X6"/>
    <mergeCell ref="A9:C10"/>
    <mergeCell ref="D9:D10"/>
    <mergeCell ref="E9:I9"/>
    <mergeCell ref="J9:X9"/>
    <mergeCell ref="Y9:AA9"/>
  </mergeCells>
  <dataValidations count="5">
    <dataValidation type="whole" allowBlank="1" showInputMessage="1" showErrorMessage="1" sqref="E11:AH52" xr:uid="{00000000-0002-0000-0400-000000000000}">
      <formula1>0</formula1>
      <formula2>9.99999999999999E+37</formula2>
    </dataValidation>
    <dataValidation type="whole" allowBlank="1" showInputMessage="1" showErrorMessage="1" sqref="E153:R168" xr:uid="{00000000-0002-0000-0400-000001000000}">
      <formula1>0</formula1>
      <formula2>9.99999999999999E+35</formula2>
    </dataValidation>
    <dataValidation allowBlank="1" showInputMessage="1" showErrorMessage="1" error="Valor no Permitido" sqref="A6 C8:C24 Z8:AA8 A249:B249 AC8:AF8 A214 AB8:AB10 J169:J204 D8:Y10 I99:W115 D140:I140 D142:M142 B140:B141 A145:P145 G146:H146 D147:F147 D104:D105 B146:C147 A170:A208 C170:C182 A146:A149 D205:F207 G206:AG207 D204:I204 D54:I55 D99:D100 B170:B214 F106:H106 B71:B85 M169:AI204 K169:L189 K197:L204 E99:E106 B113:C132 D119:L121 C140:C142 D131:D132 J131:L140 E131:I136 B134:D136 D170:I170 C184:C207 C26:C49 M119:M140 CK148:CN149 I146:P149 A107:A144 AI208:AI215 AH205 B8:B20 AC9 Z10:AA10 AD9:AF10 AG10 B22:B24 B26:B40 B45:B47 A8:A56 B90:B92 C71:C94 H105 A99:A105 B98:C104 CC148:CF149 F99:H104 D113:H115 B111:C111 B107:C109 Q148:BZ149 C51:C64 B53:B65 B67:C69" xr:uid="{00000000-0002-0000-0400-000002000000}"/>
    <dataValidation type="whole" operator="greaterThanOrEqual" allowBlank="1" showInputMessage="1" showErrorMessage="1" error="Valor no Permitido" sqref="D101:D103 B133:D133 D111:D112 B148:H149 E53:AH53 D107:D109 D11:D53 C208:AH215 D171:I203 B143:M144 B137:I139 D122:L130 D116:W118 D56:I98" xr:uid="{00000000-0002-0000-0400-000003000000}">
      <formula1>0</formula1>
    </dataValidation>
    <dataValidation type="whole" operator="greaterThanOrEqual" allowBlank="1" showInputMessage="1" showErrorMessage="1" sqref="D153:D168 E107:H109 E111:H112" xr:uid="{00000000-0002-0000-0400-000004000000}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A04</vt:lpstr>
      <vt:lpstr>A05</vt:lpstr>
      <vt:lpstr>A19a</vt:lpstr>
      <vt:lpstr>A26</vt:lpstr>
      <vt:lpstr>A27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Morales Sanchez</dc:creator>
  <cp:lastModifiedBy>Sit Electronics</cp:lastModifiedBy>
  <dcterms:created xsi:type="dcterms:W3CDTF">2025-02-03T13:41:47Z</dcterms:created>
  <dcterms:modified xsi:type="dcterms:W3CDTF">2025-06-03T22:10:25Z</dcterms:modified>
</cp:coreProperties>
</file>