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2" yWindow="5880" windowWidth="20556" windowHeight="2028"/>
  </bookViews>
  <sheets>
    <sheet name="電氣管線 " sheetId="48" r:id="rId1"/>
    <sheet name="弱電" sheetId="6" r:id="rId2"/>
    <sheet name="給排水" sheetId="1" r:id="rId3"/>
    <sheet name="消防電" sheetId="49" r:id="rId4"/>
    <sheet name="消防水" sheetId="1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0" localSheetId="3">#REF!</definedName>
    <definedName name="\0">#REF!</definedName>
    <definedName name="\a" localSheetId="3">#REF!</definedName>
    <definedName name="\a">#REF!</definedName>
    <definedName name="\b" localSheetId="3">#REF!</definedName>
    <definedName name="\b">#REF!</definedName>
    <definedName name="\c" localSheetId="3">#REF!</definedName>
    <definedName name="\c">#REF!</definedName>
    <definedName name="\d" localSheetId="3">#REF!</definedName>
    <definedName name="\d">#REF!</definedName>
    <definedName name="\e" localSheetId="3">#REF!</definedName>
    <definedName name="\e">#REF!</definedName>
    <definedName name="\f" localSheetId="3">#REF!</definedName>
    <definedName name="\f">#REF!</definedName>
    <definedName name="\i" localSheetId="3">[1]計算!#REF!</definedName>
    <definedName name="\i">[1]計算!#REF!</definedName>
    <definedName name="\l" localSheetId="3">#REF!</definedName>
    <definedName name="\l">#REF!</definedName>
    <definedName name="\o" localSheetId="3">#REF!</definedName>
    <definedName name="\o">#REF!</definedName>
    <definedName name="\p" localSheetId="3">#REF!</definedName>
    <definedName name="\p">#REF!</definedName>
    <definedName name="\r" localSheetId="3">#REF!</definedName>
    <definedName name="\r">#REF!</definedName>
    <definedName name="\s" localSheetId="3">#REF!</definedName>
    <definedName name="\s">#REF!</definedName>
    <definedName name="\t" localSheetId="3">#REF!</definedName>
    <definedName name="\t">#REF!</definedName>
    <definedName name="\w" localSheetId="3">#REF!</definedName>
    <definedName name="\w">#REF!</definedName>
    <definedName name="\x" localSheetId="3">#REF!</definedName>
    <definedName name="\x">#REF!</definedName>
    <definedName name="\z" localSheetId="3">#REF!</definedName>
    <definedName name="\z">#REF!</definedName>
    <definedName name="_0" localSheetId="3">#REF!</definedName>
    <definedName name="_0">#REF!</definedName>
    <definedName name="_141Kg_c㎡混凝土" localSheetId="3">#REF!</definedName>
    <definedName name="_141Kg_c㎡混凝土">#REF!</definedName>
    <definedName name="_1aa1_" localSheetId="3">#REF!</definedName>
    <definedName name="_1aa1_">#REF!</definedName>
    <definedName name="_211Kg_c㎡混凝土" localSheetId="3">#REF!</definedName>
    <definedName name="_211Kg_c㎡混凝土">#REF!</definedName>
    <definedName name="_2S1_" localSheetId="3">#REF!</definedName>
    <definedName name="_2S1_">#REF!</definedName>
    <definedName name="_3" localSheetId="3">#REF!</definedName>
    <definedName name="_3">#REF!</definedName>
    <definedName name="_3_直管" localSheetId="3">#REF!</definedName>
    <definedName name="_3_直管">#REF!</definedName>
    <definedName name="_3_厚管5.5mm" localSheetId="3">#REF!</definedName>
    <definedName name="_3_厚管5.5mm">#REF!</definedName>
    <definedName name="_3_彎管" localSheetId="3">#REF!</definedName>
    <definedName name="_3_彎管">#REF!</definedName>
    <definedName name="_38" localSheetId="3">#REF!</definedName>
    <definedName name="_38">#REF!</definedName>
    <definedName name="_3S2_" localSheetId="3">#REF!</definedName>
    <definedName name="_3S2_">#REF!</definedName>
    <definedName name="_4">#N/A</definedName>
    <definedName name="_4S3_" localSheetId="3">#REF!</definedName>
    <definedName name="_4S3_">#REF!</definedName>
    <definedName name="_6_直管" localSheetId="3">#REF!</definedName>
    <definedName name="_6_直管">#REF!</definedName>
    <definedName name="_6_厚管8.5mm" localSheetId="3">#REF!</definedName>
    <definedName name="_6_厚管8.5mm">#REF!</definedName>
    <definedName name="_6_彎管" localSheetId="3">#REF!</definedName>
    <definedName name="_6_彎管">#REF!</definedName>
    <definedName name="_8_直管" localSheetId="3">#REF!</definedName>
    <definedName name="_8_直管">#REF!</definedName>
    <definedName name="_8_厚管10mm" localSheetId="3">#REF!</definedName>
    <definedName name="_8_厚管10mm">#REF!</definedName>
    <definedName name="_8_彎管" localSheetId="3">#REF!</definedName>
    <definedName name="_8_彎管">#REF!</definedName>
    <definedName name="_a" localSheetId="3">#REF!</definedName>
    <definedName name="_a">#REF!</definedName>
    <definedName name="_ADD1" localSheetId="3">#REF!</definedName>
    <definedName name="_ADD1">#REF!</definedName>
    <definedName name="_ADD2" localSheetId="3">#REF!</definedName>
    <definedName name="_ADD2">#REF!</definedName>
    <definedName name="_ADD3" localSheetId="3">#REF!</definedName>
    <definedName name="_ADD3">#REF!</definedName>
    <definedName name="_c" localSheetId="3">#REF!</definedName>
    <definedName name="_c">#REF!</definedName>
    <definedName name="_d" localSheetId="3">#REF!</definedName>
    <definedName name="_d">#REF!</definedName>
    <definedName name="_f" localSheetId="3">#REF!</definedName>
    <definedName name="_f">#REF!</definedName>
    <definedName name="_Fill" localSheetId="1" hidden="1">#REF!</definedName>
    <definedName name="_Fill" localSheetId="3" hidden="1">#REF!</definedName>
    <definedName name="_Fill" localSheetId="0" hidden="1">#REF!</definedName>
    <definedName name="_Fill" hidden="1">#REF!</definedName>
    <definedName name="_xlnm._FilterDatabase" localSheetId="1" hidden="1">弱電!$A$2:$S$24</definedName>
    <definedName name="_xlnm._FilterDatabase" localSheetId="4" hidden="1">消防水!$A$2:$L$44</definedName>
    <definedName name="_xlnm._FilterDatabase" localSheetId="3" hidden="1">消防電!$A$2:$O$24</definedName>
    <definedName name="_xlnm._FilterDatabase" localSheetId="2" hidden="1">給排水!$A$2:$L$40</definedName>
    <definedName name="_xlnm._FilterDatabase" localSheetId="0" hidden="1">'電氣管線 '!$A$1:$S$1439</definedName>
    <definedName name="_kdj12" localSheetId="3">[2]單價分析表!#REF!</definedName>
    <definedName name="_kdj12">[2]單價分析表!#REF!</definedName>
    <definedName name="_kdj13" localSheetId="3">[2]單價分析表!#REF!</definedName>
    <definedName name="_kdj13">[2]單價分析表!#REF!</definedName>
    <definedName name="_kdj14" localSheetId="3">[2]單價分析表!#REF!</definedName>
    <definedName name="_kdj14">[2]單價分析表!#REF!</definedName>
    <definedName name="_kdj15" localSheetId="3">[2]單價分析表!#REF!</definedName>
    <definedName name="_kdj15">[2]單價分析表!#REF!</definedName>
    <definedName name="_kdj16" localSheetId="3">[2]單價分析表!#REF!</definedName>
    <definedName name="_kdj16">[2]單價分析表!#REF!</definedName>
    <definedName name="_kdj17" localSheetId="3">[2]單價分析表!#REF!</definedName>
    <definedName name="_kdj17">[2]單價分析表!#REF!</definedName>
    <definedName name="_kdj2" localSheetId="3">#REF!</definedName>
    <definedName name="_kdj2">#REF!</definedName>
    <definedName name="_kdj3" localSheetId="3">#REF!</definedName>
    <definedName name="_kdj3">#REF!</definedName>
    <definedName name="_kdj4" localSheetId="3">#REF!</definedName>
    <definedName name="_kdj4">#REF!</definedName>
    <definedName name="_kdj5" localSheetId="3">[2]單價分析表!#REF!</definedName>
    <definedName name="_kdj5">[2]單價分析表!#REF!</definedName>
    <definedName name="_kdj6" localSheetId="3">[2]單價分析表!#REF!</definedName>
    <definedName name="_kdj6">[2]單價分析表!#REF!</definedName>
    <definedName name="_kdj7" localSheetId="3">[2]單價分析表!#REF!</definedName>
    <definedName name="_kdj7">[2]單價分析表!#REF!</definedName>
    <definedName name="_kdj8" localSheetId="3">[2]單價分析表!#REF!</definedName>
    <definedName name="_kdj8">[2]單價分析表!#REF!</definedName>
    <definedName name="_kdj9" localSheetId="3">[2]單價分析表!#REF!</definedName>
    <definedName name="_kdj9">[2]單價分析表!#REF!</definedName>
    <definedName name="_Key1" localSheetId="1" hidden="1">#REF!</definedName>
    <definedName name="_Key1" localSheetId="3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3" hidden="1">#REF!</definedName>
    <definedName name="_Key2" localSheetId="0" hidden="1">#REF!</definedName>
    <definedName name="_Key2" hidden="1">#REF!</definedName>
    <definedName name="_MLS1" localSheetId="3">#REF!</definedName>
    <definedName name="_MLS1">#REF!</definedName>
    <definedName name="_MLS2" localSheetId="3">#REF!</definedName>
    <definedName name="_MLS2">#REF!</definedName>
    <definedName name="_o" localSheetId="3">#REF!</definedName>
    <definedName name="_o">#REF!</definedName>
    <definedName name="_Order1" hidden="1">255</definedName>
    <definedName name="_Order2" hidden="1">255</definedName>
    <definedName name="_p" localSheetId="3">#REF!</definedName>
    <definedName name="_p">#REF!</definedName>
    <definedName name="_PR1" localSheetId="3">#REF!</definedName>
    <definedName name="_PR1">#REF!</definedName>
    <definedName name="_PRN1" localSheetId="3">#REF!</definedName>
    <definedName name="_PRN1">#REF!</definedName>
    <definedName name="_r" localSheetId="3">#REF!</definedName>
    <definedName name="_r">#REF!</definedName>
    <definedName name="_s" localSheetId="3">#REF!</definedName>
    <definedName name="_s">#REF!</definedName>
    <definedName name="_w" localSheetId="3">#REF!</definedName>
    <definedName name="_w">#REF!</definedName>
    <definedName name="_x" localSheetId="3">#REF!</definedName>
    <definedName name="_x">#REF!</definedName>
    <definedName name="_z" localSheetId="3">#REF!</definedName>
    <definedName name="_z">#REF!</definedName>
    <definedName name="A" localSheetId="3">#REF!</definedName>
    <definedName name="A">#REF!</definedName>
    <definedName name="A100." localSheetId="3">[3]鳳農土!#REF!</definedName>
    <definedName name="A100.">[3]鳳農土!#REF!</definedName>
    <definedName name="aa" localSheetId="3">#REF!</definedName>
    <definedName name="aa">#REF!</definedName>
    <definedName name="AC加舖費" localSheetId="3">#REF!</definedName>
    <definedName name="AC加舖費">#REF!</definedName>
    <definedName name="AC修復費" localSheetId="3">#REF!</definedName>
    <definedName name="AC修復費">#REF!</definedName>
    <definedName name="AC路面切割" localSheetId="3">#REF!</definedName>
    <definedName name="AC路面切割">#REF!</definedName>
    <definedName name="ADD" localSheetId="3">#REF!</definedName>
    <definedName name="ADD">#REF!</definedName>
    <definedName name="AS" localSheetId="3">#REF!</definedName>
    <definedName name="AS">#REF!</definedName>
    <definedName name="B" localSheetId="3">#REF!</definedName>
    <definedName name="B">#REF!</definedName>
    <definedName name="BAN_TOTAL" localSheetId="3">#REF!</definedName>
    <definedName name="BAN_TOTAL">#REF!</definedName>
    <definedName name="BE" localSheetId="3">#REF!</definedName>
    <definedName name="BE">#REF!</definedName>
    <definedName name="CAR" localSheetId="3">#REF!</definedName>
    <definedName name="CAR">#REF!</definedName>
    <definedName name="CC" localSheetId="3">#REF!</definedName>
    <definedName name="CC">#REF!</definedName>
    <definedName name="CCS">#N/A</definedName>
    <definedName name="CH_2" localSheetId="3">#REF!</definedName>
    <definedName name="CH_2">#REF!</definedName>
    <definedName name="check" localSheetId="3">#REF!,#REF!,#REF!,#REF!,#REF!,#REF!,#REF!,#REF!,#REF!,#REF!,#REF!,#REF!,#REF!,#REF!,#REF!,#REF!,#REF!,#REF!</definedName>
    <definedName name="check">#REF!,#REF!,#REF!,#REF!,#REF!,#REF!,#REF!,#REF!,#REF!,#REF!,#REF!,#REF!,#REF!,#REF!,#REF!,#REF!,#REF!,#REF!</definedName>
    <definedName name="cost" localSheetId="3">#REF!,#REF!,#REF!,#REF!,#REF!,#REF!,#REF!,#REF!,#REF!,#REF!,#REF!,#REF!,#REF!,#REF!,#REF!,#REF!,#REF!,#REF!,#REF!,#REF!</definedName>
    <definedName name="cost">#REF!,#REF!,#REF!,#REF!,#REF!,#REF!,#REF!,#REF!,#REF!,#REF!,#REF!,#REF!,#REF!,#REF!,#REF!,#REF!,#REF!,#REF!,#REF!,#REF!</definedName>
    <definedName name="CSS">#N/A</definedName>
    <definedName name="D" localSheetId="3">#REF!</definedName>
    <definedName name="D">#REF!</definedName>
    <definedName name="D12_">#N/A</definedName>
    <definedName name="D20_">#N/A</definedName>
    <definedName name="_xlnm.Database" localSheetId="3">#REF!</definedName>
    <definedName name="_xlnm.Database">#REF!</definedName>
    <definedName name="DS" localSheetId="3">#REF!</definedName>
    <definedName name="DS">#REF!</definedName>
    <definedName name="DW9_">#N/A</definedName>
    <definedName name="E" localSheetId="3">#REF!</definedName>
    <definedName name="E">#REF!</definedName>
    <definedName name="EMT" localSheetId="3">#REF!</definedName>
    <definedName name="EMT">#REF!</definedName>
    <definedName name="F" localSheetId="3">#REF!</definedName>
    <definedName name="F">#REF!</definedName>
    <definedName name="FM" localSheetId="3">#REF!</definedName>
    <definedName name="FM">#REF!</definedName>
    <definedName name="FU" localSheetId="3">#REF!</definedName>
    <definedName name="FU">#REF!</definedName>
    <definedName name="G" localSheetId="3">[4]結構單價分析!#REF!</definedName>
    <definedName name="G">[4]結構單價分析!#REF!</definedName>
    <definedName name="GI" localSheetId="3">#REF!</definedName>
    <definedName name="GI">#REF!</definedName>
    <definedName name="H1_" localSheetId="3">#REF!</definedName>
    <definedName name="H1_">#REF!</definedName>
    <definedName name="H2_" localSheetId="3">#REF!</definedName>
    <definedName name="H2_">#REF!</definedName>
    <definedName name="H3_" localSheetId="3">#REF!</definedName>
    <definedName name="H3_">#REF!</definedName>
    <definedName name="HH" localSheetId="3">#REF!</definedName>
    <definedName name="HH">#REF!</definedName>
    <definedName name="I" localSheetId="3">#REF!</definedName>
    <definedName name="I">#REF!</definedName>
    <definedName name="K" localSheetId="3">[4]標單!#REF!</definedName>
    <definedName name="K">[4]標單!#REF!</definedName>
    <definedName name="L_1" localSheetId="3">#REF!</definedName>
    <definedName name="L_1">#REF!</definedName>
    <definedName name="L_2" localSheetId="3">#REF!</definedName>
    <definedName name="L_2">#REF!</definedName>
    <definedName name="L_3" localSheetId="3">#REF!</definedName>
    <definedName name="L_3">#REF!</definedName>
    <definedName name="LA" localSheetId="3">#REF!</definedName>
    <definedName name="LA">#REF!</definedName>
    <definedName name="MAR" localSheetId="3">#REF!</definedName>
    <definedName name="MAR">#REF!</definedName>
    <definedName name="MC" localSheetId="3">#REF!</definedName>
    <definedName name="MC">#REF!</definedName>
    <definedName name="MG" localSheetId="3">#REF!</definedName>
    <definedName name="MG">#REF!</definedName>
    <definedName name="MLS" localSheetId="3">#REF!</definedName>
    <definedName name="MLS">#REF!</definedName>
    <definedName name="NF" localSheetId="3">#REF!</definedName>
    <definedName name="NF">#REF!</definedName>
    <definedName name="OO" localSheetId="3">#REF!</definedName>
    <definedName name="OO">#REF!</definedName>
    <definedName name="OP" localSheetId="3">#REF!</definedName>
    <definedName name="OP">#REF!</definedName>
    <definedName name="P" localSheetId="3">#REF!</definedName>
    <definedName name="P">#REF!</definedName>
    <definedName name="PH" localSheetId="3">#REF!</definedName>
    <definedName name="PH">#REF!</definedName>
    <definedName name="PNL" localSheetId="3">#REF!</definedName>
    <definedName name="PNL">#REF!</definedName>
    <definedName name="PP" localSheetId="3">#REF!</definedName>
    <definedName name="PP">#REF!</definedName>
    <definedName name="_xlnm.Print_Area" localSheetId="3">#REF!</definedName>
    <definedName name="_xlnm.Print_Area">#REF!</definedName>
    <definedName name="Print_Area_MI" localSheetId="3">#REF!</definedName>
    <definedName name="Print_Area_MI">#REF!</definedName>
    <definedName name="_xlnm.Print_Titles" localSheetId="3">#REF!</definedName>
    <definedName name="_xlnm.Print_Titles">#REF!</definedName>
    <definedName name="Print_Titles_MI" localSheetId="3">#REF!</definedName>
    <definedName name="Print_Titles_MI">#REF!</definedName>
    <definedName name="PVC止水橡皮" localSheetId="3">#REF!</definedName>
    <definedName name="PVC止水橡皮">#REF!</definedName>
    <definedName name="QQ" localSheetId="3">#REF!</definedName>
    <definedName name="QQ">#REF!</definedName>
    <definedName name="RE" localSheetId="3">#REF!</definedName>
    <definedName name="RE">#REF!</definedName>
    <definedName name="RFH" localSheetId="3">#REF!</definedName>
    <definedName name="RFH">#REF!</definedName>
    <definedName name="S_0" localSheetId="3">#REF!</definedName>
    <definedName name="S_0">#REF!</definedName>
    <definedName name="S_1">#N/A</definedName>
    <definedName name="SC" localSheetId="3">#REF!</definedName>
    <definedName name="SC">#REF!</definedName>
    <definedName name="SUB_1" localSheetId="3">#REF!</definedName>
    <definedName name="SUB_1">#REF!</definedName>
    <definedName name="SUB_2" localSheetId="3">#REF!</definedName>
    <definedName name="SUB_2">#REF!</definedName>
    <definedName name="SUB_3" localSheetId="3">#REF!</definedName>
    <definedName name="SUB_3">#REF!</definedName>
    <definedName name="SUB_4" localSheetId="3">#REF!</definedName>
    <definedName name="SUB_4">#REF!</definedName>
    <definedName name="T" localSheetId="3">#REF!</definedName>
    <definedName name="T">#REF!</definedName>
    <definedName name="Tf" localSheetId="3">#REF!</definedName>
    <definedName name="Tf">#REF!</definedName>
    <definedName name="TL">#N/A</definedName>
    <definedName name="TOT" localSheetId="3">#REF!</definedName>
    <definedName name="TOT">#REF!</definedName>
    <definedName name="total" localSheetId="3">[2]預算書!#REF!</definedName>
    <definedName name="total">[2]預算書!#REF!</definedName>
    <definedName name="TTTT" localSheetId="3">#REF!</definedName>
    <definedName name="TTTT">#REF!</definedName>
    <definedName name="Tw" localSheetId="3">#REF!</definedName>
    <definedName name="Tw">#REF!</definedName>
    <definedName name="TY" localSheetId="3">#REF!</definedName>
    <definedName name="TY">#REF!</definedName>
    <definedName name="T型涵洞數" localSheetId="3">#REF!</definedName>
    <definedName name="T型涵洞數">#REF!</definedName>
    <definedName name="Ｕ型錨座裝設" localSheetId="3">#REF!</definedName>
    <definedName name="Ｕ型錨座裝設">#REF!</definedName>
    <definedName name="VS" localSheetId="3">#REF!</definedName>
    <definedName name="VS">#REF!</definedName>
    <definedName name="W" localSheetId="3">#REF!</definedName>
    <definedName name="W">#REF!</definedName>
    <definedName name="W15_">#N/A</definedName>
    <definedName name="W3_">#N/A</definedName>
    <definedName name="W6_">#N/A</definedName>
    <definedName name="WIN" localSheetId="3">#REF!</definedName>
    <definedName name="WIN">#REF!</definedName>
    <definedName name="Z" localSheetId="3">#REF!</definedName>
    <definedName name="Z">#REF!</definedName>
    <definedName name="Z_2" localSheetId="3">#REF!</definedName>
    <definedName name="Z_2">#REF!</definedName>
    <definedName name="ZC_1" localSheetId="3">#REF!</definedName>
    <definedName name="ZC_1">#REF!</definedName>
    <definedName name="φ13_50m_m" localSheetId="3">#REF!</definedName>
    <definedName name="φ13_50m_m">#REF!</definedName>
    <definedName name="φ65m_m" localSheetId="3">#REF!</definedName>
    <definedName name="φ65m_m">#REF!</definedName>
    <definedName name="φ75m_m接CI.DI平口接頭" localSheetId="3">#REF!</definedName>
    <definedName name="φ75m_m接CI.DI平口接頭">#REF!</definedName>
    <definedName name="φ75m_m接CI.DI機械接頭" localSheetId="3">#REF!</definedName>
    <definedName name="φ75m_m接CI.DI機械接頭">#REF!</definedName>
    <definedName name="一般涵洞長" localSheetId="3">#REF!</definedName>
    <definedName name="一般涵洞長">#REF!</definedName>
    <definedName name="乙方人孔蓋" localSheetId="3">#REF!</definedName>
    <definedName name="乙方人孔蓋">#REF!</definedName>
    <definedName name="二回預力裝設" localSheetId="3">#REF!</definedName>
    <definedName name="二回預力裝設">#REF!</definedName>
    <definedName name="人孔蓋裝設" localSheetId="3">#REF!</definedName>
    <definedName name="人孔蓋裝設">#REF!</definedName>
    <definedName name="人孔擋土4" localSheetId="3">#REF!</definedName>
    <definedName name="人孔擋土4">#REF!</definedName>
    <definedName name="人孔擋土47" localSheetId="3">#REF!</definedName>
    <definedName name="人孔擋土47">#REF!</definedName>
    <definedName name="人孔擋土7" localSheetId="3">#REF!</definedName>
    <definedName name="人孔擋土7">#REF!</definedName>
    <definedName name="人孔頸部" localSheetId="3">#REF!</definedName>
    <definedName name="人孔頸部">#REF!</definedName>
    <definedName name="人孔總數" localSheetId="3">#REF!</definedName>
    <definedName name="人孔總數">#REF!</definedName>
    <definedName name="人行道復舊" localSheetId="3">#REF!</definedName>
    <definedName name="人行道復舊">#REF!</definedName>
    <definedName name="口孔處理" localSheetId="3">#REF!</definedName>
    <definedName name="口孔處理">#REF!</definedName>
    <definedName name="士林_慶同_台芝" localSheetId="3">#REF!</definedName>
    <definedName name="士林_慶同_台芝">#REF!</definedName>
    <definedName name="工期" localSheetId="3">#REF!</definedName>
    <definedName name="工期">#REF!</definedName>
    <definedName name="工程名稱" localSheetId="3">#REF!</definedName>
    <definedName name="工程名稱">#REF!</definedName>
    <definedName name="工程地點" localSheetId="3">#REF!</definedName>
    <definedName name="工程地點">#REF!</definedName>
    <definedName name="工程概要">[5]圖說稿!$D$7</definedName>
    <definedName name="工程編號" localSheetId="3">#REF!</definedName>
    <definedName name="工程編號">#REF!</definedName>
    <definedName name="工程總長" localSheetId="3">#REF!</definedName>
    <definedName name="工程總長">#REF!</definedName>
    <definedName name="中" localSheetId="3">#REF!</definedName>
    <definedName name="中">#REF!</definedName>
    <definedName name="分析表1" localSheetId="3">[6]單價分析表!#REF!</definedName>
    <definedName name="分析表1">[6]單價分析表!#REF!</definedName>
    <definedName name="分析表10" localSheetId="3">[7]單價分析表!#REF!</definedName>
    <definedName name="分析表10">[7]單價分析表!#REF!</definedName>
    <definedName name="分析表11" localSheetId="3">[6]單價分析表!#REF!</definedName>
    <definedName name="分析表11">[6]單價分析表!#REF!</definedName>
    <definedName name="分析表14">[8]單價分析表!$G$266</definedName>
    <definedName name="分析表15">[8]單價分析表!$G$298</definedName>
    <definedName name="分析表17" localSheetId="3">[7]單價分析表!#REF!</definedName>
    <definedName name="分析表17">[7]單價分析表!#REF!</definedName>
    <definedName name="分析表2" localSheetId="3">[7]單價分析表!#REF!</definedName>
    <definedName name="分析表2">[7]單價分析表!#REF!</definedName>
    <definedName name="分析表3" localSheetId="3">[7]單價分析表!#REF!</definedName>
    <definedName name="分析表3">[7]單價分析表!#REF!</definedName>
    <definedName name="分析表6" localSheetId="3">[7]單價分析表!#REF!</definedName>
    <definedName name="分析表6">[7]單價分析表!#REF!</definedName>
    <definedName name="分析表8" localSheetId="3">[6]單價分析表!#REF!</definedName>
    <definedName name="分析表8">[6]單價分析表!#REF!</definedName>
    <definedName name="日圓" localSheetId="3">'[9]中央監控(單)'!#REF!</definedName>
    <definedName name="日圓">'[9]中央監控(單)'!#REF!</definedName>
    <definedName name="止水銅片" localSheetId="3">#REF!</definedName>
    <definedName name="止水銅片">#REF!</definedName>
    <definedName name="水泥砂漿" localSheetId="3">#REF!</definedName>
    <definedName name="水泥砂漿">#REF!</definedName>
    <definedName name="水泥路面嶄除費或拆除混凝土" localSheetId="3">#REF!</definedName>
    <definedName name="水泥路面嶄除費或拆除混凝土">#REF!</definedName>
    <definedName name="水槽蓋裝設" localSheetId="3">#REF!</definedName>
    <definedName name="水槽蓋裝設">#REF!</definedName>
    <definedName name="台北市" localSheetId="3">#REF!</definedName>
    <definedName name="台北市">#REF!</definedName>
    <definedName name="台幣" localSheetId="3">'[9]中央監控(單)'!#REF!</definedName>
    <definedName name="台幣">'[9]中央監控(單)'!#REF!</definedName>
    <definedName name="台灣省" localSheetId="3">[10]式項表!#REF!</definedName>
    <definedName name="台灣省">[10]式項表!#REF!</definedName>
    <definedName name="四回預力裝設" localSheetId="3">#REF!</definedName>
    <definedName name="四回預力裝設">#REF!</definedName>
    <definedName name="伍" localSheetId="3">#REF!</definedName>
    <definedName name="伍">#REF!</definedName>
    <definedName name="伍." localSheetId="3">#REF!</definedName>
    <definedName name="伍.">#REF!</definedName>
    <definedName name="共同項目金額">[11]數量表!$M$56</definedName>
    <definedName name="危險標示帶" localSheetId="3">#REF!</definedName>
    <definedName name="危險標示帶">#REF!</definedName>
    <definedName name="合計A" localSheetId="3">#REF!</definedName>
    <definedName name="合計A">#REF!</definedName>
    <definedName name="合計B" localSheetId="3">#REF!</definedName>
    <definedName name="合計B">#REF!</definedName>
    <definedName name="回填方" localSheetId="3">#REF!</definedName>
    <definedName name="回填方">#REF!</definedName>
    <definedName name="回填粗砂" localSheetId="3">#REF!</definedName>
    <definedName name="回填粗砂">#REF!</definedName>
    <definedName name="地物情況" localSheetId="3">#REF!</definedName>
    <definedName name="地物情況">#REF!</definedName>
    <definedName name="地線總長">'電氣管線 '!$O$2:$O$1439</definedName>
    <definedName name="安裝" localSheetId="3">'[9]中央監控(單)'!#REF!</definedName>
    <definedName name="安裝">'[9]中央監控(單)'!#REF!</definedName>
    <definedName name="竹" localSheetId="3">#REF!</definedName>
    <definedName name="竹">#REF!</definedName>
    <definedName name="位置">'電氣管線 '!#REF!</definedName>
    <definedName name="每處φ13_40m_m水表盒拆除及裝置_包括按裝止水栓水表箱﹑回填地盤" localSheetId="3">#REF!</definedName>
    <definedName name="每處φ13_40m_m水表盒拆除及裝置_包括按裝止水栓水表箱﹑回填地盤">#REF!</definedName>
    <definedName name="抽排水4" localSheetId="3">#REF!</definedName>
    <definedName name="抽排水4">#REF!</definedName>
    <definedName name="抽排水47" localSheetId="3">#REF!</definedName>
    <definedName name="抽排水47">#REF!</definedName>
    <definedName name="抽排水7" localSheetId="3">#REF!</definedName>
    <definedName name="抽排水7">#REF!</definedName>
    <definedName name="長度_M" localSheetId="3">#REF!</definedName>
    <definedName name="長度_M">#REF!</definedName>
    <definedName name="南科">[12]圖說稿!$D$3</definedName>
    <definedName name="按裝工資" localSheetId="3">#REF!</definedName>
    <definedName name="按裝工資">#REF!</definedName>
    <definedName name="挖方4" localSheetId="3">#REF!</definedName>
    <definedName name="挖方4">#REF!</definedName>
    <definedName name="挖方47" localSheetId="3">#REF!</definedName>
    <definedName name="挖方47">#REF!</definedName>
    <definedName name="挖方7" localSheetId="3">#REF!</definedName>
    <definedName name="挖方7">#REF!</definedName>
    <definedName name="穿尼龍繩" localSheetId="3">#REF!</definedName>
    <definedName name="穿尼龍繩">#REF!</definedName>
    <definedName name="穿越路口數" localSheetId="3">#REF!</definedName>
    <definedName name="穿越路口數">#REF!</definedName>
    <definedName name="美金" localSheetId="3">'[9]中央監控(單)'!#REF!</definedName>
    <definedName name="美金">'[9]中央監控(單)'!#REF!</definedName>
    <definedName name="重量_kg" localSheetId="3">#REF!</definedName>
    <definedName name="重量_kg">#REF!</definedName>
    <definedName name="級配砂石" localSheetId="3">#REF!</definedName>
    <definedName name="級配砂石">#REF!</definedName>
    <definedName name="配合排水溝改善用戶外線改遷_含臨時管線_以4M計算" localSheetId="3">#REF!</definedName>
    <definedName name="配合排水溝改善用戶外線改遷_含臨時管線_以4M計算">#REF!</definedName>
    <definedName name="配電線包紮費" localSheetId="3">#REF!</definedName>
    <definedName name="配電線包紮費">#REF!</definedName>
    <definedName name="配管另料" localSheetId="3">#REF!</definedName>
    <definedName name="配管另料">#REF!</definedName>
    <definedName name="配線另料" localSheetId="3">#REF!</definedName>
    <definedName name="配線另料">#REF!</definedName>
    <definedName name="參" localSheetId="3">#REF!</definedName>
    <definedName name="參">#REF!</definedName>
    <definedName name="基礎螺栓裝設" localSheetId="3">#REF!</definedName>
    <definedName name="基礎螺栓裝設">#REF!</definedName>
    <definedName name="專業廠" localSheetId="3">#REF!</definedName>
    <definedName name="專業廠">#REF!</definedName>
    <definedName name="常溫瀝青" localSheetId="3">#REF!</definedName>
    <definedName name="常溫瀝青">#REF!</definedName>
    <definedName name="排卵石" localSheetId="3">#REF!</definedName>
    <definedName name="排卵石">#REF!</definedName>
    <definedName name="排氣閥安裝" localSheetId="3">#REF!</definedName>
    <definedName name="排氣閥安裝">#REF!</definedName>
    <definedName name="接地棒裝設" localSheetId="3">#REF!</definedName>
    <definedName name="接地棒裝設">#REF!</definedName>
    <definedName name="接地線徑">'電氣管線 '!$M$2:$M$1439</definedName>
    <definedName name="混凝土140" localSheetId="3">#REF!</definedName>
    <definedName name="混凝土140">#REF!</definedName>
    <definedName name="混凝土175" localSheetId="3">#REF!</definedName>
    <definedName name="混凝土175">#REF!</definedName>
    <definedName name="混凝土210" localSheetId="3">#REF!</definedName>
    <definedName name="混凝土210">#REF!</definedName>
    <definedName name="清水模板" localSheetId="3">#REF!</definedName>
    <definedName name="清水模板">#REF!</definedName>
    <definedName name="組裝工資" localSheetId="3">#REF!</definedName>
    <definedName name="組裝工資">#REF!</definedName>
    <definedName name="單位">[13]參數設定!$B$42:$B$48</definedName>
    <definedName name="單位重量_kg" localSheetId="3">#REF!</definedName>
    <definedName name="單位重量_kg">#REF!</definedName>
    <definedName name="場鑄孔長" localSheetId="3">#REF!</definedName>
    <definedName name="場鑄孔長">#REF!</definedName>
    <definedName name="場鑄孔數" localSheetId="3">#REF!</definedName>
    <definedName name="場鑄孔數">#REF!</definedName>
    <definedName name="普通模板" localSheetId="3">#REF!</definedName>
    <definedName name="普通模板">#REF!</definedName>
    <definedName name="殘土處理" localSheetId="3">#REF!</definedName>
    <definedName name="殘土處理">#REF!</definedName>
    <definedName name="殘方" localSheetId="3">#REF!</definedName>
    <definedName name="殘方">#REF!</definedName>
    <definedName name="稅雜費" localSheetId="3">#REF!</definedName>
    <definedName name="稅雜費">#REF!</definedName>
    <definedName name="竣工圖數" localSheetId="3">#REF!</definedName>
    <definedName name="竣工圖數">#REF!</definedName>
    <definedName name="新闢路" localSheetId="3">#REF!</definedName>
    <definedName name="新闢路">#REF!</definedName>
    <definedName name="碎石級配" localSheetId="3">#REF!</definedName>
    <definedName name="碎石級配">#REF!</definedName>
    <definedName name="腳踏釘埋設" localSheetId="3">#REF!</definedName>
    <definedName name="腳踏釘埋設">#REF!</definedName>
    <definedName name="試通費" localSheetId="3">#REF!</definedName>
    <definedName name="試通費">#REF!</definedName>
    <definedName name="運什費" localSheetId="3">#REF!</definedName>
    <definedName name="運什費">#REF!</definedName>
    <definedName name="過橋鐵件_平均單價" localSheetId="3">#REF!</definedName>
    <definedName name="過橋鐵件_平均單價">#REF!</definedName>
    <definedName name="道路水溝復舊" localSheetId="3">#REF!</definedName>
    <definedName name="道路水溝復舊">#REF!</definedName>
    <definedName name="電線公稱線徑">[14]管核算!$F$2:$F$20</definedName>
    <definedName name="電線及端子另料" localSheetId="3">#REF!</definedName>
    <definedName name="電線及端子另料">#REF!</definedName>
    <definedName name="預鑄人孔裝設" localSheetId="3">#REF!</definedName>
    <definedName name="預鑄人孔裝設">#REF!</definedName>
    <definedName name="預鑄孔長" localSheetId="3">#REF!</definedName>
    <definedName name="預鑄孔長">#REF!</definedName>
    <definedName name="預鑄孔數" localSheetId="3">#REF!</definedName>
    <definedName name="預鑄孔數">#REF!</definedName>
    <definedName name="管溝換填砂" localSheetId="3">#REF!</definedName>
    <definedName name="管溝換填砂">#REF!</definedName>
    <definedName name="管溝換填碎石級配料" localSheetId="3">#REF!</definedName>
    <definedName name="管溝換填碎石級配料">#REF!</definedName>
    <definedName name="管路長度" localSheetId="3">#REF!</definedName>
    <definedName name="管路長度">#REF!</definedName>
    <definedName name="管路模板" localSheetId="3">#REF!</definedName>
    <definedName name="管路模板">#REF!</definedName>
    <definedName name="管路擋土4" localSheetId="3">#REF!</definedName>
    <definedName name="管路擋土4">#REF!</definedName>
    <definedName name="管路擋土47" localSheetId="3">#REF!</definedName>
    <definedName name="管路擋土47">#REF!</definedName>
    <definedName name="管路擋土7" localSheetId="3">#REF!</definedName>
    <definedName name="管路擋土7">#REF!</definedName>
    <definedName name="管線" localSheetId="3">'[9]中央監控(單)'!#REF!</definedName>
    <definedName name="管線">'[9]中央監控(單)'!#REF!</definedName>
    <definedName name="管線過台糖鐵路埋設費" localSheetId="3">#REF!</definedName>
    <definedName name="管線過台糖鐵路埋設費">#REF!</definedName>
    <definedName name="管總長">'電氣管線 '!$S$2:$S$1439</definedName>
    <definedName name="銅排及另料" localSheetId="3">#REF!</definedName>
    <definedName name="銅排及另料">#REF!</definedName>
    <definedName name="數量" localSheetId="3">#REF!</definedName>
    <definedName name="數量">#REF!</definedName>
    <definedName name="樓地板m2" localSheetId="3">[15]假設工程詳細表!#REF!</definedName>
    <definedName name="樓地板m2">[15]假設工程詳細表!#REF!</definedName>
    <definedName name="標準單價" localSheetId="3">#REF!</definedName>
    <definedName name="標準單價">#REF!</definedName>
    <definedName name="線徑">'電氣管線 '!$H$1:$H$1439</definedName>
    <definedName name="舖碎石" localSheetId="3">#REF!</definedName>
    <definedName name="舖碎石">#REF!</definedName>
    <definedName name="鋼筋" localSheetId="3">#REF!</definedName>
    <definedName name="鋼筋">#REF!</definedName>
    <definedName name="營業稅" localSheetId="3">[2]預算書!#REF!</definedName>
    <definedName name="營業稅">[2]預算書!#REF!</definedName>
    <definedName name="總線長">'電氣管線 '!$L$2:$L$1439</definedName>
    <definedName name="隱藏欄模組.印數量表" localSheetId="3">[16]!隱藏欄模組.印數量表</definedName>
    <definedName name="隱藏欄模組.印數量表">[16]!隱藏欄模組.印數量表</definedName>
    <definedName name="覆蓋鐵板" localSheetId="3">#REF!</definedName>
    <definedName name="覆蓋鐵板">#REF!</definedName>
    <definedName name="雜項另料" localSheetId="3">#REF!</definedName>
    <definedName name="雜項另料">#REF!</definedName>
    <definedName name="變更試挖費" localSheetId="3">#REF!</definedName>
    <definedName name="變更試挖費">#REF!</definedName>
  </definedNames>
  <calcPr calcId="171027"/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37" i="1"/>
  <c r="L38" i="1"/>
  <c r="L39" i="1"/>
  <c r="L40" i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P30" i="49"/>
  <c r="P31" i="49"/>
  <c r="P32" i="49"/>
  <c r="P33" i="49"/>
  <c r="P34" i="49"/>
  <c r="P35" i="49"/>
  <c r="P36" i="49"/>
  <c r="P37" i="49"/>
  <c r="P38" i="49"/>
  <c r="P39" i="49"/>
  <c r="P40" i="49"/>
  <c r="P41" i="49"/>
  <c r="N57" i="49"/>
  <c r="M57" i="49"/>
  <c r="L57" i="49"/>
  <c r="K57" i="49"/>
  <c r="J57" i="49"/>
  <c r="I57" i="49"/>
  <c r="N56" i="49"/>
  <c r="M56" i="49"/>
  <c r="L56" i="49"/>
  <c r="K56" i="49"/>
  <c r="J56" i="49"/>
  <c r="I56" i="49"/>
  <c r="N55" i="49"/>
  <c r="M55" i="49"/>
  <c r="L55" i="49"/>
  <c r="K55" i="49"/>
  <c r="J55" i="49"/>
  <c r="I55" i="49"/>
  <c r="N54" i="49"/>
  <c r="M54" i="49"/>
  <c r="L54" i="49"/>
  <c r="K54" i="49"/>
  <c r="J54" i="49"/>
  <c r="I54" i="49"/>
  <c r="N53" i="49"/>
  <c r="M53" i="49"/>
  <c r="L53" i="49"/>
  <c r="K53" i="49"/>
  <c r="J53" i="49"/>
  <c r="I53" i="49"/>
  <c r="M52" i="49"/>
  <c r="L52" i="49"/>
  <c r="K52" i="49"/>
  <c r="J52" i="49"/>
  <c r="N49" i="49"/>
  <c r="M49" i="49"/>
  <c r="L49" i="49"/>
  <c r="K49" i="49"/>
  <c r="J49" i="49"/>
  <c r="I49" i="49"/>
  <c r="M48" i="49"/>
  <c r="L48" i="49"/>
  <c r="K48" i="49"/>
  <c r="J48" i="49"/>
  <c r="K50" i="49"/>
  <c r="J51" i="49"/>
  <c r="K47" i="49"/>
  <c r="K29" i="49"/>
  <c r="N29" i="49" s="1"/>
  <c r="I51" i="49" s="1"/>
  <c r="N28" i="49"/>
  <c r="P28" i="49" s="1"/>
  <c r="L28" i="49"/>
  <c r="N27" i="49"/>
  <c r="P27" i="49" s="1"/>
  <c r="L27" i="49"/>
  <c r="N26" i="49"/>
  <c r="P26" i="49" s="1"/>
  <c r="L26" i="49"/>
  <c r="N25" i="49"/>
  <c r="P25" i="49" s="1"/>
  <c r="L25" i="49"/>
  <c r="N24" i="49"/>
  <c r="P24" i="49" s="1"/>
  <c r="L24" i="49"/>
  <c r="N23" i="49"/>
  <c r="P23" i="49" s="1"/>
  <c r="L23" i="49"/>
  <c r="N22" i="49"/>
  <c r="P22" i="49" s="1"/>
  <c r="L22" i="49"/>
  <c r="N21" i="49"/>
  <c r="P21" i="49" s="1"/>
  <c r="L21" i="49"/>
  <c r="N20" i="49"/>
  <c r="P20" i="49" s="1"/>
  <c r="L20" i="49"/>
  <c r="N19" i="49"/>
  <c r="P19" i="49" s="1"/>
  <c r="L19" i="49"/>
  <c r="N18" i="49"/>
  <c r="P18" i="49" s="1"/>
  <c r="L18" i="49"/>
  <c r="N17" i="49"/>
  <c r="P17" i="49" s="1"/>
  <c r="L17" i="49"/>
  <c r="K16" i="49"/>
  <c r="N16" i="49" s="1"/>
  <c r="P16" i="49" s="1"/>
  <c r="N15" i="49"/>
  <c r="P15" i="49" s="1"/>
  <c r="L15" i="49"/>
  <c r="N14" i="49"/>
  <c r="P14" i="49" s="1"/>
  <c r="L14" i="49"/>
  <c r="N13" i="49"/>
  <c r="P13" i="49" s="1"/>
  <c r="L13" i="49"/>
  <c r="N12" i="49"/>
  <c r="P12" i="49" s="1"/>
  <c r="L12" i="49"/>
  <c r="N11" i="49"/>
  <c r="P11" i="49" s="1"/>
  <c r="L11" i="49"/>
  <c r="N10" i="49"/>
  <c r="P10" i="49" s="1"/>
  <c r="L10" i="49"/>
  <c r="N9" i="49"/>
  <c r="P9" i="49" s="1"/>
  <c r="L9" i="49"/>
  <c r="N8" i="49"/>
  <c r="P8" i="49" s="1"/>
  <c r="L8" i="49"/>
  <c r="N7" i="49"/>
  <c r="P7" i="49" s="1"/>
  <c r="L7" i="49"/>
  <c r="N6" i="49"/>
  <c r="P6" i="49" s="1"/>
  <c r="L6" i="49"/>
  <c r="N5" i="49"/>
  <c r="P5" i="49" s="1"/>
  <c r="L5" i="49"/>
  <c r="N4" i="49"/>
  <c r="P4" i="49" s="1"/>
  <c r="L4" i="49"/>
  <c r="K3" i="49"/>
  <c r="K2" i="49"/>
  <c r="L2" i="49" s="1"/>
  <c r="L99" i="16"/>
  <c r="K98" i="16"/>
  <c r="L98" i="16" s="1"/>
  <c r="K97" i="16"/>
  <c r="L97" i="16" s="1"/>
  <c r="L96" i="16"/>
  <c r="L95" i="16"/>
  <c r="K94" i="16"/>
  <c r="L94" i="16" s="1"/>
  <c r="K93" i="16"/>
  <c r="L93" i="16" s="1"/>
  <c r="L92" i="16"/>
  <c r="L91" i="16"/>
  <c r="K89" i="16"/>
  <c r="L89" i="16" s="1"/>
  <c r="L88" i="16"/>
  <c r="L87" i="16"/>
  <c r="K86" i="16"/>
  <c r="L86" i="16" s="1"/>
  <c r="K85" i="16"/>
  <c r="L85" i="16" s="1"/>
  <c r="L84" i="16"/>
  <c r="K83" i="16"/>
  <c r="L83" i="16" s="1"/>
  <c r="K82" i="16"/>
  <c r="L82" i="16" s="1"/>
  <c r="K81" i="16"/>
  <c r="L81" i="16" s="1"/>
  <c r="S1417" i="48"/>
  <c r="R1439" i="48"/>
  <c r="Q1439" i="48"/>
  <c r="R1438" i="48"/>
  <c r="Q1438" i="48"/>
  <c r="R1437" i="48"/>
  <c r="Q1437" i="48"/>
  <c r="R1436" i="48"/>
  <c r="Q1436" i="48"/>
  <c r="R1435" i="48"/>
  <c r="Q1435" i="48"/>
  <c r="R1434" i="48"/>
  <c r="Q1434" i="48"/>
  <c r="R1433" i="48"/>
  <c r="Q1433" i="48"/>
  <c r="R1432" i="48"/>
  <c r="Q1432" i="48"/>
  <c r="R1431" i="48"/>
  <c r="Q1431" i="48"/>
  <c r="R1430" i="48"/>
  <c r="Q1430" i="48"/>
  <c r="R1429" i="48"/>
  <c r="Q1429" i="48"/>
  <c r="R1428" i="48"/>
  <c r="Q1428" i="48"/>
  <c r="R1427" i="48"/>
  <c r="Q1427" i="48"/>
  <c r="R1426" i="48"/>
  <c r="Q1426" i="48"/>
  <c r="R1425" i="48"/>
  <c r="Q1425" i="48"/>
  <c r="R1424" i="48"/>
  <c r="Q1424" i="48"/>
  <c r="R1423" i="48"/>
  <c r="Q1423" i="48"/>
  <c r="R1422" i="48"/>
  <c r="Q1422" i="48"/>
  <c r="R1421" i="48"/>
  <c r="Q1421" i="48"/>
  <c r="R1420" i="48"/>
  <c r="Q1420" i="48"/>
  <c r="R1419" i="48"/>
  <c r="R1418" i="48"/>
  <c r="Q1418" i="48"/>
  <c r="R1416" i="48"/>
  <c r="Q1416" i="48"/>
  <c r="R1415" i="48"/>
  <c r="Q1415" i="48"/>
  <c r="R1414" i="48"/>
  <c r="R1413" i="48"/>
  <c r="Q1413" i="48"/>
  <c r="R1412" i="48"/>
  <c r="Q1412" i="48"/>
  <c r="R1411" i="48"/>
  <c r="Q1411" i="48"/>
  <c r="R1410" i="48"/>
  <c r="R1409" i="48"/>
  <c r="R1408" i="48"/>
  <c r="Q1408" i="48"/>
  <c r="R1407" i="48"/>
  <c r="Q1407" i="48"/>
  <c r="R1406" i="48"/>
  <c r="Q1406" i="48"/>
  <c r="R1405" i="48"/>
  <c r="R1404" i="48"/>
  <c r="R1403" i="48"/>
  <c r="Q1403" i="48"/>
  <c r="R1402" i="48"/>
  <c r="Q1402" i="48"/>
  <c r="R1401" i="48"/>
  <c r="Q1401" i="48"/>
  <c r="R1400" i="48"/>
  <c r="Q1400" i="48"/>
  <c r="R1399" i="48"/>
  <c r="Q1399" i="48"/>
  <c r="R1398" i="48"/>
  <c r="Q1398" i="48"/>
  <c r="R1397" i="48"/>
  <c r="Q1397" i="48"/>
  <c r="R1396" i="48"/>
  <c r="Q1396" i="48"/>
  <c r="R1395" i="48"/>
  <c r="Q1395" i="48"/>
  <c r="R1394" i="48"/>
  <c r="R1393" i="48"/>
  <c r="Q1393" i="48"/>
  <c r="R1392" i="48"/>
  <c r="S1392" i="48" s="1"/>
  <c r="Q1392" i="48"/>
  <c r="R1391" i="48"/>
  <c r="Q1391" i="48"/>
  <c r="R1390" i="48"/>
  <c r="S1390" i="48" s="1"/>
  <c r="Q1390" i="48"/>
  <c r="R1389" i="48"/>
  <c r="R1388" i="48"/>
  <c r="Q1388" i="48"/>
  <c r="R1387" i="48"/>
  <c r="Q1387" i="48"/>
  <c r="R1386" i="48"/>
  <c r="Q1386" i="48"/>
  <c r="R1385" i="48"/>
  <c r="Q1385" i="48"/>
  <c r="R1384" i="48"/>
  <c r="Q1384" i="48"/>
  <c r="R1383" i="48"/>
  <c r="Q1383" i="48"/>
  <c r="R1382" i="48"/>
  <c r="Q1382" i="48"/>
  <c r="R1381" i="48"/>
  <c r="Q1381" i="48"/>
  <c r="R1380" i="48"/>
  <c r="Q1380" i="48"/>
  <c r="R1379" i="48"/>
  <c r="R1378" i="48"/>
  <c r="R1377" i="48"/>
  <c r="R1376" i="48"/>
  <c r="S1376" i="48" s="1"/>
  <c r="Q1376" i="48"/>
  <c r="R1375" i="48"/>
  <c r="Q1375" i="48"/>
  <c r="R1374" i="48"/>
  <c r="S1374" i="48" s="1"/>
  <c r="Q1374" i="48"/>
  <c r="R1373" i="48"/>
  <c r="Q1373" i="48"/>
  <c r="R1372" i="48"/>
  <c r="S1372" i="48" s="1"/>
  <c r="Q1372" i="48"/>
  <c r="R1371" i="48"/>
  <c r="Q1371" i="48"/>
  <c r="R1370" i="48"/>
  <c r="R1369" i="48"/>
  <c r="Q1369" i="48"/>
  <c r="R1368" i="48"/>
  <c r="R1367" i="48"/>
  <c r="S1367" i="48" s="1"/>
  <c r="Q1367" i="48"/>
  <c r="R1366" i="48"/>
  <c r="Q1366" i="48"/>
  <c r="R1365" i="48"/>
  <c r="S1365" i="48" s="1"/>
  <c r="Q1365" i="48"/>
  <c r="R1364" i="48"/>
  <c r="R1363" i="48"/>
  <c r="Q1363" i="48"/>
  <c r="R1362" i="48"/>
  <c r="Q1362" i="48"/>
  <c r="R1361" i="48"/>
  <c r="Q1361" i="48"/>
  <c r="R1360" i="48"/>
  <c r="Q1360" i="48"/>
  <c r="R1359" i="48"/>
  <c r="R1358" i="48"/>
  <c r="R1357" i="48"/>
  <c r="Q1357" i="48"/>
  <c r="R1356" i="48"/>
  <c r="Q1356" i="48"/>
  <c r="R1355" i="48"/>
  <c r="R1354" i="48"/>
  <c r="Q1354" i="48"/>
  <c r="R1353" i="48"/>
  <c r="S1353" i="48" s="1"/>
  <c r="Q1353" i="48"/>
  <c r="R1352" i="48"/>
  <c r="Q1352" i="48"/>
  <c r="R1351" i="48"/>
  <c r="S1351" i="48" s="1"/>
  <c r="Q1351" i="48"/>
  <c r="R1350" i="48"/>
  <c r="R1349" i="48"/>
  <c r="Q1349" i="48"/>
  <c r="R1348" i="48"/>
  <c r="R1347" i="48"/>
  <c r="Q1347" i="48"/>
  <c r="Q1346" i="48"/>
  <c r="S1346" i="48" s="1"/>
  <c r="Q1345" i="48"/>
  <c r="S1345" i="48" s="1"/>
  <c r="Q1344" i="48"/>
  <c r="S1344" i="48" s="1"/>
  <c r="Q1343" i="48"/>
  <c r="S1343" i="48" s="1"/>
  <c r="Q1342" i="48"/>
  <c r="S1342" i="48" s="1"/>
  <c r="Q1341" i="48"/>
  <c r="S1341" i="48" s="1"/>
  <c r="Q1340" i="48"/>
  <c r="S1340" i="48" s="1"/>
  <c r="Q1339" i="48"/>
  <c r="S1339" i="48" s="1"/>
  <c r="Q1338" i="48"/>
  <c r="S1338" i="48" s="1"/>
  <c r="Q1337" i="48"/>
  <c r="S1337" i="48" s="1"/>
  <c r="Q1336" i="48"/>
  <c r="S1336" i="48" s="1"/>
  <c r="Q1335" i="48"/>
  <c r="S1335" i="48" s="1"/>
  <c r="Q1334" i="48"/>
  <c r="S1334" i="48" s="1"/>
  <c r="Q1333" i="48"/>
  <c r="S1333" i="48" s="1"/>
  <c r="Q1332" i="48"/>
  <c r="S1332" i="48" s="1"/>
  <c r="Q1331" i="48"/>
  <c r="S1331" i="48" s="1"/>
  <c r="Q1330" i="48"/>
  <c r="S1330" i="48" s="1"/>
  <c r="Q1329" i="48"/>
  <c r="S1329" i="48" s="1"/>
  <c r="Q1328" i="48"/>
  <c r="S1328" i="48" s="1"/>
  <c r="Q1327" i="48"/>
  <c r="S1327" i="48" s="1"/>
  <c r="Q1326" i="48"/>
  <c r="S1326" i="48" s="1"/>
  <c r="Q1325" i="48"/>
  <c r="S1325" i="48" s="1"/>
  <c r="Q1324" i="48"/>
  <c r="S1324" i="48" s="1"/>
  <c r="Q1323" i="48"/>
  <c r="S1323" i="48" s="1"/>
  <c r="Q1322" i="48"/>
  <c r="S1322" i="48" s="1"/>
  <c r="Q1321" i="48"/>
  <c r="S1321" i="48" s="1"/>
  <c r="Q1320" i="48"/>
  <c r="S1320" i="48" s="1"/>
  <c r="Q1319" i="48"/>
  <c r="S1319" i="48" s="1"/>
  <c r="Q1318" i="48"/>
  <c r="S1318" i="48" s="1"/>
  <c r="Q1317" i="48"/>
  <c r="S1317" i="48" s="1"/>
  <c r="Q1316" i="48"/>
  <c r="S1316" i="48" s="1"/>
  <c r="Q1315" i="48"/>
  <c r="S1315" i="48" s="1"/>
  <c r="Q1314" i="48"/>
  <c r="S1314" i="48" s="1"/>
  <c r="Q1313" i="48"/>
  <c r="S1313" i="48" s="1"/>
  <c r="Q1312" i="48"/>
  <c r="S1312" i="48" s="1"/>
  <c r="Q1311" i="48"/>
  <c r="S1311" i="48" s="1"/>
  <c r="Q1310" i="48"/>
  <c r="S1310" i="48" s="1"/>
  <c r="Q1309" i="48"/>
  <c r="S1309" i="48" s="1"/>
  <c r="Q1308" i="48"/>
  <c r="S1308" i="48" s="1"/>
  <c r="Q1307" i="48"/>
  <c r="S1307" i="48" s="1"/>
  <c r="Q1306" i="48"/>
  <c r="S1306" i="48" s="1"/>
  <c r="Q1305" i="48"/>
  <c r="S1305" i="48" s="1"/>
  <c r="Q1304" i="48"/>
  <c r="S1304" i="48" s="1"/>
  <c r="Q1303" i="48"/>
  <c r="S1303" i="48" s="1"/>
  <c r="Q1302" i="48"/>
  <c r="S1302" i="48" s="1"/>
  <c r="Q1301" i="48"/>
  <c r="S1301" i="48" s="1"/>
  <c r="Q1300" i="48"/>
  <c r="S1300" i="48" s="1"/>
  <c r="Q1299" i="48"/>
  <c r="S1299" i="48" s="1"/>
  <c r="Q1298" i="48"/>
  <c r="S1298" i="48" s="1"/>
  <c r="Q1297" i="48"/>
  <c r="S1297" i="48" s="1"/>
  <c r="Q1296" i="48"/>
  <c r="S1296" i="48" s="1"/>
  <c r="Q1295" i="48"/>
  <c r="S1295" i="48" s="1"/>
  <c r="Q1294" i="48"/>
  <c r="S1294" i="48" s="1"/>
  <c r="Q1293" i="48"/>
  <c r="S1293" i="48" s="1"/>
  <c r="Q1292" i="48"/>
  <c r="S1292" i="48" s="1"/>
  <c r="Q1291" i="48"/>
  <c r="S1291" i="48" s="1"/>
  <c r="Q1290" i="48"/>
  <c r="S1290" i="48" s="1"/>
  <c r="Q1289" i="48"/>
  <c r="S1289" i="48" s="1"/>
  <c r="Q1288" i="48"/>
  <c r="S1288" i="48" s="1"/>
  <c r="Q1287" i="48"/>
  <c r="S1287" i="48" s="1"/>
  <c r="Q1286" i="48"/>
  <c r="S1286" i="48" s="1"/>
  <c r="Q1285" i="48"/>
  <c r="S1285" i="48" s="1"/>
  <c r="Q1284" i="48"/>
  <c r="S1284" i="48" s="1"/>
  <c r="Q1283" i="48"/>
  <c r="S1283" i="48" s="1"/>
  <c r="Q1282" i="48"/>
  <c r="S1282" i="48" s="1"/>
  <c r="Q1281" i="48"/>
  <c r="S1281" i="48" s="1"/>
  <c r="Q1280" i="48"/>
  <c r="S1280" i="48" s="1"/>
  <c r="Q1279" i="48"/>
  <c r="S1279" i="48" s="1"/>
  <c r="Q1278" i="48"/>
  <c r="S1278" i="48" s="1"/>
  <c r="Q1277" i="48"/>
  <c r="S1277" i="48" s="1"/>
  <c r="Q1276" i="48"/>
  <c r="S1276" i="48" s="1"/>
  <c r="Q1275" i="48"/>
  <c r="S1275" i="48" s="1"/>
  <c r="Q1274" i="48"/>
  <c r="S1274" i="48" s="1"/>
  <c r="Q1273" i="48"/>
  <c r="S1273" i="48" s="1"/>
  <c r="Q1272" i="48"/>
  <c r="S1272" i="48" s="1"/>
  <c r="Q1271" i="48"/>
  <c r="S1271" i="48" s="1"/>
  <c r="Q1270" i="48"/>
  <c r="S1270" i="48" s="1"/>
  <c r="Q1269" i="48"/>
  <c r="S1269" i="48" s="1"/>
  <c r="Q1268" i="48"/>
  <c r="S1268" i="48" s="1"/>
  <c r="Q1267" i="48"/>
  <c r="S1267" i="48" s="1"/>
  <c r="Q1266" i="48"/>
  <c r="S1266" i="48" s="1"/>
  <c r="Q1265" i="48"/>
  <c r="S1265" i="48" s="1"/>
  <c r="Q1264" i="48"/>
  <c r="S1264" i="48" s="1"/>
  <c r="Q1263" i="48"/>
  <c r="S1263" i="48" s="1"/>
  <c r="Q1262" i="48"/>
  <c r="S1262" i="48" s="1"/>
  <c r="Q1261" i="48"/>
  <c r="S1261" i="48" s="1"/>
  <c r="Q1260" i="48"/>
  <c r="S1260" i="48" s="1"/>
  <c r="Q1259" i="48"/>
  <c r="S1259" i="48" s="1"/>
  <c r="Q1258" i="48"/>
  <c r="S1258" i="48" s="1"/>
  <c r="Q1257" i="48"/>
  <c r="S1257" i="48" s="1"/>
  <c r="Q1256" i="48"/>
  <c r="S1256" i="48" s="1"/>
  <c r="Q1255" i="48"/>
  <c r="S1255" i="48" s="1"/>
  <c r="Q1254" i="48"/>
  <c r="S1254" i="48" s="1"/>
  <c r="Q1253" i="48"/>
  <c r="S1253" i="48" s="1"/>
  <c r="Q1252" i="48"/>
  <c r="S1252" i="48" s="1"/>
  <c r="Q1251" i="48"/>
  <c r="S1251" i="48" s="1"/>
  <c r="Q1250" i="48"/>
  <c r="S1250" i="48" s="1"/>
  <c r="Q1249" i="48"/>
  <c r="S1249" i="48" s="1"/>
  <c r="Q1248" i="48"/>
  <c r="S1248" i="48" s="1"/>
  <c r="Q1247" i="48"/>
  <c r="S1247" i="48" s="1"/>
  <c r="Q1246" i="48"/>
  <c r="S1246" i="48" s="1"/>
  <c r="Q1245" i="48"/>
  <c r="S1245" i="48" s="1"/>
  <c r="Q1244" i="48"/>
  <c r="S1244" i="48" s="1"/>
  <c r="Q1243" i="48"/>
  <c r="S1243" i="48" s="1"/>
  <c r="Q1242" i="48"/>
  <c r="S1242" i="48" s="1"/>
  <c r="Q1241" i="48"/>
  <c r="S1241" i="48" s="1"/>
  <c r="Q1240" i="48"/>
  <c r="S1240" i="48" s="1"/>
  <c r="Q1239" i="48"/>
  <c r="S1239" i="48" s="1"/>
  <c r="Q1238" i="48"/>
  <c r="S1238" i="48" s="1"/>
  <c r="Q1237" i="48"/>
  <c r="S1237" i="48" s="1"/>
  <c r="Q1236" i="48"/>
  <c r="S1236" i="48" s="1"/>
  <c r="Q1235" i="48"/>
  <c r="S1235" i="48" s="1"/>
  <c r="Q1234" i="48"/>
  <c r="S1234" i="48" s="1"/>
  <c r="Q1233" i="48"/>
  <c r="S1233" i="48" s="1"/>
  <c r="Q1232" i="48"/>
  <c r="S1232" i="48" s="1"/>
  <c r="Q1231" i="48"/>
  <c r="S1231" i="48" s="1"/>
  <c r="Q1230" i="48"/>
  <c r="S1230" i="48" s="1"/>
  <c r="Q1229" i="48"/>
  <c r="S1229" i="48" s="1"/>
  <c r="Q1228" i="48"/>
  <c r="S1228" i="48" s="1"/>
  <c r="Q1227" i="48"/>
  <c r="S1227" i="48" s="1"/>
  <c r="Q1226" i="48"/>
  <c r="S1226" i="48" s="1"/>
  <c r="Q1225" i="48"/>
  <c r="S1225" i="48" s="1"/>
  <c r="Q1224" i="48"/>
  <c r="S1224" i="48" s="1"/>
  <c r="Q1223" i="48"/>
  <c r="S1223" i="48" s="1"/>
  <c r="Q1222" i="48"/>
  <c r="S1222" i="48" s="1"/>
  <c r="Q1221" i="48"/>
  <c r="S1221" i="48" s="1"/>
  <c r="Q1220" i="48"/>
  <c r="S1220" i="48" s="1"/>
  <c r="Q1219" i="48"/>
  <c r="S1219" i="48" s="1"/>
  <c r="Q1218" i="48"/>
  <c r="S1218" i="48" s="1"/>
  <c r="Q1217" i="48"/>
  <c r="S1217" i="48" s="1"/>
  <c r="Q1216" i="48"/>
  <c r="S1216" i="48" s="1"/>
  <c r="Q1215" i="48"/>
  <c r="S1215" i="48" s="1"/>
  <c r="Q1214" i="48"/>
  <c r="S1214" i="48" s="1"/>
  <c r="Q1213" i="48"/>
  <c r="S1213" i="48" s="1"/>
  <c r="Q1212" i="48"/>
  <c r="S1212" i="48" s="1"/>
  <c r="Q1211" i="48"/>
  <c r="S1211" i="48" s="1"/>
  <c r="Q1210" i="48"/>
  <c r="S1210" i="48" s="1"/>
  <c r="Q1209" i="48"/>
  <c r="S1209" i="48" s="1"/>
  <c r="Q1208" i="48"/>
  <c r="S1208" i="48" s="1"/>
  <c r="Q1207" i="48"/>
  <c r="S1207" i="48" s="1"/>
  <c r="Q1206" i="48"/>
  <c r="S1206" i="48" s="1"/>
  <c r="Q1205" i="48"/>
  <c r="S1205" i="48" s="1"/>
  <c r="Q1204" i="48"/>
  <c r="S1204" i="48" s="1"/>
  <c r="Q1203" i="48"/>
  <c r="S1203" i="48" s="1"/>
  <c r="Q1202" i="48"/>
  <c r="S1202" i="48" s="1"/>
  <c r="Q1201" i="48"/>
  <c r="S1201" i="48" s="1"/>
  <c r="Q1200" i="48"/>
  <c r="S1200" i="48" s="1"/>
  <c r="Q1199" i="48"/>
  <c r="S1199" i="48" s="1"/>
  <c r="Q1198" i="48"/>
  <c r="S1198" i="48" s="1"/>
  <c r="Q1197" i="48"/>
  <c r="S1197" i="48" s="1"/>
  <c r="Q1196" i="48"/>
  <c r="S1196" i="48" s="1"/>
  <c r="Q1195" i="48"/>
  <c r="S1195" i="48" s="1"/>
  <c r="Q1194" i="48"/>
  <c r="S1194" i="48" s="1"/>
  <c r="Q1193" i="48"/>
  <c r="S1193" i="48" s="1"/>
  <c r="Q1192" i="48"/>
  <c r="S1192" i="48" s="1"/>
  <c r="Q1191" i="48"/>
  <c r="S1191" i="48" s="1"/>
  <c r="Q1190" i="48"/>
  <c r="S1190" i="48" s="1"/>
  <c r="Q1189" i="48"/>
  <c r="S1189" i="48" s="1"/>
  <c r="Q1188" i="48"/>
  <c r="S1188" i="48" s="1"/>
  <c r="Q1187" i="48"/>
  <c r="S1187" i="48" s="1"/>
  <c r="Q1186" i="48"/>
  <c r="S1186" i="48" s="1"/>
  <c r="Q1185" i="48"/>
  <c r="S1185" i="48" s="1"/>
  <c r="Q1184" i="48"/>
  <c r="S1184" i="48" s="1"/>
  <c r="Q1183" i="48"/>
  <c r="S1183" i="48" s="1"/>
  <c r="Q1182" i="48"/>
  <c r="S1182" i="48" s="1"/>
  <c r="Q1181" i="48"/>
  <c r="S1181" i="48" s="1"/>
  <c r="Q1180" i="48"/>
  <c r="S1180" i="48" s="1"/>
  <c r="Q1179" i="48"/>
  <c r="S1179" i="48" s="1"/>
  <c r="Q1178" i="48"/>
  <c r="S1178" i="48" s="1"/>
  <c r="Q1177" i="48"/>
  <c r="S1177" i="48" s="1"/>
  <c r="Q1176" i="48"/>
  <c r="S1176" i="48" s="1"/>
  <c r="Q1175" i="48"/>
  <c r="S1175" i="48" s="1"/>
  <c r="Q1174" i="48"/>
  <c r="S1174" i="48" s="1"/>
  <c r="Q1173" i="48"/>
  <c r="S1173" i="48" s="1"/>
  <c r="Q1172" i="48"/>
  <c r="S1172" i="48" s="1"/>
  <c r="Q1171" i="48"/>
  <c r="S1171" i="48" s="1"/>
  <c r="Q1170" i="48"/>
  <c r="S1170" i="48" s="1"/>
  <c r="Q1169" i="48"/>
  <c r="S1169" i="48" s="1"/>
  <c r="Q1168" i="48"/>
  <c r="S1168" i="48" s="1"/>
  <c r="Q1167" i="48"/>
  <c r="S1167" i="48" s="1"/>
  <c r="Q1166" i="48"/>
  <c r="S1166" i="48" s="1"/>
  <c r="Q1165" i="48"/>
  <c r="S1165" i="48" s="1"/>
  <c r="Q1164" i="48"/>
  <c r="S1164" i="48" s="1"/>
  <c r="Q1163" i="48"/>
  <c r="S1163" i="48" s="1"/>
  <c r="Q1162" i="48"/>
  <c r="S1162" i="48" s="1"/>
  <c r="Q1161" i="48"/>
  <c r="S1161" i="48" s="1"/>
  <c r="Q1160" i="48"/>
  <c r="S1160" i="48" s="1"/>
  <c r="Q1159" i="48"/>
  <c r="S1159" i="48" s="1"/>
  <c r="Q1158" i="48"/>
  <c r="S1158" i="48" s="1"/>
  <c r="Q1157" i="48"/>
  <c r="S1157" i="48" s="1"/>
  <c r="Q1155" i="48"/>
  <c r="S1155" i="48" s="1"/>
  <c r="Q1154" i="48"/>
  <c r="S1154" i="48" s="1"/>
  <c r="Q1153" i="48"/>
  <c r="S1153" i="48" s="1"/>
  <c r="Q1152" i="48"/>
  <c r="S1152" i="48" s="1"/>
  <c r="Q1151" i="48"/>
  <c r="S1151" i="48" s="1"/>
  <c r="Q1150" i="48"/>
  <c r="S1150" i="48" s="1"/>
  <c r="Q1149" i="48"/>
  <c r="S1149" i="48" s="1"/>
  <c r="Q1148" i="48"/>
  <c r="S1148" i="48" s="1"/>
  <c r="Q1147" i="48"/>
  <c r="S1147" i="48" s="1"/>
  <c r="Q1146" i="48"/>
  <c r="S1146" i="48" s="1"/>
  <c r="Q1145" i="48"/>
  <c r="S1145" i="48" s="1"/>
  <c r="Q1144" i="48"/>
  <c r="S1144" i="48" s="1"/>
  <c r="Q1143" i="48"/>
  <c r="S1143" i="48" s="1"/>
  <c r="Q1141" i="48"/>
  <c r="S1141" i="48" s="1"/>
  <c r="Q1140" i="48"/>
  <c r="S1140" i="48" s="1"/>
  <c r="Q1139" i="48"/>
  <c r="S1139" i="48" s="1"/>
  <c r="Q1138" i="48"/>
  <c r="S1138" i="48" s="1"/>
  <c r="Q1137" i="48"/>
  <c r="S1137" i="48" s="1"/>
  <c r="Q1136" i="48"/>
  <c r="S1136" i="48" s="1"/>
  <c r="Q1135" i="48"/>
  <c r="S1135" i="48" s="1"/>
  <c r="Q1134" i="48"/>
  <c r="S1134" i="48" s="1"/>
  <c r="Q1133" i="48"/>
  <c r="S1133" i="48" s="1"/>
  <c r="Q1132" i="48"/>
  <c r="S1132" i="48" s="1"/>
  <c r="Q1131" i="48"/>
  <c r="S1131" i="48" s="1"/>
  <c r="Q1130" i="48"/>
  <c r="S1130" i="48" s="1"/>
  <c r="Q1129" i="48"/>
  <c r="S1129" i="48" s="1"/>
  <c r="Q1128" i="48"/>
  <c r="S1128" i="48" s="1"/>
  <c r="Q1127" i="48"/>
  <c r="S1127" i="48" s="1"/>
  <c r="Q1126" i="48"/>
  <c r="S1126" i="48" s="1"/>
  <c r="Q1125" i="48"/>
  <c r="S1125" i="48" s="1"/>
  <c r="Q1124" i="48"/>
  <c r="S1124" i="48" s="1"/>
  <c r="Q1123" i="48"/>
  <c r="S1123" i="48" s="1"/>
  <c r="Q1122" i="48"/>
  <c r="S1122" i="48" s="1"/>
  <c r="Q1121" i="48"/>
  <c r="S1121" i="48" s="1"/>
  <c r="Q1120" i="48"/>
  <c r="S1120" i="48" s="1"/>
  <c r="Q1119" i="48"/>
  <c r="S1119" i="48" s="1"/>
  <c r="Q1118" i="48"/>
  <c r="S1118" i="48" s="1"/>
  <c r="Q1117" i="48"/>
  <c r="S1117" i="48" s="1"/>
  <c r="Q1116" i="48"/>
  <c r="S1116" i="48" s="1"/>
  <c r="Q1115" i="48"/>
  <c r="S1115" i="48" s="1"/>
  <c r="Q1114" i="48"/>
  <c r="S1114" i="48" s="1"/>
  <c r="Q1113" i="48"/>
  <c r="S1113" i="48" s="1"/>
  <c r="Q1112" i="48"/>
  <c r="S1112" i="48" s="1"/>
  <c r="Q1111" i="48"/>
  <c r="S1111" i="48" s="1"/>
  <c r="Q1110" i="48"/>
  <c r="S1110" i="48" s="1"/>
  <c r="Q1109" i="48"/>
  <c r="S1109" i="48" s="1"/>
  <c r="Q1108" i="48"/>
  <c r="S1108" i="48" s="1"/>
  <c r="Q1107" i="48"/>
  <c r="S1107" i="48" s="1"/>
  <c r="Q1106" i="48"/>
  <c r="S1106" i="48" s="1"/>
  <c r="Q1105" i="48"/>
  <c r="S1105" i="48" s="1"/>
  <c r="Q1104" i="48"/>
  <c r="S1104" i="48" s="1"/>
  <c r="Q1103" i="48"/>
  <c r="S1103" i="48" s="1"/>
  <c r="Q1102" i="48"/>
  <c r="S1102" i="48" s="1"/>
  <c r="Q1101" i="48"/>
  <c r="S1101" i="48" s="1"/>
  <c r="Q1100" i="48"/>
  <c r="S1100" i="48" s="1"/>
  <c r="Q1099" i="48"/>
  <c r="S1099" i="48" s="1"/>
  <c r="Q1098" i="48"/>
  <c r="S1098" i="48" s="1"/>
  <c r="Q1097" i="48"/>
  <c r="S1097" i="48" s="1"/>
  <c r="Q1096" i="48"/>
  <c r="S1096" i="48" s="1"/>
  <c r="Q1095" i="48"/>
  <c r="S1095" i="48" s="1"/>
  <c r="Q1094" i="48"/>
  <c r="S1094" i="48" s="1"/>
  <c r="Q1093" i="48"/>
  <c r="S1093" i="48" s="1"/>
  <c r="Q1092" i="48"/>
  <c r="S1092" i="48" s="1"/>
  <c r="Q1091" i="48"/>
  <c r="S1091" i="48" s="1"/>
  <c r="Q1090" i="48"/>
  <c r="S1090" i="48" s="1"/>
  <c r="Q1089" i="48"/>
  <c r="S1089" i="48" s="1"/>
  <c r="Q1088" i="48"/>
  <c r="S1088" i="48" s="1"/>
  <c r="Q1087" i="48"/>
  <c r="S1087" i="48" s="1"/>
  <c r="Q1086" i="48"/>
  <c r="S1086" i="48" s="1"/>
  <c r="Q1085" i="48"/>
  <c r="S1085" i="48" s="1"/>
  <c r="Q1084" i="48"/>
  <c r="S1084" i="48" s="1"/>
  <c r="R1083" i="48"/>
  <c r="Q1083" i="48"/>
  <c r="R1082" i="48"/>
  <c r="Q1082" i="48"/>
  <c r="R1081" i="48"/>
  <c r="R1080" i="48"/>
  <c r="R1079" i="48"/>
  <c r="Q1079" i="48"/>
  <c r="R1078" i="48"/>
  <c r="Q1078" i="48"/>
  <c r="R1077" i="48"/>
  <c r="R1076" i="48"/>
  <c r="R1075" i="48"/>
  <c r="Q1075" i="48"/>
  <c r="R1074" i="48"/>
  <c r="Q1074" i="48"/>
  <c r="R1073" i="48"/>
  <c r="R1072" i="48"/>
  <c r="R1071" i="48"/>
  <c r="Q1071" i="48"/>
  <c r="R1070" i="48"/>
  <c r="Q1070" i="48"/>
  <c r="R1069" i="48"/>
  <c r="R1068" i="48"/>
  <c r="Q1068" i="48"/>
  <c r="R1067" i="48"/>
  <c r="Q1067" i="48"/>
  <c r="R1066" i="48"/>
  <c r="Q1066" i="48"/>
  <c r="R1065" i="48"/>
  <c r="Q1065" i="48"/>
  <c r="R1064" i="48"/>
  <c r="R1063" i="48"/>
  <c r="Q1063" i="48"/>
  <c r="R1062" i="48"/>
  <c r="Q1062" i="48"/>
  <c r="R1061" i="48"/>
  <c r="Q1061" i="48"/>
  <c r="R1060" i="48"/>
  <c r="R1059" i="48"/>
  <c r="Q1059" i="48"/>
  <c r="R1058" i="48"/>
  <c r="Q1058" i="48"/>
  <c r="R1057" i="48"/>
  <c r="Q1057" i="48"/>
  <c r="R1056" i="48"/>
  <c r="R1055" i="48"/>
  <c r="Q1055" i="48"/>
  <c r="R1054" i="48"/>
  <c r="Q1054" i="48"/>
  <c r="R1053" i="48"/>
  <c r="Q1053" i="48"/>
  <c r="R1052" i="48"/>
  <c r="R1051" i="48"/>
  <c r="Q1051" i="48"/>
  <c r="R1050" i="48"/>
  <c r="Q1050" i="48"/>
  <c r="R1049" i="48"/>
  <c r="Q1049" i="48"/>
  <c r="R1048" i="48"/>
  <c r="R1047" i="48"/>
  <c r="Q1047" i="48"/>
  <c r="R1046" i="48"/>
  <c r="Q1046" i="48"/>
  <c r="R1045" i="48"/>
  <c r="Q1045" i="48"/>
  <c r="R1044" i="48"/>
  <c r="R1043" i="48"/>
  <c r="Q1043" i="48"/>
  <c r="R1042" i="48"/>
  <c r="Q1042" i="48"/>
  <c r="R1041" i="48"/>
  <c r="Q1041" i="48"/>
  <c r="R1040" i="48"/>
  <c r="R1039" i="48"/>
  <c r="Q1039" i="48"/>
  <c r="R1038" i="48"/>
  <c r="Q1038" i="48"/>
  <c r="R1037" i="48"/>
  <c r="Q1037" i="48"/>
  <c r="R1036" i="48"/>
  <c r="R1035" i="48"/>
  <c r="Q1035" i="48"/>
  <c r="R1034" i="48"/>
  <c r="Q1034" i="48"/>
  <c r="R1033" i="48"/>
  <c r="Q1033" i="48"/>
  <c r="R1032" i="48"/>
  <c r="R1031" i="48"/>
  <c r="Q1031" i="48"/>
  <c r="R1030" i="48"/>
  <c r="Q1030" i="48"/>
  <c r="R1029" i="48"/>
  <c r="Q1029" i="48"/>
  <c r="R1028" i="48"/>
  <c r="R1027" i="48"/>
  <c r="Q1027" i="48"/>
  <c r="R1026" i="48"/>
  <c r="Q1026" i="48"/>
  <c r="R1025" i="48"/>
  <c r="Q1025" i="48"/>
  <c r="R1024" i="48"/>
  <c r="R1023" i="48"/>
  <c r="Q1023" i="48"/>
  <c r="R1022" i="48"/>
  <c r="Q1022" i="48"/>
  <c r="R1021" i="48"/>
  <c r="Q1021" i="48"/>
  <c r="R1020" i="48"/>
  <c r="R1019" i="48"/>
  <c r="Q1019" i="48"/>
  <c r="R1018" i="48"/>
  <c r="Q1018" i="48"/>
  <c r="R1017" i="48"/>
  <c r="Q1017" i="48"/>
  <c r="R1016" i="48"/>
  <c r="R1015" i="48"/>
  <c r="Q1015" i="48"/>
  <c r="R1014" i="48"/>
  <c r="Q1014" i="48"/>
  <c r="R1013" i="48"/>
  <c r="Q1013" i="48"/>
  <c r="R1012" i="48"/>
  <c r="R1011" i="48"/>
  <c r="Q1011" i="48"/>
  <c r="R1010" i="48"/>
  <c r="Q1010" i="48"/>
  <c r="R1009" i="48"/>
  <c r="Q1009" i="48"/>
  <c r="R1008" i="48"/>
  <c r="R1007" i="48"/>
  <c r="Q1007" i="48"/>
  <c r="R1006" i="48"/>
  <c r="Q1006" i="48"/>
  <c r="R1005" i="48"/>
  <c r="Q1005" i="48"/>
  <c r="R1004" i="48"/>
  <c r="R1003" i="48"/>
  <c r="Q1003" i="48"/>
  <c r="R1002" i="48"/>
  <c r="Q1002" i="48"/>
  <c r="R1001" i="48"/>
  <c r="Q1001" i="48"/>
  <c r="R1000" i="48"/>
  <c r="R999" i="48"/>
  <c r="Q999" i="48"/>
  <c r="R998" i="48"/>
  <c r="Q998" i="48"/>
  <c r="R997" i="48"/>
  <c r="Q997" i="48"/>
  <c r="R996" i="48"/>
  <c r="R995" i="48"/>
  <c r="Q995" i="48"/>
  <c r="R994" i="48"/>
  <c r="Q994" i="48"/>
  <c r="R993" i="48"/>
  <c r="Q993" i="48"/>
  <c r="R992" i="48"/>
  <c r="R991" i="48"/>
  <c r="Q991" i="48"/>
  <c r="R990" i="48"/>
  <c r="Q990" i="48"/>
  <c r="R989" i="48"/>
  <c r="Q989" i="48"/>
  <c r="R988" i="48"/>
  <c r="R987" i="48"/>
  <c r="Q987" i="48"/>
  <c r="R986" i="48"/>
  <c r="Q986" i="48"/>
  <c r="R985" i="48"/>
  <c r="Q985" i="48"/>
  <c r="R984" i="48"/>
  <c r="R983" i="48"/>
  <c r="Q983" i="48"/>
  <c r="R982" i="48"/>
  <c r="Q982" i="48"/>
  <c r="R981" i="48"/>
  <c r="Q981" i="48"/>
  <c r="R980" i="48"/>
  <c r="R979" i="48"/>
  <c r="Q979" i="48"/>
  <c r="R978" i="48"/>
  <c r="Q978" i="48"/>
  <c r="R977" i="48"/>
  <c r="Q977" i="48"/>
  <c r="R976" i="48"/>
  <c r="R975" i="48"/>
  <c r="Q975" i="48"/>
  <c r="R974" i="48"/>
  <c r="Q974" i="48"/>
  <c r="R973" i="48"/>
  <c r="Q973" i="48"/>
  <c r="R972" i="48"/>
  <c r="R971" i="48"/>
  <c r="Q971" i="48"/>
  <c r="R970" i="48"/>
  <c r="Q970" i="48"/>
  <c r="R969" i="48"/>
  <c r="Q969" i="48"/>
  <c r="R968" i="48"/>
  <c r="R967" i="48"/>
  <c r="Q967" i="48"/>
  <c r="R966" i="48"/>
  <c r="Q966" i="48"/>
  <c r="R965" i="48"/>
  <c r="Q965" i="48"/>
  <c r="R964" i="48"/>
  <c r="R963" i="48"/>
  <c r="Q963" i="48"/>
  <c r="R962" i="48"/>
  <c r="Q962" i="48"/>
  <c r="R961" i="48"/>
  <c r="Q961" i="48"/>
  <c r="R960" i="48"/>
  <c r="R959" i="48"/>
  <c r="Q959" i="48"/>
  <c r="R958" i="48"/>
  <c r="Q958" i="48"/>
  <c r="R957" i="48"/>
  <c r="Q957" i="48"/>
  <c r="R956" i="48"/>
  <c r="R955" i="48"/>
  <c r="Q955" i="48"/>
  <c r="R954" i="48"/>
  <c r="Q954" i="48"/>
  <c r="R953" i="48"/>
  <c r="Q953" i="48"/>
  <c r="R952" i="48"/>
  <c r="R951" i="48"/>
  <c r="Q951" i="48"/>
  <c r="R950" i="48"/>
  <c r="Q950" i="48"/>
  <c r="R949" i="48"/>
  <c r="Q949" i="48"/>
  <c r="R948" i="48"/>
  <c r="R947" i="48"/>
  <c r="Q947" i="48"/>
  <c r="R946" i="48"/>
  <c r="R945" i="48"/>
  <c r="Q945" i="48"/>
  <c r="R944" i="48"/>
  <c r="R943" i="48"/>
  <c r="Q943" i="48"/>
  <c r="R942" i="48"/>
  <c r="Q942" i="48"/>
  <c r="R941" i="48"/>
  <c r="R940" i="48"/>
  <c r="Q940" i="48"/>
  <c r="R939" i="48"/>
  <c r="Q939" i="48"/>
  <c r="R938" i="48"/>
  <c r="Q938" i="48"/>
  <c r="R937" i="48"/>
  <c r="R936" i="48"/>
  <c r="Q936" i="48"/>
  <c r="R935" i="48"/>
  <c r="Q935" i="48"/>
  <c r="R934" i="48"/>
  <c r="Q934" i="48"/>
  <c r="R933" i="48"/>
  <c r="Q933" i="48"/>
  <c r="R932" i="48"/>
  <c r="Q932" i="48"/>
  <c r="R931" i="48"/>
  <c r="Q931" i="48"/>
  <c r="R930" i="48"/>
  <c r="Q930" i="48"/>
  <c r="R929" i="48"/>
  <c r="Q929" i="48"/>
  <c r="R928" i="48"/>
  <c r="Q928" i="48"/>
  <c r="R927" i="48"/>
  <c r="Q927" i="48"/>
  <c r="R926" i="48"/>
  <c r="Q926" i="48"/>
  <c r="R925" i="48"/>
  <c r="Q925" i="48"/>
  <c r="R924" i="48"/>
  <c r="Q924" i="48"/>
  <c r="R923" i="48"/>
  <c r="Q923" i="48"/>
  <c r="R922" i="48"/>
  <c r="Q922" i="48"/>
  <c r="R921" i="48"/>
  <c r="Q921" i="48"/>
  <c r="R920" i="48"/>
  <c r="Q920" i="48"/>
  <c r="R919" i="48"/>
  <c r="Q919" i="48"/>
  <c r="R918" i="48"/>
  <c r="Q918" i="48"/>
  <c r="R917" i="48"/>
  <c r="Q917" i="48"/>
  <c r="R916" i="48"/>
  <c r="Q916" i="48"/>
  <c r="R915" i="48"/>
  <c r="Q915" i="48"/>
  <c r="R914" i="48"/>
  <c r="Q914" i="48"/>
  <c r="R913" i="48"/>
  <c r="Q913" i="48"/>
  <c r="R912" i="48"/>
  <c r="Q912" i="48"/>
  <c r="R911" i="48"/>
  <c r="Q911" i="48"/>
  <c r="R910" i="48"/>
  <c r="Q910" i="48"/>
  <c r="R909" i="48"/>
  <c r="Q909" i="48"/>
  <c r="R908" i="48"/>
  <c r="Q908" i="48"/>
  <c r="R907" i="48"/>
  <c r="Q907" i="48"/>
  <c r="R906" i="48"/>
  <c r="Q906" i="48"/>
  <c r="R905" i="48"/>
  <c r="Q905" i="48"/>
  <c r="R904" i="48"/>
  <c r="Q904" i="48"/>
  <c r="R903" i="48"/>
  <c r="Q903" i="48"/>
  <c r="R902" i="48"/>
  <c r="Q902" i="48"/>
  <c r="R901" i="48"/>
  <c r="Q901" i="48"/>
  <c r="R900" i="48"/>
  <c r="Q900" i="48"/>
  <c r="R899" i="48"/>
  <c r="Q899" i="48"/>
  <c r="R898" i="48"/>
  <c r="Q898" i="48"/>
  <c r="R897" i="48"/>
  <c r="Q897" i="48"/>
  <c r="R896" i="48"/>
  <c r="Q896" i="48"/>
  <c r="R895" i="48"/>
  <c r="Q895" i="48"/>
  <c r="R894" i="48"/>
  <c r="Q894" i="48"/>
  <c r="R893" i="48"/>
  <c r="Q893" i="48"/>
  <c r="R892" i="48"/>
  <c r="Q892" i="48"/>
  <c r="R891" i="48"/>
  <c r="Q891" i="48"/>
  <c r="R890" i="48"/>
  <c r="Q890" i="48"/>
  <c r="R889" i="48"/>
  <c r="Q889" i="48"/>
  <c r="R888" i="48"/>
  <c r="Q888" i="48"/>
  <c r="R887" i="48"/>
  <c r="Q887" i="48"/>
  <c r="R886" i="48"/>
  <c r="Q886" i="48"/>
  <c r="R885" i="48"/>
  <c r="Q885" i="48"/>
  <c r="R884" i="48"/>
  <c r="Q884" i="48"/>
  <c r="R883" i="48"/>
  <c r="Q883" i="48"/>
  <c r="R882" i="48"/>
  <c r="Q882" i="48"/>
  <c r="R881" i="48"/>
  <c r="Q881" i="48"/>
  <c r="R880" i="48"/>
  <c r="R879" i="48"/>
  <c r="R878" i="48"/>
  <c r="R877" i="48"/>
  <c r="R876" i="48"/>
  <c r="R875" i="48"/>
  <c r="R874" i="48"/>
  <c r="R873" i="48"/>
  <c r="R872" i="48"/>
  <c r="R871" i="48"/>
  <c r="Q876" i="48"/>
  <c r="R870" i="48"/>
  <c r="R869" i="48"/>
  <c r="Q869" i="48"/>
  <c r="R868" i="48"/>
  <c r="Q873" i="48"/>
  <c r="R867" i="48"/>
  <c r="R866" i="48"/>
  <c r="Q866" i="48"/>
  <c r="R865" i="48"/>
  <c r="Q865" i="48"/>
  <c r="R864" i="48"/>
  <c r="Q864" i="48"/>
  <c r="R863" i="48"/>
  <c r="Q863" i="48"/>
  <c r="R862" i="48"/>
  <c r="Q862" i="48"/>
  <c r="R861" i="48"/>
  <c r="Q861" i="48"/>
  <c r="R860" i="48"/>
  <c r="Q860" i="48"/>
  <c r="R859" i="48"/>
  <c r="Q859" i="48"/>
  <c r="R858" i="48"/>
  <c r="Q858" i="48"/>
  <c r="R857" i="48"/>
  <c r="Q857" i="48"/>
  <c r="R856" i="48"/>
  <c r="R855" i="48"/>
  <c r="Q855" i="48"/>
  <c r="R854" i="48"/>
  <c r="Q854" i="48"/>
  <c r="R853" i="48"/>
  <c r="Q853" i="48"/>
  <c r="R852" i="48"/>
  <c r="R851" i="48"/>
  <c r="Q851" i="48"/>
  <c r="R850" i="48"/>
  <c r="Q850" i="48"/>
  <c r="R849" i="48"/>
  <c r="Q849" i="48"/>
  <c r="R848" i="48"/>
  <c r="Q848" i="48"/>
  <c r="R847" i="48"/>
  <c r="Q847" i="48"/>
  <c r="R846" i="48"/>
  <c r="Q846" i="48"/>
  <c r="R845" i="48"/>
  <c r="Q845" i="48"/>
  <c r="R844" i="48"/>
  <c r="Q844" i="48"/>
  <c r="R843" i="48"/>
  <c r="Q843" i="48"/>
  <c r="R842" i="48"/>
  <c r="Q842" i="48"/>
  <c r="R841" i="48"/>
  <c r="Q841" i="48"/>
  <c r="R840" i="48"/>
  <c r="Q840" i="48"/>
  <c r="R839" i="48"/>
  <c r="Q839" i="48"/>
  <c r="R838" i="48"/>
  <c r="Q838" i="48"/>
  <c r="R837" i="48"/>
  <c r="Q837" i="48"/>
  <c r="R836" i="48"/>
  <c r="Q836" i="48"/>
  <c r="R835" i="48"/>
  <c r="Q835" i="48"/>
  <c r="R834" i="48"/>
  <c r="Q834" i="48"/>
  <c r="R833" i="48"/>
  <c r="Q833" i="48"/>
  <c r="R832" i="48"/>
  <c r="Q832" i="48"/>
  <c r="R831" i="48"/>
  <c r="Q831" i="48"/>
  <c r="R830" i="48"/>
  <c r="Q830" i="48"/>
  <c r="R829" i="48"/>
  <c r="Q829" i="48"/>
  <c r="R828" i="48"/>
  <c r="Q828" i="48"/>
  <c r="R827" i="48"/>
  <c r="Q827" i="48"/>
  <c r="R826" i="48"/>
  <c r="Q826" i="48"/>
  <c r="R825" i="48"/>
  <c r="Q825" i="48"/>
  <c r="R824" i="48"/>
  <c r="Q824" i="48"/>
  <c r="R823" i="48"/>
  <c r="Q823" i="48"/>
  <c r="R822" i="48"/>
  <c r="Q822" i="48"/>
  <c r="R821" i="48"/>
  <c r="Q821" i="48"/>
  <c r="R820" i="48"/>
  <c r="Q820" i="48"/>
  <c r="R819" i="48"/>
  <c r="Q819" i="48"/>
  <c r="R818" i="48"/>
  <c r="Q818" i="48"/>
  <c r="R817" i="48"/>
  <c r="Q817" i="48"/>
  <c r="R816" i="48"/>
  <c r="Q816" i="48"/>
  <c r="R815" i="48"/>
  <c r="Q815" i="48"/>
  <c r="R814" i="48"/>
  <c r="Q814" i="48"/>
  <c r="R813" i="48"/>
  <c r="Q813" i="48"/>
  <c r="R812" i="48"/>
  <c r="Q812" i="48"/>
  <c r="R811" i="48"/>
  <c r="Q811" i="48"/>
  <c r="R810" i="48"/>
  <c r="Q810" i="48"/>
  <c r="R809" i="48"/>
  <c r="Q809" i="48"/>
  <c r="R808" i="48"/>
  <c r="Q808" i="48"/>
  <c r="R807" i="48"/>
  <c r="Q807" i="48"/>
  <c r="R806" i="48"/>
  <c r="Q806" i="48"/>
  <c r="R805" i="48"/>
  <c r="Q805" i="48"/>
  <c r="R804" i="48"/>
  <c r="Q804" i="48"/>
  <c r="R803" i="48"/>
  <c r="Q803" i="48"/>
  <c r="R802" i="48"/>
  <c r="Q802" i="48"/>
  <c r="R801" i="48"/>
  <c r="Q801" i="48"/>
  <c r="R800" i="48"/>
  <c r="Q800" i="48"/>
  <c r="R799" i="48"/>
  <c r="Q799" i="48"/>
  <c r="R798" i="48"/>
  <c r="Q798" i="48"/>
  <c r="R797" i="48"/>
  <c r="Q797" i="48"/>
  <c r="R796" i="48"/>
  <c r="Q796" i="48"/>
  <c r="R795" i="48"/>
  <c r="Q795" i="48"/>
  <c r="R794" i="48"/>
  <c r="Q794" i="48"/>
  <c r="R793" i="48"/>
  <c r="Q793" i="48"/>
  <c r="R792" i="48"/>
  <c r="Q792" i="48"/>
  <c r="R791" i="48"/>
  <c r="Q791" i="48"/>
  <c r="R790" i="48"/>
  <c r="Q790" i="48"/>
  <c r="R789" i="48"/>
  <c r="Q789" i="48"/>
  <c r="R788" i="48"/>
  <c r="Q788" i="48"/>
  <c r="R787" i="48"/>
  <c r="Q787" i="48"/>
  <c r="R786" i="48"/>
  <c r="Q786" i="48"/>
  <c r="R785" i="48"/>
  <c r="Q785" i="48"/>
  <c r="R784" i="48"/>
  <c r="Q784" i="48"/>
  <c r="R783" i="48"/>
  <c r="Q783" i="48"/>
  <c r="R782" i="48"/>
  <c r="Q782" i="48"/>
  <c r="R781" i="48"/>
  <c r="Q781" i="48"/>
  <c r="R780" i="48"/>
  <c r="Q780" i="48"/>
  <c r="R779" i="48"/>
  <c r="Q779" i="48"/>
  <c r="R778" i="48"/>
  <c r="Q778" i="48"/>
  <c r="R777" i="48"/>
  <c r="Q777" i="48"/>
  <c r="R776" i="48"/>
  <c r="Q776" i="48"/>
  <c r="R775" i="48"/>
  <c r="Q775" i="48"/>
  <c r="R774" i="48"/>
  <c r="Q774" i="48"/>
  <c r="R773" i="48"/>
  <c r="Q773" i="48"/>
  <c r="R772" i="48"/>
  <c r="Q772" i="48"/>
  <c r="R771" i="48"/>
  <c r="Q771" i="48"/>
  <c r="R770" i="48"/>
  <c r="Q770" i="48"/>
  <c r="R769" i="48"/>
  <c r="Q769" i="48"/>
  <c r="R768" i="48"/>
  <c r="Q768" i="48"/>
  <c r="R767" i="48"/>
  <c r="Q767" i="48"/>
  <c r="R766" i="48"/>
  <c r="Q766" i="48"/>
  <c r="R765" i="48"/>
  <c r="Q765" i="48"/>
  <c r="R764" i="48"/>
  <c r="Q764" i="48"/>
  <c r="R763" i="48"/>
  <c r="Q763" i="48"/>
  <c r="R762" i="48"/>
  <c r="Q762" i="48"/>
  <c r="R761" i="48"/>
  <c r="Q761" i="48"/>
  <c r="R760" i="48"/>
  <c r="Q760" i="48"/>
  <c r="R759" i="48"/>
  <c r="Q759" i="48"/>
  <c r="R758" i="48"/>
  <c r="Q758" i="48"/>
  <c r="R757" i="48"/>
  <c r="Q757" i="48"/>
  <c r="R756" i="48"/>
  <c r="Q756" i="48"/>
  <c r="R755" i="48"/>
  <c r="Q755" i="48"/>
  <c r="R754" i="48"/>
  <c r="Q754" i="48"/>
  <c r="R753" i="48"/>
  <c r="Q753" i="48"/>
  <c r="R752" i="48"/>
  <c r="Q752" i="48"/>
  <c r="R751" i="48"/>
  <c r="Q751" i="48"/>
  <c r="R750" i="48"/>
  <c r="Q750" i="48"/>
  <c r="R749" i="48"/>
  <c r="Q749" i="48"/>
  <c r="R748" i="48"/>
  <c r="Q748" i="48"/>
  <c r="R747" i="48"/>
  <c r="Q747" i="48"/>
  <c r="R746" i="48"/>
  <c r="Q746" i="48"/>
  <c r="R745" i="48"/>
  <c r="Q745" i="48"/>
  <c r="R744" i="48"/>
  <c r="Q744" i="48"/>
  <c r="R743" i="48"/>
  <c r="Q743" i="48"/>
  <c r="R742" i="48"/>
  <c r="Q742" i="48"/>
  <c r="R741" i="48"/>
  <c r="Q741" i="48"/>
  <c r="R740" i="48"/>
  <c r="Q740" i="48"/>
  <c r="R739" i="48"/>
  <c r="Q739" i="48"/>
  <c r="R738" i="48"/>
  <c r="Q738" i="48"/>
  <c r="R737" i="48"/>
  <c r="Q737" i="48"/>
  <c r="R736" i="48"/>
  <c r="Q736" i="48"/>
  <c r="R735" i="48"/>
  <c r="Q735" i="48"/>
  <c r="R734" i="48"/>
  <c r="Q734" i="48"/>
  <c r="R733" i="48"/>
  <c r="Q733" i="48"/>
  <c r="R732" i="48"/>
  <c r="Q732" i="48"/>
  <c r="R731" i="48"/>
  <c r="Q731" i="48"/>
  <c r="Q730" i="48"/>
  <c r="S730" i="48" s="1"/>
  <c r="Q729" i="48"/>
  <c r="S729" i="48" s="1"/>
  <c r="Q728" i="48"/>
  <c r="S728" i="48" s="1"/>
  <c r="Q727" i="48"/>
  <c r="S727" i="48" s="1"/>
  <c r="Q726" i="48"/>
  <c r="S726" i="48" s="1"/>
  <c r="Q725" i="48"/>
  <c r="S725" i="48" s="1"/>
  <c r="R724" i="48"/>
  <c r="Q724" i="48"/>
  <c r="R723" i="48"/>
  <c r="Q723" i="48"/>
  <c r="R722" i="48"/>
  <c r="Q722" i="48"/>
  <c r="R721" i="48"/>
  <c r="Q721" i="48"/>
  <c r="R720" i="48"/>
  <c r="Q720" i="48"/>
  <c r="R719" i="48"/>
  <c r="Q719" i="48"/>
  <c r="R718" i="48"/>
  <c r="Q718" i="48"/>
  <c r="R717" i="48"/>
  <c r="Q717" i="48"/>
  <c r="R716" i="48"/>
  <c r="Q716" i="48"/>
  <c r="R715" i="48"/>
  <c r="Q715" i="48"/>
  <c r="R714" i="48"/>
  <c r="Q714" i="48"/>
  <c r="R713" i="48"/>
  <c r="Q713" i="48"/>
  <c r="Q712" i="48"/>
  <c r="S712" i="48" s="1"/>
  <c r="R711" i="48"/>
  <c r="Q711" i="48"/>
  <c r="R710" i="48"/>
  <c r="Q710" i="48"/>
  <c r="Q709" i="48"/>
  <c r="S709" i="48" s="1"/>
  <c r="R708" i="48"/>
  <c r="Q708" i="48"/>
  <c r="Q707" i="48"/>
  <c r="S707" i="48" s="1"/>
  <c r="R706" i="48"/>
  <c r="Q706" i="48"/>
  <c r="Q705" i="48"/>
  <c r="S705" i="48" s="1"/>
  <c r="Q704" i="48"/>
  <c r="S704" i="48" s="1"/>
  <c r="R703" i="48"/>
  <c r="Q703" i="48"/>
  <c r="Q702" i="48"/>
  <c r="S702" i="48" s="1"/>
  <c r="Q701" i="48"/>
  <c r="S701" i="48" s="1"/>
  <c r="Q700" i="48"/>
  <c r="S700" i="48" s="1"/>
  <c r="Q699" i="48"/>
  <c r="S699" i="48" s="1"/>
  <c r="Q698" i="48"/>
  <c r="S698" i="48" s="1"/>
  <c r="R697" i="48"/>
  <c r="Q697" i="48"/>
  <c r="R696" i="48"/>
  <c r="Q696" i="48"/>
  <c r="R695" i="48"/>
  <c r="Q695" i="48"/>
  <c r="R694" i="48"/>
  <c r="Q694" i="48"/>
  <c r="R693" i="48"/>
  <c r="Q693" i="48"/>
  <c r="R692" i="48"/>
  <c r="Q692" i="48"/>
  <c r="Q691" i="48"/>
  <c r="S691" i="48" s="1"/>
  <c r="Q690" i="48"/>
  <c r="S690" i="48" s="1"/>
  <c r="Q689" i="48"/>
  <c r="S689" i="48" s="1"/>
  <c r="Q688" i="48"/>
  <c r="S688" i="48" s="1"/>
  <c r="Q687" i="48"/>
  <c r="S687" i="48" s="1"/>
  <c r="Q686" i="48"/>
  <c r="S686" i="48" s="1"/>
  <c r="Q685" i="48"/>
  <c r="S685" i="48" s="1"/>
  <c r="Q684" i="48"/>
  <c r="S684" i="48" s="1"/>
  <c r="Q683" i="48"/>
  <c r="S683" i="48" s="1"/>
  <c r="Q682" i="48"/>
  <c r="S682" i="48" s="1"/>
  <c r="Q681" i="48"/>
  <c r="S681" i="48" s="1"/>
  <c r="Q680" i="48"/>
  <c r="S680" i="48" s="1"/>
  <c r="Q679" i="48"/>
  <c r="S679" i="48" s="1"/>
  <c r="Q678" i="48"/>
  <c r="S678" i="48" s="1"/>
  <c r="Q677" i="48"/>
  <c r="S677" i="48" s="1"/>
  <c r="Q676" i="48"/>
  <c r="S676" i="48" s="1"/>
  <c r="Q675" i="48"/>
  <c r="S675" i="48" s="1"/>
  <c r="Q674" i="48"/>
  <c r="S674" i="48" s="1"/>
  <c r="Q673" i="48"/>
  <c r="S673" i="48" s="1"/>
  <c r="Q672" i="48"/>
  <c r="S672" i="48" s="1"/>
  <c r="Q671" i="48"/>
  <c r="S671" i="48" s="1"/>
  <c r="Q670" i="48"/>
  <c r="S670" i="48" s="1"/>
  <c r="Q668" i="48"/>
  <c r="S668" i="48" s="1"/>
  <c r="Q667" i="48"/>
  <c r="S667" i="48" s="1"/>
  <c r="Q666" i="48"/>
  <c r="S666" i="48" s="1"/>
  <c r="Q665" i="48"/>
  <c r="S665" i="48" s="1"/>
  <c r="Q664" i="48"/>
  <c r="S664" i="48" s="1"/>
  <c r="Q663" i="48"/>
  <c r="S663" i="48" s="1"/>
  <c r="Q662" i="48"/>
  <c r="S662" i="48" s="1"/>
  <c r="Q660" i="48"/>
  <c r="S660" i="48" s="1"/>
  <c r="Q659" i="48"/>
  <c r="S659" i="48" s="1"/>
  <c r="Q658" i="48"/>
  <c r="S658" i="48" s="1"/>
  <c r="Q657" i="48"/>
  <c r="S657" i="48" s="1"/>
  <c r="Q656" i="48"/>
  <c r="S656" i="48" s="1"/>
  <c r="Q655" i="48"/>
  <c r="S655" i="48" s="1"/>
  <c r="Q653" i="48"/>
  <c r="S653" i="48" s="1"/>
  <c r="Q652" i="48"/>
  <c r="S652" i="48" s="1"/>
  <c r="Q651" i="48"/>
  <c r="S651" i="48" s="1"/>
  <c r="Q650" i="48"/>
  <c r="S650" i="48" s="1"/>
  <c r="Q649" i="48"/>
  <c r="S649" i="48" s="1"/>
  <c r="Q648" i="48"/>
  <c r="S648" i="48" s="1"/>
  <c r="Q647" i="48"/>
  <c r="S647" i="48" s="1"/>
  <c r="Q645" i="48"/>
  <c r="S645" i="48" s="1"/>
  <c r="Q644" i="48"/>
  <c r="S644" i="48" s="1"/>
  <c r="Q643" i="48"/>
  <c r="S643" i="48" s="1"/>
  <c r="Q642" i="48"/>
  <c r="S642" i="48" s="1"/>
  <c r="Q641" i="48"/>
  <c r="S641" i="48" s="1"/>
  <c r="Q640" i="48"/>
  <c r="S640" i="48" s="1"/>
  <c r="Q639" i="48"/>
  <c r="S639" i="48" s="1"/>
  <c r="Q637" i="48"/>
  <c r="S637" i="48" s="1"/>
  <c r="Q636" i="48"/>
  <c r="S636" i="48" s="1"/>
  <c r="Q635" i="48"/>
  <c r="S635" i="48" s="1"/>
  <c r="Q634" i="48"/>
  <c r="S634" i="48" s="1"/>
  <c r="Q633" i="48"/>
  <c r="S633" i="48" s="1"/>
  <c r="Q630" i="48"/>
  <c r="S630" i="48" s="1"/>
  <c r="R627" i="48"/>
  <c r="R626" i="48"/>
  <c r="R625" i="48"/>
  <c r="R624" i="48"/>
  <c r="R623" i="48"/>
  <c r="R622" i="48"/>
  <c r="R621" i="48"/>
  <c r="R620" i="48"/>
  <c r="R619" i="48"/>
  <c r="R618" i="48"/>
  <c r="Q617" i="48"/>
  <c r="S617" i="48" s="1"/>
  <c r="Q616" i="48"/>
  <c r="S616" i="48" s="1"/>
  <c r="Q615" i="48"/>
  <c r="S615" i="48" s="1"/>
  <c r="Q614" i="48"/>
  <c r="S614" i="48" s="1"/>
  <c r="Q613" i="48"/>
  <c r="S613" i="48" s="1"/>
  <c r="Q612" i="48"/>
  <c r="S612" i="48" s="1"/>
  <c r="Q611" i="48"/>
  <c r="S611" i="48" s="1"/>
  <c r="Q610" i="48"/>
  <c r="S610" i="48" s="1"/>
  <c r="Q609" i="48"/>
  <c r="S609" i="48" s="1"/>
  <c r="Q608" i="48"/>
  <c r="S608" i="48" s="1"/>
  <c r="R607" i="48"/>
  <c r="R606" i="48"/>
  <c r="Q606" i="48"/>
  <c r="R605" i="48"/>
  <c r="Q605" i="48"/>
  <c r="R604" i="48"/>
  <c r="Q604" i="48"/>
  <c r="R603" i="48"/>
  <c r="Q603" i="48"/>
  <c r="R602" i="48"/>
  <c r="Q602" i="48"/>
  <c r="R601" i="48"/>
  <c r="Q601" i="48"/>
  <c r="R600" i="48"/>
  <c r="Q600" i="48"/>
  <c r="R599" i="48"/>
  <c r="Q599" i="48"/>
  <c r="R598" i="48"/>
  <c r="Q598" i="48"/>
  <c r="Q597" i="48"/>
  <c r="S597" i="48" s="1"/>
  <c r="Q596" i="48"/>
  <c r="S596" i="48" s="1"/>
  <c r="Q595" i="48"/>
  <c r="S595" i="48" s="1"/>
  <c r="Q594" i="48"/>
  <c r="S594" i="48" s="1"/>
  <c r="Q593" i="48"/>
  <c r="S593" i="48" s="1"/>
  <c r="Q592" i="48"/>
  <c r="S592" i="48" s="1"/>
  <c r="Q591" i="48"/>
  <c r="S591" i="48" s="1"/>
  <c r="Q590" i="48"/>
  <c r="S590" i="48" s="1"/>
  <c r="Q589" i="48"/>
  <c r="S589" i="48" s="1"/>
  <c r="Q588" i="48"/>
  <c r="S588" i="48" s="1"/>
  <c r="R587" i="48"/>
  <c r="Q587" i="48"/>
  <c r="R586" i="48"/>
  <c r="Q586" i="48"/>
  <c r="R585" i="48"/>
  <c r="Q585" i="48"/>
  <c r="R584" i="48"/>
  <c r="Q584" i="48"/>
  <c r="R583" i="48"/>
  <c r="Q583" i="48"/>
  <c r="R582" i="48"/>
  <c r="Q582" i="48"/>
  <c r="R581" i="48"/>
  <c r="Q581" i="48"/>
  <c r="R580" i="48"/>
  <c r="Q580" i="48"/>
  <c r="R579" i="48"/>
  <c r="Q579" i="48"/>
  <c r="R578" i="48"/>
  <c r="Q578" i="48"/>
  <c r="R577" i="48"/>
  <c r="Q577" i="48"/>
  <c r="R576" i="48"/>
  <c r="Q576" i="48"/>
  <c r="R575" i="48"/>
  <c r="Q575" i="48"/>
  <c r="R574" i="48"/>
  <c r="Q574" i="48"/>
  <c r="R573" i="48"/>
  <c r="Q573" i="48"/>
  <c r="R572" i="48"/>
  <c r="Q572" i="48"/>
  <c r="R571" i="48"/>
  <c r="Q571" i="48"/>
  <c r="R570" i="48"/>
  <c r="Q570" i="48"/>
  <c r="R569" i="48"/>
  <c r="Q569" i="48"/>
  <c r="R568" i="48"/>
  <c r="Q568" i="48"/>
  <c r="R567" i="48"/>
  <c r="Q567" i="48"/>
  <c r="R566" i="48"/>
  <c r="Q566" i="48"/>
  <c r="R565" i="48"/>
  <c r="Q565" i="48"/>
  <c r="R564" i="48"/>
  <c r="Q564" i="48"/>
  <c r="R563" i="48"/>
  <c r="Q563" i="48"/>
  <c r="R562" i="48"/>
  <c r="Q562" i="48"/>
  <c r="R561" i="48"/>
  <c r="Q561" i="48"/>
  <c r="R560" i="48"/>
  <c r="Q560" i="48"/>
  <c r="R559" i="48"/>
  <c r="Q559" i="48"/>
  <c r="R558" i="48"/>
  <c r="Q558" i="48"/>
  <c r="Q557" i="48"/>
  <c r="S557" i="48" s="1"/>
  <c r="Q556" i="48"/>
  <c r="S556" i="48" s="1"/>
  <c r="Q555" i="48"/>
  <c r="S555" i="48" s="1"/>
  <c r="Q554" i="48"/>
  <c r="S554" i="48" s="1"/>
  <c r="R547" i="48"/>
  <c r="R546" i="48"/>
  <c r="R545" i="48"/>
  <c r="R544" i="48"/>
  <c r="R543" i="48"/>
  <c r="R542" i="48"/>
  <c r="R541" i="48"/>
  <c r="R540" i="48"/>
  <c r="R539" i="48"/>
  <c r="R538" i="48"/>
  <c r="Q537" i="48"/>
  <c r="S537" i="48" s="1"/>
  <c r="Q536" i="48"/>
  <c r="S536" i="48" s="1"/>
  <c r="Q535" i="48"/>
  <c r="S535" i="48" s="1"/>
  <c r="Q534" i="48"/>
  <c r="S534" i="48" s="1"/>
  <c r="R527" i="48"/>
  <c r="R526" i="48"/>
  <c r="R525" i="48"/>
  <c r="R524" i="48"/>
  <c r="R523" i="48"/>
  <c r="R522" i="48"/>
  <c r="R521" i="48"/>
  <c r="R520" i="48"/>
  <c r="R519" i="48"/>
  <c r="R518" i="48"/>
  <c r="R517" i="48"/>
  <c r="Q517" i="48"/>
  <c r="R516" i="48"/>
  <c r="Q516" i="48"/>
  <c r="R515" i="48"/>
  <c r="Q515" i="48"/>
  <c r="R514" i="48"/>
  <c r="Q514" i="48"/>
  <c r="R513" i="48"/>
  <c r="Q513" i="48"/>
  <c r="R512" i="48"/>
  <c r="Q512" i="48"/>
  <c r="R511" i="48"/>
  <c r="Q511" i="48"/>
  <c r="R510" i="48"/>
  <c r="Q510" i="48"/>
  <c r="R509" i="48"/>
  <c r="Q509" i="48"/>
  <c r="R508" i="48"/>
  <c r="Q508" i="48"/>
  <c r="Q507" i="48"/>
  <c r="S507" i="48" s="1"/>
  <c r="R506" i="48"/>
  <c r="Q506" i="48"/>
  <c r="R505" i="48"/>
  <c r="Q505" i="48"/>
  <c r="R504" i="48"/>
  <c r="Q504" i="48"/>
  <c r="R503" i="48"/>
  <c r="Q503" i="48"/>
  <c r="R502" i="48"/>
  <c r="Q502" i="48"/>
  <c r="R501" i="48"/>
  <c r="Q501" i="48"/>
  <c r="R500" i="48"/>
  <c r="Q500" i="48"/>
  <c r="R499" i="48"/>
  <c r="Q499" i="48"/>
  <c r="R498" i="48"/>
  <c r="Q498" i="48"/>
  <c r="R497" i="48"/>
  <c r="Q497" i="48"/>
  <c r="Q496" i="48"/>
  <c r="S496" i="48" s="1"/>
  <c r="R495" i="48"/>
  <c r="Q495" i="48"/>
  <c r="R494" i="48"/>
  <c r="Q494" i="48"/>
  <c r="R493" i="48"/>
  <c r="Q493" i="48"/>
  <c r="R492" i="48"/>
  <c r="Q492" i="48"/>
  <c r="R491" i="48"/>
  <c r="Q491" i="48"/>
  <c r="R490" i="48"/>
  <c r="Q490" i="48"/>
  <c r="R489" i="48"/>
  <c r="Q489" i="48"/>
  <c r="R488" i="48"/>
  <c r="Q488" i="48"/>
  <c r="R487" i="48"/>
  <c r="Q487" i="48"/>
  <c r="R486" i="48"/>
  <c r="Q486" i="48"/>
  <c r="Q485" i="48"/>
  <c r="S485" i="48" s="1"/>
  <c r="R484" i="48"/>
  <c r="Q484" i="48"/>
  <c r="R483" i="48"/>
  <c r="Q483" i="48"/>
  <c r="R482" i="48"/>
  <c r="Q482" i="48"/>
  <c r="R481" i="48"/>
  <c r="Q481" i="48"/>
  <c r="R480" i="48"/>
  <c r="Q480" i="48"/>
  <c r="R479" i="48"/>
  <c r="Q479" i="48"/>
  <c r="R478" i="48"/>
  <c r="Q478" i="48"/>
  <c r="R477" i="48"/>
  <c r="Q477" i="48"/>
  <c r="R476" i="48"/>
  <c r="Q476" i="48"/>
  <c r="R475" i="48"/>
  <c r="Q475" i="48"/>
  <c r="Q474" i="48"/>
  <c r="S474" i="48" s="1"/>
  <c r="R473" i="48"/>
  <c r="Q473" i="48"/>
  <c r="R472" i="48"/>
  <c r="Q472" i="48"/>
  <c r="R471" i="48"/>
  <c r="Q471" i="48"/>
  <c r="R470" i="48"/>
  <c r="Q470" i="48"/>
  <c r="R469" i="48"/>
  <c r="Q469" i="48"/>
  <c r="R468" i="48"/>
  <c r="Q468" i="48"/>
  <c r="R467" i="48"/>
  <c r="Q467" i="48"/>
  <c r="R466" i="48"/>
  <c r="Q466" i="48"/>
  <c r="R465" i="48"/>
  <c r="Q465" i="48"/>
  <c r="R464" i="48"/>
  <c r="Q464" i="48"/>
  <c r="Q463" i="48"/>
  <c r="S463" i="48" s="1"/>
  <c r="Q462" i="48"/>
  <c r="S462" i="48" s="1"/>
  <c r="Q461" i="48"/>
  <c r="S461" i="48" s="1"/>
  <c r="Q460" i="48"/>
  <c r="S460" i="48" s="1"/>
  <c r="Q459" i="48"/>
  <c r="S459" i="48" s="1"/>
  <c r="Q458" i="48"/>
  <c r="S458" i="48" s="1"/>
  <c r="Q457" i="48"/>
  <c r="S457" i="48" s="1"/>
  <c r="Q456" i="48"/>
  <c r="S456" i="48" s="1"/>
  <c r="Q455" i="48"/>
  <c r="S455" i="48" s="1"/>
  <c r="Q454" i="48"/>
  <c r="S454" i="48" s="1"/>
  <c r="Q453" i="48"/>
  <c r="S453" i="48" s="1"/>
  <c r="Q452" i="48"/>
  <c r="S452" i="48" s="1"/>
  <c r="Q451" i="48"/>
  <c r="S451" i="48" s="1"/>
  <c r="Q450" i="48"/>
  <c r="S450" i="48" s="1"/>
  <c r="Q449" i="48"/>
  <c r="S449" i="48" s="1"/>
  <c r="Q448" i="48"/>
  <c r="S448" i="48" s="1"/>
  <c r="Q447" i="48"/>
  <c r="S447" i="48" s="1"/>
  <c r="Q446" i="48"/>
  <c r="S446" i="48" s="1"/>
  <c r="Q445" i="48"/>
  <c r="S445" i="48" s="1"/>
  <c r="Q444" i="48"/>
  <c r="S444" i="48" s="1"/>
  <c r="Q443" i="48"/>
  <c r="S443" i="48" s="1"/>
  <c r="Q442" i="48"/>
  <c r="S442" i="48" s="1"/>
  <c r="Q441" i="48"/>
  <c r="S441" i="48" s="1"/>
  <c r="Q440" i="48"/>
  <c r="S440" i="48" s="1"/>
  <c r="Q439" i="48"/>
  <c r="S439" i="48" s="1"/>
  <c r="Q438" i="48"/>
  <c r="S438" i="48" s="1"/>
  <c r="Q437" i="48"/>
  <c r="S437" i="48" s="1"/>
  <c r="Q436" i="48"/>
  <c r="S436" i="48" s="1"/>
  <c r="Q435" i="48"/>
  <c r="S435" i="48" s="1"/>
  <c r="Q434" i="48"/>
  <c r="S434" i="48" s="1"/>
  <c r="Q433" i="48"/>
  <c r="S433" i="48" s="1"/>
  <c r="Q432" i="48"/>
  <c r="S432" i="48" s="1"/>
  <c r="Q431" i="48"/>
  <c r="S431" i="48" s="1"/>
  <c r="R430" i="48"/>
  <c r="Q430" i="48"/>
  <c r="R429" i="48"/>
  <c r="Q429" i="48"/>
  <c r="R428" i="48"/>
  <c r="Q428" i="48"/>
  <c r="R427" i="48"/>
  <c r="Q427" i="48"/>
  <c r="R426" i="48"/>
  <c r="Q426" i="48"/>
  <c r="R425" i="48"/>
  <c r="Q425" i="48"/>
  <c r="R424" i="48"/>
  <c r="Q424" i="48"/>
  <c r="R423" i="48"/>
  <c r="Q423" i="48"/>
  <c r="R422" i="48"/>
  <c r="Q422" i="48"/>
  <c r="R421" i="48"/>
  <c r="Q421" i="48"/>
  <c r="R420" i="48"/>
  <c r="Q420" i="48"/>
  <c r="R419" i="48"/>
  <c r="Q419" i="48"/>
  <c r="R418" i="48"/>
  <c r="Q418" i="48"/>
  <c r="R417" i="48"/>
  <c r="Q417" i="48"/>
  <c r="R416" i="48"/>
  <c r="Q416" i="48"/>
  <c r="Q415" i="48"/>
  <c r="S415" i="48" s="1"/>
  <c r="R414" i="48"/>
  <c r="Q414" i="48"/>
  <c r="R413" i="48"/>
  <c r="Q413" i="48"/>
  <c r="R412" i="48"/>
  <c r="Q412" i="48"/>
  <c r="R411" i="48"/>
  <c r="Q411" i="48"/>
  <c r="R410" i="48"/>
  <c r="Q410" i="48"/>
  <c r="R409" i="48"/>
  <c r="Q409" i="48"/>
  <c r="R408" i="48"/>
  <c r="Q408" i="48"/>
  <c r="R407" i="48"/>
  <c r="Q407" i="48"/>
  <c r="R406" i="48"/>
  <c r="Q406" i="48"/>
  <c r="R405" i="48"/>
  <c r="Q405" i="48"/>
  <c r="R404" i="48"/>
  <c r="Q404" i="48"/>
  <c r="R403" i="48"/>
  <c r="Q403" i="48"/>
  <c r="R402" i="48"/>
  <c r="Q402" i="48"/>
  <c r="R401" i="48"/>
  <c r="Q401" i="48"/>
  <c r="R400" i="48"/>
  <c r="Q400" i="48"/>
  <c r="Q399" i="48"/>
  <c r="S399" i="48" s="1"/>
  <c r="R398" i="48"/>
  <c r="Q398" i="48"/>
  <c r="R397" i="48"/>
  <c r="Q397" i="48"/>
  <c r="R396" i="48"/>
  <c r="Q396" i="48"/>
  <c r="R395" i="48"/>
  <c r="Q395" i="48"/>
  <c r="R394" i="48"/>
  <c r="Q394" i="48"/>
  <c r="R393" i="48"/>
  <c r="Q393" i="48"/>
  <c r="R392" i="48"/>
  <c r="Q392" i="48"/>
  <c r="R391" i="48"/>
  <c r="Q391" i="48"/>
  <c r="R390" i="48"/>
  <c r="Q390" i="48"/>
  <c r="R389" i="48"/>
  <c r="Q389" i="48"/>
  <c r="R388" i="48"/>
  <c r="Q388" i="48"/>
  <c r="R387" i="48"/>
  <c r="Q387" i="48"/>
  <c r="R386" i="48"/>
  <c r="Q386" i="48"/>
  <c r="R385" i="48"/>
  <c r="Q385" i="48"/>
  <c r="R384" i="48"/>
  <c r="Q384" i="48"/>
  <c r="Q383" i="48"/>
  <c r="S383" i="48" s="1"/>
  <c r="R382" i="48"/>
  <c r="Q382" i="48"/>
  <c r="R381" i="48"/>
  <c r="Q381" i="48"/>
  <c r="R380" i="48"/>
  <c r="Q380" i="48"/>
  <c r="R379" i="48"/>
  <c r="Q379" i="48"/>
  <c r="R378" i="48"/>
  <c r="Q378" i="48"/>
  <c r="R377" i="48"/>
  <c r="Q377" i="48"/>
  <c r="R376" i="48"/>
  <c r="Q376" i="48"/>
  <c r="R375" i="48"/>
  <c r="Q375" i="48"/>
  <c r="R374" i="48"/>
  <c r="Q374" i="48"/>
  <c r="R373" i="48"/>
  <c r="Q373" i="48"/>
  <c r="R372" i="48"/>
  <c r="Q372" i="48"/>
  <c r="R371" i="48"/>
  <c r="Q371" i="48"/>
  <c r="R370" i="48"/>
  <c r="Q370" i="48"/>
  <c r="R369" i="48"/>
  <c r="Q369" i="48"/>
  <c r="R368" i="48"/>
  <c r="Q368" i="48"/>
  <c r="Q367" i="48"/>
  <c r="S367" i="48" s="1"/>
  <c r="Q366" i="48"/>
  <c r="S366" i="48" s="1"/>
  <c r="Q365" i="48"/>
  <c r="S365" i="48" s="1"/>
  <c r="Q364" i="48"/>
  <c r="S364" i="48" s="1"/>
  <c r="Q363" i="48"/>
  <c r="S363" i="48" s="1"/>
  <c r="Q362" i="48"/>
  <c r="S362" i="48" s="1"/>
  <c r="Q361" i="48"/>
  <c r="S361" i="48" s="1"/>
  <c r="Q360" i="48"/>
  <c r="S360" i="48" s="1"/>
  <c r="Q359" i="48"/>
  <c r="S359" i="48" s="1"/>
  <c r="Q358" i="48"/>
  <c r="S358" i="48" s="1"/>
  <c r="Q357" i="48"/>
  <c r="S357" i="48" s="1"/>
  <c r="Q356" i="48"/>
  <c r="S356" i="48" s="1"/>
  <c r="Q355" i="48"/>
  <c r="S355" i="48" s="1"/>
  <c r="Q354" i="48"/>
  <c r="S354" i="48" s="1"/>
  <c r="Q353" i="48"/>
  <c r="S353" i="48" s="1"/>
  <c r="Q352" i="48"/>
  <c r="S352" i="48" s="1"/>
  <c r="Q351" i="48"/>
  <c r="S351" i="48" s="1"/>
  <c r="Q350" i="48"/>
  <c r="S350" i="48" s="1"/>
  <c r="R349" i="48"/>
  <c r="Q349" i="48"/>
  <c r="R348" i="48"/>
  <c r="Q348" i="48"/>
  <c r="Q347" i="48"/>
  <c r="S347" i="48" s="1"/>
  <c r="Q346" i="48"/>
  <c r="S346" i="48" s="1"/>
  <c r="Q345" i="48"/>
  <c r="S345" i="48" s="1"/>
  <c r="Q344" i="48"/>
  <c r="S344" i="48" s="1"/>
  <c r="Q343" i="48"/>
  <c r="S343" i="48" s="1"/>
  <c r="R342" i="48"/>
  <c r="Q342" i="48"/>
  <c r="Q341" i="48"/>
  <c r="S341" i="48" s="1"/>
  <c r="Q340" i="48"/>
  <c r="S340" i="48" s="1"/>
  <c r="Q339" i="48"/>
  <c r="S339" i="48" s="1"/>
  <c r="Q338" i="48"/>
  <c r="S338" i="48" s="1"/>
  <c r="Q337" i="48"/>
  <c r="S337" i="48" s="1"/>
  <c r="Q336" i="48"/>
  <c r="S336" i="48" s="1"/>
  <c r="Q335" i="48"/>
  <c r="S335" i="48" s="1"/>
  <c r="Q334" i="48"/>
  <c r="S334" i="48" s="1"/>
  <c r="Q333" i="48"/>
  <c r="S333" i="48" s="1"/>
  <c r="Q332" i="48"/>
  <c r="S332" i="48" s="1"/>
  <c r="Q331" i="48"/>
  <c r="S331" i="48" s="1"/>
  <c r="R330" i="48"/>
  <c r="Q330" i="48"/>
  <c r="Q329" i="48"/>
  <c r="S329" i="48" s="1"/>
  <c r="Q328" i="48"/>
  <c r="S328" i="48" s="1"/>
  <c r="Q327" i="48"/>
  <c r="S327" i="48" s="1"/>
  <c r="Q326" i="48"/>
  <c r="S326" i="48" s="1"/>
  <c r="Q325" i="48"/>
  <c r="S325" i="48" s="1"/>
  <c r="Q324" i="48"/>
  <c r="S324" i="48" s="1"/>
  <c r="Q323" i="48"/>
  <c r="S323" i="48" s="1"/>
  <c r="Q322" i="48"/>
  <c r="S322" i="48" s="1"/>
  <c r="Q321" i="48"/>
  <c r="S321" i="48" s="1"/>
  <c r="Q320" i="48"/>
  <c r="S320" i="48" s="1"/>
  <c r="Q319" i="48"/>
  <c r="S319" i="48" s="1"/>
  <c r="Q318" i="48"/>
  <c r="S318" i="48" s="1"/>
  <c r="Q317" i="48"/>
  <c r="S317" i="48" s="1"/>
  <c r="Q316" i="48"/>
  <c r="S316" i="48" s="1"/>
  <c r="Q315" i="48"/>
  <c r="S315" i="48" s="1"/>
  <c r="Q314" i="48"/>
  <c r="S314" i="48" s="1"/>
  <c r="Q313" i="48"/>
  <c r="S313" i="48" s="1"/>
  <c r="Q312" i="48"/>
  <c r="S312" i="48" s="1"/>
  <c r="Q311" i="48"/>
  <c r="S311" i="48" s="1"/>
  <c r="Q310" i="48"/>
  <c r="S310" i="48" s="1"/>
  <c r="Q309" i="48"/>
  <c r="S309" i="48" s="1"/>
  <c r="Q308" i="48"/>
  <c r="S308" i="48" s="1"/>
  <c r="Q307" i="48"/>
  <c r="S307" i="48" s="1"/>
  <c r="Q306" i="48"/>
  <c r="S306" i="48" s="1"/>
  <c r="Q305" i="48"/>
  <c r="S305" i="48" s="1"/>
  <c r="Q304" i="48"/>
  <c r="S304" i="48" s="1"/>
  <c r="Q303" i="48"/>
  <c r="S303" i="48" s="1"/>
  <c r="Q302" i="48"/>
  <c r="S302" i="48" s="1"/>
  <c r="Q301" i="48"/>
  <c r="S301" i="48" s="1"/>
  <c r="Q300" i="48"/>
  <c r="S300" i="48" s="1"/>
  <c r="Q299" i="48"/>
  <c r="S299" i="48" s="1"/>
  <c r="Q298" i="48"/>
  <c r="S298" i="48" s="1"/>
  <c r="Q297" i="48"/>
  <c r="S297" i="48" s="1"/>
  <c r="Q296" i="48"/>
  <c r="S296" i="48" s="1"/>
  <c r="Q295" i="48"/>
  <c r="S295" i="48" s="1"/>
  <c r="Q294" i="48"/>
  <c r="S294" i="48" s="1"/>
  <c r="Q293" i="48"/>
  <c r="S293" i="48" s="1"/>
  <c r="Q292" i="48"/>
  <c r="S292" i="48" s="1"/>
  <c r="Q291" i="48"/>
  <c r="S291" i="48" s="1"/>
  <c r="Q290" i="48"/>
  <c r="S290" i="48" s="1"/>
  <c r="Q289" i="48"/>
  <c r="S289" i="48" s="1"/>
  <c r="Q288" i="48"/>
  <c r="S288" i="48" s="1"/>
  <c r="Q287" i="48"/>
  <c r="S287" i="48" s="1"/>
  <c r="Q286" i="48"/>
  <c r="S286" i="48" s="1"/>
  <c r="Q285" i="48"/>
  <c r="S285" i="48" s="1"/>
  <c r="Q284" i="48"/>
  <c r="S284" i="48" s="1"/>
  <c r="Q283" i="48"/>
  <c r="S283" i="48" s="1"/>
  <c r="Q282" i="48"/>
  <c r="S282" i="48" s="1"/>
  <c r="Q281" i="48"/>
  <c r="S281" i="48" s="1"/>
  <c r="Q280" i="48"/>
  <c r="S280" i="48" s="1"/>
  <c r="Q279" i="48"/>
  <c r="S279" i="48" s="1"/>
  <c r="Q278" i="48"/>
  <c r="S278" i="48" s="1"/>
  <c r="Q277" i="48"/>
  <c r="S277" i="48" s="1"/>
  <c r="Q275" i="48"/>
  <c r="S275" i="48" s="1"/>
  <c r="Q274" i="48"/>
  <c r="S274" i="48" s="1"/>
  <c r="Q273" i="48"/>
  <c r="S273" i="48" s="1"/>
  <c r="Q271" i="48"/>
  <c r="S271" i="48" s="1"/>
  <c r="Q270" i="48"/>
  <c r="S270" i="48" s="1"/>
  <c r="Q269" i="48"/>
  <c r="S269" i="48" s="1"/>
  <c r="Q267" i="48"/>
  <c r="S267" i="48" s="1"/>
  <c r="Q266" i="48"/>
  <c r="S266" i="48" s="1"/>
  <c r="Q265" i="48"/>
  <c r="S265" i="48" s="1"/>
  <c r="Q263" i="48"/>
  <c r="S263" i="48" s="1"/>
  <c r="Q262" i="48"/>
  <c r="S262" i="48" s="1"/>
  <c r="Q261" i="48"/>
  <c r="S261" i="48" s="1"/>
  <c r="Q259" i="48"/>
  <c r="S259" i="48" s="1"/>
  <c r="Q258" i="48"/>
  <c r="S258" i="48" s="1"/>
  <c r="Q257" i="48"/>
  <c r="S257" i="48" s="1"/>
  <c r="Q255" i="48"/>
  <c r="S255" i="48" s="1"/>
  <c r="Q254" i="48"/>
  <c r="S254" i="48" s="1"/>
  <c r="Q253" i="48"/>
  <c r="S253" i="48" s="1"/>
  <c r="Q251" i="48"/>
  <c r="S251" i="48" s="1"/>
  <c r="Q250" i="48"/>
  <c r="S250" i="48" s="1"/>
  <c r="Q249" i="48"/>
  <c r="S249" i="48" s="1"/>
  <c r="Q248" i="48"/>
  <c r="S248" i="48" s="1"/>
  <c r="Q247" i="48"/>
  <c r="S247" i="48" s="1"/>
  <c r="Q246" i="48"/>
  <c r="S246" i="48" s="1"/>
  <c r="Q245" i="48"/>
  <c r="S245" i="48" s="1"/>
  <c r="Q244" i="48"/>
  <c r="S244" i="48" s="1"/>
  <c r="Q243" i="48"/>
  <c r="S243" i="48" s="1"/>
  <c r="Q242" i="48"/>
  <c r="S242" i="48" s="1"/>
  <c r="Q241" i="48"/>
  <c r="S241" i="48" s="1"/>
  <c r="Q240" i="48"/>
  <c r="S240" i="48" s="1"/>
  <c r="Q239" i="48"/>
  <c r="S239" i="48" s="1"/>
  <c r="Q238" i="48"/>
  <c r="S238" i="48" s="1"/>
  <c r="Q237" i="48"/>
  <c r="S237" i="48" s="1"/>
  <c r="Q236" i="48"/>
  <c r="S236" i="48" s="1"/>
  <c r="Q235" i="48"/>
  <c r="S235" i="48" s="1"/>
  <c r="Q234" i="48"/>
  <c r="S234" i="48" s="1"/>
  <c r="Q233" i="48"/>
  <c r="S233" i="48" s="1"/>
  <c r="Q232" i="48"/>
  <c r="S232" i="48" s="1"/>
  <c r="Q231" i="48"/>
  <c r="S231" i="48" s="1"/>
  <c r="Q230" i="48"/>
  <c r="S230" i="48" s="1"/>
  <c r="Q229" i="48"/>
  <c r="S229" i="48" s="1"/>
  <c r="Q228" i="48"/>
  <c r="S228" i="48" s="1"/>
  <c r="Q227" i="48"/>
  <c r="S227" i="48" s="1"/>
  <c r="Q226" i="48"/>
  <c r="S226" i="48" s="1"/>
  <c r="Q225" i="48"/>
  <c r="S225" i="48" s="1"/>
  <c r="Q224" i="48"/>
  <c r="S224" i="48" s="1"/>
  <c r="R223" i="48"/>
  <c r="Q223" i="48"/>
  <c r="R222" i="48"/>
  <c r="Q222" i="48"/>
  <c r="Q221" i="48"/>
  <c r="S221" i="48" s="1"/>
  <c r="Q220" i="48"/>
  <c r="S220" i="48" s="1"/>
  <c r="Q219" i="48"/>
  <c r="S219" i="48" s="1"/>
  <c r="R218" i="48"/>
  <c r="Q218" i="48"/>
  <c r="Q217" i="48"/>
  <c r="S217" i="48" s="1"/>
  <c r="Q216" i="48"/>
  <c r="S216" i="48" s="1"/>
  <c r="Q215" i="48"/>
  <c r="S215" i="48" s="1"/>
  <c r="Q213" i="48"/>
  <c r="S213" i="48" s="1"/>
  <c r="Q212" i="48"/>
  <c r="S212" i="48" s="1"/>
  <c r="Q211" i="48"/>
  <c r="S211" i="48" s="1"/>
  <c r="Q210" i="48"/>
  <c r="S210" i="48" s="1"/>
  <c r="Q209" i="48"/>
  <c r="S209" i="48" s="1"/>
  <c r="Q208" i="48"/>
  <c r="S208" i="48" s="1"/>
  <c r="Q207" i="48"/>
  <c r="S207" i="48" s="1"/>
  <c r="Q206" i="48"/>
  <c r="S206" i="48" s="1"/>
  <c r="Q205" i="48"/>
  <c r="S205" i="48" s="1"/>
  <c r="Q204" i="48"/>
  <c r="S204" i="48" s="1"/>
  <c r="Q203" i="48"/>
  <c r="S203" i="48" s="1"/>
  <c r="Q202" i="48"/>
  <c r="S202" i="48" s="1"/>
  <c r="Q201" i="48"/>
  <c r="S201" i="48" s="1"/>
  <c r="Q200" i="48"/>
  <c r="S200" i="48" s="1"/>
  <c r="Q199" i="48"/>
  <c r="S199" i="48" s="1"/>
  <c r="Q198" i="48"/>
  <c r="S198" i="48" s="1"/>
  <c r="Q197" i="48"/>
  <c r="S197" i="48" s="1"/>
  <c r="Q196" i="48"/>
  <c r="S196" i="48" s="1"/>
  <c r="Q195" i="48"/>
  <c r="S195" i="48" s="1"/>
  <c r="Q194" i="48"/>
  <c r="S194" i="48" s="1"/>
  <c r="Q193" i="48"/>
  <c r="S193" i="48" s="1"/>
  <c r="Q192" i="48"/>
  <c r="S192" i="48" s="1"/>
  <c r="Q191" i="48"/>
  <c r="S191" i="48" s="1"/>
  <c r="Q190" i="48"/>
  <c r="S190" i="48" s="1"/>
  <c r="Q189" i="48"/>
  <c r="S189" i="48" s="1"/>
  <c r="Q188" i="48"/>
  <c r="S188" i="48" s="1"/>
  <c r="Q187" i="48"/>
  <c r="S187" i="48" s="1"/>
  <c r="Q186" i="48"/>
  <c r="S186" i="48" s="1"/>
  <c r="Q185" i="48"/>
  <c r="S185" i="48" s="1"/>
  <c r="Q184" i="48"/>
  <c r="S184" i="48" s="1"/>
  <c r="Q183" i="48"/>
  <c r="S183" i="48" s="1"/>
  <c r="Q182" i="48"/>
  <c r="S182" i="48" s="1"/>
  <c r="Q181" i="48"/>
  <c r="S181" i="48" s="1"/>
  <c r="Q180" i="48"/>
  <c r="S180" i="48" s="1"/>
  <c r="Q179" i="48"/>
  <c r="S179" i="48" s="1"/>
  <c r="Q177" i="48"/>
  <c r="S177" i="48" s="1"/>
  <c r="Q176" i="48"/>
  <c r="S176" i="48" s="1"/>
  <c r="Q175" i="48"/>
  <c r="S175" i="48" s="1"/>
  <c r="Q174" i="48"/>
  <c r="S174" i="48" s="1"/>
  <c r="Q171" i="48"/>
  <c r="S171" i="48" s="1"/>
  <c r="Q170" i="48"/>
  <c r="S170" i="48" s="1"/>
  <c r="Q169" i="48"/>
  <c r="S169" i="48" s="1"/>
  <c r="Q168" i="48"/>
  <c r="S168" i="48" s="1"/>
  <c r="Q167" i="48"/>
  <c r="S167" i="48" s="1"/>
  <c r="Q166" i="48"/>
  <c r="S166" i="48" s="1"/>
  <c r="Q165" i="48"/>
  <c r="S165" i="48" s="1"/>
  <c r="Q164" i="48"/>
  <c r="S164" i="48" s="1"/>
  <c r="Q163" i="48"/>
  <c r="S163" i="48" s="1"/>
  <c r="Q162" i="48"/>
  <c r="S162" i="48" s="1"/>
  <c r="Q160" i="48"/>
  <c r="S160" i="48" s="1"/>
  <c r="Q159" i="48"/>
  <c r="S159" i="48" s="1"/>
  <c r="Q158" i="48"/>
  <c r="S158" i="48" s="1"/>
  <c r="Q157" i="48"/>
  <c r="S157" i="48" s="1"/>
  <c r="R156" i="48"/>
  <c r="Q156" i="48"/>
  <c r="R155" i="48"/>
  <c r="Q155" i="48"/>
  <c r="R154" i="48"/>
  <c r="Q154" i="48"/>
  <c r="R153" i="48"/>
  <c r="Q153" i="48"/>
  <c r="Q152" i="48"/>
  <c r="S152" i="48" s="1"/>
  <c r="R151" i="48"/>
  <c r="Q151" i="48"/>
  <c r="R150" i="48"/>
  <c r="Q150" i="48"/>
  <c r="Q149" i="48"/>
  <c r="S149" i="48" s="1"/>
  <c r="R148" i="48"/>
  <c r="Q148" i="48"/>
  <c r="R147" i="48"/>
  <c r="Q147" i="48"/>
  <c r="Q146" i="48"/>
  <c r="S146" i="48" s="1"/>
  <c r="R145" i="48"/>
  <c r="Q145" i="48"/>
  <c r="R144" i="48"/>
  <c r="Q144" i="48"/>
  <c r="Q143" i="48"/>
  <c r="S143" i="48" s="1"/>
  <c r="Q142" i="48"/>
  <c r="S142" i="48" s="1"/>
  <c r="Q141" i="48"/>
  <c r="S141" i="48" s="1"/>
  <c r="Q140" i="48"/>
  <c r="S140" i="48" s="1"/>
  <c r="Q139" i="48"/>
  <c r="S139" i="48" s="1"/>
  <c r="Q138" i="48"/>
  <c r="S138" i="48" s="1"/>
  <c r="Q137" i="48"/>
  <c r="S137" i="48" s="1"/>
  <c r="Q136" i="48"/>
  <c r="S136" i="48" s="1"/>
  <c r="Q135" i="48"/>
  <c r="S135" i="48" s="1"/>
  <c r="Q134" i="48"/>
  <c r="S134" i="48" s="1"/>
  <c r="Q133" i="48"/>
  <c r="S133" i="48" s="1"/>
  <c r="Q132" i="48"/>
  <c r="S132" i="48" s="1"/>
  <c r="Q131" i="48"/>
  <c r="S131" i="48" s="1"/>
  <c r="Q130" i="48"/>
  <c r="S130" i="48" s="1"/>
  <c r="Q129" i="48"/>
  <c r="S129" i="48" s="1"/>
  <c r="Q128" i="48"/>
  <c r="S128" i="48" s="1"/>
  <c r="Q127" i="48"/>
  <c r="S127" i="48" s="1"/>
  <c r="Q126" i="48"/>
  <c r="S126" i="48" s="1"/>
  <c r="Q125" i="48"/>
  <c r="S125" i="48" s="1"/>
  <c r="R124" i="48"/>
  <c r="Q124" i="48"/>
  <c r="Q123" i="48"/>
  <c r="S123" i="48" s="1"/>
  <c r="Q122" i="48"/>
  <c r="S122" i="48" s="1"/>
  <c r="R121" i="48"/>
  <c r="Q121" i="48"/>
  <c r="Q120" i="48"/>
  <c r="S120" i="48" s="1"/>
  <c r="Q119" i="48"/>
  <c r="S119" i="48" s="1"/>
  <c r="Q118" i="48"/>
  <c r="S118" i="48" s="1"/>
  <c r="R117" i="48"/>
  <c r="Q117" i="48"/>
  <c r="R116" i="48"/>
  <c r="Q116" i="48"/>
  <c r="R115" i="48"/>
  <c r="Q115" i="48"/>
  <c r="Q114" i="48"/>
  <c r="S114" i="48" s="1"/>
  <c r="Q113" i="48"/>
  <c r="S113" i="48" s="1"/>
  <c r="R112" i="48"/>
  <c r="Q112" i="48"/>
  <c r="Q111" i="48"/>
  <c r="S111" i="48" s="1"/>
  <c r="Q110" i="48"/>
  <c r="S110" i="48" s="1"/>
  <c r="R109" i="48"/>
  <c r="Q109" i="48"/>
  <c r="Q108" i="48"/>
  <c r="S108" i="48" s="1"/>
  <c r="Q107" i="48"/>
  <c r="S107" i="48" s="1"/>
  <c r="R106" i="48"/>
  <c r="Q106" i="48"/>
  <c r="Q105" i="48"/>
  <c r="S105" i="48" s="1"/>
  <c r="Q104" i="48"/>
  <c r="S104" i="48" s="1"/>
  <c r="R103" i="48"/>
  <c r="Q103" i="48"/>
  <c r="Q102" i="48"/>
  <c r="S102" i="48" s="1"/>
  <c r="Q101" i="48"/>
  <c r="S101" i="48" s="1"/>
  <c r="R100" i="48"/>
  <c r="Q100" i="48"/>
  <c r="Q99" i="48"/>
  <c r="S99" i="48" s="1"/>
  <c r="Q98" i="48"/>
  <c r="S98" i="48" s="1"/>
  <c r="R97" i="48"/>
  <c r="Q97" i="48"/>
  <c r="R96" i="48"/>
  <c r="Q96" i="48"/>
  <c r="R95" i="48"/>
  <c r="Q95" i="48"/>
  <c r="R94" i="48"/>
  <c r="Q94" i="48"/>
  <c r="R93" i="48"/>
  <c r="Q93" i="48"/>
  <c r="R92" i="48"/>
  <c r="Q92" i="48"/>
  <c r="R91" i="48"/>
  <c r="Q91" i="48"/>
  <c r="R90" i="48"/>
  <c r="Q90" i="48"/>
  <c r="R89" i="48"/>
  <c r="Q89" i="48"/>
  <c r="R88" i="48"/>
  <c r="Q88" i="48"/>
  <c r="R87" i="48"/>
  <c r="Q87" i="48"/>
  <c r="R86" i="48"/>
  <c r="Q86" i="48"/>
  <c r="R85" i="48"/>
  <c r="Q85" i="48"/>
  <c r="R84" i="48"/>
  <c r="Q84" i="48"/>
  <c r="R83" i="48"/>
  <c r="Q83" i="48"/>
  <c r="R82" i="48"/>
  <c r="Q82" i="48"/>
  <c r="R81" i="48"/>
  <c r="Q81" i="48"/>
  <c r="R80" i="48"/>
  <c r="Q80" i="48"/>
  <c r="R79" i="48"/>
  <c r="Q79" i="48"/>
  <c r="Q78" i="48"/>
  <c r="S78" i="48" s="1"/>
  <c r="Q77" i="48"/>
  <c r="S77" i="48" s="1"/>
  <c r="Q76" i="48"/>
  <c r="S76" i="48" s="1"/>
  <c r="R75" i="48"/>
  <c r="Q75" i="48"/>
  <c r="R74" i="48"/>
  <c r="Q74" i="48"/>
  <c r="R73" i="48"/>
  <c r="Q73" i="48"/>
  <c r="R72" i="48"/>
  <c r="Q72" i="48"/>
  <c r="R71" i="48"/>
  <c r="Q71" i="48"/>
  <c r="R70" i="48"/>
  <c r="Q70" i="48"/>
  <c r="R69" i="48"/>
  <c r="Q69" i="48"/>
  <c r="R68" i="48"/>
  <c r="Q68" i="48"/>
  <c r="R67" i="48"/>
  <c r="Q67" i="48"/>
  <c r="Q66" i="48"/>
  <c r="S66" i="48" s="1"/>
  <c r="Q65" i="48"/>
  <c r="S65" i="48" s="1"/>
  <c r="Q64" i="48"/>
  <c r="S64" i="48" s="1"/>
  <c r="Q63" i="48"/>
  <c r="S63" i="48" s="1"/>
  <c r="Q62" i="48"/>
  <c r="S62" i="48" s="1"/>
  <c r="Q61" i="48"/>
  <c r="S61" i="48" s="1"/>
  <c r="Q60" i="48"/>
  <c r="S60" i="48" s="1"/>
  <c r="Q59" i="48"/>
  <c r="S59" i="48" s="1"/>
  <c r="Q58" i="48"/>
  <c r="S58" i="48" s="1"/>
  <c r="Q57" i="48"/>
  <c r="S57" i="48" s="1"/>
  <c r="Q56" i="48"/>
  <c r="S56" i="48" s="1"/>
  <c r="Q55" i="48"/>
  <c r="S55" i="48" s="1"/>
  <c r="Q54" i="48"/>
  <c r="S54" i="48" s="1"/>
  <c r="Q53" i="48"/>
  <c r="S53" i="48" s="1"/>
  <c r="Q52" i="48"/>
  <c r="S52" i="48" s="1"/>
  <c r="Q51" i="48"/>
  <c r="S51" i="48" s="1"/>
  <c r="Q50" i="48"/>
  <c r="S50" i="48" s="1"/>
  <c r="Q48" i="48"/>
  <c r="S48" i="48" s="1"/>
  <c r="Q47" i="48"/>
  <c r="S47" i="48" s="1"/>
  <c r="Q46" i="48"/>
  <c r="S46" i="48" s="1"/>
  <c r="R45" i="48"/>
  <c r="Q45" i="48"/>
  <c r="R44" i="48"/>
  <c r="Q44" i="48"/>
  <c r="R43" i="48"/>
  <c r="Q43" i="48"/>
  <c r="R42" i="48"/>
  <c r="R41" i="48"/>
  <c r="R40" i="48"/>
  <c r="R39" i="48"/>
  <c r="R38" i="48"/>
  <c r="R37" i="48"/>
  <c r="Q37" i="48"/>
  <c r="R36" i="48"/>
  <c r="Q36" i="48"/>
  <c r="R35" i="48"/>
  <c r="Q35" i="48"/>
  <c r="R34" i="48"/>
  <c r="Q34" i="48"/>
  <c r="R33" i="48"/>
  <c r="Q33" i="48"/>
  <c r="Q32" i="48"/>
  <c r="S32" i="48" s="1"/>
  <c r="Q31" i="48"/>
  <c r="S31" i="48" s="1"/>
  <c r="Q30" i="48"/>
  <c r="S30" i="48" s="1"/>
  <c r="Q29" i="48"/>
  <c r="S29" i="48" s="1"/>
  <c r="S15" i="48"/>
  <c r="S14" i="48"/>
  <c r="S13" i="48"/>
  <c r="S6" i="48"/>
  <c r="S5" i="48"/>
  <c r="S4" i="48"/>
  <c r="S34" i="48" l="1"/>
  <c r="S36" i="48"/>
  <c r="S79" i="48"/>
  <c r="S81" i="48"/>
  <c r="S83" i="48"/>
  <c r="S85" i="48"/>
  <c r="S87" i="48"/>
  <c r="S89" i="48"/>
  <c r="S91" i="48"/>
  <c r="S93" i="48"/>
  <c r="S95" i="48"/>
  <c r="S223" i="48"/>
  <c r="S385" i="48"/>
  <c r="S387" i="48"/>
  <c r="S389" i="48"/>
  <c r="S391" i="48"/>
  <c r="S393" i="48"/>
  <c r="S395" i="48"/>
  <c r="S397" i="48"/>
  <c r="S416" i="48"/>
  <c r="S418" i="48"/>
  <c r="S420" i="48"/>
  <c r="S422" i="48"/>
  <c r="S424" i="48"/>
  <c r="S426" i="48"/>
  <c r="S428" i="48"/>
  <c r="S430" i="48"/>
  <c r="S475" i="48"/>
  <c r="S477" i="48"/>
  <c r="S479" i="48"/>
  <c r="S481" i="48"/>
  <c r="S483" i="48"/>
  <c r="S498" i="48"/>
  <c r="S500" i="48"/>
  <c r="S502" i="48"/>
  <c r="S504" i="48"/>
  <c r="S506" i="48"/>
  <c r="S703" i="48"/>
  <c r="S706" i="48"/>
  <c r="S711" i="48"/>
  <c r="S853" i="48"/>
  <c r="S855" i="48"/>
  <c r="S881" i="48"/>
  <c r="S883" i="48"/>
  <c r="S885" i="48"/>
  <c r="S887" i="48"/>
  <c r="S889" i="48"/>
  <c r="S891" i="48"/>
  <c r="S893" i="48"/>
  <c r="S895" i="48"/>
  <c r="S897" i="48"/>
  <c r="S899" i="48"/>
  <c r="S901" i="48"/>
  <c r="S903" i="48"/>
  <c r="S905" i="48"/>
  <c r="S907" i="48"/>
  <c r="S909" i="48"/>
  <c r="S911" i="48"/>
  <c r="S913" i="48"/>
  <c r="S915" i="48"/>
  <c r="S917" i="48"/>
  <c r="S919" i="48"/>
  <c r="S921" i="48"/>
  <c r="S923" i="48"/>
  <c r="S925" i="48"/>
  <c r="S927" i="48"/>
  <c r="S929" i="48"/>
  <c r="S931" i="48"/>
  <c r="S933" i="48"/>
  <c r="S935" i="48"/>
  <c r="S942" i="48"/>
  <c r="S947" i="48"/>
  <c r="S954" i="48"/>
  <c r="S961" i="48"/>
  <c r="S963" i="48"/>
  <c r="S970" i="48"/>
  <c r="S977" i="48"/>
  <c r="S979" i="48"/>
  <c r="S986" i="48"/>
  <c r="S993" i="48"/>
  <c r="S995" i="48"/>
  <c r="S1002" i="48"/>
  <c r="S1009" i="48"/>
  <c r="S1011" i="48"/>
  <c r="S1018" i="48"/>
  <c r="S1025" i="48"/>
  <c r="S97" i="48"/>
  <c r="S100" i="48"/>
  <c r="S103" i="48"/>
  <c r="S106" i="48"/>
  <c r="S109" i="48"/>
  <c r="S112" i="48"/>
  <c r="S115" i="48"/>
  <c r="S117" i="48"/>
  <c r="S145" i="48"/>
  <c r="S150" i="48"/>
  <c r="S1027" i="48"/>
  <c r="S1034" i="48"/>
  <c r="S1041" i="48"/>
  <c r="S1043" i="48"/>
  <c r="S1050" i="48"/>
  <c r="S1057" i="48"/>
  <c r="S1059" i="48"/>
  <c r="S1066" i="48"/>
  <c r="S1068" i="48"/>
  <c r="S413" i="48"/>
  <c r="S381" i="48"/>
  <c r="S563" i="48"/>
  <c r="S755" i="48"/>
  <c r="S819" i="48"/>
  <c r="S45" i="48"/>
  <c r="P29" i="49"/>
  <c r="S33" i="48"/>
  <c r="S35" i="48"/>
  <c r="S37" i="48"/>
  <c r="S80" i="48"/>
  <c r="S82" i="48"/>
  <c r="S84" i="48"/>
  <c r="S86" i="48"/>
  <c r="S88" i="48"/>
  <c r="S90" i="48"/>
  <c r="S92" i="48"/>
  <c r="S94" i="48"/>
  <c r="S342" i="48"/>
  <c r="S384" i="48"/>
  <c r="S386" i="48"/>
  <c r="S388" i="48"/>
  <c r="S390" i="48"/>
  <c r="S392" i="48"/>
  <c r="S394" i="48"/>
  <c r="S417" i="48"/>
  <c r="S419" i="48"/>
  <c r="S421" i="48"/>
  <c r="S423" i="48"/>
  <c r="S425" i="48"/>
  <c r="S427" i="48"/>
  <c r="S429" i="48"/>
  <c r="S476" i="48"/>
  <c r="S478" i="48"/>
  <c r="S493" i="48"/>
  <c r="S497" i="48"/>
  <c r="S854" i="48"/>
  <c r="S869" i="48"/>
  <c r="S882" i="48"/>
  <c r="S884" i="48"/>
  <c r="S886" i="48"/>
  <c r="S888" i="48"/>
  <c r="S890" i="48"/>
  <c r="S892" i="48"/>
  <c r="S894" i="48"/>
  <c r="S896" i="48"/>
  <c r="S898" i="48"/>
  <c r="S900" i="48"/>
  <c r="S902" i="48"/>
  <c r="S904" i="48"/>
  <c r="S906" i="48"/>
  <c r="S908" i="48"/>
  <c r="S910" i="48"/>
  <c r="S912" i="48"/>
  <c r="S914" i="48"/>
  <c r="S916" i="48"/>
  <c r="S918" i="48"/>
  <c r="S920" i="48"/>
  <c r="S922" i="48"/>
  <c r="S924" i="48"/>
  <c r="S926" i="48"/>
  <c r="S928" i="48"/>
  <c r="S930" i="48"/>
  <c r="S932" i="48"/>
  <c r="S934" i="48"/>
  <c r="S936" i="48"/>
  <c r="S943" i="48"/>
  <c r="S953" i="48"/>
  <c r="S955" i="48"/>
  <c r="S962" i="48"/>
  <c r="S969" i="48"/>
  <c r="S971" i="48"/>
  <c r="S978" i="48"/>
  <c r="S985" i="48"/>
  <c r="S987" i="48"/>
  <c r="S994" i="48"/>
  <c r="S1001" i="48"/>
  <c r="S1003" i="48"/>
  <c r="S1010" i="48"/>
  <c r="S1017" i="48"/>
  <c r="S1019" i="48"/>
  <c r="S1026" i="48"/>
  <c r="S1033" i="48"/>
  <c r="S1035" i="48"/>
  <c r="S1042" i="48"/>
  <c r="S1049" i="48"/>
  <c r="S1075" i="48"/>
  <c r="S44" i="48"/>
  <c r="S67" i="48"/>
  <c r="S69" i="48"/>
  <c r="S71" i="48"/>
  <c r="S73" i="48"/>
  <c r="S75" i="48"/>
  <c r="S121" i="48"/>
  <c r="S147" i="48"/>
  <c r="S153" i="48"/>
  <c r="S154" i="48"/>
  <c r="S156" i="48"/>
  <c r="S349" i="48"/>
  <c r="S368" i="48"/>
  <c r="S369" i="48"/>
  <c r="S370" i="48"/>
  <c r="S372" i="48"/>
  <c r="S373" i="48"/>
  <c r="S374" i="48"/>
  <c r="S376" i="48"/>
  <c r="S377" i="48"/>
  <c r="S378" i="48"/>
  <c r="S380" i="48"/>
  <c r="S382" i="48"/>
  <c r="S401" i="48"/>
  <c r="S403" i="48"/>
  <c r="S405" i="48"/>
  <c r="S407" i="48"/>
  <c r="S409" i="48"/>
  <c r="S411" i="48"/>
  <c r="S464" i="48"/>
  <c r="S465" i="48"/>
  <c r="S466" i="48"/>
  <c r="S468" i="48"/>
  <c r="S469" i="48"/>
  <c r="S470" i="48"/>
  <c r="S472" i="48"/>
  <c r="S473" i="48"/>
  <c r="S487" i="48"/>
  <c r="S489" i="48"/>
  <c r="S491" i="48"/>
  <c r="S495" i="48"/>
  <c r="S508" i="48"/>
  <c r="S510" i="48"/>
  <c r="S512" i="48"/>
  <c r="S514" i="48"/>
  <c r="S516" i="48"/>
  <c r="S558" i="48"/>
  <c r="S560" i="48"/>
  <c r="S562" i="48"/>
  <c r="S564" i="48"/>
  <c r="S566" i="48"/>
  <c r="S568" i="48"/>
  <c r="S570" i="48"/>
  <c r="S572" i="48"/>
  <c r="S574" i="48"/>
  <c r="S576" i="48"/>
  <c r="S578" i="48"/>
  <c r="S579" i="48"/>
  <c r="S580" i="48"/>
  <c r="S582" i="48"/>
  <c r="S584" i="48"/>
  <c r="S586" i="48"/>
  <c r="S599" i="48"/>
  <c r="S601" i="48"/>
  <c r="S603" i="48"/>
  <c r="S605" i="48"/>
  <c r="S692" i="48"/>
  <c r="S694" i="48"/>
  <c r="S696" i="48"/>
  <c r="S708" i="48"/>
  <c r="S713" i="48"/>
  <c r="S715" i="48"/>
  <c r="S717" i="48"/>
  <c r="S719" i="48"/>
  <c r="S721" i="48"/>
  <c r="S723" i="48"/>
  <c r="S732" i="48"/>
  <c r="S734" i="48"/>
  <c r="S736" i="48"/>
  <c r="S738" i="48"/>
  <c r="S739" i="48"/>
  <c r="S740" i="48"/>
  <c r="S742" i="48"/>
  <c r="S744" i="48"/>
  <c r="S746" i="48"/>
  <c r="S748" i="48"/>
  <c r="S750" i="48"/>
  <c r="S752" i="48"/>
  <c r="S754" i="48"/>
  <c r="S756" i="48"/>
  <c r="S758" i="48"/>
  <c r="S760" i="48"/>
  <c r="S762" i="48"/>
  <c r="S764" i="48"/>
  <c r="S766" i="48"/>
  <c r="S768" i="48"/>
  <c r="S770" i="48"/>
  <c r="S771" i="48"/>
  <c r="S772" i="48"/>
  <c r="S774" i="48"/>
  <c r="S776" i="48"/>
  <c r="S778" i="48"/>
  <c r="S780" i="48"/>
  <c r="S782" i="48"/>
  <c r="S784" i="48"/>
  <c r="S786" i="48"/>
  <c r="S787" i="48"/>
  <c r="S788" i="48"/>
  <c r="S790" i="48"/>
  <c r="S792" i="48"/>
  <c r="S794" i="48"/>
  <c r="S796" i="48"/>
  <c r="S798" i="48"/>
  <c r="S800" i="48"/>
  <c r="S802" i="48"/>
  <c r="S803" i="48"/>
  <c r="S804" i="48"/>
  <c r="S806" i="48"/>
  <c r="S808" i="48"/>
  <c r="S810" i="48"/>
  <c r="S812" i="48"/>
  <c r="S814" i="48"/>
  <c r="S816" i="48"/>
  <c r="S818" i="48"/>
  <c r="S820" i="48"/>
  <c r="S822" i="48"/>
  <c r="S824" i="48"/>
  <c r="S826" i="48"/>
  <c r="S828" i="48"/>
  <c r="S830" i="48"/>
  <c r="S832" i="48"/>
  <c r="S834" i="48"/>
  <c r="S835" i="48"/>
  <c r="S836" i="48"/>
  <c r="S838" i="48"/>
  <c r="S840" i="48"/>
  <c r="S842" i="48"/>
  <c r="S844" i="48"/>
  <c r="S846" i="48"/>
  <c r="S848" i="48"/>
  <c r="S850" i="48"/>
  <c r="S851" i="48"/>
  <c r="S857" i="48"/>
  <c r="S859" i="48"/>
  <c r="S861" i="48"/>
  <c r="S863" i="48"/>
  <c r="S865" i="48"/>
  <c r="S939" i="48"/>
  <c r="S949" i="48"/>
  <c r="S951" i="48"/>
  <c r="S958" i="48"/>
  <c r="S965" i="48"/>
  <c r="S967" i="48"/>
  <c r="S974" i="48"/>
  <c r="S981" i="48"/>
  <c r="S983" i="48"/>
  <c r="S990" i="48"/>
  <c r="S997" i="48"/>
  <c r="S999" i="48"/>
  <c r="S1006" i="48"/>
  <c r="S1013" i="48"/>
  <c r="S1015" i="48"/>
  <c r="S1022" i="48"/>
  <c r="S1029" i="48"/>
  <c r="S1031" i="48"/>
  <c r="S1038" i="48"/>
  <c r="S1045" i="48"/>
  <c r="S1047" i="48"/>
  <c r="S1054" i="48"/>
  <c r="S1061" i="48"/>
  <c r="S1063" i="48"/>
  <c r="S1070" i="48"/>
  <c r="S1078" i="48"/>
  <c r="S1083" i="48"/>
  <c r="S1357" i="48"/>
  <c r="S1360" i="48"/>
  <c r="S1362" i="48"/>
  <c r="S1369" i="48"/>
  <c r="S1381" i="48"/>
  <c r="S1383" i="48"/>
  <c r="S1385" i="48"/>
  <c r="S1387" i="48"/>
  <c r="S1396" i="48"/>
  <c r="S1398" i="48"/>
  <c r="S1400" i="48"/>
  <c r="S1402" i="48"/>
  <c r="S1407" i="48"/>
  <c r="S1412" i="48"/>
  <c r="S1413" i="48"/>
  <c r="S1420" i="48"/>
  <c r="S1421" i="48"/>
  <c r="S1422" i="48"/>
  <c r="S1423" i="48"/>
  <c r="S1424" i="48"/>
  <c r="S1425" i="48"/>
  <c r="S1426" i="48"/>
  <c r="S1427" i="48"/>
  <c r="S1428" i="48"/>
  <c r="S1429" i="48"/>
  <c r="S1430" i="48"/>
  <c r="S1431" i="48"/>
  <c r="S1432" i="48"/>
  <c r="S1433" i="48"/>
  <c r="S1434" i="48"/>
  <c r="S1435" i="48"/>
  <c r="S1436" i="48"/>
  <c r="S1437" i="48"/>
  <c r="S1438" i="48"/>
  <c r="S1439" i="48"/>
  <c r="L29" i="49"/>
  <c r="L3" i="49"/>
  <c r="L16" i="49"/>
  <c r="L47" i="49"/>
  <c r="N2" i="49"/>
  <c r="P2" i="49" s="1"/>
  <c r="I48" i="49"/>
  <c r="M47" i="49"/>
  <c r="M51" i="49"/>
  <c r="J47" i="49"/>
  <c r="I47" i="49"/>
  <c r="I50" i="49"/>
  <c r="N3" i="49"/>
  <c r="P3" i="49" s="1"/>
  <c r="I52" i="49"/>
  <c r="N52" i="49"/>
  <c r="M50" i="49"/>
  <c r="N50" i="49"/>
  <c r="N47" i="49"/>
  <c r="N48" i="49"/>
  <c r="N51" i="49"/>
  <c r="S43" i="48"/>
  <c r="S68" i="48"/>
  <c r="S70" i="48"/>
  <c r="S72" i="48"/>
  <c r="S74" i="48"/>
  <c r="S124" i="48"/>
  <c r="S148" i="48"/>
  <c r="S155" i="48"/>
  <c r="S218" i="48"/>
  <c r="S330" i="48"/>
  <c r="S348" i="48"/>
  <c r="S371" i="48"/>
  <c r="S375" i="48"/>
  <c r="S379" i="48"/>
  <c r="S400" i="48"/>
  <c r="S402" i="48"/>
  <c r="S404" i="48"/>
  <c r="S406" i="48"/>
  <c r="S408" i="48"/>
  <c r="S410" i="48"/>
  <c r="S412" i="48"/>
  <c r="S414" i="48"/>
  <c r="S467" i="48"/>
  <c r="S471" i="48"/>
  <c r="S486" i="48"/>
  <c r="S488" i="48"/>
  <c r="S490" i="48"/>
  <c r="S492" i="48"/>
  <c r="S494" i="48"/>
  <c r="S509" i="48"/>
  <c r="S511" i="48"/>
  <c r="S513" i="48"/>
  <c r="S515" i="48"/>
  <c r="S517" i="48"/>
  <c r="S559" i="48"/>
  <c r="S561" i="48"/>
  <c r="S565" i="48"/>
  <c r="S567" i="48"/>
  <c r="S569" i="48"/>
  <c r="S571" i="48"/>
  <c r="S573" i="48"/>
  <c r="S575" i="48"/>
  <c r="S577" i="48"/>
  <c r="S581" i="48"/>
  <c r="S583" i="48"/>
  <c r="S585" i="48"/>
  <c r="S587" i="48"/>
  <c r="S598" i="48"/>
  <c r="S600" i="48"/>
  <c r="S602" i="48"/>
  <c r="S604" i="48"/>
  <c r="S606" i="48"/>
  <c r="S693" i="48"/>
  <c r="S695" i="48"/>
  <c r="S697" i="48"/>
  <c r="S714" i="48"/>
  <c r="S716" i="48"/>
  <c r="S718" i="48"/>
  <c r="S720" i="48"/>
  <c r="S722" i="48"/>
  <c r="S724" i="48"/>
  <c r="S731" i="48"/>
  <c r="S733" i="48"/>
  <c r="S735" i="48"/>
  <c r="S737" i="48"/>
  <c r="S741" i="48"/>
  <c r="S743" i="48"/>
  <c r="S745" i="48"/>
  <c r="S747" i="48"/>
  <c r="S749" i="48"/>
  <c r="S751" i="48"/>
  <c r="S753" i="48"/>
  <c r="S757" i="48"/>
  <c r="S759" i="48"/>
  <c r="S761" i="48"/>
  <c r="S763" i="48"/>
  <c r="S765" i="48"/>
  <c r="S767" i="48"/>
  <c r="S769" i="48"/>
  <c r="S773" i="48"/>
  <c r="S775" i="48"/>
  <c r="S777" i="48"/>
  <c r="S779" i="48"/>
  <c r="S781" i="48"/>
  <c r="S783" i="48"/>
  <c r="S785" i="48"/>
  <c r="S789" i="48"/>
  <c r="S791" i="48"/>
  <c r="S793" i="48"/>
  <c r="S795" i="48"/>
  <c r="S797" i="48"/>
  <c r="S799" i="48"/>
  <c r="S801" i="48"/>
  <c r="S805" i="48"/>
  <c r="S807" i="48"/>
  <c r="S809" i="48"/>
  <c r="S811" i="48"/>
  <c r="S813" i="48"/>
  <c r="S815" i="48"/>
  <c r="S817" i="48"/>
  <c r="S821" i="48"/>
  <c r="S823" i="48"/>
  <c r="S825" i="48"/>
  <c r="S827" i="48"/>
  <c r="S829" i="48"/>
  <c r="S831" i="48"/>
  <c r="S833" i="48"/>
  <c r="S837" i="48"/>
  <c r="S839" i="48"/>
  <c r="S841" i="48"/>
  <c r="S843" i="48"/>
  <c r="S845" i="48"/>
  <c r="S847" i="48"/>
  <c r="S849" i="48"/>
  <c r="S858" i="48"/>
  <c r="S860" i="48"/>
  <c r="S862" i="48"/>
  <c r="S864" i="48"/>
  <c r="S866" i="48"/>
  <c r="S938" i="48"/>
  <c r="S940" i="48"/>
  <c r="S945" i="48"/>
  <c r="S950" i="48"/>
  <c r="S957" i="48"/>
  <c r="S959" i="48"/>
  <c r="S966" i="48"/>
  <c r="S973" i="48"/>
  <c r="S975" i="48"/>
  <c r="S982" i="48"/>
  <c r="S989" i="48"/>
  <c r="S991" i="48"/>
  <c r="S998" i="48"/>
  <c r="S1005" i="48"/>
  <c r="S1007" i="48"/>
  <c r="S1014" i="48"/>
  <c r="S1021" i="48"/>
  <c r="S1023" i="48"/>
  <c r="S1030" i="48"/>
  <c r="S1037" i="48"/>
  <c r="S1039" i="48"/>
  <c r="S1046" i="48"/>
  <c r="S1053" i="48"/>
  <c r="S1055" i="48"/>
  <c r="S1062" i="48"/>
  <c r="S1071" i="48"/>
  <c r="S1074" i="48"/>
  <c r="S1079" i="48"/>
  <c r="S1082" i="48"/>
  <c r="S1349" i="48"/>
  <c r="S1356" i="48"/>
  <c r="S1361" i="48"/>
  <c r="S1363" i="48"/>
  <c r="S1380" i="48"/>
  <c r="S1382" i="48"/>
  <c r="S1384" i="48"/>
  <c r="S1386" i="48"/>
  <c r="S1388" i="48"/>
  <c r="S1395" i="48"/>
  <c r="S1397" i="48"/>
  <c r="S1399" i="48"/>
  <c r="S1401" i="48"/>
  <c r="S1403" i="48"/>
  <c r="S1406" i="48"/>
  <c r="S1408" i="48"/>
  <c r="S1411" i="48"/>
  <c r="S96" i="48"/>
  <c r="S116" i="48"/>
  <c r="S144" i="48"/>
  <c r="S151" i="48"/>
  <c r="S222" i="48"/>
  <c r="S396" i="48"/>
  <c r="S398" i="48"/>
  <c r="S480" i="48"/>
  <c r="S482" i="48"/>
  <c r="S484" i="48"/>
  <c r="S499" i="48"/>
  <c r="S501" i="48"/>
  <c r="S503" i="48"/>
  <c r="S505" i="48"/>
  <c r="S710" i="48"/>
  <c r="S876" i="48"/>
  <c r="S1051" i="48"/>
  <c r="S1058" i="48"/>
  <c r="S1065" i="48"/>
  <c r="S1067" i="48"/>
  <c r="S1347" i="48"/>
  <c r="S1352" i="48"/>
  <c r="S1354" i="48"/>
  <c r="S1366" i="48"/>
  <c r="S1371" i="48"/>
  <c r="S1373" i="48"/>
  <c r="S1375" i="48"/>
  <c r="S1391" i="48"/>
  <c r="S1393" i="48"/>
  <c r="S1416" i="48"/>
  <c r="S873" i="48"/>
  <c r="S1415" i="48"/>
  <c r="S1418" i="48"/>
  <c r="Q632" i="48"/>
  <c r="S632" i="48" s="1"/>
  <c r="S8" i="48"/>
  <c r="Q631" i="48"/>
  <c r="S631" i="48" s="1"/>
  <c r="Q646" i="48"/>
  <c r="S646" i="48" s="1"/>
  <c r="Q867" i="48"/>
  <c r="S867" i="48" s="1"/>
  <c r="Q1350" i="48"/>
  <c r="S1350" i="48" s="1"/>
  <c r="Q629" i="48"/>
  <c r="S629" i="48" s="1"/>
  <c r="Q852" i="48"/>
  <c r="S852" i="48" s="1"/>
  <c r="Q868" i="48"/>
  <c r="S868" i="48" s="1"/>
  <c r="Q871" i="48"/>
  <c r="S871" i="48" s="1"/>
  <c r="Q1410" i="48"/>
  <c r="S1410" i="48" s="1"/>
  <c r="Q1368" i="48"/>
  <c r="S1368" i="48" s="1"/>
  <c r="S18" i="48"/>
  <c r="S12" i="48"/>
  <c r="S7" i="48"/>
  <c r="S17" i="48"/>
  <c r="Q38" i="48"/>
  <c r="S38" i="48" s="1"/>
  <c r="Q40" i="48"/>
  <c r="S40" i="48" s="1"/>
  <c r="Q41" i="48"/>
  <c r="S41" i="48" s="1"/>
  <c r="Q42" i="48"/>
  <c r="S42" i="48" s="1"/>
  <c r="Q49" i="48"/>
  <c r="S49" i="48" s="1"/>
  <c r="Q178" i="48"/>
  <c r="S178" i="48" s="1"/>
  <c r="Q161" i="48"/>
  <c r="S161" i="48" s="1"/>
  <c r="S10" i="48"/>
  <c r="S16" i="48"/>
  <c r="Q172" i="48"/>
  <c r="S172" i="48" s="1"/>
  <c r="Q214" i="48"/>
  <c r="S214" i="48" s="1"/>
  <c r="Q252" i="48"/>
  <c r="S252" i="48" s="1"/>
  <c r="Q256" i="48"/>
  <c r="S256" i="48" s="1"/>
  <c r="Q260" i="48"/>
  <c r="S260" i="48" s="1"/>
  <c r="Q264" i="48"/>
  <c r="S264" i="48" s="1"/>
  <c r="Q268" i="48"/>
  <c r="S268" i="48" s="1"/>
  <c r="Q272" i="48"/>
  <c r="S272" i="48" s="1"/>
  <c r="Q276" i="48"/>
  <c r="S276" i="48" s="1"/>
  <c r="Q173" i="48"/>
  <c r="S173" i="48" s="1"/>
  <c r="Q538" i="48"/>
  <c r="S538" i="48" s="1"/>
  <c r="Q539" i="48"/>
  <c r="S539" i="48" s="1"/>
  <c r="Q540" i="48"/>
  <c r="S540" i="48" s="1"/>
  <c r="Q541" i="48"/>
  <c r="S541" i="48" s="1"/>
  <c r="Q542" i="48"/>
  <c r="S542" i="48" s="1"/>
  <c r="Q543" i="48"/>
  <c r="S543" i="48" s="1"/>
  <c r="Q544" i="48"/>
  <c r="S544" i="48" s="1"/>
  <c r="Q545" i="48"/>
  <c r="S545" i="48" s="1"/>
  <c r="Q546" i="48"/>
  <c r="S546" i="48" s="1"/>
  <c r="Q547" i="48"/>
  <c r="S547" i="48" s="1"/>
  <c r="Q548" i="48"/>
  <c r="S548" i="48" s="1"/>
  <c r="Q549" i="48"/>
  <c r="S549" i="48" s="1"/>
  <c r="Q550" i="48"/>
  <c r="S550" i="48" s="1"/>
  <c r="Q551" i="48"/>
  <c r="S551" i="48" s="1"/>
  <c r="Q552" i="48"/>
  <c r="S552" i="48" s="1"/>
  <c r="Q553" i="48"/>
  <c r="S553" i="48" s="1"/>
  <c r="Q661" i="48"/>
  <c r="S661" i="48" s="1"/>
  <c r="Q669" i="48"/>
  <c r="S669" i="48" s="1"/>
  <c r="Q518" i="48"/>
  <c r="S518" i="48" s="1"/>
  <c r="Q519" i="48"/>
  <c r="S519" i="48" s="1"/>
  <c r="Q520" i="48"/>
  <c r="S520" i="48" s="1"/>
  <c r="Q521" i="48"/>
  <c r="S521" i="48" s="1"/>
  <c r="Q522" i="48"/>
  <c r="S522" i="48" s="1"/>
  <c r="Q523" i="48"/>
  <c r="S523" i="48" s="1"/>
  <c r="Q524" i="48"/>
  <c r="S524" i="48" s="1"/>
  <c r="Q525" i="48"/>
  <c r="S525" i="48" s="1"/>
  <c r="Q526" i="48"/>
  <c r="S526" i="48" s="1"/>
  <c r="Q527" i="48"/>
  <c r="S527" i="48" s="1"/>
  <c r="Q528" i="48"/>
  <c r="S528" i="48" s="1"/>
  <c r="Q529" i="48"/>
  <c r="S529" i="48" s="1"/>
  <c r="Q530" i="48"/>
  <c r="S530" i="48" s="1"/>
  <c r="Q531" i="48"/>
  <c r="S531" i="48" s="1"/>
  <c r="Q532" i="48"/>
  <c r="S532" i="48" s="1"/>
  <c r="Q533" i="48"/>
  <c r="S533" i="48" s="1"/>
  <c r="Q607" i="48"/>
  <c r="S607" i="48" s="1"/>
  <c r="Q654" i="48"/>
  <c r="S654" i="48" s="1"/>
  <c r="Q638" i="48"/>
  <c r="S638" i="48" s="1"/>
  <c r="Q618" i="48"/>
  <c r="S618" i="48" s="1"/>
  <c r="Q619" i="48"/>
  <c r="S619" i="48" s="1"/>
  <c r="Q620" i="48"/>
  <c r="S620" i="48" s="1"/>
  <c r="Q621" i="48"/>
  <c r="S621" i="48" s="1"/>
  <c r="Q622" i="48"/>
  <c r="S622" i="48" s="1"/>
  <c r="Q623" i="48"/>
  <c r="S623" i="48" s="1"/>
  <c r="Q624" i="48"/>
  <c r="S624" i="48" s="1"/>
  <c r="Q625" i="48"/>
  <c r="S625" i="48" s="1"/>
  <c r="Q626" i="48"/>
  <c r="S626" i="48" s="1"/>
  <c r="Q627" i="48"/>
  <c r="S627" i="48" s="1"/>
  <c r="Q628" i="48"/>
  <c r="S628" i="48" s="1"/>
  <c r="Q856" i="48"/>
  <c r="S856" i="48" s="1"/>
  <c r="Q870" i="48"/>
  <c r="S870" i="48" s="1"/>
  <c r="Q937" i="48"/>
  <c r="S937" i="48" s="1"/>
  <c r="Q941" i="48"/>
  <c r="S941" i="48" s="1"/>
  <c r="Q944" i="48"/>
  <c r="S944" i="48" s="1"/>
  <c r="Q946" i="48"/>
  <c r="S946" i="48" s="1"/>
  <c r="Q948" i="48"/>
  <c r="S948" i="48" s="1"/>
  <c r="Q952" i="48"/>
  <c r="S952" i="48" s="1"/>
  <c r="Q1069" i="48"/>
  <c r="S1069" i="48" s="1"/>
  <c r="Q956" i="48"/>
  <c r="S956" i="48" s="1"/>
  <c r="Q960" i="48"/>
  <c r="S960" i="48" s="1"/>
  <c r="Q964" i="48"/>
  <c r="S964" i="48" s="1"/>
  <c r="Q968" i="48"/>
  <c r="S968" i="48" s="1"/>
  <c r="Q972" i="48"/>
  <c r="S972" i="48" s="1"/>
  <c r="Q976" i="48"/>
  <c r="S976" i="48" s="1"/>
  <c r="Q980" i="48"/>
  <c r="S980" i="48" s="1"/>
  <c r="Q984" i="48"/>
  <c r="S984" i="48" s="1"/>
  <c r="Q988" i="48"/>
  <c r="S988" i="48" s="1"/>
  <c r="Q992" i="48"/>
  <c r="S992" i="48" s="1"/>
  <c r="Q996" i="48"/>
  <c r="S996" i="48" s="1"/>
  <c r="Q1000" i="48"/>
  <c r="S1000" i="48" s="1"/>
  <c r="Q1004" i="48"/>
  <c r="S1004" i="48" s="1"/>
  <c r="Q1008" i="48"/>
  <c r="S1008" i="48" s="1"/>
  <c r="Q1012" i="48"/>
  <c r="S1012" i="48" s="1"/>
  <c r="Q1016" i="48"/>
  <c r="S1016" i="48" s="1"/>
  <c r="Q1020" i="48"/>
  <c r="S1020" i="48" s="1"/>
  <c r="Q1024" i="48"/>
  <c r="S1024" i="48" s="1"/>
  <c r="Q1028" i="48"/>
  <c r="S1028" i="48" s="1"/>
  <c r="Q1032" i="48"/>
  <c r="S1032" i="48" s="1"/>
  <c r="Q1036" i="48"/>
  <c r="S1036" i="48" s="1"/>
  <c r="Q1040" i="48"/>
  <c r="S1040" i="48" s="1"/>
  <c r="Q1044" i="48"/>
  <c r="S1044" i="48" s="1"/>
  <c r="Q1048" i="48"/>
  <c r="S1048" i="48" s="1"/>
  <c r="Q1052" i="48"/>
  <c r="S1052" i="48" s="1"/>
  <c r="Q1056" i="48"/>
  <c r="S1056" i="48" s="1"/>
  <c r="Q1060" i="48"/>
  <c r="S1060" i="48" s="1"/>
  <c r="Q1064" i="48"/>
  <c r="S1064" i="48" s="1"/>
  <c r="Q1072" i="48"/>
  <c r="S1072" i="48" s="1"/>
  <c r="Q1076" i="48"/>
  <c r="S1076" i="48" s="1"/>
  <c r="Q1080" i="48"/>
  <c r="S1080" i="48" s="1"/>
  <c r="Q1142" i="48"/>
  <c r="S1142" i="48" s="1"/>
  <c r="Q1073" i="48"/>
  <c r="S1073" i="48" s="1"/>
  <c r="Q1077" i="48"/>
  <c r="S1077" i="48" s="1"/>
  <c r="Q1081" i="48"/>
  <c r="S1081" i="48" s="1"/>
  <c r="Q1156" i="48"/>
  <c r="S1156" i="48" s="1"/>
  <c r="Q1414" i="48"/>
  <c r="S1414" i="48" s="1"/>
  <c r="Q1378" i="48"/>
  <c r="S1378" i="48" s="1"/>
  <c r="Q1419" i="48"/>
  <c r="S1419" i="48" s="1"/>
  <c r="Q1358" i="48"/>
  <c r="S1358" i="48" s="1"/>
  <c r="Q1355" i="48"/>
  <c r="S1355" i="48" s="1"/>
  <c r="Q1364" i="48"/>
  <c r="S1364" i="48" s="1"/>
  <c r="Q1377" i="48"/>
  <c r="S1377" i="48" s="1"/>
  <c r="Q1379" i="48"/>
  <c r="S1379" i="48" s="1"/>
  <c r="Q1404" i="48"/>
  <c r="S1404" i="48" s="1"/>
  <c r="Q1348" i="48"/>
  <c r="S1348" i="48" s="1"/>
  <c r="Q1359" i="48"/>
  <c r="S1359" i="48" s="1"/>
  <c r="Q1370" i="48"/>
  <c r="S1370" i="48" s="1"/>
  <c r="Q1405" i="48"/>
  <c r="S1405" i="48" s="1"/>
  <c r="Q1409" i="48"/>
  <c r="S1409" i="48" s="1"/>
  <c r="Q1389" i="48"/>
  <c r="S1389" i="48" s="1"/>
  <c r="Q1394" i="48"/>
  <c r="S1394" i="48" s="1"/>
  <c r="L50" i="49" l="1"/>
  <c r="J50" i="49"/>
  <c r="L51" i="49"/>
  <c r="K51" i="49"/>
  <c r="Q877" i="48"/>
  <c r="S877" i="48" s="1"/>
  <c r="Q872" i="48"/>
  <c r="S872" i="48" s="1"/>
  <c r="Q39" i="48"/>
  <c r="S39" i="48" s="1"/>
  <c r="S19" i="48"/>
  <c r="S9" i="48"/>
  <c r="Q874" i="48"/>
  <c r="S874" i="48" s="1"/>
  <c r="Q878" i="48"/>
  <c r="S878" i="48" s="1"/>
  <c r="Q875" i="48"/>
  <c r="S875" i="48" s="1"/>
  <c r="S20" i="48"/>
  <c r="Q879" i="48" l="1"/>
  <c r="S879" i="48" s="1"/>
  <c r="Q880" i="48"/>
  <c r="S880" i="48" s="1"/>
  <c r="S22" i="48"/>
  <c r="S11" i="48"/>
  <c r="S21" i="48"/>
  <c r="S24" i="48" l="1"/>
  <c r="S23" i="48"/>
  <c r="S26" i="48" l="1"/>
  <c r="S25" i="48"/>
  <c r="S27" i="48" l="1"/>
  <c r="S28" i="48"/>
  <c r="L118" i="16" l="1"/>
  <c r="L117" i="16"/>
  <c r="L116" i="16"/>
  <c r="L115" i="16"/>
  <c r="L114" i="16"/>
  <c r="L113" i="16"/>
  <c r="L112" i="16"/>
  <c r="L111" i="16"/>
  <c r="L110" i="16"/>
  <c r="L109" i="16"/>
  <c r="L108" i="16"/>
  <c r="L107" i="16"/>
  <c r="L106" i="16"/>
  <c r="L105" i="16"/>
  <c r="L104" i="16"/>
  <c r="L103" i="16"/>
  <c r="L102" i="16"/>
  <c r="L101" i="16"/>
  <c r="L100" i="16"/>
  <c r="L90" i="16"/>
  <c r="L80" i="16"/>
  <c r="K79" i="16"/>
  <c r="L79" i="16" s="1"/>
  <c r="K78" i="16"/>
  <c r="L78" i="16" s="1"/>
  <c r="K77" i="16"/>
  <c r="L77" i="16" s="1"/>
  <c r="K76" i="16"/>
  <c r="L76" i="16" s="1"/>
  <c r="K75" i="16"/>
  <c r="L75" i="16" s="1"/>
  <c r="K74" i="16"/>
  <c r="L74" i="16" s="1"/>
  <c r="K73" i="16"/>
  <c r="L73" i="16" s="1"/>
  <c r="L72" i="16"/>
  <c r="L71" i="16"/>
  <c r="K70" i="16"/>
  <c r="L70" i="16" s="1"/>
  <c r="L69" i="16"/>
  <c r="K68" i="16"/>
  <c r="L68" i="16" s="1"/>
  <c r="L67" i="16"/>
  <c r="L66" i="16"/>
  <c r="K65" i="16"/>
  <c r="L65" i="16" s="1"/>
  <c r="L64" i="16"/>
  <c r="K63" i="16"/>
  <c r="L63" i="16" s="1"/>
  <c r="L62" i="16"/>
  <c r="L61" i="16"/>
  <c r="L60" i="16"/>
  <c r="K59" i="16"/>
  <c r="L59" i="16" s="1"/>
  <c r="L58" i="16"/>
  <c r="K57" i="16"/>
  <c r="L57" i="16" s="1"/>
  <c r="L56" i="16"/>
  <c r="K55" i="16"/>
  <c r="L55" i="16" s="1"/>
  <c r="L54" i="16"/>
  <c r="L53" i="16"/>
  <c r="K52" i="16"/>
  <c r="L52" i="16" s="1"/>
  <c r="L51" i="16"/>
  <c r="K50" i="16"/>
  <c r="L50" i="16" s="1"/>
  <c r="L49" i="16"/>
  <c r="L48" i="16"/>
  <c r="K47" i="16"/>
  <c r="L47" i="16" s="1"/>
  <c r="L46" i="16"/>
  <c r="K45" i="16"/>
  <c r="L45" i="16" s="1"/>
  <c r="L44" i="16"/>
  <c r="K43" i="16"/>
  <c r="L43" i="16" s="1"/>
  <c r="L42" i="16"/>
  <c r="L41" i="16"/>
  <c r="K40" i="16"/>
  <c r="L40" i="16" s="1"/>
  <c r="K39" i="16"/>
  <c r="L39" i="16" s="1"/>
  <c r="K38" i="16"/>
  <c r="L38" i="16" s="1"/>
  <c r="K37" i="16"/>
  <c r="L37" i="16" s="1"/>
  <c r="K36" i="16"/>
  <c r="L36" i="16" s="1"/>
  <c r="K35" i="16"/>
  <c r="L35" i="16" s="1"/>
  <c r="L34" i="16"/>
  <c r="K33" i="16"/>
  <c r="L33" i="16" s="1"/>
  <c r="K32" i="16"/>
  <c r="L32" i="16" s="1"/>
  <c r="L31" i="16"/>
  <c r="L30" i="16"/>
  <c r="K29" i="16"/>
  <c r="L29" i="16" s="1"/>
  <c r="L28" i="16"/>
  <c r="K27" i="16"/>
  <c r="L27" i="16" s="1"/>
  <c r="K26" i="16"/>
  <c r="L26" i="16" s="1"/>
  <c r="K25" i="16"/>
  <c r="L25" i="16" s="1"/>
  <c r="L24" i="16"/>
  <c r="K23" i="16"/>
  <c r="L23" i="16" s="1"/>
  <c r="K22" i="16"/>
  <c r="L22" i="16" s="1"/>
  <c r="L21" i="16"/>
  <c r="K20" i="16"/>
  <c r="L20" i="16" s="1"/>
  <c r="L19" i="16"/>
  <c r="L18" i="16"/>
  <c r="K17" i="16"/>
  <c r="L17" i="16" s="1"/>
  <c r="L16" i="16"/>
  <c r="L15" i="16"/>
  <c r="K14" i="16"/>
  <c r="L14" i="16" s="1"/>
  <c r="L13" i="16"/>
  <c r="K12" i="16"/>
  <c r="L12" i="16" s="1"/>
  <c r="L11" i="16"/>
  <c r="K10" i="16"/>
  <c r="L10" i="16" s="1"/>
  <c r="L9" i="16"/>
  <c r="K8" i="16"/>
  <c r="L8" i="16" s="1"/>
  <c r="L7" i="16"/>
  <c r="K6" i="16"/>
  <c r="L6" i="16" s="1"/>
  <c r="K5" i="16"/>
  <c r="L5" i="16" s="1"/>
  <c r="L4" i="16"/>
  <c r="K3" i="16"/>
  <c r="L3" i="16" s="1"/>
  <c r="K2" i="16"/>
  <c r="L2" i="16" s="1"/>
  <c r="W151" i="6" l="1"/>
  <c r="U151" i="6"/>
  <c r="S151" i="6"/>
  <c r="Q151" i="6"/>
  <c r="O151" i="6"/>
  <c r="L151" i="6"/>
  <c r="W150" i="6"/>
  <c r="U150" i="6"/>
  <c r="S150" i="6"/>
  <c r="Q150" i="6"/>
  <c r="O150" i="6"/>
  <c r="L150" i="6"/>
  <c r="W149" i="6"/>
  <c r="U149" i="6"/>
  <c r="S149" i="6"/>
  <c r="Q149" i="6"/>
  <c r="O149" i="6"/>
  <c r="L149" i="6"/>
  <c r="W148" i="6"/>
  <c r="U148" i="6"/>
  <c r="S148" i="6"/>
  <c r="Q148" i="6"/>
  <c r="O148" i="6"/>
  <c r="L148" i="6"/>
  <c r="W147" i="6"/>
  <c r="U147" i="6"/>
  <c r="S147" i="6"/>
  <c r="Q147" i="6"/>
  <c r="O147" i="6"/>
  <c r="L147" i="6"/>
  <c r="W146" i="6"/>
  <c r="U146" i="6"/>
  <c r="S146" i="6"/>
  <c r="Q146" i="6"/>
  <c r="O146" i="6"/>
  <c r="L146" i="6"/>
  <c r="W145" i="6"/>
  <c r="U145" i="6"/>
  <c r="S145" i="6"/>
  <c r="Q145" i="6"/>
  <c r="O145" i="6"/>
  <c r="L145" i="6"/>
  <c r="W144" i="6"/>
  <c r="U144" i="6"/>
  <c r="S144" i="6"/>
  <c r="Q144" i="6"/>
  <c r="O144" i="6"/>
  <c r="L144" i="6"/>
  <c r="W143" i="6"/>
  <c r="U143" i="6"/>
  <c r="S143" i="6"/>
  <c r="Q143" i="6"/>
  <c r="O143" i="6"/>
  <c r="L143" i="6"/>
  <c r="W142" i="6"/>
  <c r="U142" i="6"/>
  <c r="S142" i="6"/>
  <c r="Q142" i="6"/>
  <c r="O142" i="6"/>
  <c r="L142" i="6"/>
  <c r="W141" i="6"/>
  <c r="U141" i="6"/>
  <c r="S141" i="6"/>
  <c r="Q141" i="6"/>
  <c r="O141" i="6"/>
  <c r="L141" i="6"/>
  <c r="W140" i="6"/>
  <c r="U140" i="6"/>
  <c r="S140" i="6"/>
  <c r="Q140" i="6"/>
  <c r="O140" i="6"/>
  <c r="L140" i="6"/>
  <c r="W139" i="6"/>
  <c r="U139" i="6"/>
  <c r="O139" i="6"/>
  <c r="K139" i="6"/>
  <c r="L139" i="6" s="1"/>
  <c r="W138" i="6"/>
  <c r="U138" i="6"/>
  <c r="O138" i="6"/>
  <c r="K138" i="6"/>
  <c r="Q138" i="6" s="1"/>
  <c r="S138" i="6" s="1"/>
  <c r="W137" i="6"/>
  <c r="U137" i="6"/>
  <c r="O137" i="6"/>
  <c r="K137" i="6"/>
  <c r="L137" i="6" s="1"/>
  <c r="W136" i="6"/>
  <c r="U136" i="6"/>
  <c r="O136" i="6"/>
  <c r="K136" i="6"/>
  <c r="L136" i="6" s="1"/>
  <c r="W135" i="6"/>
  <c r="U135" i="6"/>
  <c r="O135" i="6"/>
  <c r="K135" i="6"/>
  <c r="L135" i="6" s="1"/>
  <c r="W134" i="6"/>
  <c r="U134" i="6"/>
  <c r="O134" i="6"/>
  <c r="K134" i="6"/>
  <c r="Q134" i="6" s="1"/>
  <c r="S134" i="6" s="1"/>
  <c r="W133" i="6"/>
  <c r="U133" i="6"/>
  <c r="O133" i="6"/>
  <c r="K133" i="6"/>
  <c r="L133" i="6" s="1"/>
  <c r="W132" i="6"/>
  <c r="U132" i="6"/>
  <c r="O132" i="6"/>
  <c r="K132" i="6"/>
  <c r="J132" i="6"/>
  <c r="W131" i="6"/>
  <c r="U131" i="6"/>
  <c r="O131" i="6"/>
  <c r="K131" i="6"/>
  <c r="L131" i="6" s="1"/>
  <c r="W130" i="6"/>
  <c r="U130" i="6"/>
  <c r="O130" i="6"/>
  <c r="K130" i="6"/>
  <c r="L130" i="6" s="1"/>
  <c r="W129" i="6"/>
  <c r="U129" i="6"/>
  <c r="O129" i="6"/>
  <c r="K129" i="6"/>
  <c r="Q129" i="6" s="1"/>
  <c r="S129" i="6" s="1"/>
  <c r="W128" i="6"/>
  <c r="U128" i="6"/>
  <c r="O128" i="6"/>
  <c r="K128" i="6"/>
  <c r="L128" i="6" s="1"/>
  <c r="W127" i="6"/>
  <c r="U127" i="6"/>
  <c r="O127" i="6"/>
  <c r="K127" i="6"/>
  <c r="L127" i="6" s="1"/>
  <c r="W126" i="6"/>
  <c r="U126" i="6"/>
  <c r="O126" i="6"/>
  <c r="K126" i="6"/>
  <c r="L126" i="6" s="1"/>
  <c r="W125" i="6"/>
  <c r="U125" i="6"/>
  <c r="O125" i="6"/>
  <c r="K125" i="6"/>
  <c r="Q125" i="6" s="1"/>
  <c r="S125" i="6" s="1"/>
  <c r="W124" i="6"/>
  <c r="U124" i="6"/>
  <c r="O124" i="6"/>
  <c r="K124" i="6"/>
  <c r="L124" i="6" s="1"/>
  <c r="W123" i="6"/>
  <c r="U123" i="6"/>
  <c r="O123" i="6"/>
  <c r="K123" i="6"/>
  <c r="L123" i="6" s="1"/>
  <c r="W122" i="6"/>
  <c r="U122" i="6"/>
  <c r="O122" i="6"/>
  <c r="K122" i="6"/>
  <c r="L122" i="6" s="1"/>
  <c r="W121" i="6"/>
  <c r="U121" i="6"/>
  <c r="O121" i="6"/>
  <c r="K121" i="6"/>
  <c r="Q121" i="6" s="1"/>
  <c r="S121" i="6" s="1"/>
  <c r="W120" i="6"/>
  <c r="U120" i="6"/>
  <c r="O120" i="6"/>
  <c r="K120" i="6"/>
  <c r="L120" i="6" s="1"/>
  <c r="W119" i="6"/>
  <c r="U119" i="6"/>
  <c r="O119" i="6"/>
  <c r="K119" i="6"/>
  <c r="L119" i="6" s="1"/>
  <c r="W118" i="6"/>
  <c r="U118" i="6"/>
  <c r="O118" i="6"/>
  <c r="K118" i="6"/>
  <c r="L118" i="6" s="1"/>
  <c r="W117" i="6"/>
  <c r="U117" i="6"/>
  <c r="O117" i="6"/>
  <c r="K117" i="6"/>
  <c r="Q117" i="6" s="1"/>
  <c r="S117" i="6" s="1"/>
  <c r="W116" i="6"/>
  <c r="U116" i="6"/>
  <c r="O116" i="6"/>
  <c r="K116" i="6"/>
  <c r="L116" i="6" s="1"/>
  <c r="W115" i="6"/>
  <c r="U115" i="6"/>
  <c r="O115" i="6"/>
  <c r="K115" i="6"/>
  <c r="L115" i="6" s="1"/>
  <c r="W114" i="6"/>
  <c r="U114" i="6"/>
  <c r="O114" i="6"/>
  <c r="K114" i="6"/>
  <c r="L114" i="6" s="1"/>
  <c r="W113" i="6"/>
  <c r="U113" i="6"/>
  <c r="O113" i="6"/>
  <c r="K113" i="6"/>
  <c r="Q113" i="6" s="1"/>
  <c r="S113" i="6" s="1"/>
  <c r="W112" i="6"/>
  <c r="U112" i="6"/>
  <c r="O112" i="6"/>
  <c r="K112" i="6"/>
  <c r="L112" i="6" s="1"/>
  <c r="W111" i="6"/>
  <c r="U111" i="6"/>
  <c r="O111" i="6"/>
  <c r="K111" i="6"/>
  <c r="L111" i="6" s="1"/>
  <c r="W110" i="6"/>
  <c r="U110" i="6"/>
  <c r="O110" i="6"/>
  <c r="K110" i="6"/>
  <c r="L110" i="6" s="1"/>
  <c r="W109" i="6"/>
  <c r="U109" i="6"/>
  <c r="O109" i="6"/>
  <c r="K109" i="6"/>
  <c r="Q109" i="6" s="1"/>
  <c r="S109" i="6" s="1"/>
  <c r="W108" i="6"/>
  <c r="U108" i="6"/>
  <c r="O108" i="6"/>
  <c r="K108" i="6"/>
  <c r="L108" i="6" s="1"/>
  <c r="W107" i="6"/>
  <c r="U107" i="6"/>
  <c r="O107" i="6"/>
  <c r="K107" i="6"/>
  <c r="L107" i="6" s="1"/>
  <c r="W106" i="6"/>
  <c r="U106" i="6"/>
  <c r="O106" i="6"/>
  <c r="K106" i="6"/>
  <c r="L106" i="6" s="1"/>
  <c r="W105" i="6"/>
  <c r="U105" i="6"/>
  <c r="O105" i="6"/>
  <c r="K105" i="6"/>
  <c r="Q105" i="6" s="1"/>
  <c r="S105" i="6" s="1"/>
  <c r="W104" i="6"/>
  <c r="U104" i="6"/>
  <c r="O104" i="6"/>
  <c r="K104" i="6"/>
  <c r="L104" i="6" s="1"/>
  <c r="W103" i="6"/>
  <c r="U103" i="6"/>
  <c r="O103" i="6"/>
  <c r="K103" i="6"/>
  <c r="L103" i="6" s="1"/>
  <c r="W102" i="6"/>
  <c r="U102" i="6"/>
  <c r="O102" i="6"/>
  <c r="K102" i="6"/>
  <c r="L102" i="6" s="1"/>
  <c r="W101" i="6"/>
  <c r="U101" i="6"/>
  <c r="O101" i="6"/>
  <c r="K101" i="6"/>
  <c r="Q101" i="6" s="1"/>
  <c r="S101" i="6" s="1"/>
  <c r="W100" i="6"/>
  <c r="U100" i="6"/>
  <c r="O100" i="6"/>
  <c r="K100" i="6"/>
  <c r="L100" i="6" s="1"/>
  <c r="W99" i="6"/>
  <c r="U99" i="6"/>
  <c r="O99" i="6"/>
  <c r="K99" i="6"/>
  <c r="L99" i="6" s="1"/>
  <c r="W98" i="6"/>
  <c r="U98" i="6"/>
  <c r="O98" i="6"/>
  <c r="K98" i="6"/>
  <c r="L98" i="6" s="1"/>
  <c r="W97" i="6"/>
  <c r="U97" i="6"/>
  <c r="O97" i="6"/>
  <c r="K97" i="6"/>
  <c r="Q97" i="6" s="1"/>
  <c r="S97" i="6" s="1"/>
  <c r="W96" i="6"/>
  <c r="U96" i="6"/>
  <c r="O96" i="6"/>
  <c r="K96" i="6"/>
  <c r="L96" i="6" s="1"/>
  <c r="W95" i="6"/>
  <c r="U95" i="6"/>
  <c r="O95" i="6"/>
  <c r="K95" i="6"/>
  <c r="L95" i="6" s="1"/>
  <c r="W94" i="6"/>
  <c r="U94" i="6"/>
  <c r="O94" i="6"/>
  <c r="K94" i="6"/>
  <c r="L94" i="6" s="1"/>
  <c r="W93" i="6"/>
  <c r="U93" i="6"/>
  <c r="O93" i="6"/>
  <c r="K93" i="6"/>
  <c r="Q93" i="6" s="1"/>
  <c r="S93" i="6" s="1"/>
  <c r="W92" i="6"/>
  <c r="U92" i="6"/>
  <c r="O92" i="6"/>
  <c r="K92" i="6"/>
  <c r="Q92" i="6" s="1"/>
  <c r="S92" i="6" s="1"/>
  <c r="W91" i="6"/>
  <c r="U91" i="6"/>
  <c r="O91" i="6"/>
  <c r="K91" i="6"/>
  <c r="L91" i="6" s="1"/>
  <c r="W90" i="6"/>
  <c r="U90" i="6"/>
  <c r="O90" i="6"/>
  <c r="K90" i="6"/>
  <c r="L90" i="6" s="1"/>
  <c r="W89" i="6"/>
  <c r="U89" i="6"/>
  <c r="O89" i="6"/>
  <c r="K89" i="6"/>
  <c r="Q89" i="6" s="1"/>
  <c r="S89" i="6" s="1"/>
  <c r="W88" i="6"/>
  <c r="U88" i="6"/>
  <c r="O88" i="6"/>
  <c r="K88" i="6"/>
  <c r="Q88" i="6" s="1"/>
  <c r="S88" i="6" s="1"/>
  <c r="W87" i="6"/>
  <c r="U87" i="6"/>
  <c r="O87" i="6"/>
  <c r="K87" i="6"/>
  <c r="L87" i="6" s="1"/>
  <c r="W86" i="6"/>
  <c r="U86" i="6"/>
  <c r="O86" i="6"/>
  <c r="K86" i="6"/>
  <c r="L86" i="6" s="1"/>
  <c r="W85" i="6"/>
  <c r="U85" i="6"/>
  <c r="O85" i="6"/>
  <c r="K85" i="6"/>
  <c r="Q85" i="6" s="1"/>
  <c r="S85" i="6" s="1"/>
  <c r="W84" i="6"/>
  <c r="U84" i="6"/>
  <c r="O84" i="6"/>
  <c r="K84" i="6"/>
  <c r="Q84" i="6" s="1"/>
  <c r="S84" i="6" s="1"/>
  <c r="W83" i="6"/>
  <c r="U83" i="6"/>
  <c r="O83" i="6"/>
  <c r="K83" i="6"/>
  <c r="L83" i="6" s="1"/>
  <c r="W82" i="6"/>
  <c r="U82" i="6"/>
  <c r="O82" i="6"/>
  <c r="K82" i="6"/>
  <c r="L82" i="6" s="1"/>
  <c r="W81" i="6"/>
  <c r="U81" i="6"/>
  <c r="O81" i="6"/>
  <c r="K81" i="6"/>
  <c r="Q81" i="6" s="1"/>
  <c r="S81" i="6" s="1"/>
  <c r="W80" i="6"/>
  <c r="U80" i="6"/>
  <c r="O80" i="6"/>
  <c r="K80" i="6"/>
  <c r="L80" i="6" s="1"/>
  <c r="W79" i="6"/>
  <c r="U79" i="6"/>
  <c r="O79" i="6"/>
  <c r="K79" i="6"/>
  <c r="L79" i="6" s="1"/>
  <c r="W78" i="6"/>
  <c r="U78" i="6"/>
  <c r="O78" i="6"/>
  <c r="K78" i="6"/>
  <c r="L78" i="6" s="1"/>
  <c r="W77" i="6"/>
  <c r="U77" i="6"/>
  <c r="O77" i="6"/>
  <c r="K77" i="6"/>
  <c r="Q77" i="6" s="1"/>
  <c r="S77" i="6" s="1"/>
  <c r="W76" i="6"/>
  <c r="U76" i="6"/>
  <c r="O76" i="6"/>
  <c r="K76" i="6"/>
  <c r="L76" i="6" s="1"/>
  <c r="W75" i="6"/>
  <c r="U75" i="6"/>
  <c r="O75" i="6"/>
  <c r="K75" i="6"/>
  <c r="L75" i="6" s="1"/>
  <c r="W74" i="6"/>
  <c r="U74" i="6"/>
  <c r="O74" i="6"/>
  <c r="K74" i="6"/>
  <c r="L74" i="6" s="1"/>
  <c r="W73" i="6"/>
  <c r="U73" i="6"/>
  <c r="O73" i="6"/>
  <c r="K73" i="6"/>
  <c r="Q73" i="6" s="1"/>
  <c r="S73" i="6" s="1"/>
  <c r="W72" i="6"/>
  <c r="U72" i="6"/>
  <c r="O72" i="6"/>
  <c r="K72" i="6"/>
  <c r="L72" i="6" s="1"/>
  <c r="W71" i="6"/>
  <c r="U71" i="6"/>
  <c r="O71" i="6"/>
  <c r="K71" i="6"/>
  <c r="L71" i="6" s="1"/>
  <c r="W70" i="6"/>
  <c r="U70" i="6"/>
  <c r="O70" i="6"/>
  <c r="K70" i="6"/>
  <c r="L70" i="6" s="1"/>
  <c r="W69" i="6"/>
  <c r="U69" i="6"/>
  <c r="O69" i="6"/>
  <c r="K69" i="6"/>
  <c r="Q69" i="6" s="1"/>
  <c r="S69" i="6" s="1"/>
  <c r="W68" i="6"/>
  <c r="U68" i="6"/>
  <c r="O68" i="6"/>
  <c r="K68" i="6"/>
  <c r="L68" i="6" s="1"/>
  <c r="W67" i="6"/>
  <c r="U67" i="6"/>
  <c r="O67" i="6"/>
  <c r="K67" i="6"/>
  <c r="L67" i="6" s="1"/>
  <c r="W66" i="6"/>
  <c r="U66" i="6"/>
  <c r="O66" i="6"/>
  <c r="K66" i="6"/>
  <c r="L66" i="6" s="1"/>
  <c r="W65" i="6"/>
  <c r="U65" i="6"/>
  <c r="O65" i="6"/>
  <c r="K65" i="6"/>
  <c r="Q65" i="6" s="1"/>
  <c r="S65" i="6" s="1"/>
  <c r="W64" i="6"/>
  <c r="U64" i="6"/>
  <c r="O64" i="6"/>
  <c r="K64" i="6"/>
  <c r="L64" i="6" s="1"/>
  <c r="W63" i="6"/>
  <c r="U63" i="6"/>
  <c r="O63" i="6"/>
  <c r="K63" i="6"/>
  <c r="L63" i="6" s="1"/>
  <c r="W62" i="6"/>
  <c r="U62" i="6"/>
  <c r="O62" i="6"/>
  <c r="K62" i="6"/>
  <c r="L62" i="6" s="1"/>
  <c r="W61" i="6"/>
  <c r="U61" i="6"/>
  <c r="O61" i="6"/>
  <c r="K61" i="6"/>
  <c r="Q61" i="6" s="1"/>
  <c r="S61" i="6" s="1"/>
  <c r="W60" i="6"/>
  <c r="U60" i="6"/>
  <c r="O60" i="6"/>
  <c r="K60" i="6"/>
  <c r="Q60" i="6" s="1"/>
  <c r="S60" i="6" s="1"/>
  <c r="W59" i="6"/>
  <c r="U59" i="6"/>
  <c r="O59" i="6"/>
  <c r="K59" i="6"/>
  <c r="L59" i="6" s="1"/>
  <c r="W58" i="6"/>
  <c r="U58" i="6"/>
  <c r="O58" i="6"/>
  <c r="K58" i="6"/>
  <c r="L58" i="6" s="1"/>
  <c r="W57" i="6"/>
  <c r="U57" i="6"/>
  <c r="O57" i="6"/>
  <c r="K57" i="6"/>
  <c r="Q57" i="6" s="1"/>
  <c r="S57" i="6" s="1"/>
  <c r="W56" i="6"/>
  <c r="U56" i="6"/>
  <c r="O56" i="6"/>
  <c r="K56" i="6"/>
  <c r="Q56" i="6" s="1"/>
  <c r="S56" i="6" s="1"/>
  <c r="W55" i="6"/>
  <c r="U55" i="6"/>
  <c r="O55" i="6"/>
  <c r="K55" i="6"/>
  <c r="L55" i="6" s="1"/>
  <c r="W54" i="6"/>
  <c r="U54" i="6"/>
  <c r="O54" i="6"/>
  <c r="K54" i="6"/>
  <c r="L54" i="6" s="1"/>
  <c r="W53" i="6"/>
  <c r="U53" i="6"/>
  <c r="O53" i="6"/>
  <c r="K53" i="6"/>
  <c r="Q53" i="6" s="1"/>
  <c r="S53" i="6" s="1"/>
  <c r="W52" i="6"/>
  <c r="U52" i="6"/>
  <c r="O52" i="6"/>
  <c r="K52" i="6"/>
  <c r="Q52" i="6" s="1"/>
  <c r="S52" i="6" s="1"/>
  <c r="W51" i="6"/>
  <c r="U51" i="6"/>
  <c r="O51" i="6"/>
  <c r="K51" i="6"/>
  <c r="L51" i="6" s="1"/>
  <c r="W50" i="6"/>
  <c r="U50" i="6"/>
  <c r="O50" i="6"/>
  <c r="K50" i="6"/>
  <c r="L50" i="6" s="1"/>
  <c r="W49" i="6"/>
  <c r="U49" i="6"/>
  <c r="O49" i="6"/>
  <c r="K49" i="6"/>
  <c r="Q49" i="6" s="1"/>
  <c r="S49" i="6" s="1"/>
  <c r="W48" i="6"/>
  <c r="U48" i="6"/>
  <c r="O48" i="6"/>
  <c r="K48" i="6"/>
  <c r="L48" i="6" s="1"/>
  <c r="W47" i="6"/>
  <c r="U47" i="6"/>
  <c r="O47" i="6"/>
  <c r="K47" i="6"/>
  <c r="L47" i="6" s="1"/>
  <c r="W46" i="6"/>
  <c r="U46" i="6"/>
  <c r="O46" i="6"/>
  <c r="K46" i="6"/>
  <c r="Q46" i="6" s="1"/>
  <c r="S46" i="6" s="1"/>
  <c r="W45" i="6"/>
  <c r="U45" i="6"/>
  <c r="O45" i="6"/>
  <c r="K45" i="6"/>
  <c r="L45" i="6" s="1"/>
  <c r="W44" i="6"/>
  <c r="U44" i="6"/>
  <c r="O44" i="6"/>
  <c r="K44" i="6"/>
  <c r="L44" i="6" s="1"/>
  <c r="W43" i="6"/>
  <c r="U43" i="6"/>
  <c r="O43" i="6"/>
  <c r="K43" i="6"/>
  <c r="Q43" i="6" s="1"/>
  <c r="S43" i="6" s="1"/>
  <c r="W42" i="6"/>
  <c r="U42" i="6"/>
  <c r="O42" i="6"/>
  <c r="K42" i="6"/>
  <c r="L42" i="6" s="1"/>
  <c r="W41" i="6"/>
  <c r="U41" i="6"/>
  <c r="O41" i="6"/>
  <c r="K41" i="6"/>
  <c r="Q41" i="6" s="1"/>
  <c r="S41" i="6" s="1"/>
  <c r="W40" i="6"/>
  <c r="U40" i="6"/>
  <c r="O40" i="6"/>
  <c r="K40" i="6"/>
  <c r="Q40" i="6" s="1"/>
  <c r="S40" i="6" s="1"/>
  <c r="W39" i="6"/>
  <c r="U39" i="6"/>
  <c r="O39" i="6"/>
  <c r="K39" i="6"/>
  <c r="L39" i="6" s="1"/>
  <c r="W38" i="6"/>
  <c r="U38" i="6"/>
  <c r="O38" i="6"/>
  <c r="K38" i="6"/>
  <c r="Q38" i="6" s="1"/>
  <c r="S38" i="6" s="1"/>
  <c r="W37" i="6"/>
  <c r="U37" i="6"/>
  <c r="O37" i="6"/>
  <c r="K37" i="6"/>
  <c r="L37" i="6" s="1"/>
  <c r="W36" i="6"/>
  <c r="U36" i="6"/>
  <c r="O36" i="6"/>
  <c r="K36" i="6"/>
  <c r="L36" i="6" s="1"/>
  <c r="W35" i="6"/>
  <c r="U35" i="6"/>
  <c r="O35" i="6"/>
  <c r="K35" i="6"/>
  <c r="L35" i="6" s="1"/>
  <c r="W34" i="6"/>
  <c r="U34" i="6"/>
  <c r="O34" i="6"/>
  <c r="K34" i="6"/>
  <c r="L34" i="6" s="1"/>
  <c r="W33" i="6"/>
  <c r="U33" i="6"/>
  <c r="O33" i="6"/>
  <c r="K33" i="6"/>
  <c r="Q33" i="6" s="1"/>
  <c r="S33" i="6" s="1"/>
  <c r="W32" i="6"/>
  <c r="U32" i="6"/>
  <c r="O32" i="6"/>
  <c r="K32" i="6"/>
  <c r="Q32" i="6" s="1"/>
  <c r="S32" i="6" s="1"/>
  <c r="W31" i="6"/>
  <c r="U31" i="6"/>
  <c r="O31" i="6"/>
  <c r="K31" i="6"/>
  <c r="L31" i="6" s="1"/>
  <c r="W30" i="6"/>
  <c r="U30" i="6"/>
  <c r="O30" i="6"/>
  <c r="K30" i="6"/>
  <c r="Q30" i="6" s="1"/>
  <c r="S30" i="6" s="1"/>
  <c r="W29" i="6"/>
  <c r="U29" i="6"/>
  <c r="O29" i="6"/>
  <c r="K29" i="6"/>
  <c r="L29" i="6" s="1"/>
  <c r="U28" i="6"/>
  <c r="W28" i="6" s="1"/>
  <c r="Q28" i="6"/>
  <c r="S28" i="6" s="1"/>
  <c r="O28" i="6"/>
  <c r="L28" i="6"/>
  <c r="U27" i="6"/>
  <c r="W27" i="6" s="1"/>
  <c r="Q27" i="6"/>
  <c r="S27" i="6" s="1"/>
  <c r="O27" i="6"/>
  <c r="L27" i="6"/>
  <c r="U26" i="6"/>
  <c r="W26" i="6" s="1"/>
  <c r="Q26" i="6"/>
  <c r="S26" i="6" s="1"/>
  <c r="O26" i="6"/>
  <c r="L26" i="6"/>
  <c r="U25" i="6"/>
  <c r="W25" i="6" s="1"/>
  <c r="Q25" i="6"/>
  <c r="S25" i="6" s="1"/>
  <c r="O25" i="6"/>
  <c r="L25" i="6"/>
  <c r="U24" i="6"/>
  <c r="W24" i="6" s="1"/>
  <c r="Q24" i="6"/>
  <c r="S24" i="6" s="1"/>
  <c r="O24" i="6"/>
  <c r="L24" i="6"/>
  <c r="U23" i="6"/>
  <c r="W23" i="6" s="1"/>
  <c r="Q23" i="6"/>
  <c r="S23" i="6" s="1"/>
  <c r="O23" i="6"/>
  <c r="L23" i="6"/>
  <c r="U22" i="6"/>
  <c r="W22" i="6" s="1"/>
  <c r="Q22" i="6"/>
  <c r="S22" i="6" s="1"/>
  <c r="O22" i="6"/>
  <c r="L22" i="6"/>
  <c r="U21" i="6"/>
  <c r="W21" i="6" s="1"/>
  <c r="Q21" i="6"/>
  <c r="S21" i="6" s="1"/>
  <c r="O21" i="6"/>
  <c r="L21" i="6"/>
  <c r="U20" i="6"/>
  <c r="W20" i="6" s="1"/>
  <c r="Q20" i="6"/>
  <c r="S20" i="6" s="1"/>
  <c r="O20" i="6"/>
  <c r="L20" i="6"/>
  <c r="U19" i="6"/>
  <c r="W19" i="6" s="1"/>
  <c r="Q19" i="6"/>
  <c r="S19" i="6" s="1"/>
  <c r="O19" i="6"/>
  <c r="L19" i="6"/>
  <c r="U18" i="6"/>
  <c r="W18" i="6" s="1"/>
  <c r="Q18" i="6"/>
  <c r="S18" i="6" s="1"/>
  <c r="O18" i="6"/>
  <c r="L18" i="6"/>
  <c r="U17" i="6"/>
  <c r="W17" i="6" s="1"/>
  <c r="Q17" i="6"/>
  <c r="S17" i="6" s="1"/>
  <c r="O17" i="6"/>
  <c r="L17" i="6"/>
  <c r="O16" i="6"/>
  <c r="K16" i="6"/>
  <c r="U16" i="6" s="1"/>
  <c r="W16" i="6" s="1"/>
  <c r="U15" i="6"/>
  <c r="W15" i="6" s="1"/>
  <c r="Q15" i="6"/>
  <c r="S15" i="6" s="1"/>
  <c r="O15" i="6"/>
  <c r="L15" i="6"/>
  <c r="U14" i="6"/>
  <c r="W14" i="6" s="1"/>
  <c r="Q14" i="6"/>
  <c r="S14" i="6" s="1"/>
  <c r="O14" i="6"/>
  <c r="L14" i="6"/>
  <c r="U13" i="6"/>
  <c r="W13" i="6" s="1"/>
  <c r="Q13" i="6"/>
  <c r="S13" i="6" s="1"/>
  <c r="O13" i="6"/>
  <c r="L13" i="6"/>
  <c r="U12" i="6"/>
  <c r="W12" i="6" s="1"/>
  <c r="Q12" i="6"/>
  <c r="S12" i="6" s="1"/>
  <c r="O12" i="6"/>
  <c r="L12" i="6"/>
  <c r="U11" i="6"/>
  <c r="W11" i="6" s="1"/>
  <c r="Q11" i="6"/>
  <c r="S11" i="6" s="1"/>
  <c r="O11" i="6"/>
  <c r="L11" i="6"/>
  <c r="U10" i="6"/>
  <c r="W10" i="6" s="1"/>
  <c r="Q10" i="6"/>
  <c r="S10" i="6" s="1"/>
  <c r="O10" i="6"/>
  <c r="L10" i="6"/>
  <c r="U9" i="6"/>
  <c r="W9" i="6" s="1"/>
  <c r="Q9" i="6"/>
  <c r="S9" i="6" s="1"/>
  <c r="O9" i="6"/>
  <c r="L9" i="6"/>
  <c r="U8" i="6"/>
  <c r="W8" i="6" s="1"/>
  <c r="Q8" i="6"/>
  <c r="S8" i="6" s="1"/>
  <c r="O8" i="6"/>
  <c r="L8" i="6"/>
  <c r="U7" i="6"/>
  <c r="W7" i="6" s="1"/>
  <c r="Q7" i="6"/>
  <c r="S7" i="6" s="1"/>
  <c r="O7" i="6"/>
  <c r="L7" i="6"/>
  <c r="U6" i="6"/>
  <c r="W6" i="6" s="1"/>
  <c r="Q6" i="6"/>
  <c r="S6" i="6" s="1"/>
  <c r="O6" i="6"/>
  <c r="L6" i="6"/>
  <c r="U5" i="6"/>
  <c r="W5" i="6" s="1"/>
  <c r="Q5" i="6"/>
  <c r="S5" i="6" s="1"/>
  <c r="O5" i="6"/>
  <c r="L5" i="6"/>
  <c r="U4" i="6"/>
  <c r="W4" i="6" s="1"/>
  <c r="Q4" i="6"/>
  <c r="S4" i="6" s="1"/>
  <c r="O4" i="6"/>
  <c r="L4" i="6"/>
  <c r="O3" i="6"/>
  <c r="K3" i="6"/>
  <c r="L3" i="6" s="1"/>
  <c r="W2" i="6"/>
  <c r="U2" i="6"/>
  <c r="O2" i="6"/>
  <c r="K2" i="6"/>
  <c r="L2" i="6" s="1"/>
  <c r="U3" i="6" l="1"/>
  <c r="W3" i="6" s="1"/>
  <c r="L30" i="6"/>
  <c r="L38" i="6"/>
  <c r="L46" i="6"/>
  <c r="Q2" i="6"/>
  <c r="S2" i="6" s="1"/>
  <c r="Q29" i="6"/>
  <c r="S29" i="6" s="1"/>
  <c r="Q34" i="6"/>
  <c r="S34" i="6" s="1"/>
  <c r="Q37" i="6"/>
  <c r="S37" i="6" s="1"/>
  <c r="Q42" i="6"/>
  <c r="S42" i="6" s="1"/>
  <c r="Q45" i="6"/>
  <c r="S45" i="6" s="1"/>
  <c r="Q50" i="6"/>
  <c r="S50" i="6" s="1"/>
  <c r="Q54" i="6"/>
  <c r="S54" i="6" s="1"/>
  <c r="Q58" i="6"/>
  <c r="S58" i="6" s="1"/>
  <c r="Q62" i="6"/>
  <c r="S62" i="6" s="1"/>
  <c r="Q66" i="6"/>
  <c r="S66" i="6" s="1"/>
  <c r="Q70" i="6"/>
  <c r="S70" i="6" s="1"/>
  <c r="Q74" i="6"/>
  <c r="S74" i="6" s="1"/>
  <c r="Q78" i="6"/>
  <c r="S78" i="6" s="1"/>
  <c r="Q82" i="6"/>
  <c r="S82" i="6" s="1"/>
  <c r="Q86" i="6"/>
  <c r="S86" i="6" s="1"/>
  <c r="Q90" i="6"/>
  <c r="S90" i="6" s="1"/>
  <c r="Q94" i="6"/>
  <c r="S94" i="6" s="1"/>
  <c r="Q98" i="6"/>
  <c r="S98" i="6" s="1"/>
  <c r="Q102" i="6"/>
  <c r="S102" i="6" s="1"/>
  <c r="Q106" i="6"/>
  <c r="S106" i="6" s="1"/>
  <c r="Q110" i="6"/>
  <c r="S110" i="6" s="1"/>
  <c r="Q114" i="6"/>
  <c r="S114" i="6" s="1"/>
  <c r="Q118" i="6"/>
  <c r="S118" i="6" s="1"/>
  <c r="Q122" i="6"/>
  <c r="S122" i="6" s="1"/>
  <c r="Q126" i="6"/>
  <c r="S126" i="6" s="1"/>
  <c r="Q130" i="6"/>
  <c r="S130" i="6" s="1"/>
  <c r="Q135" i="6"/>
  <c r="S135" i="6" s="1"/>
  <c r="Q139" i="6"/>
  <c r="S139" i="6" s="1"/>
  <c r="Q3" i="6"/>
  <c r="S3" i="6" s="1"/>
  <c r="Q16" i="6"/>
  <c r="S16" i="6" s="1"/>
  <c r="Q31" i="6"/>
  <c r="S31" i="6" s="1"/>
  <c r="L33" i="6"/>
  <c r="Q36" i="6"/>
  <c r="S36" i="6" s="1"/>
  <c r="Q39" i="6"/>
  <c r="S39" i="6" s="1"/>
  <c r="L41" i="6"/>
  <c r="Q44" i="6"/>
  <c r="S44" i="6" s="1"/>
  <c r="Q47" i="6"/>
  <c r="S47" i="6" s="1"/>
  <c r="L49" i="6"/>
  <c r="Q51" i="6"/>
  <c r="S51" i="6" s="1"/>
  <c r="L53" i="6"/>
  <c r="Q55" i="6"/>
  <c r="S55" i="6" s="1"/>
  <c r="L57" i="6"/>
  <c r="Q59" i="6"/>
  <c r="S59" i="6" s="1"/>
  <c r="L61" i="6"/>
  <c r="Q63" i="6"/>
  <c r="S63" i="6" s="1"/>
  <c r="L65" i="6"/>
  <c r="Q67" i="6"/>
  <c r="S67" i="6" s="1"/>
  <c r="L69" i="6"/>
  <c r="Q71" i="6"/>
  <c r="S71" i="6" s="1"/>
  <c r="L73" i="6"/>
  <c r="Q75" i="6"/>
  <c r="S75" i="6" s="1"/>
  <c r="L77" i="6"/>
  <c r="Q79" i="6"/>
  <c r="S79" i="6" s="1"/>
  <c r="L81" i="6"/>
  <c r="Q83" i="6"/>
  <c r="S83" i="6" s="1"/>
  <c r="L85" i="6"/>
  <c r="Q87" i="6"/>
  <c r="S87" i="6" s="1"/>
  <c r="L89" i="6"/>
  <c r="Q91" i="6"/>
  <c r="S91" i="6" s="1"/>
  <c r="L93" i="6"/>
  <c r="Q95" i="6"/>
  <c r="S95" i="6" s="1"/>
  <c r="L97" i="6"/>
  <c r="Q99" i="6"/>
  <c r="S99" i="6" s="1"/>
  <c r="L101" i="6"/>
  <c r="Q103" i="6"/>
  <c r="S103" i="6" s="1"/>
  <c r="L105" i="6"/>
  <c r="Q107" i="6"/>
  <c r="S107" i="6" s="1"/>
  <c r="L109" i="6"/>
  <c r="Q111" i="6"/>
  <c r="S111" i="6" s="1"/>
  <c r="L113" i="6"/>
  <c r="Q115" i="6"/>
  <c r="S115" i="6" s="1"/>
  <c r="L117" i="6"/>
  <c r="Q119" i="6"/>
  <c r="S119" i="6" s="1"/>
  <c r="L121" i="6"/>
  <c r="Q123" i="6"/>
  <c r="S123" i="6" s="1"/>
  <c r="L125" i="6"/>
  <c r="Q127" i="6"/>
  <c r="S127" i="6" s="1"/>
  <c r="L129" i="6"/>
  <c r="Q131" i="6"/>
  <c r="S131" i="6" s="1"/>
  <c r="L132" i="6"/>
  <c r="Q132" i="6"/>
  <c r="S132" i="6" s="1"/>
  <c r="L134" i="6"/>
  <c r="Q136" i="6"/>
  <c r="S136" i="6" s="1"/>
  <c r="L138" i="6"/>
  <c r="L32" i="6"/>
  <c r="L40" i="6"/>
  <c r="L43" i="6"/>
  <c r="L52" i="6"/>
  <c r="L56" i="6"/>
  <c r="L60" i="6"/>
  <c r="L84" i="6"/>
  <c r="L88" i="6"/>
  <c r="L92" i="6"/>
  <c r="L16" i="6"/>
  <c r="Q35" i="6"/>
  <c r="S35" i="6" s="1"/>
  <c r="Q48" i="6"/>
  <c r="S48" i="6" s="1"/>
  <c r="Q64" i="6"/>
  <c r="S64" i="6" s="1"/>
  <c r="Q68" i="6"/>
  <c r="S68" i="6" s="1"/>
  <c r="Q72" i="6"/>
  <c r="S72" i="6" s="1"/>
  <c r="Q76" i="6"/>
  <c r="S76" i="6" s="1"/>
  <c r="Q80" i="6"/>
  <c r="S80" i="6" s="1"/>
  <c r="Q96" i="6"/>
  <c r="S96" i="6" s="1"/>
  <c r="Q100" i="6"/>
  <c r="S100" i="6" s="1"/>
  <c r="Q104" i="6"/>
  <c r="S104" i="6" s="1"/>
  <c r="Q108" i="6"/>
  <c r="S108" i="6" s="1"/>
  <c r="Q112" i="6"/>
  <c r="S112" i="6" s="1"/>
  <c r="Q116" i="6"/>
  <c r="S116" i="6" s="1"/>
  <c r="Q120" i="6"/>
  <c r="S120" i="6" s="1"/>
  <c r="Q124" i="6"/>
  <c r="S124" i="6" s="1"/>
  <c r="Q128" i="6"/>
  <c r="S128" i="6" s="1"/>
  <c r="Q133" i="6"/>
  <c r="S133" i="6" s="1"/>
  <c r="Q137" i="6"/>
  <c r="S137" i="6" s="1"/>
</calcChain>
</file>

<file path=xl/sharedStrings.xml><?xml version="1.0" encoding="utf-8"?>
<sst xmlns="http://schemas.openxmlformats.org/spreadsheetml/2006/main" count="13152" uniqueCount="2481">
  <si>
    <t>項次</t>
    <phoneticPr fontId="5" type="noConversion"/>
  </si>
  <si>
    <t>圖號</t>
    <phoneticPr fontId="4" type="noConversion"/>
  </si>
  <si>
    <t>棟別</t>
    <phoneticPr fontId="4" type="noConversion"/>
  </si>
  <si>
    <t>F20</t>
    <phoneticPr fontId="4" type="noConversion"/>
  </si>
  <si>
    <t>B5F</t>
    <phoneticPr fontId="4" type="noConversion"/>
  </si>
  <si>
    <t>F21</t>
  </si>
  <si>
    <t>F22</t>
  </si>
  <si>
    <t>B3F</t>
  </si>
  <si>
    <t>F23</t>
  </si>
  <si>
    <t>B2F</t>
  </si>
  <si>
    <t>F24</t>
  </si>
  <si>
    <t>B1F</t>
  </si>
  <si>
    <t>泡沫</t>
    <phoneticPr fontId="4" type="noConversion"/>
  </si>
  <si>
    <t>TPC</t>
    <phoneticPr fontId="5" type="noConversion"/>
  </si>
  <si>
    <t>φ150</t>
    <phoneticPr fontId="4" type="noConversion"/>
  </si>
  <si>
    <t>B1F</t>
    <phoneticPr fontId="4" type="noConversion"/>
  </si>
  <si>
    <t>P1</t>
    <phoneticPr fontId="5" type="noConversion"/>
  </si>
  <si>
    <t>φ80</t>
    <phoneticPr fontId="5" type="noConversion"/>
  </si>
  <si>
    <t>P2</t>
  </si>
  <si>
    <t>P3</t>
  </si>
  <si>
    <t>φ80</t>
  </si>
  <si>
    <t>P4</t>
  </si>
  <si>
    <t>P5</t>
  </si>
  <si>
    <t>P6</t>
  </si>
  <si>
    <t>P7</t>
  </si>
  <si>
    <t>P8</t>
  </si>
  <si>
    <t>P9</t>
  </si>
  <si>
    <t>P10</t>
  </si>
  <si>
    <t>P2-1</t>
  </si>
  <si>
    <t>P2-2</t>
  </si>
  <si>
    <t>P3-2</t>
  </si>
  <si>
    <t>P50</t>
    <phoneticPr fontId="4" type="noConversion"/>
  </si>
  <si>
    <t>φ41</t>
    <phoneticPr fontId="4" type="noConversion"/>
  </si>
  <si>
    <t>4F</t>
  </si>
  <si>
    <t>5F</t>
  </si>
  <si>
    <t>A</t>
    <phoneticPr fontId="4" type="noConversion"/>
  </si>
  <si>
    <t>6F</t>
  </si>
  <si>
    <t>7F</t>
  </si>
  <si>
    <t>8F</t>
  </si>
  <si>
    <t>9F</t>
  </si>
  <si>
    <t>P8</t>
    <phoneticPr fontId="4" type="noConversion"/>
  </si>
  <si>
    <t>3F</t>
  </si>
  <si>
    <t>φ80</t>
    <phoneticPr fontId="4" type="noConversion"/>
  </si>
  <si>
    <t>B</t>
    <phoneticPr fontId="4" type="noConversion"/>
  </si>
  <si>
    <t>φ28</t>
    <phoneticPr fontId="4" type="noConversion"/>
  </si>
  <si>
    <t>B3F</t>
    <phoneticPr fontId="4" type="noConversion"/>
  </si>
  <si>
    <t>P8</t>
    <phoneticPr fontId="5" type="noConversion"/>
  </si>
  <si>
    <t>P2.0</t>
    <phoneticPr fontId="4" type="noConversion"/>
  </si>
  <si>
    <t>MP-8</t>
  </si>
  <si>
    <t>B2F</t>
    <phoneticPr fontId="4" type="noConversion"/>
  </si>
  <si>
    <t>MP-9</t>
  </si>
  <si>
    <t>MP-10</t>
  </si>
  <si>
    <t>P5.5</t>
    <phoneticPr fontId="5" type="noConversion"/>
  </si>
  <si>
    <t>MP-11</t>
  </si>
  <si>
    <t>MP-12</t>
  </si>
  <si>
    <t>MP-13</t>
  </si>
  <si>
    <t>MP-14</t>
  </si>
  <si>
    <t>MP-15</t>
  </si>
  <si>
    <t>MP-16</t>
  </si>
  <si>
    <t>MP-17</t>
  </si>
  <si>
    <t>MP-18</t>
  </si>
  <si>
    <t>MP-19</t>
  </si>
  <si>
    <t>φ20</t>
    <phoneticPr fontId="4" type="noConversion"/>
  </si>
  <si>
    <t>MP-20</t>
  </si>
  <si>
    <t>MP-21</t>
  </si>
  <si>
    <t>MP-22</t>
  </si>
  <si>
    <t>P2.0</t>
    <phoneticPr fontId="5" type="noConversion"/>
  </si>
  <si>
    <t>φ16</t>
    <phoneticPr fontId="4" type="noConversion"/>
  </si>
  <si>
    <t>1F</t>
    <phoneticPr fontId="4" type="noConversion"/>
  </si>
  <si>
    <t>2F</t>
  </si>
  <si>
    <t>EMP-2</t>
  </si>
  <si>
    <t>EMP-3</t>
  </si>
  <si>
    <t>EMP-4</t>
  </si>
  <si>
    <t>EMP-5</t>
    <phoneticPr fontId="4" type="noConversion"/>
  </si>
  <si>
    <t>EMP-6</t>
  </si>
  <si>
    <t>EMP-7</t>
  </si>
  <si>
    <t>水銀浮球</t>
    <phoneticPr fontId="4" type="noConversion"/>
  </si>
  <si>
    <t>R1F</t>
    <phoneticPr fontId="4" type="noConversion"/>
  </si>
  <si>
    <t>R3F</t>
    <phoneticPr fontId="4" type="noConversion"/>
  </si>
  <si>
    <t>φ52</t>
    <phoneticPr fontId="4" type="noConversion"/>
  </si>
  <si>
    <t>P30</t>
    <phoneticPr fontId="4" type="noConversion"/>
  </si>
  <si>
    <t>10F</t>
  </si>
  <si>
    <t>11F</t>
  </si>
  <si>
    <t>12F</t>
  </si>
  <si>
    <t>13F</t>
  </si>
  <si>
    <t>一次側位置</t>
    <phoneticPr fontId="5" type="noConversion"/>
  </si>
  <si>
    <t>二次側位置</t>
    <phoneticPr fontId="5" type="noConversion"/>
  </si>
  <si>
    <t>EA6</t>
    <phoneticPr fontId="4" type="noConversion"/>
  </si>
  <si>
    <t>引進</t>
    <phoneticPr fontId="4" type="noConversion"/>
  </si>
  <si>
    <t>1</t>
  </si>
  <si>
    <t>JB1</t>
  </si>
  <si>
    <t>JB2</t>
  </si>
  <si>
    <t>JB3</t>
  </si>
  <si>
    <t>JB4</t>
  </si>
  <si>
    <t>JB5</t>
  </si>
  <si>
    <t>JB6</t>
  </si>
  <si>
    <t>JB7</t>
  </si>
  <si>
    <t>JB8</t>
  </si>
  <si>
    <t>JB9</t>
  </si>
  <si>
    <t>JB10</t>
  </si>
  <si>
    <t>JB11</t>
  </si>
  <si>
    <t>JB12</t>
  </si>
  <si>
    <t>JB13</t>
  </si>
  <si>
    <t>JA1</t>
  </si>
  <si>
    <t>JA2</t>
  </si>
  <si>
    <t>JA3</t>
  </si>
  <si>
    <t>JA4</t>
  </si>
  <si>
    <t>JA5</t>
  </si>
  <si>
    <t>JA6</t>
  </si>
  <si>
    <t>JA7</t>
  </si>
  <si>
    <t>JA8</t>
  </si>
  <si>
    <t>JA9</t>
  </si>
  <si>
    <t>JA10</t>
  </si>
  <si>
    <t>JA11</t>
  </si>
  <si>
    <t>JA12</t>
  </si>
  <si>
    <t>JA13</t>
  </si>
  <si>
    <t>R2F</t>
    <phoneticPr fontId="4" type="noConversion"/>
  </si>
  <si>
    <t>1A1</t>
  </si>
  <si>
    <t>1A2</t>
  </si>
  <si>
    <t>2A1</t>
  </si>
  <si>
    <t>2A2</t>
  </si>
  <si>
    <t>2A3</t>
  </si>
  <si>
    <t>2A5</t>
  </si>
  <si>
    <t>3A1</t>
  </si>
  <si>
    <t>3A2</t>
  </si>
  <si>
    <t>3A3</t>
  </si>
  <si>
    <t>3A5</t>
  </si>
  <si>
    <t>4A1</t>
  </si>
  <si>
    <t>4A2</t>
  </si>
  <si>
    <t>4A3</t>
  </si>
  <si>
    <t>4A5</t>
  </si>
  <si>
    <t>5A1</t>
  </si>
  <si>
    <t>5A2</t>
  </si>
  <si>
    <t>5A3</t>
  </si>
  <si>
    <t>5A5</t>
  </si>
  <si>
    <t>6A1</t>
  </si>
  <si>
    <t>6A2</t>
  </si>
  <si>
    <t>6A3</t>
  </si>
  <si>
    <t>6A5</t>
  </si>
  <si>
    <t>7A1</t>
  </si>
  <si>
    <t>7A2</t>
  </si>
  <si>
    <t>7A3</t>
  </si>
  <si>
    <t>7A5</t>
  </si>
  <si>
    <t>8A1</t>
  </si>
  <si>
    <t>8A2</t>
  </si>
  <si>
    <t>8A3</t>
  </si>
  <si>
    <t>8A5</t>
  </si>
  <si>
    <t>9A1</t>
  </si>
  <si>
    <t>9A2</t>
  </si>
  <si>
    <t>9A3</t>
  </si>
  <si>
    <t>9A5</t>
  </si>
  <si>
    <t>10A1</t>
  </si>
  <si>
    <t>10A2</t>
  </si>
  <si>
    <t>10A3</t>
  </si>
  <si>
    <t>10A5</t>
  </si>
  <si>
    <t>11A1</t>
  </si>
  <si>
    <t>11A2</t>
  </si>
  <si>
    <t>11A3</t>
  </si>
  <si>
    <t>11A5</t>
  </si>
  <si>
    <t>12A1</t>
  </si>
  <si>
    <t>12A2</t>
  </si>
  <si>
    <t>12A3</t>
  </si>
  <si>
    <t>12A5</t>
  </si>
  <si>
    <t>13A2</t>
  </si>
  <si>
    <t>13A3</t>
  </si>
  <si>
    <t>2B1</t>
  </si>
  <si>
    <t>φ28</t>
  </si>
  <si>
    <t>2B2</t>
  </si>
  <si>
    <t>2B3</t>
  </si>
  <si>
    <t>2B5</t>
  </si>
  <si>
    <t>3B1</t>
  </si>
  <si>
    <t>3B2</t>
  </si>
  <si>
    <t>3B3</t>
  </si>
  <si>
    <t>3B5</t>
  </si>
  <si>
    <t>4B1</t>
  </si>
  <si>
    <t>4B2</t>
  </si>
  <si>
    <t>4B3</t>
  </si>
  <si>
    <t>4B5</t>
  </si>
  <si>
    <t>5B1</t>
  </si>
  <si>
    <t>5B2</t>
  </si>
  <si>
    <t>5B3</t>
  </si>
  <si>
    <t>5B5</t>
  </si>
  <si>
    <t>6B1</t>
  </si>
  <si>
    <t>6B2</t>
  </si>
  <si>
    <t>6B3</t>
  </si>
  <si>
    <t>6B5</t>
  </si>
  <si>
    <t>7B1</t>
  </si>
  <si>
    <t>7B2</t>
  </si>
  <si>
    <t>7B3</t>
  </si>
  <si>
    <t>7B5</t>
  </si>
  <si>
    <t>8B1</t>
  </si>
  <si>
    <t>8B2</t>
  </si>
  <si>
    <t>8B3</t>
  </si>
  <si>
    <t>8B5</t>
  </si>
  <si>
    <t>9B1</t>
  </si>
  <si>
    <t>9B2</t>
  </si>
  <si>
    <t>9B3</t>
  </si>
  <si>
    <t>9B5</t>
  </si>
  <si>
    <t>10B1</t>
  </si>
  <si>
    <t>10B2</t>
  </si>
  <si>
    <t>10B3</t>
  </si>
  <si>
    <t>10B5</t>
  </si>
  <si>
    <t>11B1</t>
  </si>
  <si>
    <t>11B2</t>
  </si>
  <si>
    <t>11B3</t>
  </si>
  <si>
    <t>11B5</t>
  </si>
  <si>
    <t>12B1</t>
  </si>
  <si>
    <t>12B2</t>
  </si>
  <si>
    <t>12B3</t>
  </si>
  <si>
    <t>12B5</t>
  </si>
  <si>
    <t>13B1</t>
  </si>
  <si>
    <t>13B2</t>
  </si>
  <si>
    <t>13B3</t>
  </si>
  <si>
    <t>13B5</t>
  </si>
  <si>
    <t>φ20</t>
  </si>
  <si>
    <t>T1A2</t>
  </si>
  <si>
    <t>T2B1-T13</t>
  </si>
  <si>
    <t>T2B2-T13</t>
  </si>
  <si>
    <t>T2B3-T13</t>
  </si>
  <si>
    <t>T2B5-T13</t>
  </si>
  <si>
    <t>F26</t>
  </si>
  <si>
    <t>1F</t>
  </si>
  <si>
    <t>P14</t>
  </si>
  <si>
    <t/>
  </si>
  <si>
    <t>14F</t>
  </si>
  <si>
    <t>15F</t>
  </si>
  <si>
    <t>B</t>
  </si>
  <si>
    <t>D</t>
  </si>
  <si>
    <t>E</t>
  </si>
  <si>
    <t>F</t>
  </si>
  <si>
    <t>E</t>
    <phoneticPr fontId="4" type="noConversion"/>
  </si>
  <si>
    <t>P11</t>
  </si>
  <si>
    <t>P12</t>
  </si>
  <si>
    <t>P13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</si>
  <si>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</si>
  <si>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</si>
  <si>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</si>
  <si>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</si>
  <si>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</si>
  <si>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</si>
  <si>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</si>
  <si>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</si>
  <si>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</si>
  <si>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</si>
  <si>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E-4</t>
    <phoneticPr fontId="4" type="noConversion"/>
  </si>
  <si>
    <t>KWHM</t>
    <phoneticPr fontId="5" type="noConversion"/>
  </si>
  <si>
    <t>P3-3</t>
  </si>
  <si>
    <t>MP-2</t>
  </si>
  <si>
    <t>MP-3</t>
  </si>
  <si>
    <t>MP-4</t>
  </si>
  <si>
    <t>MP-5</t>
  </si>
  <si>
    <t>MP-6</t>
  </si>
  <si>
    <t>MP-7</t>
  </si>
  <si>
    <t>B2GP-2</t>
  </si>
  <si>
    <t>B2GP-3</t>
  </si>
  <si>
    <t>B2GP-4</t>
  </si>
  <si>
    <t>B2GP-5</t>
  </si>
  <si>
    <t>B2GP-6</t>
  </si>
  <si>
    <t>E-6</t>
    <phoneticPr fontId="4" type="noConversion"/>
  </si>
  <si>
    <t>EMP-8-2</t>
  </si>
  <si>
    <t>EMP-8-3</t>
  </si>
  <si>
    <t>EMP-8-4</t>
  </si>
  <si>
    <t>EMP-8-5</t>
  </si>
  <si>
    <t>EMP-8-6</t>
  </si>
  <si>
    <t>EMP-8-7</t>
  </si>
  <si>
    <t>EMP-8-8</t>
  </si>
  <si>
    <t>EMP-8-9</t>
  </si>
  <si>
    <t>EMP-8-10</t>
  </si>
  <si>
    <t>EMP-8-11</t>
  </si>
  <si>
    <t>EMP-8-12</t>
  </si>
  <si>
    <t>EMP-8-13</t>
  </si>
  <si>
    <t>EMP-8-14</t>
  </si>
  <si>
    <t>EMP-8-15</t>
  </si>
  <si>
    <t>B3SP2</t>
  </si>
  <si>
    <t>B3P2</t>
  </si>
  <si>
    <t>B3P3</t>
  </si>
  <si>
    <t>B3P4</t>
  </si>
  <si>
    <t>B3P7</t>
  </si>
  <si>
    <t>B3P8</t>
  </si>
  <si>
    <t>B3P9</t>
  </si>
  <si>
    <t>B3KP2</t>
  </si>
  <si>
    <t>B3KP3</t>
  </si>
  <si>
    <t>B3KP4</t>
  </si>
  <si>
    <t>B3KP5</t>
  </si>
  <si>
    <t>B3KP6</t>
  </si>
  <si>
    <t>B3P1-2</t>
  </si>
  <si>
    <t xml:space="preserve"> 7.5HP</t>
    <phoneticPr fontId="4" type="noConversion"/>
  </si>
  <si>
    <t>P5.5-4C</t>
    <phoneticPr fontId="5" type="noConversion"/>
  </si>
  <si>
    <t>P1.25-6C</t>
    <phoneticPr fontId="4" type="noConversion"/>
  </si>
  <si>
    <t>B3P2-1</t>
  </si>
  <si>
    <t>B3P2-2</t>
  </si>
  <si>
    <t>B3P2-0</t>
  </si>
  <si>
    <t>B3P3-1</t>
  </si>
  <si>
    <t>B3P3-2</t>
  </si>
  <si>
    <t>B3P3-0</t>
  </si>
  <si>
    <t>B3P4-2</t>
  </si>
  <si>
    <t>B3P4-0</t>
  </si>
  <si>
    <t>B3P7-1</t>
  </si>
  <si>
    <t>B3P7-2</t>
  </si>
  <si>
    <t>B3P7-0</t>
  </si>
  <si>
    <t>B3P9-1</t>
  </si>
  <si>
    <t>B3P9-2</t>
  </si>
  <si>
    <t>B3P9-0</t>
  </si>
  <si>
    <t>E-7</t>
  </si>
  <si>
    <t>E-7</t>
    <phoneticPr fontId="4" type="noConversion"/>
  </si>
  <si>
    <t>B3P5-2</t>
  </si>
  <si>
    <t>B3P5-3</t>
  </si>
  <si>
    <t>B3P6-2</t>
  </si>
  <si>
    <t>B3P8-1</t>
  </si>
  <si>
    <t>B3P8-2</t>
  </si>
  <si>
    <t>B3P8-0</t>
  </si>
  <si>
    <t>B1CPA-2</t>
  </si>
  <si>
    <t>10HP</t>
    <phoneticPr fontId="4" type="noConversion"/>
  </si>
  <si>
    <t>B1CPB-1</t>
  </si>
  <si>
    <t>B1CPB-2</t>
  </si>
  <si>
    <t>B2CPB-1</t>
  </si>
  <si>
    <t>B2CPB-2</t>
  </si>
  <si>
    <t>B3CPB-1</t>
  </si>
  <si>
    <t>B3CPB-2</t>
  </si>
  <si>
    <t>B1CPC-1</t>
  </si>
  <si>
    <t>B1CPC-2</t>
  </si>
  <si>
    <t>B2CPC-1</t>
  </si>
  <si>
    <t>B2CPC-2</t>
  </si>
  <si>
    <t>B3CPC-1</t>
  </si>
  <si>
    <t>B3CPC-2</t>
  </si>
  <si>
    <t>B3KP1-2</t>
  </si>
  <si>
    <t>B3KP3-1</t>
  </si>
  <si>
    <t>B3KP3-2</t>
  </si>
  <si>
    <t>B3KP3-0</t>
  </si>
  <si>
    <t>B3KP5-1</t>
  </si>
  <si>
    <t>B3KP5-2</t>
  </si>
  <si>
    <t>B3KP5-0</t>
  </si>
  <si>
    <t>B3KP6-1</t>
  </si>
  <si>
    <t>B3KP6-2</t>
  </si>
  <si>
    <t>B3KP6-0</t>
  </si>
  <si>
    <t>B3R-2</t>
  </si>
  <si>
    <t>B3R-3</t>
  </si>
  <si>
    <t>B3R-4</t>
  </si>
  <si>
    <t>B3R-5</t>
  </si>
  <si>
    <t>B3R-6</t>
  </si>
  <si>
    <t>B3P-2</t>
  </si>
  <si>
    <t>B3P-3</t>
  </si>
  <si>
    <t>B3P-4</t>
  </si>
  <si>
    <t>B3P-5</t>
  </si>
  <si>
    <t>B3P-6</t>
  </si>
  <si>
    <t>B3P-7</t>
  </si>
  <si>
    <t>B3P-8</t>
  </si>
  <si>
    <t>B3P-9</t>
  </si>
  <si>
    <t>B3P-10</t>
  </si>
  <si>
    <t>B3P-11</t>
  </si>
  <si>
    <t>27Wx1x26</t>
    <phoneticPr fontId="4" type="noConversion"/>
  </si>
  <si>
    <t>27Wx1x13</t>
    <phoneticPr fontId="4" type="noConversion"/>
  </si>
  <si>
    <t>E-8</t>
    <phoneticPr fontId="4" type="noConversion"/>
  </si>
  <si>
    <t>B2OP-2</t>
  </si>
  <si>
    <t>2HP</t>
    <phoneticPr fontId="4" type="noConversion"/>
  </si>
  <si>
    <t>B2R-1</t>
  </si>
  <si>
    <t>B2R-2</t>
  </si>
  <si>
    <t>B2R-3</t>
  </si>
  <si>
    <t>B2R-4</t>
  </si>
  <si>
    <t>B2P-1</t>
  </si>
  <si>
    <t>B2P-2</t>
  </si>
  <si>
    <t>B2P-3</t>
  </si>
  <si>
    <t>B2P-4</t>
  </si>
  <si>
    <t>B2P-5</t>
  </si>
  <si>
    <t>B2P-6</t>
  </si>
  <si>
    <t>B2P-7</t>
  </si>
  <si>
    <t>B2P-8</t>
  </si>
  <si>
    <t>B2P-9</t>
  </si>
  <si>
    <t>B2P-10</t>
  </si>
  <si>
    <t>B2P-11</t>
  </si>
  <si>
    <t>27Wx1x29</t>
    <phoneticPr fontId="4" type="noConversion"/>
  </si>
  <si>
    <t>27Wx1x14</t>
    <phoneticPr fontId="4" type="noConversion"/>
  </si>
  <si>
    <t>40Wx1x12</t>
    <phoneticPr fontId="4" type="noConversion"/>
  </si>
  <si>
    <t>B3P-0-2</t>
  </si>
  <si>
    <t>B3P-0-3</t>
  </si>
  <si>
    <t>B3P-0-4</t>
  </si>
  <si>
    <t>B3P-0-5</t>
  </si>
  <si>
    <t>B3P-0-6</t>
  </si>
  <si>
    <t>二線控電源</t>
    <phoneticPr fontId="4" type="noConversion"/>
  </si>
  <si>
    <t>P1.25</t>
    <phoneticPr fontId="5" type="noConversion"/>
  </si>
  <si>
    <t>B2P-0-1</t>
  </si>
  <si>
    <t>B2P-0-2</t>
  </si>
  <si>
    <t>B2P-0-3</t>
  </si>
  <si>
    <t>B2P-0-4</t>
  </si>
  <si>
    <t>B2P-0-5</t>
  </si>
  <si>
    <t>B2P-0-6</t>
  </si>
  <si>
    <t>EB1P-1</t>
    <phoneticPr fontId="4" type="noConversion"/>
  </si>
  <si>
    <t>EB1P-2</t>
  </si>
  <si>
    <t>EB1P-3</t>
  </si>
  <si>
    <t>EB1P-4</t>
  </si>
  <si>
    <t>EB1P-5</t>
  </si>
  <si>
    <t>EB1P-6</t>
  </si>
  <si>
    <t>EB1P-7</t>
  </si>
  <si>
    <t>EB1P-8</t>
  </si>
  <si>
    <t>EB1P-9</t>
  </si>
  <si>
    <t>EB1P-10</t>
  </si>
  <si>
    <t>EB1P-11</t>
  </si>
  <si>
    <t>EB1P-12</t>
  </si>
  <si>
    <t>EB1P-13</t>
  </si>
  <si>
    <t>EB1P-14</t>
  </si>
  <si>
    <t>EB1P-15</t>
  </si>
  <si>
    <t>EB1P-16</t>
  </si>
  <si>
    <t>EB1P-17</t>
  </si>
  <si>
    <t>EB1P-18</t>
  </si>
  <si>
    <t>EB1P-19</t>
  </si>
  <si>
    <t>EB1P-20</t>
  </si>
  <si>
    <t>EB1P-21</t>
  </si>
  <si>
    <t>EB1P-22</t>
  </si>
  <si>
    <t>20VA-48消防出線口</t>
    <phoneticPr fontId="4" type="noConversion"/>
  </si>
  <si>
    <t>20VA-45消防出線口</t>
    <phoneticPr fontId="4" type="noConversion"/>
  </si>
  <si>
    <t>20VA-32消防出線口</t>
    <phoneticPr fontId="4" type="noConversion"/>
  </si>
  <si>
    <t>20VA-20消防出線口</t>
    <phoneticPr fontId="4" type="noConversion"/>
  </si>
  <si>
    <t>D</t>
    <phoneticPr fontId="4" type="noConversion"/>
  </si>
  <si>
    <t>B1R-1</t>
  </si>
  <si>
    <t>B1R-2</t>
  </si>
  <si>
    <t>B1R-3</t>
  </si>
  <si>
    <t>B1R-4</t>
  </si>
  <si>
    <t>B1P-0-1</t>
  </si>
  <si>
    <t>B1P-0-2</t>
  </si>
  <si>
    <t>B1P-0-3</t>
  </si>
  <si>
    <t>B1P-0-4</t>
  </si>
  <si>
    <t>B1P-0-5</t>
  </si>
  <si>
    <t>B1P-0-6</t>
  </si>
  <si>
    <t>B1P-1</t>
  </si>
  <si>
    <t>B1P-2</t>
  </si>
  <si>
    <t>B1P-3</t>
  </si>
  <si>
    <t>B1P-4</t>
  </si>
  <si>
    <t>B1P-5</t>
  </si>
  <si>
    <t>B1P-6</t>
  </si>
  <si>
    <t>B1P-7</t>
  </si>
  <si>
    <t>B1P-8</t>
  </si>
  <si>
    <t>B1P-9</t>
  </si>
  <si>
    <t>B1P-10</t>
  </si>
  <si>
    <t>27Wx1x28</t>
    <phoneticPr fontId="4" type="noConversion"/>
  </si>
  <si>
    <t>27Wx1x27</t>
    <phoneticPr fontId="4" type="noConversion"/>
  </si>
  <si>
    <t>27Wx1x23</t>
    <phoneticPr fontId="4" type="noConversion"/>
  </si>
  <si>
    <t>27Wx1x20</t>
    <phoneticPr fontId="4" type="noConversion"/>
  </si>
  <si>
    <t>B1P-13</t>
  </si>
  <si>
    <t>B1P-14</t>
  </si>
  <si>
    <t>E-9</t>
    <phoneticPr fontId="4" type="noConversion"/>
  </si>
  <si>
    <t>B1R-5</t>
  </si>
  <si>
    <t>B1R-6</t>
  </si>
  <si>
    <t>B1R-7</t>
  </si>
  <si>
    <t>B1R-8</t>
  </si>
  <si>
    <t>B1R-9</t>
  </si>
  <si>
    <t>B1R-10</t>
  </si>
  <si>
    <t>B1R-11</t>
  </si>
  <si>
    <t>B1R-12</t>
  </si>
  <si>
    <t>B1R-13</t>
  </si>
  <si>
    <t>B1R-14</t>
  </si>
  <si>
    <t>B1R-15</t>
  </si>
  <si>
    <t>B1R-16</t>
  </si>
  <si>
    <t>B1R-17</t>
  </si>
  <si>
    <t>B1R-18</t>
  </si>
  <si>
    <t>B1R-19</t>
  </si>
  <si>
    <t>B1R-20</t>
  </si>
  <si>
    <t>B1R-21</t>
  </si>
  <si>
    <t>B1R-22</t>
  </si>
  <si>
    <t>B1R-23</t>
  </si>
  <si>
    <t>B1R-24</t>
  </si>
  <si>
    <t>B1R-25</t>
  </si>
  <si>
    <t>B1R-26</t>
  </si>
  <si>
    <t>B1R-27</t>
  </si>
  <si>
    <t>B1R-28</t>
  </si>
  <si>
    <t>B1R-29</t>
  </si>
  <si>
    <t>B1R-30</t>
  </si>
  <si>
    <t>B1R-31</t>
  </si>
  <si>
    <t>B1R-32</t>
  </si>
  <si>
    <t>B1R-33</t>
  </si>
  <si>
    <t>B1R-34</t>
  </si>
  <si>
    <t>B1R-35</t>
  </si>
  <si>
    <t>B1R-36</t>
  </si>
  <si>
    <t>B1R-37</t>
  </si>
  <si>
    <t>B1R-38</t>
  </si>
  <si>
    <t>B1R-39</t>
  </si>
  <si>
    <t>B1R-40</t>
  </si>
  <si>
    <t>B1R-41</t>
  </si>
  <si>
    <t>B1R-42</t>
  </si>
  <si>
    <t>B1R-43</t>
  </si>
  <si>
    <t>B1R-44</t>
  </si>
  <si>
    <t>B1R-45</t>
  </si>
  <si>
    <t>B1R-46</t>
  </si>
  <si>
    <t>B1R-47</t>
  </si>
  <si>
    <t>B1R-48</t>
  </si>
  <si>
    <t>B1R-49</t>
  </si>
  <si>
    <t>B1R-50</t>
  </si>
  <si>
    <t>B1R-51</t>
  </si>
  <si>
    <t>B1R-52</t>
  </si>
  <si>
    <t>B1R-53</t>
  </si>
  <si>
    <t>B1R-54</t>
  </si>
  <si>
    <t>B3R</t>
  </si>
  <si>
    <t xml:space="preserve"> 180VAx5 B1-5樓</t>
  </si>
  <si>
    <t xml:space="preserve"> 180VAx5 B6-10樓</t>
  </si>
  <si>
    <t xml:space="preserve"> 180VAx5 B11-15樓</t>
  </si>
  <si>
    <t xml:space="preserve"> 180VAx5 E1-5樓</t>
  </si>
  <si>
    <t xml:space="preserve"> 180VAx5 E6-10樓</t>
  </si>
  <si>
    <t xml:space="preserve"> 180VAx5 E11-15樓</t>
  </si>
  <si>
    <t xml:space="preserve"> 180VAx5 F1-5樓</t>
  </si>
  <si>
    <t xml:space="preserve"> 180VAx5 F6-10樓</t>
  </si>
  <si>
    <t xml:space="preserve"> 180VAx5 F11-15樓</t>
  </si>
  <si>
    <t>3000VA B3F-6F B棟</t>
  </si>
  <si>
    <t>3000VA 7F-RF B棟</t>
  </si>
  <si>
    <t>3000VA B3F-6F E棟</t>
  </si>
  <si>
    <t>3000VA 7F-RF E棟</t>
  </si>
  <si>
    <t>3000VA B3F-6F F棟</t>
  </si>
  <si>
    <t>3000VA 7F-RF F棟</t>
  </si>
  <si>
    <t>F14</t>
    <phoneticPr fontId="5" type="noConversion"/>
  </si>
  <si>
    <t>1P-2</t>
  </si>
  <si>
    <t>1P-3</t>
  </si>
  <si>
    <t>1P-4</t>
  </si>
  <si>
    <t>1P-5</t>
  </si>
  <si>
    <t>1P-6</t>
  </si>
  <si>
    <t>1P-7</t>
  </si>
  <si>
    <t>1P-8</t>
  </si>
  <si>
    <t>1P-9</t>
  </si>
  <si>
    <t>1P-10</t>
  </si>
  <si>
    <t>1P-22</t>
  </si>
  <si>
    <t>1P-23</t>
  </si>
  <si>
    <t>1P-24</t>
  </si>
  <si>
    <t>1P-25</t>
  </si>
  <si>
    <t>E-10</t>
  </si>
  <si>
    <t>B3FP-2</t>
  </si>
  <si>
    <t>B3FP-3</t>
  </si>
  <si>
    <t>B3FP-4</t>
  </si>
  <si>
    <t>B3SP1-2</t>
  </si>
  <si>
    <t>B3SP1-3</t>
  </si>
  <si>
    <t>B3SP1-4</t>
  </si>
  <si>
    <t>B3SP1-5</t>
  </si>
  <si>
    <t>B3SP1-6</t>
  </si>
  <si>
    <t>B3SP1-7</t>
  </si>
  <si>
    <t>B3SP1-8</t>
  </si>
  <si>
    <t>B3SP1-9</t>
  </si>
  <si>
    <t>B3SP1-10</t>
  </si>
  <si>
    <t>B3SP1-11</t>
  </si>
  <si>
    <t>B3SP2-1</t>
  </si>
  <si>
    <t>B3SP2-2</t>
  </si>
  <si>
    <t>B3SP2-3</t>
  </si>
  <si>
    <t>B3SP2-4</t>
  </si>
  <si>
    <t>B3SP2-5</t>
  </si>
  <si>
    <t>B3SP2-6</t>
  </si>
  <si>
    <t>B3SP2-7</t>
  </si>
  <si>
    <t>B3SP2-8</t>
  </si>
  <si>
    <t>B3SP2-9</t>
  </si>
  <si>
    <t>B3SP2-10</t>
  </si>
  <si>
    <t>B3SP2-11</t>
  </si>
  <si>
    <t>1R-2</t>
  </si>
  <si>
    <t>1R-3</t>
  </si>
  <si>
    <t>1R-4</t>
  </si>
  <si>
    <t>1R-5</t>
  </si>
  <si>
    <t>1R-6</t>
  </si>
  <si>
    <t>1R-7</t>
  </si>
  <si>
    <t>1R-8</t>
  </si>
  <si>
    <t>1R-9</t>
  </si>
  <si>
    <t>1R-10</t>
  </si>
  <si>
    <t>1R-11</t>
  </si>
  <si>
    <t>1R-12</t>
  </si>
  <si>
    <t>1R-13</t>
  </si>
  <si>
    <t>1R-14</t>
  </si>
  <si>
    <t>1R-15</t>
  </si>
  <si>
    <t>1R-16</t>
  </si>
  <si>
    <t>1R-17</t>
  </si>
  <si>
    <t>180VA-3</t>
    <phoneticPr fontId="4" type="noConversion"/>
  </si>
  <si>
    <t>1PL-2</t>
  </si>
  <si>
    <t>1PL-3</t>
  </si>
  <si>
    <t>1PL-4</t>
  </si>
  <si>
    <t>1PL-5</t>
  </si>
  <si>
    <t>1PL-6</t>
  </si>
  <si>
    <t>1PL-8</t>
  </si>
  <si>
    <t>1PL-9</t>
  </si>
  <si>
    <t>1PL-10</t>
  </si>
  <si>
    <t>1PL-11</t>
  </si>
  <si>
    <t>1PL-12</t>
  </si>
  <si>
    <t>1PL-13</t>
  </si>
  <si>
    <t>1PL-14</t>
  </si>
  <si>
    <t>1PL-15</t>
  </si>
  <si>
    <t>60W-14</t>
    <phoneticPr fontId="4" type="noConversion"/>
  </si>
  <si>
    <t>1PLA-0</t>
  </si>
  <si>
    <t>1PLA-1</t>
  </si>
  <si>
    <t>1PLA-2</t>
  </si>
  <si>
    <t>1PLA-3</t>
  </si>
  <si>
    <t>1PLA-4</t>
  </si>
  <si>
    <t>1PLA-5</t>
  </si>
  <si>
    <t>1PLA-6</t>
  </si>
  <si>
    <t>1PLA-7</t>
  </si>
  <si>
    <t>1PLA-8</t>
  </si>
  <si>
    <t>1PLA-9</t>
  </si>
  <si>
    <t>1PLA-10</t>
  </si>
  <si>
    <t>1PLA-11</t>
  </si>
  <si>
    <t>1PLA-12</t>
  </si>
  <si>
    <t>1PLA-13</t>
  </si>
  <si>
    <t>1PLA-14</t>
  </si>
  <si>
    <t>1PLA-15</t>
  </si>
  <si>
    <t>1PLB-0</t>
  </si>
  <si>
    <t>1PLB-1</t>
  </si>
  <si>
    <t>1PLB-2</t>
  </si>
  <si>
    <t>1PLB-3</t>
  </si>
  <si>
    <t>1PLB-4</t>
  </si>
  <si>
    <t>1PLB-5</t>
  </si>
  <si>
    <t>1PLB-6</t>
  </si>
  <si>
    <t>1PLB-7</t>
  </si>
  <si>
    <t>1PLB-8</t>
  </si>
  <si>
    <t>1PLB-9</t>
  </si>
  <si>
    <t>1PLB-10</t>
  </si>
  <si>
    <t>1PLB-11</t>
  </si>
  <si>
    <t>1PLB-12</t>
  </si>
  <si>
    <t>1PLB-14</t>
  </si>
  <si>
    <t>1PLB-15</t>
  </si>
  <si>
    <t>1PLC-0</t>
  </si>
  <si>
    <t>1PLC-1</t>
  </si>
  <si>
    <t>1PLC-2</t>
  </si>
  <si>
    <t>1PLC-3</t>
  </si>
  <si>
    <t>1PLC-4</t>
  </si>
  <si>
    <t>1PLC-5</t>
  </si>
  <si>
    <t>1PLC-6</t>
  </si>
  <si>
    <t>1PLC-7</t>
  </si>
  <si>
    <t>1PLC-8</t>
  </si>
  <si>
    <t>1PLC-9</t>
  </si>
  <si>
    <t>1PLC-10</t>
  </si>
  <si>
    <t>1PLC-11</t>
  </si>
  <si>
    <t>1PLC-12</t>
  </si>
  <si>
    <t>1PLC-13</t>
  </si>
  <si>
    <t>1PLC-14</t>
  </si>
  <si>
    <t>1PLC-15</t>
  </si>
  <si>
    <t>1PA-0</t>
  </si>
  <si>
    <t>1PA-1</t>
  </si>
  <si>
    <t>1PA-2</t>
  </si>
  <si>
    <t>1PA-3</t>
  </si>
  <si>
    <t>1PA-4</t>
  </si>
  <si>
    <t>1PA-5</t>
  </si>
  <si>
    <t>1PA-6</t>
  </si>
  <si>
    <t>1PA-7</t>
  </si>
  <si>
    <t>1PA-8</t>
  </si>
  <si>
    <t>1PA-9</t>
  </si>
  <si>
    <t>1PA-10</t>
  </si>
  <si>
    <t>1PA-11</t>
  </si>
  <si>
    <t>1PA-12</t>
  </si>
  <si>
    <t>1PA-13</t>
  </si>
  <si>
    <t>1PA-14</t>
  </si>
  <si>
    <t>E-12</t>
  </si>
  <si>
    <t>1RB-2</t>
  </si>
  <si>
    <t>1RB-3</t>
  </si>
  <si>
    <t>1PB-2</t>
  </si>
  <si>
    <t>1PB-3</t>
  </si>
  <si>
    <t>1PB-4</t>
  </si>
  <si>
    <t>1RA-2</t>
  </si>
  <si>
    <t>1RA-3</t>
  </si>
  <si>
    <t>1RC-2</t>
  </si>
  <si>
    <t>1RC-3</t>
  </si>
  <si>
    <t>1PC-1</t>
  </si>
  <si>
    <t>1PC-2</t>
  </si>
  <si>
    <t>1PC-3</t>
  </si>
  <si>
    <t>R1LA-2</t>
  </si>
  <si>
    <t>R1LA-3</t>
  </si>
  <si>
    <t>R1LA-4</t>
  </si>
  <si>
    <t>R1LA-5</t>
  </si>
  <si>
    <t>R1LA-6</t>
  </si>
  <si>
    <t>R1LA-7</t>
  </si>
  <si>
    <t>R1LA-8</t>
  </si>
  <si>
    <t>R1LA-9</t>
  </si>
  <si>
    <t>R1LA-10</t>
  </si>
  <si>
    <t>R1LB-1</t>
  </si>
  <si>
    <t>R1LB-2</t>
  </si>
  <si>
    <t>R1LB-3</t>
  </si>
  <si>
    <t>R1LB-4</t>
  </si>
  <si>
    <t>R1LB-5</t>
  </si>
  <si>
    <t>R1LB-6</t>
  </si>
  <si>
    <t>R1LB-7</t>
  </si>
  <si>
    <t>R1LB-8</t>
  </si>
  <si>
    <t>R1LB-9</t>
  </si>
  <si>
    <t>R1LB-10</t>
  </si>
  <si>
    <t>R1LD-1</t>
  </si>
  <si>
    <t>R1LD-2</t>
  </si>
  <si>
    <t>R1LD-3</t>
  </si>
  <si>
    <t>R1LD-4</t>
  </si>
  <si>
    <t>R1LD-5</t>
  </si>
  <si>
    <t>R1LD-6</t>
  </si>
  <si>
    <t>R1LD-7</t>
  </si>
  <si>
    <t>R1LD-8</t>
  </si>
  <si>
    <t>R1LD-9</t>
  </si>
  <si>
    <t>R1LD-10</t>
  </si>
  <si>
    <t>R1LE-1</t>
  </si>
  <si>
    <t>R1LE-2</t>
  </si>
  <si>
    <t>R1LE-3</t>
  </si>
  <si>
    <t>R1LE-4</t>
  </si>
  <si>
    <t>R1LE-5</t>
  </si>
  <si>
    <t>R1LE-6</t>
  </si>
  <si>
    <t>R1LE-7</t>
  </si>
  <si>
    <t>R1LE-8</t>
  </si>
  <si>
    <t>R1LE-9</t>
  </si>
  <si>
    <t>R1LE-10</t>
  </si>
  <si>
    <t>R1LF-1</t>
  </si>
  <si>
    <t>R1LF-2</t>
  </si>
  <si>
    <t>R1LF-3</t>
  </si>
  <si>
    <t>R1LF-4</t>
  </si>
  <si>
    <t>R1LF-5</t>
  </si>
  <si>
    <t>R1LF-6</t>
  </si>
  <si>
    <t>R1LF-7</t>
  </si>
  <si>
    <t>R1LF-8</t>
  </si>
  <si>
    <t>R1LF-9</t>
  </si>
  <si>
    <t>R1LF-10</t>
  </si>
  <si>
    <t>E-13</t>
    <phoneticPr fontId="4" type="noConversion"/>
  </si>
  <si>
    <t>B1PA-2</t>
  </si>
  <si>
    <t>B1PA-3</t>
  </si>
  <si>
    <t>B1PA-4</t>
  </si>
  <si>
    <t>B1PA-5</t>
  </si>
  <si>
    <t>B1PA-6</t>
  </si>
  <si>
    <t>B1PA-7</t>
  </si>
  <si>
    <t>B1PA-8</t>
  </si>
  <si>
    <t>B1PA-9</t>
  </si>
  <si>
    <t>B1PA-10</t>
  </si>
  <si>
    <t>B1PA-11</t>
  </si>
  <si>
    <t>B1PA-12</t>
  </si>
  <si>
    <t>B1PA-13</t>
  </si>
  <si>
    <t>B1PA-14</t>
  </si>
  <si>
    <t>B1PA-15</t>
  </si>
  <si>
    <t>B1PA-16</t>
  </si>
  <si>
    <t>B1PA-17</t>
  </si>
  <si>
    <t>B1PA-18</t>
  </si>
  <si>
    <t>B1PA-19</t>
  </si>
  <si>
    <t>B1PA-20</t>
  </si>
  <si>
    <t>60W-22</t>
    <phoneticPr fontId="4" type="noConversion"/>
  </si>
  <si>
    <t>28W-36</t>
    <phoneticPr fontId="4" type="noConversion"/>
  </si>
  <si>
    <t>60W-24</t>
    <phoneticPr fontId="4" type="noConversion"/>
  </si>
  <si>
    <t>F50</t>
    <phoneticPr fontId="5" type="noConversion"/>
  </si>
  <si>
    <t>B1PB-1</t>
  </si>
  <si>
    <t>B1PB-2</t>
  </si>
  <si>
    <t>B1PB-3</t>
  </si>
  <si>
    <t>B1PB-4</t>
  </si>
  <si>
    <t>B1PB-5</t>
  </si>
  <si>
    <t>B1PB-6</t>
  </si>
  <si>
    <t>B1PB-7</t>
  </si>
  <si>
    <t>B1PB-8</t>
  </si>
  <si>
    <t>B1PB-9</t>
  </si>
  <si>
    <t>B1PB-10</t>
  </si>
  <si>
    <t>B1PB-11</t>
  </si>
  <si>
    <t>B1PB-12</t>
  </si>
  <si>
    <t>B1PB-13</t>
  </si>
  <si>
    <t>B1PB-14</t>
  </si>
  <si>
    <t>B1PB-15</t>
  </si>
  <si>
    <t>B1PB-16</t>
  </si>
  <si>
    <t>B1PB-17</t>
  </si>
  <si>
    <t>B1PB-18</t>
  </si>
  <si>
    <t>B1PB-19</t>
  </si>
  <si>
    <t>B1PB-20</t>
  </si>
  <si>
    <t>B3WP1-2</t>
  </si>
  <si>
    <t>RF</t>
    <phoneticPr fontId="4" type="noConversion"/>
  </si>
  <si>
    <t>B3WP2-1</t>
  </si>
  <si>
    <t>B3WP2-2</t>
  </si>
  <si>
    <t>B3WP2-0</t>
  </si>
  <si>
    <t>B2WP1-1</t>
  </si>
  <si>
    <t>B2WP1-2</t>
  </si>
  <si>
    <t>B2WP1-0</t>
  </si>
  <si>
    <t>B2WP2-1</t>
  </si>
  <si>
    <t>B2WP2-2</t>
  </si>
  <si>
    <t>B2WP2-0</t>
  </si>
  <si>
    <t>B2WP3-1</t>
  </si>
  <si>
    <t>B2WP3-2</t>
  </si>
  <si>
    <t>B2WP3-0</t>
  </si>
  <si>
    <t>B1PD-1</t>
  </si>
  <si>
    <t>B1PD-2</t>
  </si>
  <si>
    <t>B1PD-3</t>
  </si>
  <si>
    <t>B1PD-4</t>
  </si>
  <si>
    <t>B1PD-5</t>
  </si>
  <si>
    <t>B1PD-6</t>
  </si>
  <si>
    <t>B1PD-7</t>
  </si>
  <si>
    <t>B1PD-8</t>
  </si>
  <si>
    <t>B1PD-9</t>
  </si>
  <si>
    <t>B1PD-10</t>
  </si>
  <si>
    <t>B1PD-11</t>
  </si>
  <si>
    <t>B1PD-12</t>
  </si>
  <si>
    <t>B1PD-13</t>
  </si>
  <si>
    <t>B1PD-14</t>
  </si>
  <si>
    <t>B1PD-15</t>
  </si>
  <si>
    <t>B1PD-16</t>
  </si>
  <si>
    <t>B1PD-17</t>
  </si>
  <si>
    <t>B1PD-18</t>
  </si>
  <si>
    <t>B1PD-19</t>
  </si>
  <si>
    <t>B1PD-20</t>
  </si>
  <si>
    <t>E-14</t>
    <phoneticPr fontId="4" type="noConversion"/>
  </si>
  <si>
    <t>B1PE-1</t>
  </si>
  <si>
    <t>B1PE-2</t>
  </si>
  <si>
    <t>B1PE-3</t>
  </si>
  <si>
    <t>B1PE-4</t>
  </si>
  <si>
    <t>B1PE-5</t>
  </si>
  <si>
    <t>B1PE-6</t>
  </si>
  <si>
    <t>B1PE-7</t>
  </si>
  <si>
    <t>B1PE-8</t>
  </si>
  <si>
    <t>B1PE-9</t>
  </si>
  <si>
    <t>B1PE-10</t>
  </si>
  <si>
    <t>B1PE-11</t>
  </si>
  <si>
    <t>B1PE-12</t>
  </si>
  <si>
    <t>B1PE-13</t>
  </si>
  <si>
    <t>B1PE-14</t>
  </si>
  <si>
    <t>B1PE-15</t>
  </si>
  <si>
    <t>B1PE-16</t>
  </si>
  <si>
    <t>B1PE-17</t>
  </si>
  <si>
    <t>B1PE-18</t>
  </si>
  <si>
    <t>B1PE-19</t>
  </si>
  <si>
    <t>B1PE-20</t>
  </si>
  <si>
    <t>B1PF-1</t>
  </si>
  <si>
    <t>B1PF-2</t>
  </si>
  <si>
    <t>B1PF-3</t>
  </si>
  <si>
    <t>B1PF-4</t>
  </si>
  <si>
    <t>B1PF-5</t>
  </si>
  <si>
    <t>B1PF-6</t>
  </si>
  <si>
    <t>B1PF-7</t>
  </si>
  <si>
    <t>B1PF-8</t>
  </si>
  <si>
    <t>B1PF-9</t>
  </si>
  <si>
    <t>B1PF-10</t>
  </si>
  <si>
    <t>B1PF-11</t>
  </si>
  <si>
    <t>B1PF-12</t>
  </si>
  <si>
    <t>B1PF-13</t>
  </si>
  <si>
    <t>B1PF-14</t>
  </si>
  <si>
    <t>B1PF-15</t>
  </si>
  <si>
    <t>B1PF-16</t>
  </si>
  <si>
    <t>B1PF-17</t>
  </si>
  <si>
    <t>B1PF-18</t>
  </si>
  <si>
    <t>B1PF-19</t>
  </si>
  <si>
    <t>B1PF-20</t>
  </si>
  <si>
    <t>B1FPE</t>
    <phoneticPr fontId="4" type="noConversion"/>
  </si>
  <si>
    <t>B2WP3</t>
    <phoneticPr fontId="4" type="noConversion"/>
  </si>
  <si>
    <t>R3RA-2</t>
  </si>
  <si>
    <t>R3RA-3</t>
  </si>
  <si>
    <t>R3RA-4</t>
  </si>
  <si>
    <t>R3RB-1</t>
  </si>
  <si>
    <t>R3RB-2</t>
  </si>
  <si>
    <t>R3RB-3</t>
  </si>
  <si>
    <t>R3RB-4</t>
  </si>
  <si>
    <t>R3RD-1</t>
  </si>
  <si>
    <t>R3RD-2</t>
  </si>
  <si>
    <t>R3RD-3</t>
  </si>
  <si>
    <t>R3RD-4</t>
  </si>
  <si>
    <t>R3RE-1</t>
  </si>
  <si>
    <t>R3RE-2</t>
  </si>
  <si>
    <t>R3RE-3</t>
  </si>
  <si>
    <t>R3RE-4</t>
  </si>
  <si>
    <t>R3RF-1</t>
  </si>
  <si>
    <t>R3RF-2</t>
  </si>
  <si>
    <t>R3RF-3</t>
  </si>
  <si>
    <t>R3RF-4</t>
  </si>
  <si>
    <t>R3PA-2</t>
  </si>
  <si>
    <t>R3PA-3</t>
  </si>
  <si>
    <t>R3PA-4</t>
  </si>
  <si>
    <t>40Wx1-8</t>
    <phoneticPr fontId="4" type="noConversion"/>
  </si>
  <si>
    <t>17.5HP</t>
    <phoneticPr fontId="4" type="noConversion"/>
  </si>
  <si>
    <t>R3PF-1</t>
  </si>
  <si>
    <t>R3PF-2</t>
  </si>
  <si>
    <t>R3PF-3</t>
  </si>
  <si>
    <t>R3PF-4</t>
  </si>
  <si>
    <t>R3PE-1</t>
  </si>
  <si>
    <t>R3PE-2</t>
  </si>
  <si>
    <t>R3PE-3</t>
  </si>
  <si>
    <t>R3PE-4</t>
  </si>
  <si>
    <t>R3PD-1</t>
  </si>
  <si>
    <t>R3PD-2</t>
  </si>
  <si>
    <t>R3PD-3</t>
  </si>
  <si>
    <t>R3PD-4</t>
  </si>
  <si>
    <t>R3PB-1</t>
  </si>
  <si>
    <t>R3PB-2</t>
  </si>
  <si>
    <t>R3PB-3</t>
  </si>
  <si>
    <t>R3PB-4</t>
  </si>
  <si>
    <t>B1FPD-2</t>
  </si>
  <si>
    <t>E-15</t>
    <phoneticPr fontId="4" type="noConversion"/>
  </si>
  <si>
    <t>P4-2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</si>
  <si>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</si>
  <si>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</si>
  <si>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</si>
  <si>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</si>
  <si>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</si>
  <si>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</si>
  <si>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</si>
  <si>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</si>
  <si>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</si>
  <si>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</si>
  <si>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</si>
  <si>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</si>
  <si>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</si>
  <si>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</si>
  <si>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</si>
  <si>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</si>
  <si>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</si>
  <si>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</si>
  <si>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</si>
  <si>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</si>
  <si>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</si>
  <si>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</si>
  <si>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</si>
  <si>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</si>
  <si>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</si>
  <si>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</si>
  <si>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</si>
  <si>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</si>
  <si>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</si>
  <si>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</si>
  <si>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</si>
  <si>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</si>
  <si>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</si>
  <si>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</si>
  <si>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</si>
  <si>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</si>
  <si>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</si>
  <si>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</si>
  <si>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</si>
  <si>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</si>
  <si>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</si>
  <si>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</si>
  <si>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P5-2</t>
  </si>
  <si>
    <t>P6-2</t>
  </si>
  <si>
    <t>P8-1</t>
  </si>
  <si>
    <t>P8-2</t>
  </si>
  <si>
    <t>P9-1</t>
  </si>
  <si>
    <t>P9-2</t>
  </si>
  <si>
    <t>P10-1</t>
  </si>
  <si>
    <t>P10-2</t>
  </si>
  <si>
    <t>P11-1</t>
  </si>
  <si>
    <t>P11-2</t>
  </si>
  <si>
    <t>P12-1</t>
  </si>
  <si>
    <t>P12-2</t>
  </si>
  <si>
    <t>P13-1</t>
  </si>
  <si>
    <t>P13-2</t>
  </si>
  <si>
    <t>P14-1</t>
  </si>
  <si>
    <t>P14-2</t>
  </si>
  <si>
    <t>P15-1</t>
  </si>
  <si>
    <t>P15-2</t>
  </si>
  <si>
    <t>P16-1</t>
  </si>
  <si>
    <t>P16-2</t>
  </si>
  <si>
    <t>P17-1</t>
  </si>
  <si>
    <t>P17-2</t>
  </si>
  <si>
    <t>P18-1</t>
  </si>
  <si>
    <t>P18-2</t>
  </si>
  <si>
    <t>P19-1</t>
  </si>
  <si>
    <t>P19-2</t>
  </si>
  <si>
    <t>P20-1</t>
  </si>
  <si>
    <t>P20-2</t>
  </si>
  <si>
    <t>P21-1</t>
  </si>
  <si>
    <t>P21-2</t>
  </si>
  <si>
    <t>P22-1</t>
  </si>
  <si>
    <t>P22-2</t>
  </si>
  <si>
    <t>P23-1</t>
  </si>
  <si>
    <t>P23-2</t>
  </si>
  <si>
    <t>P24-1</t>
  </si>
  <si>
    <t>P24-2</t>
  </si>
  <si>
    <t>P24-3</t>
  </si>
  <si>
    <t>E-16</t>
    <phoneticPr fontId="4" type="noConversion"/>
  </si>
  <si>
    <t>E-17</t>
  </si>
  <si>
    <t>E-18</t>
  </si>
  <si>
    <t>E-19</t>
  </si>
  <si>
    <t>E-20</t>
  </si>
  <si>
    <t>E-21</t>
  </si>
  <si>
    <t>M1-2</t>
  </si>
  <si>
    <t>M1-3</t>
  </si>
  <si>
    <t>M1-4</t>
  </si>
  <si>
    <t>M1-5</t>
  </si>
  <si>
    <t>M1-6</t>
  </si>
  <si>
    <t>M1-7</t>
  </si>
  <si>
    <t>M1-8</t>
  </si>
  <si>
    <t>M1-9</t>
  </si>
  <si>
    <t>1S2</t>
  </si>
  <si>
    <t>1S3</t>
  </si>
  <si>
    <t>1VS2</t>
  </si>
  <si>
    <t>1VS3</t>
  </si>
  <si>
    <t>M2-1</t>
  </si>
  <si>
    <t>M2-2</t>
  </si>
  <si>
    <t>M2-3</t>
  </si>
  <si>
    <t>M2-4</t>
  </si>
  <si>
    <t>M2-5</t>
  </si>
  <si>
    <t>M2-6</t>
  </si>
  <si>
    <t>M2-7</t>
  </si>
  <si>
    <t>M2-8</t>
  </si>
  <si>
    <t>M2-9</t>
  </si>
  <si>
    <t>M3-1</t>
  </si>
  <si>
    <t>M3-2</t>
  </si>
  <si>
    <t>M3-3</t>
  </si>
  <si>
    <t>M3-4</t>
  </si>
  <si>
    <t>M3-5</t>
  </si>
  <si>
    <t>M3-6</t>
  </si>
  <si>
    <t>M3-7</t>
  </si>
  <si>
    <t>M3-8</t>
  </si>
  <si>
    <t>M3-9</t>
  </si>
  <si>
    <t>13A1</t>
  </si>
  <si>
    <t>13A5</t>
  </si>
  <si>
    <t>14A1</t>
  </si>
  <si>
    <t>14A2</t>
  </si>
  <si>
    <t>14A3</t>
  </si>
  <si>
    <t>14A5</t>
  </si>
  <si>
    <t>15A1</t>
  </si>
  <si>
    <t>15A2</t>
  </si>
  <si>
    <t>15A3</t>
  </si>
  <si>
    <t>15A5</t>
  </si>
  <si>
    <t>M4-1</t>
  </si>
  <si>
    <t>M4-2</t>
  </si>
  <si>
    <t>M4-3</t>
  </si>
  <si>
    <t>M4-4</t>
  </si>
  <si>
    <t>M4-5</t>
  </si>
  <si>
    <t>M4-6</t>
  </si>
  <si>
    <t>M4-7</t>
  </si>
  <si>
    <t>M4-8</t>
  </si>
  <si>
    <t>M4-9</t>
  </si>
  <si>
    <t>M5-1</t>
  </si>
  <si>
    <t>M5-2</t>
  </si>
  <si>
    <t>M5-3</t>
  </si>
  <si>
    <t>M5-4</t>
  </si>
  <si>
    <t>M5-5</t>
  </si>
  <si>
    <t>M5-6</t>
  </si>
  <si>
    <t>M5-7</t>
  </si>
  <si>
    <t>M5-8</t>
  </si>
  <si>
    <t>M5-9</t>
  </si>
  <si>
    <t>M6-1</t>
  </si>
  <si>
    <t>M6-2</t>
  </si>
  <si>
    <t>M6-3</t>
  </si>
  <si>
    <t>M6-4</t>
  </si>
  <si>
    <t>M6-5</t>
  </si>
  <si>
    <t>M6-6</t>
  </si>
  <si>
    <t>M6-7</t>
  </si>
  <si>
    <t>M6-8</t>
  </si>
  <si>
    <t>M6-9</t>
  </si>
  <si>
    <t>M7-1</t>
  </si>
  <si>
    <t>M7-2</t>
  </si>
  <si>
    <t>M7-3</t>
  </si>
  <si>
    <t>M7-4</t>
  </si>
  <si>
    <t>M7-5</t>
  </si>
  <si>
    <t>M7-6</t>
  </si>
  <si>
    <t>M8-1</t>
  </si>
  <si>
    <t>M8-2</t>
  </si>
  <si>
    <t>M8-3</t>
  </si>
  <si>
    <t>M8-4</t>
  </si>
  <si>
    <t>M8-5</t>
  </si>
  <si>
    <t>M8-6</t>
  </si>
  <si>
    <t>M9-1</t>
  </si>
  <si>
    <t>M9-2</t>
  </si>
  <si>
    <t>M9-3</t>
  </si>
  <si>
    <t>M9-4</t>
  </si>
  <si>
    <t>M9-5</t>
  </si>
  <si>
    <t>M9-6</t>
  </si>
  <si>
    <t>M9-7</t>
  </si>
  <si>
    <t>M9-8</t>
  </si>
  <si>
    <t>M9-9</t>
  </si>
  <si>
    <t>M10-1</t>
  </si>
  <si>
    <t>M10-2</t>
  </si>
  <si>
    <t>M10-3</t>
  </si>
  <si>
    <t>M10-4</t>
  </si>
  <si>
    <t>M10-5</t>
  </si>
  <si>
    <t>M10-6</t>
  </si>
  <si>
    <t>M10-7</t>
  </si>
  <si>
    <t>M10-8</t>
  </si>
  <si>
    <t>M10-9</t>
  </si>
  <si>
    <t>M11-1</t>
  </si>
  <si>
    <t>M11-2</t>
  </si>
  <si>
    <t>M11-3</t>
  </si>
  <si>
    <t>M11-4</t>
  </si>
  <si>
    <t>M11-5</t>
  </si>
  <si>
    <t>M11-6</t>
  </si>
  <si>
    <t>M11-7</t>
  </si>
  <si>
    <t>M11-8</t>
  </si>
  <si>
    <t>M11-9</t>
  </si>
  <si>
    <t>M12-1</t>
  </si>
  <si>
    <t>M12-2</t>
  </si>
  <si>
    <t>M12-3</t>
  </si>
  <si>
    <t>M12-4</t>
  </si>
  <si>
    <t>M12-5</t>
  </si>
  <si>
    <t>M12-6</t>
  </si>
  <si>
    <t>M12-7</t>
  </si>
  <si>
    <t>M12-8</t>
  </si>
  <si>
    <t>M12-9</t>
  </si>
  <si>
    <t>M13-1</t>
  </si>
  <si>
    <t>M13-2</t>
  </si>
  <si>
    <t>M13-3</t>
  </si>
  <si>
    <t>M13-4</t>
  </si>
  <si>
    <t>M13-5</t>
  </si>
  <si>
    <t>M13-6</t>
  </si>
  <si>
    <t>M13-7</t>
  </si>
  <si>
    <t>M13-8</t>
  </si>
  <si>
    <t>M13-9</t>
  </si>
  <si>
    <t>M14-1</t>
  </si>
  <si>
    <t>M14-2</t>
  </si>
  <si>
    <t>M14-3</t>
  </si>
  <si>
    <t>M14-4</t>
  </si>
  <si>
    <t>M14-5</t>
  </si>
  <si>
    <t>M14-6</t>
  </si>
  <si>
    <t>M14-7</t>
  </si>
  <si>
    <t>M14-8</t>
  </si>
  <si>
    <t>M14-9</t>
  </si>
  <si>
    <t>M15-1</t>
  </si>
  <si>
    <t>M15-2</t>
  </si>
  <si>
    <t>M15-3</t>
  </si>
  <si>
    <t>M15-4</t>
  </si>
  <si>
    <t>M15-5</t>
  </si>
  <si>
    <t>M15-6</t>
  </si>
  <si>
    <t>M16-1</t>
  </si>
  <si>
    <t>M16-2</t>
  </si>
  <si>
    <t>M16-3</t>
  </si>
  <si>
    <t>M16-4</t>
  </si>
  <si>
    <t>M16-5</t>
  </si>
  <si>
    <t>M16-6</t>
  </si>
  <si>
    <t>1S7</t>
  </si>
  <si>
    <t>1S8</t>
  </si>
  <si>
    <t>1S9</t>
  </si>
  <si>
    <t>1VS7</t>
  </si>
  <si>
    <t>1VS8</t>
  </si>
  <si>
    <t>1VS9</t>
  </si>
  <si>
    <t>14B1</t>
  </si>
  <si>
    <t>14B2</t>
  </si>
  <si>
    <t>14B3</t>
  </si>
  <si>
    <t>14B5</t>
  </si>
  <si>
    <t>15B1</t>
  </si>
  <si>
    <t>15B2</t>
  </si>
  <si>
    <t>15B3</t>
  </si>
  <si>
    <t>15B5</t>
  </si>
  <si>
    <t>M17-1</t>
  </si>
  <si>
    <t>M17-2</t>
  </si>
  <si>
    <t>M17-3</t>
  </si>
  <si>
    <t>M17-4</t>
  </si>
  <si>
    <t>M17-5</t>
  </si>
  <si>
    <t>M17-6</t>
  </si>
  <si>
    <t>M17-7</t>
  </si>
  <si>
    <t>M17-8</t>
  </si>
  <si>
    <t>M17-9</t>
  </si>
  <si>
    <t>M18-1</t>
  </si>
  <si>
    <t>M18-2</t>
  </si>
  <si>
    <t>M18-3</t>
  </si>
  <si>
    <t>M18-4</t>
  </si>
  <si>
    <t>M18-5</t>
  </si>
  <si>
    <t>M18-6</t>
  </si>
  <si>
    <t>M18-7</t>
  </si>
  <si>
    <t>M18-8</t>
  </si>
  <si>
    <t>M18-9</t>
  </si>
  <si>
    <t>M19-1</t>
  </si>
  <si>
    <t>M19-2</t>
  </si>
  <si>
    <t>M19-3</t>
  </si>
  <si>
    <t>M19-4</t>
  </si>
  <si>
    <t>M19-5</t>
  </si>
  <si>
    <t>M19-6</t>
  </si>
  <si>
    <t>M19-7</t>
  </si>
  <si>
    <t>M19-8</t>
  </si>
  <si>
    <t>M19-9</t>
  </si>
  <si>
    <t>M20-1</t>
  </si>
  <si>
    <t>M20-2</t>
  </si>
  <si>
    <t>M20-3</t>
  </si>
  <si>
    <t>M20-4</t>
  </si>
  <si>
    <t>M20-5</t>
  </si>
  <si>
    <t>M20-6</t>
  </si>
  <si>
    <t>M20-7</t>
  </si>
  <si>
    <t>M20-8</t>
  </si>
  <si>
    <t>M20-9</t>
  </si>
  <si>
    <t>M21-1</t>
  </si>
  <si>
    <t>M21-2</t>
  </si>
  <si>
    <t>M21-3</t>
  </si>
  <si>
    <t>M21-4</t>
  </si>
  <si>
    <t>M21-5</t>
  </si>
  <si>
    <t>M21-6</t>
  </si>
  <si>
    <t>M21-7</t>
  </si>
  <si>
    <t>M21-8</t>
  </si>
  <si>
    <t>M21-9</t>
  </si>
  <si>
    <t>M22-1</t>
  </si>
  <si>
    <t>M22-2</t>
  </si>
  <si>
    <t>M22-3</t>
  </si>
  <si>
    <t>M22-4</t>
  </si>
  <si>
    <t>M22-5</t>
  </si>
  <si>
    <t>M22-6</t>
  </si>
  <si>
    <t>M22-7</t>
  </si>
  <si>
    <t>M22-8</t>
  </si>
  <si>
    <t>M22-9</t>
  </si>
  <si>
    <t>M23-1</t>
  </si>
  <si>
    <t>M23-2</t>
  </si>
  <si>
    <t>M23-3</t>
  </si>
  <si>
    <t>M23-4</t>
  </si>
  <si>
    <t>M23-5</t>
  </si>
  <si>
    <t>M23-6</t>
  </si>
  <si>
    <t>M24-1</t>
  </si>
  <si>
    <t>M24-2</t>
  </si>
  <si>
    <t>M24-3</t>
  </si>
  <si>
    <t>M24-4</t>
  </si>
  <si>
    <t>M24-5</t>
  </si>
  <si>
    <t>M25-2</t>
  </si>
  <si>
    <t>M25-3</t>
  </si>
  <si>
    <t>M25-4</t>
  </si>
  <si>
    <t>M25-5</t>
  </si>
  <si>
    <t>M25-6</t>
  </si>
  <si>
    <t>1D3</t>
  </si>
  <si>
    <t>1D5</t>
  </si>
  <si>
    <t>1D6</t>
  </si>
  <si>
    <t>2D1</t>
  </si>
  <si>
    <t>2D2</t>
  </si>
  <si>
    <t>2D3</t>
  </si>
  <si>
    <t>2D5</t>
  </si>
  <si>
    <t>3D1</t>
  </si>
  <si>
    <t>3D2</t>
  </si>
  <si>
    <t>3D3</t>
  </si>
  <si>
    <t>3D5</t>
  </si>
  <si>
    <t>4D1</t>
  </si>
  <si>
    <t>4D2</t>
  </si>
  <si>
    <t>4D3</t>
  </si>
  <si>
    <t>4D5</t>
  </si>
  <si>
    <t>5D1</t>
  </si>
  <si>
    <t>5D2</t>
  </si>
  <si>
    <t>5D3</t>
  </si>
  <si>
    <t>5D5</t>
  </si>
  <si>
    <t>6D1</t>
  </si>
  <si>
    <t>6D2</t>
  </si>
  <si>
    <t>6D3</t>
  </si>
  <si>
    <t>6D5</t>
  </si>
  <si>
    <t>7D1</t>
  </si>
  <si>
    <t>7D2</t>
  </si>
  <si>
    <t>7D3</t>
  </si>
  <si>
    <t>7D5</t>
  </si>
  <si>
    <t>8D1</t>
  </si>
  <si>
    <t>8D2</t>
  </si>
  <si>
    <t>8D3</t>
  </si>
  <si>
    <t>8D5</t>
  </si>
  <si>
    <t>9D1</t>
  </si>
  <si>
    <t>9D2</t>
  </si>
  <si>
    <t>9D3</t>
  </si>
  <si>
    <t>9D5</t>
  </si>
  <si>
    <t>10D1</t>
  </si>
  <si>
    <t>10D2</t>
  </si>
  <si>
    <t>10D3</t>
  </si>
  <si>
    <t>10D5</t>
  </si>
  <si>
    <t>11D1</t>
  </si>
  <si>
    <t>11D2</t>
  </si>
  <si>
    <t>11D3</t>
  </si>
  <si>
    <t>11D5</t>
  </si>
  <si>
    <t>12D1</t>
  </si>
  <si>
    <t>12D2</t>
  </si>
  <si>
    <t>12D3</t>
  </si>
  <si>
    <t>12D5</t>
  </si>
  <si>
    <t>13D1</t>
  </si>
  <si>
    <t>13D2</t>
  </si>
  <si>
    <t>13D3</t>
  </si>
  <si>
    <t>13D5</t>
  </si>
  <si>
    <t>14D1</t>
  </si>
  <si>
    <t>14D2</t>
  </si>
  <si>
    <t>14D3</t>
  </si>
  <si>
    <t>14D5</t>
  </si>
  <si>
    <t>15D1</t>
  </si>
  <si>
    <t>15D2</t>
  </si>
  <si>
    <t>15D3</t>
  </si>
  <si>
    <t>15D5</t>
  </si>
  <si>
    <t>2D6</t>
  </si>
  <si>
    <t>3D6</t>
  </si>
  <si>
    <t>4D6</t>
  </si>
  <si>
    <t>5D6</t>
  </si>
  <si>
    <t>6D6</t>
  </si>
  <si>
    <t>7D6</t>
  </si>
  <si>
    <t>8D6</t>
  </si>
  <si>
    <t>9D6</t>
  </si>
  <si>
    <t>10D6</t>
  </si>
  <si>
    <t>11D6</t>
  </si>
  <si>
    <t>12D6</t>
  </si>
  <si>
    <t>13D6</t>
  </si>
  <si>
    <t>14D6</t>
  </si>
  <si>
    <t>15D6</t>
  </si>
  <si>
    <t>M23-7</t>
  </si>
  <si>
    <t>M23-8</t>
  </si>
  <si>
    <t>M23-9</t>
  </si>
  <si>
    <t>M26-2</t>
  </si>
  <si>
    <t>M26-3</t>
  </si>
  <si>
    <t>M26-4</t>
  </si>
  <si>
    <t>M26-5</t>
  </si>
  <si>
    <t>M26-6</t>
  </si>
  <si>
    <t>M26-7</t>
  </si>
  <si>
    <t>M26-8</t>
  </si>
  <si>
    <t>M26-9</t>
  </si>
  <si>
    <t>M27-1</t>
  </si>
  <si>
    <t>M27-2</t>
  </si>
  <si>
    <t>M27-3</t>
  </si>
  <si>
    <t>M27-4</t>
  </si>
  <si>
    <t>M27-5</t>
  </si>
  <si>
    <t>M27-6</t>
  </si>
  <si>
    <t>M27-7</t>
  </si>
  <si>
    <t>M27-8</t>
  </si>
  <si>
    <t>M27-9</t>
  </si>
  <si>
    <t>M28-1</t>
  </si>
  <si>
    <t>M28-2</t>
  </si>
  <si>
    <t>M28-3</t>
  </si>
  <si>
    <t>M28-4</t>
  </si>
  <si>
    <t>M28-5</t>
  </si>
  <si>
    <t>M28-6</t>
  </si>
  <si>
    <t>M28-7</t>
  </si>
  <si>
    <t>M28-8</t>
  </si>
  <si>
    <t>M28-9</t>
  </si>
  <si>
    <t>M29-1</t>
  </si>
  <si>
    <t>M29-2</t>
  </si>
  <si>
    <t>M29-3</t>
  </si>
  <si>
    <t>M29-4</t>
  </si>
  <si>
    <t>M29-5</t>
  </si>
  <si>
    <t>M29-6</t>
  </si>
  <si>
    <t>M29-7</t>
  </si>
  <si>
    <t>M29-8</t>
  </si>
  <si>
    <t>M29-9</t>
  </si>
  <si>
    <t>M30-1</t>
  </si>
  <si>
    <t>M30-2</t>
  </si>
  <si>
    <t>M30-3</t>
  </si>
  <si>
    <t>M30-4</t>
  </si>
  <si>
    <t>M30-5</t>
  </si>
  <si>
    <t>M30-6</t>
  </si>
  <si>
    <t>M30-7</t>
  </si>
  <si>
    <t>M30-8</t>
  </si>
  <si>
    <t>M30-9</t>
  </si>
  <si>
    <t>M31-1</t>
  </si>
  <si>
    <t>M31-2</t>
  </si>
  <si>
    <t>M31-3</t>
  </si>
  <si>
    <t>M31-4</t>
  </si>
  <si>
    <t>M31-5</t>
  </si>
  <si>
    <t>M31-6</t>
  </si>
  <si>
    <t>M31-7</t>
  </si>
  <si>
    <t>M31-8</t>
  </si>
  <si>
    <t>M31-9</t>
  </si>
  <si>
    <t>M32-1</t>
  </si>
  <si>
    <t>M32-2</t>
  </si>
  <si>
    <t>M32-3</t>
  </si>
  <si>
    <t>M32-4</t>
  </si>
  <si>
    <t>M32-5</t>
  </si>
  <si>
    <t>M32-6</t>
  </si>
  <si>
    <t>M32-7</t>
  </si>
  <si>
    <t>M32-8</t>
  </si>
  <si>
    <t>M32-9</t>
  </si>
  <si>
    <t>M33-1</t>
  </si>
  <si>
    <t>M33-2</t>
  </si>
  <si>
    <t>M33-3</t>
  </si>
  <si>
    <t>M33-4</t>
  </si>
  <si>
    <t>M33-5</t>
  </si>
  <si>
    <t>M34-1</t>
  </si>
  <si>
    <t>M34-2</t>
  </si>
  <si>
    <t>M34-3</t>
  </si>
  <si>
    <t>M34-4</t>
  </si>
  <si>
    <t>M34-5</t>
  </si>
  <si>
    <t>M35-1</t>
  </si>
  <si>
    <t>M35-2</t>
  </si>
  <si>
    <t>M35-3</t>
  </si>
  <si>
    <t>M35-4</t>
  </si>
  <si>
    <t>M35-5</t>
  </si>
  <si>
    <t>M35-6</t>
  </si>
  <si>
    <t>M35-7</t>
  </si>
  <si>
    <t>M35-8</t>
  </si>
  <si>
    <t>M35-9</t>
  </si>
  <si>
    <t>M36-1</t>
  </si>
  <si>
    <t>M36-2</t>
  </si>
  <si>
    <t>M36-3</t>
  </si>
  <si>
    <t>M36-4</t>
  </si>
  <si>
    <t>M36-5</t>
  </si>
  <si>
    <t>M36-6</t>
  </si>
  <si>
    <t>M36-7</t>
  </si>
  <si>
    <t>M36-8</t>
  </si>
  <si>
    <t>M36-9</t>
  </si>
  <si>
    <t>M37-1</t>
  </si>
  <si>
    <t>M37-2</t>
  </si>
  <si>
    <t>M37-3</t>
  </si>
  <si>
    <t>M37-4</t>
  </si>
  <si>
    <t>M37-5</t>
  </si>
  <si>
    <t>M37-6</t>
  </si>
  <si>
    <t>M37-7</t>
  </si>
  <si>
    <t>M37-8</t>
  </si>
  <si>
    <t>M37-9</t>
  </si>
  <si>
    <t>M38-1</t>
  </si>
  <si>
    <t>M38-2</t>
  </si>
  <si>
    <t>M38-3</t>
  </si>
  <si>
    <t>M38-4</t>
  </si>
  <si>
    <t>M38-5</t>
  </si>
  <si>
    <t>M38-6</t>
  </si>
  <si>
    <t>M38-7</t>
  </si>
  <si>
    <t>M38-8</t>
  </si>
  <si>
    <t>M38-9</t>
  </si>
  <si>
    <t>M39-1</t>
  </si>
  <si>
    <t>M39-2</t>
  </si>
  <si>
    <t>M39-3</t>
  </si>
  <si>
    <t>M39-4</t>
  </si>
  <si>
    <t>M39-5</t>
  </si>
  <si>
    <t>M39-6</t>
  </si>
  <si>
    <t>M39-7</t>
  </si>
  <si>
    <t>M39-8</t>
  </si>
  <si>
    <t>M39-9</t>
  </si>
  <si>
    <t>M40-1</t>
  </si>
  <si>
    <t>M40-2</t>
  </si>
  <si>
    <t>M40-3</t>
  </si>
  <si>
    <t>M40-4</t>
  </si>
  <si>
    <t>M40-5</t>
  </si>
  <si>
    <t>M40-6</t>
  </si>
  <si>
    <t>M40-7</t>
  </si>
  <si>
    <t>M40-8</t>
  </si>
  <si>
    <t>M40-9</t>
  </si>
  <si>
    <t>M41-1</t>
  </si>
  <si>
    <t>M41-2</t>
  </si>
  <si>
    <t>M41-3</t>
  </si>
  <si>
    <t>M41-4</t>
  </si>
  <si>
    <t>M41-5</t>
  </si>
  <si>
    <t>M41-6</t>
  </si>
  <si>
    <t>M41-7</t>
  </si>
  <si>
    <t>M41-8</t>
  </si>
  <si>
    <t>M41-9</t>
  </si>
  <si>
    <t>M42-1</t>
  </si>
  <si>
    <t>M42-2</t>
  </si>
  <si>
    <t>M42-3</t>
  </si>
  <si>
    <t>M42-4</t>
  </si>
  <si>
    <t>M42-5</t>
  </si>
  <si>
    <t>M42-6</t>
  </si>
  <si>
    <t>M43-1</t>
  </si>
  <si>
    <t>M43-2</t>
  </si>
  <si>
    <t>M43-3</t>
  </si>
  <si>
    <t>M43-4</t>
  </si>
  <si>
    <t>M43-5</t>
  </si>
  <si>
    <t>E-20</t>
    <phoneticPr fontId="4" type="noConversion"/>
  </si>
  <si>
    <t>1F6</t>
  </si>
  <si>
    <t>2F1</t>
  </si>
  <si>
    <t>2F2</t>
  </si>
  <si>
    <t>2F3</t>
  </si>
  <si>
    <t>2F5</t>
  </si>
  <si>
    <t>2F6</t>
  </si>
  <si>
    <t>3F1</t>
  </si>
  <si>
    <t>3F2</t>
  </si>
  <si>
    <t>3F3</t>
  </si>
  <si>
    <t>3F5</t>
  </si>
  <si>
    <t>3F6</t>
  </si>
  <si>
    <t>4F1</t>
  </si>
  <si>
    <t>4F2</t>
  </si>
  <si>
    <t>4F3</t>
  </si>
  <si>
    <t>4F5</t>
  </si>
  <si>
    <t>4F6</t>
  </si>
  <si>
    <t>5F1</t>
  </si>
  <si>
    <t>5F2</t>
  </si>
  <si>
    <t>5F3</t>
  </si>
  <si>
    <t>5F5</t>
  </si>
  <si>
    <t>5F6</t>
  </si>
  <si>
    <t>6F1</t>
  </si>
  <si>
    <t>6F2</t>
  </si>
  <si>
    <t>6F3</t>
  </si>
  <si>
    <t>6F5</t>
  </si>
  <si>
    <t>6F6</t>
  </si>
  <si>
    <t>7F1</t>
  </si>
  <si>
    <t>7F2</t>
  </si>
  <si>
    <t>7F3</t>
  </si>
  <si>
    <t>7F5</t>
  </si>
  <si>
    <t>7F6</t>
  </si>
  <si>
    <t>8F1</t>
  </si>
  <si>
    <t>8F2</t>
  </si>
  <si>
    <t>8F3</t>
  </si>
  <si>
    <t>8F5</t>
  </si>
  <si>
    <t>8F6</t>
  </si>
  <si>
    <t>9F1</t>
  </si>
  <si>
    <t>9F2</t>
  </si>
  <si>
    <t>9F3</t>
  </si>
  <si>
    <t>9F5</t>
  </si>
  <si>
    <t>9F6</t>
  </si>
  <si>
    <t>10F1</t>
  </si>
  <si>
    <t>10F2</t>
  </si>
  <si>
    <t>10F3</t>
  </si>
  <si>
    <t>10F5</t>
  </si>
  <si>
    <t>10F6</t>
  </si>
  <si>
    <t>11F1</t>
  </si>
  <si>
    <t>11F2</t>
  </si>
  <si>
    <t>11F3</t>
  </si>
  <si>
    <t>11F5</t>
  </si>
  <si>
    <t>11F6</t>
  </si>
  <si>
    <t>12F1</t>
  </si>
  <si>
    <t>12F2</t>
  </si>
  <si>
    <t>12F3</t>
  </si>
  <si>
    <t>12F5</t>
  </si>
  <si>
    <t>12F6</t>
  </si>
  <si>
    <t>13F1</t>
  </si>
  <si>
    <t>13F2</t>
  </si>
  <si>
    <t>13F3</t>
  </si>
  <si>
    <t>13F5</t>
  </si>
  <si>
    <t>13F6</t>
  </si>
  <si>
    <t>14F1</t>
  </si>
  <si>
    <t>14F2</t>
  </si>
  <si>
    <t>14F3</t>
  </si>
  <si>
    <t>14F5</t>
  </si>
  <si>
    <t>14F6</t>
  </si>
  <si>
    <t>15F1</t>
  </si>
  <si>
    <t>15F2</t>
  </si>
  <si>
    <t>15F3</t>
  </si>
  <si>
    <t>15F5</t>
  </si>
  <si>
    <t>15F6</t>
  </si>
  <si>
    <t>1F2</t>
    <phoneticPr fontId="4" type="noConversion"/>
  </si>
  <si>
    <t>1F3</t>
    <phoneticPr fontId="4" type="noConversion"/>
  </si>
  <si>
    <t>1F5</t>
    <phoneticPr fontId="4" type="noConversion"/>
  </si>
  <si>
    <t>E-22</t>
    <phoneticPr fontId="4" type="noConversion"/>
  </si>
  <si>
    <t>1S1-2</t>
  </si>
  <si>
    <t>1S1-3</t>
  </si>
  <si>
    <t>1S1-4</t>
  </si>
  <si>
    <t>1S1-5</t>
  </si>
  <si>
    <t>1S1-6</t>
  </si>
  <si>
    <t>1S1-7</t>
  </si>
  <si>
    <t>3000VA-1</t>
    <phoneticPr fontId="4" type="noConversion"/>
  </si>
  <si>
    <t>1S2-2</t>
  </si>
  <si>
    <t>1S2-3</t>
  </si>
  <si>
    <t>1S2-4</t>
  </si>
  <si>
    <t>1S2-5</t>
  </si>
  <si>
    <t>1S3-2</t>
  </si>
  <si>
    <t>1S3-3</t>
  </si>
  <si>
    <t>1S3-4</t>
  </si>
  <si>
    <t>1S3-5</t>
  </si>
  <si>
    <t>1S5-2</t>
  </si>
  <si>
    <t>1S5-3</t>
  </si>
  <si>
    <t>1S5-4</t>
  </si>
  <si>
    <t>1S5-5</t>
  </si>
  <si>
    <t>1S6-2</t>
  </si>
  <si>
    <t>1S6-3</t>
  </si>
  <si>
    <t>1S6-4</t>
  </si>
  <si>
    <t>1S6-5</t>
  </si>
  <si>
    <t>1S7-2</t>
  </si>
  <si>
    <t>1S7-3</t>
  </si>
  <si>
    <t>1S7-4</t>
  </si>
  <si>
    <t>1S7-5</t>
  </si>
  <si>
    <t>1S8-2</t>
  </si>
  <si>
    <t>1S8-3</t>
  </si>
  <si>
    <t>1S8-4</t>
  </si>
  <si>
    <t>1S8-5</t>
  </si>
  <si>
    <t>1S9-2</t>
  </si>
  <si>
    <t>1S9-3</t>
  </si>
  <si>
    <t>1S9-4</t>
  </si>
  <si>
    <t>1S9-5</t>
  </si>
  <si>
    <t>1S10-2</t>
  </si>
  <si>
    <t>1S10-3</t>
  </si>
  <si>
    <t>1S10-4</t>
  </si>
  <si>
    <t>1S10-5</t>
  </si>
  <si>
    <t>1S10-6</t>
  </si>
  <si>
    <t>1B3-2</t>
  </si>
  <si>
    <t>1B3-3</t>
  </si>
  <si>
    <t>1B3-4</t>
  </si>
  <si>
    <t>1B3-5</t>
  </si>
  <si>
    <t>1B3-6</t>
  </si>
  <si>
    <t>1B3-7</t>
  </si>
  <si>
    <t>1B3-8</t>
  </si>
  <si>
    <t>1B3-9</t>
  </si>
  <si>
    <t>1B3-10</t>
  </si>
  <si>
    <t>180VA-6</t>
    <phoneticPr fontId="4" type="noConversion"/>
  </si>
  <si>
    <t>1VS1-2</t>
  </si>
  <si>
    <t>1VS1-3</t>
  </si>
  <si>
    <t>1VS1-4</t>
  </si>
  <si>
    <t>1VS1-5</t>
  </si>
  <si>
    <t>1VS1-6</t>
  </si>
  <si>
    <t>1VS1-7</t>
  </si>
  <si>
    <t>1VS1-8</t>
  </si>
  <si>
    <t>180VA-5</t>
    <phoneticPr fontId="4" type="noConversion"/>
  </si>
  <si>
    <t>1VS2-2</t>
  </si>
  <si>
    <t>1VS2-3</t>
  </si>
  <si>
    <t>1VS2-4</t>
  </si>
  <si>
    <t>1VS2-5</t>
  </si>
  <si>
    <t>1VS2-6</t>
  </si>
  <si>
    <t>1VS3-2</t>
  </si>
  <si>
    <t>1VS3-3</t>
  </si>
  <si>
    <t>1VS3-4</t>
  </si>
  <si>
    <t>1VS3-5</t>
  </si>
  <si>
    <t>1VS3-6</t>
  </si>
  <si>
    <t>1VS5-2</t>
  </si>
  <si>
    <t>1VS5-3</t>
  </si>
  <si>
    <t>1VS5-4</t>
  </si>
  <si>
    <t>1VS5-5</t>
  </si>
  <si>
    <t>1VS5-6</t>
  </si>
  <si>
    <t>1VS6-2</t>
  </si>
  <si>
    <t>1VS6-3</t>
  </si>
  <si>
    <t>1VS6-4</t>
  </si>
  <si>
    <t>1VS6-5</t>
  </si>
  <si>
    <t>1VS6-6</t>
  </si>
  <si>
    <t>1VS7-2</t>
  </si>
  <si>
    <t>1VS7-3</t>
  </si>
  <si>
    <t>1VS7-4</t>
  </si>
  <si>
    <t>1VS7-5</t>
  </si>
  <si>
    <t>1VS7-6</t>
  </si>
  <si>
    <t>1VS8-2</t>
  </si>
  <si>
    <t>1VS8-3</t>
  </si>
  <si>
    <t>1VS8-4</t>
  </si>
  <si>
    <t>1VS8-5</t>
  </si>
  <si>
    <t>1VS8-6</t>
  </si>
  <si>
    <t>1VS9-2</t>
  </si>
  <si>
    <t>1VS9-3</t>
  </si>
  <si>
    <t>1VS9-4</t>
  </si>
  <si>
    <t>1VS9-5</t>
  </si>
  <si>
    <t>1VS9-6</t>
  </si>
  <si>
    <t>1VS10-2</t>
  </si>
  <si>
    <t>1VS10-3</t>
  </si>
  <si>
    <t>1VS10-4</t>
  </si>
  <si>
    <t>1VS10-5</t>
  </si>
  <si>
    <t>1VS10-6</t>
  </si>
  <si>
    <t>1VS10-7</t>
  </si>
  <si>
    <t>1VB3-2</t>
  </si>
  <si>
    <t>1VB3-3</t>
  </si>
  <si>
    <t>1VB3-4</t>
  </si>
  <si>
    <t>1VB3-5</t>
  </si>
  <si>
    <t>1VB3-6</t>
  </si>
  <si>
    <t>1VB3-7</t>
  </si>
  <si>
    <t>2A1-2</t>
  </si>
  <si>
    <t>2A1-3</t>
  </si>
  <si>
    <t>2A1-4</t>
  </si>
  <si>
    <t>2A1-5</t>
  </si>
  <si>
    <t>2A1-6</t>
  </si>
  <si>
    <t>2A1-7</t>
  </si>
  <si>
    <t>2A1-8</t>
  </si>
  <si>
    <t>2A1-9</t>
  </si>
  <si>
    <t>2A1-10</t>
  </si>
  <si>
    <t>2A1-11</t>
  </si>
  <si>
    <t>2A1-12</t>
  </si>
  <si>
    <t>2A3-2</t>
  </si>
  <si>
    <t>2A3-3</t>
  </si>
  <si>
    <t>2A3-4</t>
  </si>
  <si>
    <t>2A3-5</t>
  </si>
  <si>
    <t>2A3-6</t>
  </si>
  <si>
    <t>2A3-7</t>
  </si>
  <si>
    <t>2A3-8</t>
  </si>
  <si>
    <t>2A3-9</t>
  </si>
  <si>
    <t>2A3-10</t>
  </si>
  <si>
    <t>2A3-11</t>
  </si>
  <si>
    <t>2D1-2</t>
  </si>
  <si>
    <t>2D1-3</t>
  </si>
  <si>
    <t>2D1-4</t>
  </si>
  <si>
    <t>2D1-5</t>
  </si>
  <si>
    <t>2D1-6</t>
  </si>
  <si>
    <t>2D1-7</t>
  </si>
  <si>
    <t>2D1-8</t>
  </si>
  <si>
    <t>2D1-9</t>
  </si>
  <si>
    <t>2D1-10</t>
  </si>
  <si>
    <t>2D1-11</t>
  </si>
  <si>
    <t>1D5-2</t>
  </si>
  <si>
    <t>1D5-3</t>
  </si>
  <si>
    <t>1D5-4</t>
  </si>
  <si>
    <t>1D5-5</t>
  </si>
  <si>
    <t>1D5-6</t>
  </si>
  <si>
    <t>1D5-7</t>
  </si>
  <si>
    <t>1D5-8</t>
  </si>
  <si>
    <t>1D5-9</t>
  </si>
  <si>
    <t>1D5-10</t>
  </si>
  <si>
    <t>1D5-11</t>
  </si>
  <si>
    <t>E-23</t>
    <phoneticPr fontId="4" type="noConversion"/>
  </si>
  <si>
    <t>1E1-2</t>
  </si>
  <si>
    <t>1E1-3</t>
  </si>
  <si>
    <t>1E1-4</t>
  </si>
  <si>
    <t>1E1-5</t>
  </si>
  <si>
    <t>1E1-6</t>
  </si>
  <si>
    <t>1E1-7</t>
  </si>
  <si>
    <t>1E1-8</t>
  </si>
  <si>
    <t>1E1-9</t>
  </si>
  <si>
    <t>1E1-10</t>
  </si>
  <si>
    <t>1E1-11</t>
  </si>
  <si>
    <t>1E5-2</t>
  </si>
  <si>
    <t>1E5-3</t>
  </si>
  <si>
    <t>1E5-4</t>
  </si>
  <si>
    <t>1E5-5</t>
  </si>
  <si>
    <t>1E5-6</t>
  </si>
  <si>
    <t>1E5-7</t>
  </si>
  <si>
    <t>1E5-8</t>
  </si>
  <si>
    <t>1E5-9</t>
  </si>
  <si>
    <t>1E5-10</t>
  </si>
  <si>
    <t>1E5-11</t>
  </si>
  <si>
    <t>14D1-2</t>
  </si>
  <si>
    <t>14D1-3</t>
  </si>
  <si>
    <t>14D1-4</t>
  </si>
  <si>
    <t>14D1-5</t>
  </si>
  <si>
    <t>14D1-6</t>
  </si>
  <si>
    <t>14D1-7</t>
  </si>
  <si>
    <t>14D1-8</t>
  </si>
  <si>
    <t>14D1-9</t>
  </si>
  <si>
    <t>14D1-10</t>
  </si>
  <si>
    <t>14D1-11</t>
  </si>
  <si>
    <t>14D5-2</t>
  </si>
  <si>
    <t>14D5-3</t>
  </si>
  <si>
    <t>14D5-4</t>
  </si>
  <si>
    <t>14D5-5</t>
  </si>
  <si>
    <t>14D5-6</t>
  </si>
  <si>
    <t>14D5-7</t>
  </si>
  <si>
    <t>14D5-8</t>
  </si>
  <si>
    <t>14D5-9</t>
  </si>
  <si>
    <t>14D5-10</t>
  </si>
  <si>
    <t>14D5-11</t>
  </si>
  <si>
    <t>14A1-2</t>
  </si>
  <si>
    <t>14A1-3</t>
  </si>
  <si>
    <t>14A1-4</t>
  </si>
  <si>
    <t>14A1-5</t>
  </si>
  <si>
    <t>14A1-6</t>
  </si>
  <si>
    <t>14A1-7</t>
  </si>
  <si>
    <t>14A1-8</t>
  </si>
  <si>
    <t>14A1-9</t>
  </si>
  <si>
    <t>14A1-10</t>
  </si>
  <si>
    <t>14A1-11</t>
  </si>
  <si>
    <t>14A1-12</t>
  </si>
  <si>
    <t>14A1-13</t>
  </si>
  <si>
    <t>14A3-2</t>
  </si>
  <si>
    <t>14A3-3</t>
  </si>
  <si>
    <t>14A3-4</t>
  </si>
  <si>
    <t>14A3-5</t>
  </si>
  <si>
    <t>14A3-6</t>
  </si>
  <si>
    <t>14A3-7</t>
  </si>
  <si>
    <t>14A3-8</t>
  </si>
  <si>
    <t>14A3-9</t>
  </si>
  <si>
    <t>14A3-10</t>
  </si>
  <si>
    <t>14A3-11</t>
  </si>
  <si>
    <t>14A3-12</t>
  </si>
  <si>
    <t>14E1-2</t>
  </si>
  <si>
    <t>14E1-3</t>
  </si>
  <si>
    <t>14E1-4</t>
  </si>
  <si>
    <t>14E1-5</t>
  </si>
  <si>
    <t>14E1-6</t>
  </si>
  <si>
    <t>14E1-7</t>
  </si>
  <si>
    <t>14E1-8</t>
  </si>
  <si>
    <t>14E1-9</t>
  </si>
  <si>
    <t>14E1-10</t>
  </si>
  <si>
    <t>14E1-11</t>
  </si>
  <si>
    <t>14E1-12</t>
  </si>
  <si>
    <t>B1LT-2</t>
  </si>
  <si>
    <t>B1LT-3</t>
  </si>
  <si>
    <t>一次側位置</t>
    <phoneticPr fontId="5" type="noConversion"/>
  </si>
  <si>
    <t>1F</t>
    <phoneticPr fontId="4" type="noConversion"/>
  </si>
  <si>
    <t>外管線</t>
    <phoneticPr fontId="5" type="noConversion"/>
  </si>
  <si>
    <t>B1F</t>
    <phoneticPr fontId="4" type="noConversion"/>
  </si>
  <si>
    <t>TPC</t>
    <phoneticPr fontId="5" type="noConversion"/>
  </si>
  <si>
    <t>P1</t>
    <phoneticPr fontId="5" type="noConversion"/>
  </si>
  <si>
    <t>E-4</t>
    <phoneticPr fontId="4" type="noConversion"/>
  </si>
  <si>
    <t>B1F</t>
    <phoneticPr fontId="4" type="noConversion"/>
  </si>
  <si>
    <t>φ80</t>
    <phoneticPr fontId="5" type="noConversion"/>
  </si>
  <si>
    <t>1F</t>
    <phoneticPr fontId="4" type="noConversion"/>
  </si>
  <si>
    <t>E-4</t>
    <phoneticPr fontId="4" type="noConversion"/>
  </si>
  <si>
    <t>TPC</t>
    <phoneticPr fontId="5" type="noConversion"/>
  </si>
  <si>
    <t>E-4</t>
    <phoneticPr fontId="4" type="noConversion"/>
  </si>
  <si>
    <t>φ80</t>
    <phoneticPr fontId="5" type="noConversion"/>
  </si>
  <si>
    <t>φ80</t>
    <phoneticPr fontId="5" type="noConversion"/>
  </si>
  <si>
    <t>R3F</t>
    <phoneticPr fontId="4" type="noConversion"/>
  </si>
  <si>
    <t>B1F</t>
    <phoneticPr fontId="4" type="noConversion"/>
  </si>
  <si>
    <t>P60綠</t>
  </si>
  <si>
    <t>MP</t>
    <phoneticPr fontId="5" type="noConversion"/>
  </si>
  <si>
    <t>X200</t>
    <phoneticPr fontId="4" type="noConversion"/>
  </si>
  <si>
    <t>KWHA</t>
    <phoneticPr fontId="5" type="noConversion"/>
  </si>
  <si>
    <t>X100</t>
    <phoneticPr fontId="4" type="noConversion"/>
  </si>
  <si>
    <t>P22綠</t>
  </si>
  <si>
    <t>KWHB</t>
    <phoneticPr fontId="5" type="noConversion"/>
  </si>
  <si>
    <t>X100</t>
    <phoneticPr fontId="4" type="noConversion"/>
  </si>
  <si>
    <t>KWHA</t>
    <phoneticPr fontId="5" type="noConversion"/>
  </si>
  <si>
    <t>ATSA</t>
    <phoneticPr fontId="4" type="noConversion"/>
  </si>
  <si>
    <t>ATSB</t>
    <phoneticPr fontId="4" type="noConversion"/>
  </si>
  <si>
    <t>B2GP</t>
    <phoneticPr fontId="4" type="noConversion"/>
  </si>
  <si>
    <t>F100</t>
    <phoneticPr fontId="4" type="noConversion"/>
  </si>
  <si>
    <t>P3-1</t>
    <phoneticPr fontId="4" type="noConversion"/>
  </si>
  <si>
    <t>KWHD</t>
    <phoneticPr fontId="4" type="noConversion"/>
  </si>
  <si>
    <t>KWHE</t>
    <phoneticPr fontId="4" type="noConversion"/>
  </si>
  <si>
    <t>KWHF</t>
    <phoneticPr fontId="4" type="noConversion"/>
  </si>
  <si>
    <t>ATSD</t>
    <phoneticPr fontId="4" type="noConversion"/>
  </si>
  <si>
    <t>ATSE</t>
    <phoneticPr fontId="4" type="noConversion"/>
  </si>
  <si>
    <t>ATSF</t>
    <phoneticPr fontId="4" type="noConversion"/>
  </si>
  <si>
    <t>B2F</t>
    <phoneticPr fontId="4" type="noConversion"/>
  </si>
  <si>
    <t>E-5</t>
    <phoneticPr fontId="4" type="noConversion"/>
  </si>
  <si>
    <t>MP-1</t>
    <phoneticPr fontId="5" type="noConversion"/>
  </si>
  <si>
    <t>B3P5</t>
    <phoneticPr fontId="5" type="noConversion"/>
  </si>
  <si>
    <t>B3F</t>
    <phoneticPr fontId="4" type="noConversion"/>
  </si>
  <si>
    <t>P8</t>
    <phoneticPr fontId="5" type="noConversion"/>
  </si>
  <si>
    <t>P2.0綠</t>
  </si>
  <si>
    <t>φ28</t>
    <phoneticPr fontId="4" type="noConversion"/>
  </si>
  <si>
    <t>B2OP</t>
    <phoneticPr fontId="5" type="noConversion"/>
  </si>
  <si>
    <t>1PL</t>
    <phoneticPr fontId="4" type="noConversion"/>
  </si>
  <si>
    <t>P38</t>
    <phoneticPr fontId="5" type="noConversion"/>
  </si>
  <si>
    <t>P8綠</t>
  </si>
  <si>
    <t>φ41</t>
    <phoneticPr fontId="4" type="noConversion"/>
  </si>
  <si>
    <t>1PLA</t>
    <phoneticPr fontId="5" type="noConversion"/>
  </si>
  <si>
    <t>1PLB</t>
    <phoneticPr fontId="5" type="noConversion"/>
  </si>
  <si>
    <t>1PLC</t>
    <phoneticPr fontId="5" type="noConversion"/>
  </si>
  <si>
    <t>R1LA</t>
    <phoneticPr fontId="5" type="noConversion"/>
  </si>
  <si>
    <t>R1F</t>
    <phoneticPr fontId="4" type="noConversion"/>
  </si>
  <si>
    <t>R1LB</t>
    <phoneticPr fontId="5" type="noConversion"/>
  </si>
  <si>
    <t>R1LD</t>
  </si>
  <si>
    <t>R1LE</t>
    <phoneticPr fontId="5" type="noConversion"/>
  </si>
  <si>
    <t>R1LF</t>
    <phoneticPr fontId="5" type="noConversion"/>
  </si>
  <si>
    <t>B1CPA</t>
    <phoneticPr fontId="4" type="noConversion"/>
  </si>
  <si>
    <t>P14</t>
    <phoneticPr fontId="5" type="noConversion"/>
  </si>
  <si>
    <t>P5.5綠</t>
  </si>
  <si>
    <t>B2CPA</t>
    <phoneticPr fontId="4" type="noConversion"/>
  </si>
  <si>
    <t>B3CPA</t>
    <phoneticPr fontId="4" type="noConversion"/>
  </si>
  <si>
    <t>B1CPB</t>
    <phoneticPr fontId="4" type="noConversion"/>
  </si>
  <si>
    <t>B2CPB</t>
    <phoneticPr fontId="4" type="noConversion"/>
  </si>
  <si>
    <t>B3CPB</t>
    <phoneticPr fontId="4" type="noConversion"/>
  </si>
  <si>
    <t>B1CPC</t>
    <phoneticPr fontId="4" type="noConversion"/>
  </si>
  <si>
    <t>B2CPC</t>
    <phoneticPr fontId="4" type="noConversion"/>
  </si>
  <si>
    <t>B3CPC</t>
    <phoneticPr fontId="4" type="noConversion"/>
  </si>
  <si>
    <t>EB1P</t>
    <phoneticPr fontId="4" type="noConversion"/>
  </si>
  <si>
    <t>P80</t>
    <phoneticPr fontId="5" type="noConversion"/>
  </si>
  <si>
    <t>P14綠</t>
  </si>
  <si>
    <t>φ65</t>
    <phoneticPr fontId="4" type="noConversion"/>
  </si>
  <si>
    <t>ATS</t>
    <phoneticPr fontId="5" type="noConversion"/>
  </si>
  <si>
    <t>X250</t>
    <phoneticPr fontId="4" type="noConversion"/>
  </si>
  <si>
    <t>GP</t>
    <phoneticPr fontId="4" type="noConversion"/>
  </si>
  <si>
    <t>F200</t>
    <phoneticPr fontId="4" type="noConversion"/>
  </si>
  <si>
    <t>P100綠</t>
  </si>
  <si>
    <t>B2GP-1</t>
    <phoneticPr fontId="4" type="noConversion"/>
  </si>
  <si>
    <t>ATS</t>
    <phoneticPr fontId="4" type="noConversion"/>
  </si>
  <si>
    <t>F250</t>
    <phoneticPr fontId="4" type="noConversion"/>
  </si>
  <si>
    <t>P38綠</t>
  </si>
  <si>
    <t>ATSA+ATSB</t>
    <phoneticPr fontId="4" type="noConversion"/>
  </si>
  <si>
    <t>ATSD+ATSE+ATSF</t>
  </si>
  <si>
    <t>E-6</t>
    <phoneticPr fontId="4" type="noConversion"/>
  </si>
  <si>
    <t>EMP</t>
    <phoneticPr fontId="4" type="noConversion"/>
  </si>
  <si>
    <t>EMP-1</t>
    <phoneticPr fontId="4" type="noConversion"/>
  </si>
  <si>
    <t>B3FP</t>
    <phoneticPr fontId="4" type="noConversion"/>
  </si>
  <si>
    <t>B1P</t>
    <phoneticPr fontId="4" type="noConversion"/>
  </si>
  <si>
    <t>F150</t>
    <phoneticPr fontId="4" type="noConversion"/>
  </si>
  <si>
    <t>1P</t>
    <phoneticPr fontId="4" type="noConversion"/>
  </si>
  <si>
    <t>P80</t>
    <phoneticPr fontId="4" type="noConversion"/>
  </si>
  <si>
    <t>B1TP</t>
    <phoneticPr fontId="4" type="noConversion"/>
  </si>
  <si>
    <t>P14</t>
    <phoneticPr fontId="4" type="noConversion"/>
  </si>
  <si>
    <t>B3SP1</t>
    <phoneticPr fontId="4" type="noConversion"/>
  </si>
  <si>
    <t>P22</t>
    <phoneticPr fontId="4" type="noConversion"/>
  </si>
  <si>
    <t>φ35</t>
    <phoneticPr fontId="4" type="noConversion"/>
  </si>
  <si>
    <t>25HP</t>
    <phoneticPr fontId="4" type="noConversion"/>
  </si>
  <si>
    <t>F30</t>
    <phoneticPr fontId="4" type="noConversion"/>
  </si>
  <si>
    <t>φ52</t>
    <phoneticPr fontId="4" type="noConversion"/>
  </si>
  <si>
    <t>EMP-8-1</t>
    <phoneticPr fontId="4" type="noConversion"/>
  </si>
  <si>
    <t>0.5HP</t>
    <phoneticPr fontId="4" type="noConversion"/>
  </si>
  <si>
    <t>F2.0</t>
    <phoneticPr fontId="4" type="noConversion"/>
  </si>
  <si>
    <t>B3P1</t>
    <phoneticPr fontId="4" type="noConversion"/>
  </si>
  <si>
    <t>P8</t>
    <phoneticPr fontId="4" type="noConversion"/>
  </si>
  <si>
    <t>B3P6</t>
    <phoneticPr fontId="4" type="noConversion"/>
  </si>
  <si>
    <t>P5.5</t>
    <phoneticPr fontId="4" type="noConversion"/>
  </si>
  <si>
    <t>φ20</t>
    <phoneticPr fontId="4" type="noConversion"/>
  </si>
  <si>
    <t>B3KP1</t>
    <phoneticPr fontId="4" type="noConversion"/>
  </si>
  <si>
    <t>機械停車</t>
    <phoneticPr fontId="4" type="noConversion"/>
  </si>
  <si>
    <t>B3P1-1</t>
    <phoneticPr fontId="4" type="noConversion"/>
  </si>
  <si>
    <t xml:space="preserve"> 7.5HP</t>
    <phoneticPr fontId="4" type="noConversion"/>
  </si>
  <si>
    <t>P5.5-4C</t>
    <phoneticPr fontId="5" type="noConversion"/>
  </si>
  <si>
    <t>B3P1-0</t>
    <phoneticPr fontId="4" type="noConversion"/>
  </si>
  <si>
    <t>水銀浮球</t>
    <phoneticPr fontId="4" type="noConversion"/>
  </si>
  <si>
    <t>P1.25-6C</t>
    <phoneticPr fontId="4" type="noConversion"/>
  </si>
  <si>
    <t>φ16</t>
    <phoneticPr fontId="4" type="noConversion"/>
  </si>
  <si>
    <t>B3P4-1</t>
    <phoneticPr fontId="4" type="noConversion"/>
  </si>
  <si>
    <t>B3P5-1</t>
    <phoneticPr fontId="4" type="noConversion"/>
  </si>
  <si>
    <t>5HP</t>
    <phoneticPr fontId="4" type="noConversion"/>
  </si>
  <si>
    <t>P2.0</t>
    <phoneticPr fontId="4" type="noConversion"/>
  </si>
  <si>
    <t>1HP</t>
    <phoneticPr fontId="4" type="noConversion"/>
  </si>
  <si>
    <t>E-7</t>
    <phoneticPr fontId="4" type="noConversion"/>
  </si>
  <si>
    <t>B3P6-1</t>
    <phoneticPr fontId="4" type="noConversion"/>
  </si>
  <si>
    <t>P2.0-4C</t>
    <phoneticPr fontId="5" type="noConversion"/>
  </si>
  <si>
    <t>B3P6-0</t>
    <phoneticPr fontId="4" type="noConversion"/>
  </si>
  <si>
    <t>B1CPA-1</t>
    <phoneticPr fontId="4" type="noConversion"/>
  </si>
  <si>
    <t>180Wx13</t>
    <phoneticPr fontId="4" type="noConversion"/>
  </si>
  <si>
    <t>P5.5</t>
    <phoneticPr fontId="5" type="noConversion"/>
  </si>
  <si>
    <t>10HP</t>
    <phoneticPr fontId="4" type="noConversion"/>
  </si>
  <si>
    <t>B2CPA-1</t>
    <phoneticPr fontId="4" type="noConversion"/>
  </si>
  <si>
    <t>B2CPA-2</t>
    <phoneticPr fontId="4" type="noConversion"/>
  </si>
  <si>
    <t>B3CPA-1</t>
    <phoneticPr fontId="4" type="noConversion"/>
  </si>
  <si>
    <t>B3CPA-2</t>
    <phoneticPr fontId="4" type="noConversion"/>
  </si>
  <si>
    <t>180Wx8</t>
    <phoneticPr fontId="4" type="noConversion"/>
  </si>
  <si>
    <t>180Wx14</t>
    <phoneticPr fontId="4" type="noConversion"/>
  </si>
  <si>
    <t>B3KP1-1</t>
    <phoneticPr fontId="4" type="noConversion"/>
  </si>
  <si>
    <t xml:space="preserve"> 5HP</t>
    <phoneticPr fontId="4" type="noConversion"/>
  </si>
  <si>
    <t>P2.0-4C</t>
    <phoneticPr fontId="4" type="noConversion"/>
  </si>
  <si>
    <t>B3KP1-0</t>
    <phoneticPr fontId="4" type="noConversion"/>
  </si>
  <si>
    <t>B3KP2-1</t>
    <phoneticPr fontId="4" type="noConversion"/>
  </si>
  <si>
    <t>B3KP4-1</t>
    <phoneticPr fontId="4" type="noConversion"/>
  </si>
  <si>
    <t>B3R-1</t>
    <phoneticPr fontId="4" type="noConversion"/>
  </si>
  <si>
    <t xml:space="preserve"> 180VAx6</t>
    <phoneticPr fontId="4" type="noConversion"/>
  </si>
  <si>
    <t>P2.0</t>
    <phoneticPr fontId="5" type="noConversion"/>
  </si>
  <si>
    <t xml:space="preserve"> 180VAx5</t>
    <phoneticPr fontId="4" type="noConversion"/>
  </si>
  <si>
    <t xml:space="preserve"> 180VAx4</t>
    <phoneticPr fontId="4" type="noConversion"/>
  </si>
  <si>
    <t>500VA</t>
    <phoneticPr fontId="4" type="noConversion"/>
  </si>
  <si>
    <t>B3P-0-1</t>
    <phoneticPr fontId="4" type="noConversion"/>
  </si>
  <si>
    <t>二線控電源</t>
    <phoneticPr fontId="4" type="noConversion"/>
  </si>
  <si>
    <t>P1.25</t>
    <phoneticPr fontId="5" type="noConversion"/>
  </si>
  <si>
    <t>B3P-1</t>
    <phoneticPr fontId="4" type="noConversion"/>
  </si>
  <si>
    <t>27Wx1x18</t>
    <phoneticPr fontId="4" type="noConversion"/>
  </si>
  <si>
    <t>27Wx1x21</t>
    <phoneticPr fontId="4" type="noConversion"/>
  </si>
  <si>
    <t>27Wx1x32</t>
    <phoneticPr fontId="4" type="noConversion"/>
  </si>
  <si>
    <t>27Wx1x31</t>
    <phoneticPr fontId="4" type="noConversion"/>
  </si>
  <si>
    <t>B3F</t>
    <phoneticPr fontId="4" type="noConversion"/>
  </si>
  <si>
    <t>B3F</t>
    <phoneticPr fontId="4" type="noConversion"/>
  </si>
  <si>
    <t>27Wx1x25</t>
    <phoneticPr fontId="4" type="noConversion"/>
  </si>
  <si>
    <t>P5.5</t>
    <phoneticPr fontId="5" type="noConversion"/>
  </si>
  <si>
    <t>27Wx1x13</t>
    <phoneticPr fontId="4" type="noConversion"/>
  </si>
  <si>
    <t>φ16</t>
    <phoneticPr fontId="4" type="noConversion"/>
  </si>
  <si>
    <t>27Wx1x11</t>
    <phoneticPr fontId="4" type="noConversion"/>
  </si>
  <si>
    <t>P5.5</t>
    <phoneticPr fontId="5" type="noConversion"/>
  </si>
  <si>
    <t>27Wx1x16</t>
    <phoneticPr fontId="4" type="noConversion"/>
  </si>
  <si>
    <t>27Wx1x11</t>
    <phoneticPr fontId="4" type="noConversion"/>
  </si>
  <si>
    <t>P5.5</t>
    <phoneticPr fontId="5" type="noConversion"/>
  </si>
  <si>
    <t>40Wx1x13</t>
    <phoneticPr fontId="4" type="noConversion"/>
  </si>
  <si>
    <t>E-8</t>
    <phoneticPr fontId="4" type="noConversion"/>
  </si>
  <si>
    <t>B2F</t>
    <phoneticPr fontId="4" type="noConversion"/>
  </si>
  <si>
    <t>B2OP-1</t>
    <phoneticPr fontId="4" type="noConversion"/>
  </si>
  <si>
    <t>2HP</t>
    <phoneticPr fontId="4" type="noConversion"/>
  </si>
  <si>
    <t>B2F</t>
    <phoneticPr fontId="4" type="noConversion"/>
  </si>
  <si>
    <t>P2.0</t>
    <phoneticPr fontId="5" type="noConversion"/>
  </si>
  <si>
    <t>φ16</t>
    <phoneticPr fontId="4" type="noConversion"/>
  </si>
  <si>
    <t>B2F</t>
    <phoneticPr fontId="4" type="noConversion"/>
  </si>
  <si>
    <t>P2.0</t>
    <phoneticPr fontId="5" type="noConversion"/>
  </si>
  <si>
    <t xml:space="preserve"> 180VAx5</t>
    <phoneticPr fontId="4" type="noConversion"/>
  </si>
  <si>
    <t>E-8</t>
    <phoneticPr fontId="4" type="noConversion"/>
  </si>
  <si>
    <t xml:space="preserve"> 180VAx5</t>
    <phoneticPr fontId="4" type="noConversion"/>
  </si>
  <si>
    <t>500VA</t>
    <phoneticPr fontId="4" type="noConversion"/>
  </si>
  <si>
    <t>二線控電源</t>
    <phoneticPr fontId="4" type="noConversion"/>
  </si>
  <si>
    <t>P1.25</t>
    <phoneticPr fontId="5" type="noConversion"/>
  </si>
  <si>
    <t>φ28</t>
    <phoneticPr fontId="4" type="noConversion"/>
  </si>
  <si>
    <t>φ28</t>
    <phoneticPr fontId="4" type="noConversion"/>
  </si>
  <si>
    <t>B3F</t>
    <phoneticPr fontId="4" type="noConversion"/>
  </si>
  <si>
    <t>P1.25</t>
    <phoneticPr fontId="5" type="noConversion"/>
  </si>
  <si>
    <t>φ28</t>
    <phoneticPr fontId="4" type="noConversion"/>
  </si>
  <si>
    <t>E-8</t>
    <phoneticPr fontId="4" type="noConversion"/>
  </si>
  <si>
    <t>二線控電源</t>
    <phoneticPr fontId="4" type="noConversion"/>
  </si>
  <si>
    <t>P1.25</t>
    <phoneticPr fontId="5" type="noConversion"/>
  </si>
  <si>
    <t>φ28</t>
    <phoneticPr fontId="4" type="noConversion"/>
  </si>
  <si>
    <t>1F</t>
    <phoneticPr fontId="4" type="noConversion"/>
  </si>
  <si>
    <t>27Wx1x18</t>
    <phoneticPr fontId="4" type="noConversion"/>
  </si>
  <si>
    <t>27Wx1x17</t>
    <phoneticPr fontId="4" type="noConversion"/>
  </si>
  <si>
    <t>27Wx1x35</t>
    <phoneticPr fontId="4" type="noConversion"/>
  </si>
  <si>
    <t>27Wx1x34</t>
    <phoneticPr fontId="4" type="noConversion"/>
  </si>
  <si>
    <t>φ16</t>
    <phoneticPr fontId="4" type="noConversion"/>
  </si>
  <si>
    <t>27Wx1x25</t>
    <phoneticPr fontId="4" type="noConversion"/>
  </si>
  <si>
    <t>P5.5</t>
    <phoneticPr fontId="5" type="noConversion"/>
  </si>
  <si>
    <t>27Wx1x11</t>
    <phoneticPr fontId="4" type="noConversion"/>
  </si>
  <si>
    <t>27Wx1x13</t>
    <phoneticPr fontId="4" type="noConversion"/>
  </si>
  <si>
    <t>A</t>
    <phoneticPr fontId="4" type="noConversion"/>
  </si>
  <si>
    <t>R2F</t>
    <phoneticPr fontId="4" type="noConversion"/>
  </si>
  <si>
    <t>20VA-45消防出線口</t>
    <phoneticPr fontId="4" type="noConversion"/>
  </si>
  <si>
    <t>RF</t>
    <phoneticPr fontId="4" type="noConversion"/>
  </si>
  <si>
    <t>B</t>
    <phoneticPr fontId="4" type="noConversion"/>
  </si>
  <si>
    <t>B1F</t>
    <phoneticPr fontId="4" type="noConversion"/>
  </si>
  <si>
    <t>20VA-48消防出線口</t>
    <phoneticPr fontId="4" type="noConversion"/>
  </si>
  <si>
    <t>R2F</t>
    <phoneticPr fontId="4" type="noConversion"/>
  </si>
  <si>
    <t>E-8</t>
    <phoneticPr fontId="4" type="noConversion"/>
  </si>
  <si>
    <t>D</t>
    <phoneticPr fontId="4" type="noConversion"/>
  </si>
  <si>
    <t>20VA-45消防出線口</t>
    <phoneticPr fontId="4" type="noConversion"/>
  </si>
  <si>
    <t>R2F</t>
    <phoneticPr fontId="4" type="noConversion"/>
  </si>
  <si>
    <t>20VA-48消防出線口</t>
    <phoneticPr fontId="4" type="noConversion"/>
  </si>
  <si>
    <t>φ16</t>
    <phoneticPr fontId="4" type="noConversion"/>
  </si>
  <si>
    <t>E</t>
    <phoneticPr fontId="4" type="noConversion"/>
  </si>
  <si>
    <t>RF</t>
    <phoneticPr fontId="4" type="noConversion"/>
  </si>
  <si>
    <t>F</t>
    <phoneticPr fontId="4" type="noConversion"/>
  </si>
  <si>
    <t>A</t>
    <phoneticPr fontId="4" type="noConversion"/>
  </si>
  <si>
    <t>20VA-32消防出線口</t>
    <phoneticPr fontId="4" type="noConversion"/>
  </si>
  <si>
    <t>20VA-20消防出線口</t>
    <phoneticPr fontId="4" type="noConversion"/>
  </si>
  <si>
    <t>20VA-36消防出線口</t>
    <phoneticPr fontId="4" type="noConversion"/>
  </si>
  <si>
    <t>20VA-37消防出線口</t>
    <phoneticPr fontId="4" type="noConversion"/>
  </si>
  <si>
    <t>20VA-35消防出線口</t>
    <phoneticPr fontId="4" type="noConversion"/>
  </si>
  <si>
    <t>20VA-8消防出線口</t>
    <phoneticPr fontId="4" type="noConversion"/>
  </si>
  <si>
    <t>E-9</t>
    <phoneticPr fontId="4" type="noConversion"/>
  </si>
  <si>
    <t>27Wx1x39</t>
    <phoneticPr fontId="4" type="noConversion"/>
  </si>
  <si>
    <t>27Wx1x35</t>
    <phoneticPr fontId="4" type="noConversion"/>
  </si>
  <si>
    <t>27Wx1x29</t>
    <phoneticPr fontId="4" type="noConversion"/>
  </si>
  <si>
    <t>27Wx1x17</t>
    <phoneticPr fontId="4" type="noConversion"/>
  </si>
  <si>
    <t>40Wx1x6</t>
    <phoneticPr fontId="4" type="noConversion"/>
  </si>
  <si>
    <t>1/2HP</t>
    <phoneticPr fontId="4" type="noConversion"/>
  </si>
  <si>
    <t>F2.0</t>
    <phoneticPr fontId="5" type="noConversion"/>
  </si>
  <si>
    <t>B1P-12</t>
    <phoneticPr fontId="4" type="noConversion"/>
  </si>
  <si>
    <t>B2P</t>
    <phoneticPr fontId="4" type="noConversion"/>
  </si>
  <si>
    <t>P22</t>
    <phoneticPr fontId="5" type="noConversion"/>
  </si>
  <si>
    <t>B3P</t>
    <phoneticPr fontId="4" type="noConversion"/>
  </si>
  <si>
    <t>TR 75KVA</t>
    <phoneticPr fontId="4" type="noConversion"/>
  </si>
  <si>
    <t>F80</t>
    <phoneticPr fontId="5" type="noConversion"/>
  </si>
  <si>
    <t>B1R</t>
    <phoneticPr fontId="4" type="noConversion"/>
  </si>
  <si>
    <t>F100</t>
    <phoneticPr fontId="5" type="noConversion"/>
  </si>
  <si>
    <t>φ80</t>
    <phoneticPr fontId="4" type="noConversion"/>
  </si>
  <si>
    <t xml:space="preserve"> 180VAx3</t>
    <phoneticPr fontId="4" type="noConversion"/>
  </si>
  <si>
    <t>200VA</t>
    <phoneticPr fontId="4" type="noConversion"/>
  </si>
  <si>
    <t xml:space="preserve"> 180VAx5 A1-5樓</t>
    <phoneticPr fontId="4" type="noConversion"/>
  </si>
  <si>
    <t>5F</t>
    <phoneticPr fontId="4" type="noConversion"/>
  </si>
  <si>
    <t xml:space="preserve"> 180VAx5 A6-10樓</t>
    <phoneticPr fontId="4" type="noConversion"/>
  </si>
  <si>
    <t>10F</t>
    <phoneticPr fontId="4" type="noConversion"/>
  </si>
  <si>
    <t xml:space="preserve"> 180VAx5 A11-15樓</t>
    <phoneticPr fontId="4" type="noConversion"/>
  </si>
  <si>
    <t>15F</t>
    <phoneticPr fontId="4" type="noConversion"/>
  </si>
  <si>
    <t>B</t>
    <phoneticPr fontId="4" type="noConversion"/>
  </si>
  <si>
    <t xml:space="preserve"> 180VAx5 D1-5樓</t>
  </si>
  <si>
    <t xml:space="preserve"> 180VAx5 D6-10樓</t>
  </si>
  <si>
    <t xml:space="preserve"> 180VAx5 D11-15樓</t>
  </si>
  <si>
    <t>3000VA B3F-6F A棟</t>
    <phoneticPr fontId="4" type="noConversion"/>
  </si>
  <si>
    <t>6F</t>
    <phoneticPr fontId="4" type="noConversion"/>
  </si>
  <si>
    <t>6F</t>
    <phoneticPr fontId="4" type="noConversion"/>
  </si>
  <si>
    <t>F14</t>
    <phoneticPr fontId="5" type="noConversion"/>
  </si>
  <si>
    <t>3000VA 7F-RF A棟</t>
    <phoneticPr fontId="4" type="noConversion"/>
  </si>
  <si>
    <t>F22</t>
    <phoneticPr fontId="5" type="noConversion"/>
  </si>
  <si>
    <t>P30</t>
    <phoneticPr fontId="5" type="noConversion"/>
  </si>
  <si>
    <t>3000VA B3F-6F D棟</t>
  </si>
  <si>
    <t>3000VA 7F-RF D棟</t>
  </si>
  <si>
    <t>E31</t>
    <phoneticPr fontId="4" type="noConversion"/>
  </si>
  <si>
    <t>1R</t>
    <phoneticPr fontId="4" type="noConversion"/>
  </si>
  <si>
    <t>B1TR</t>
    <phoneticPr fontId="4" type="noConversion"/>
  </si>
  <si>
    <t>B2R</t>
    <phoneticPr fontId="4" type="noConversion"/>
  </si>
  <si>
    <t>B3RA</t>
    <phoneticPr fontId="4" type="noConversion"/>
  </si>
  <si>
    <t>B3RB</t>
    <phoneticPr fontId="4" type="noConversion"/>
  </si>
  <si>
    <t>B3RD</t>
  </si>
  <si>
    <t>B3RE</t>
    <phoneticPr fontId="4" type="noConversion"/>
  </si>
  <si>
    <t>B3RF</t>
    <phoneticPr fontId="4" type="noConversion"/>
  </si>
  <si>
    <t>E-10</t>
    <phoneticPr fontId="4" type="noConversion"/>
  </si>
  <si>
    <t>1P-0</t>
    <phoneticPr fontId="4" type="noConversion"/>
  </si>
  <si>
    <t>1P-1</t>
    <phoneticPr fontId="4" type="noConversion"/>
  </si>
  <si>
    <t>60VA-8</t>
    <phoneticPr fontId="4" type="noConversion"/>
  </si>
  <si>
    <t>60VA-9</t>
    <phoneticPr fontId="4" type="noConversion"/>
  </si>
  <si>
    <t>60VA-4</t>
    <phoneticPr fontId="4" type="noConversion"/>
  </si>
  <si>
    <t>150VA</t>
    <phoneticPr fontId="4" type="noConversion"/>
  </si>
  <si>
    <t>60VA-6</t>
    <phoneticPr fontId="4" type="noConversion"/>
  </si>
  <si>
    <t>60VA-5</t>
    <phoneticPr fontId="4" type="noConversion"/>
  </si>
  <si>
    <t>60VA-3</t>
    <phoneticPr fontId="4" type="noConversion"/>
  </si>
  <si>
    <t>1P-21</t>
    <phoneticPr fontId="4" type="noConversion"/>
  </si>
  <si>
    <t>1P-20</t>
    <phoneticPr fontId="4" type="noConversion"/>
  </si>
  <si>
    <t>1PA</t>
    <phoneticPr fontId="4" type="noConversion"/>
  </si>
  <si>
    <t>1PB</t>
    <phoneticPr fontId="4" type="noConversion"/>
  </si>
  <si>
    <t>B3FP-1</t>
    <phoneticPr fontId="4" type="noConversion"/>
  </si>
  <si>
    <t>75HP</t>
    <phoneticPr fontId="4" type="noConversion"/>
  </si>
  <si>
    <t>F125</t>
    <phoneticPr fontId="5" type="noConversion"/>
  </si>
  <si>
    <t>20HP</t>
    <phoneticPr fontId="4" type="noConversion"/>
  </si>
  <si>
    <t>30HP</t>
    <phoneticPr fontId="4" type="noConversion"/>
  </si>
  <si>
    <t>F30</t>
    <phoneticPr fontId="5" type="noConversion"/>
  </si>
  <si>
    <t>40HP</t>
    <phoneticPr fontId="4" type="noConversion"/>
  </si>
  <si>
    <t>P60</t>
    <phoneticPr fontId="5" type="noConversion"/>
  </si>
  <si>
    <t>B3SP1-1</t>
    <phoneticPr fontId="4" type="noConversion"/>
  </si>
  <si>
    <t>E-11</t>
    <phoneticPr fontId="4" type="noConversion"/>
  </si>
  <si>
    <t>B1TR-1</t>
    <phoneticPr fontId="4" type="noConversion"/>
  </si>
  <si>
    <t>5.5HP</t>
    <phoneticPr fontId="4" type="noConversion"/>
  </si>
  <si>
    <t>1R-1</t>
    <phoneticPr fontId="4" type="noConversion"/>
  </si>
  <si>
    <t>180VA-2</t>
    <phoneticPr fontId="4" type="noConversion"/>
  </si>
  <si>
    <t>180VA-3</t>
    <phoneticPr fontId="4" type="noConversion"/>
  </si>
  <si>
    <t>200VA-2</t>
    <phoneticPr fontId="4" type="noConversion"/>
  </si>
  <si>
    <t>SPARE</t>
    <phoneticPr fontId="4" type="noConversion"/>
  </si>
  <si>
    <t>1RA</t>
    <phoneticPr fontId="4" type="noConversion"/>
  </si>
  <si>
    <t>1RB</t>
    <phoneticPr fontId="4" type="noConversion"/>
  </si>
  <si>
    <t>1RC</t>
    <phoneticPr fontId="4" type="noConversion"/>
  </si>
  <si>
    <t>1PL-0</t>
    <phoneticPr fontId="4" type="noConversion"/>
  </si>
  <si>
    <t>1PL-1</t>
    <phoneticPr fontId="4" type="noConversion"/>
  </si>
  <si>
    <t>60W-14</t>
    <phoneticPr fontId="4" type="noConversion"/>
  </si>
  <si>
    <t>1PL-7</t>
    <phoneticPr fontId="4" type="noConversion"/>
  </si>
  <si>
    <t>1PLB-13</t>
    <phoneticPr fontId="4" type="noConversion"/>
  </si>
  <si>
    <t>60VA-7</t>
    <phoneticPr fontId="4" type="noConversion"/>
  </si>
  <si>
    <t>1RB-1</t>
    <phoneticPr fontId="4" type="noConversion"/>
  </si>
  <si>
    <t>180VA-4</t>
    <phoneticPr fontId="4" type="noConversion"/>
  </si>
  <si>
    <t>1PB-1</t>
    <phoneticPr fontId="4" type="noConversion"/>
  </si>
  <si>
    <t>1RA-1</t>
    <phoneticPr fontId="4" type="noConversion"/>
  </si>
  <si>
    <t>1RC-1</t>
    <phoneticPr fontId="4" type="noConversion"/>
  </si>
  <si>
    <t>1PC-4</t>
    <phoneticPr fontId="4" type="noConversion"/>
  </si>
  <si>
    <t>R1LA-0</t>
    <phoneticPr fontId="4" type="noConversion"/>
  </si>
  <si>
    <t>R1LA-1</t>
    <phoneticPr fontId="4" type="noConversion"/>
  </si>
  <si>
    <t>R1LB-0</t>
    <phoneticPr fontId="4" type="noConversion"/>
  </si>
  <si>
    <t>R1LD-0</t>
    <phoneticPr fontId="4" type="noConversion"/>
  </si>
  <si>
    <t>R1LE-0</t>
    <phoneticPr fontId="4" type="noConversion"/>
  </si>
  <si>
    <t>R1LF-0</t>
    <phoneticPr fontId="4" type="noConversion"/>
  </si>
  <si>
    <t>B1PA-1</t>
    <phoneticPr fontId="4" type="noConversion"/>
  </si>
  <si>
    <t>7F</t>
    <phoneticPr fontId="4" type="noConversion"/>
  </si>
  <si>
    <t>E-13</t>
    <phoneticPr fontId="4" type="noConversion"/>
  </si>
  <si>
    <t>60W-22</t>
    <phoneticPr fontId="4" type="noConversion"/>
  </si>
  <si>
    <t>7F</t>
    <phoneticPr fontId="4" type="noConversion"/>
  </si>
  <si>
    <t>28W-36</t>
    <phoneticPr fontId="4" type="noConversion"/>
  </si>
  <si>
    <t>12F</t>
    <phoneticPr fontId="4" type="noConversion"/>
  </si>
  <si>
    <t>28W-30</t>
    <phoneticPr fontId="4" type="noConversion"/>
  </si>
  <si>
    <t>60W-24</t>
    <phoneticPr fontId="4" type="noConversion"/>
  </si>
  <si>
    <t>12F</t>
    <phoneticPr fontId="4" type="noConversion"/>
  </si>
  <si>
    <t>60W-20</t>
    <phoneticPr fontId="4" type="noConversion"/>
  </si>
  <si>
    <t>28W-12</t>
    <phoneticPr fontId="4" type="noConversion"/>
  </si>
  <si>
    <t>3F</t>
    <phoneticPr fontId="4" type="noConversion"/>
  </si>
  <si>
    <t>9F</t>
    <phoneticPr fontId="4" type="noConversion"/>
  </si>
  <si>
    <t>28W-42</t>
    <phoneticPr fontId="4" type="noConversion"/>
  </si>
  <si>
    <t>B3WP1</t>
    <phoneticPr fontId="4" type="noConversion"/>
  </si>
  <si>
    <t>R3PA</t>
    <phoneticPr fontId="4" type="noConversion"/>
  </si>
  <si>
    <t>F50</t>
    <phoneticPr fontId="5" type="noConversion"/>
  </si>
  <si>
    <t>B1FPA</t>
    <phoneticPr fontId="4" type="noConversion"/>
  </si>
  <si>
    <t>E51</t>
    <phoneticPr fontId="4" type="noConversion"/>
  </si>
  <si>
    <t>B2WP1</t>
    <phoneticPr fontId="4" type="noConversion"/>
  </si>
  <si>
    <t>R3PB</t>
    <phoneticPr fontId="4" type="noConversion"/>
  </si>
  <si>
    <t>B1FPB</t>
    <phoneticPr fontId="4" type="noConversion"/>
  </si>
  <si>
    <t>E-13</t>
    <phoneticPr fontId="4" type="noConversion"/>
  </si>
  <si>
    <t>B3F</t>
    <phoneticPr fontId="4" type="noConversion"/>
  </si>
  <si>
    <t>B3WP1-1</t>
    <phoneticPr fontId="4" type="noConversion"/>
  </si>
  <si>
    <t>10HP</t>
    <phoneticPr fontId="4" type="noConversion"/>
  </si>
  <si>
    <t>P8</t>
    <phoneticPr fontId="5" type="noConversion"/>
  </si>
  <si>
    <t>φ28</t>
    <phoneticPr fontId="4" type="noConversion"/>
  </si>
  <si>
    <t>E-13</t>
    <phoneticPr fontId="4" type="noConversion"/>
  </si>
  <si>
    <t>B3F</t>
    <phoneticPr fontId="4" type="noConversion"/>
  </si>
  <si>
    <t>10HP</t>
    <phoneticPr fontId="4" type="noConversion"/>
  </si>
  <si>
    <t>φ28</t>
    <phoneticPr fontId="4" type="noConversion"/>
  </si>
  <si>
    <t>E-13</t>
    <phoneticPr fontId="4" type="noConversion"/>
  </si>
  <si>
    <t>B3F</t>
    <phoneticPr fontId="4" type="noConversion"/>
  </si>
  <si>
    <t>B3WP1-0</t>
    <phoneticPr fontId="4" type="noConversion"/>
  </si>
  <si>
    <t>水銀浮球</t>
    <phoneticPr fontId="4" type="noConversion"/>
  </si>
  <si>
    <t>RF</t>
    <phoneticPr fontId="4" type="noConversion"/>
  </si>
  <si>
    <t>P2.0</t>
    <phoneticPr fontId="4" type="noConversion"/>
  </si>
  <si>
    <t>φ20</t>
    <phoneticPr fontId="4" type="noConversion"/>
  </si>
  <si>
    <t>10HP</t>
    <phoneticPr fontId="4" type="noConversion"/>
  </si>
  <si>
    <t>P8</t>
    <phoneticPr fontId="5" type="noConversion"/>
  </si>
  <si>
    <t>φ28</t>
    <phoneticPr fontId="4" type="noConversion"/>
  </si>
  <si>
    <t>E-14</t>
    <phoneticPr fontId="4" type="noConversion"/>
  </si>
  <si>
    <t>28W-72</t>
    <phoneticPr fontId="4" type="noConversion"/>
  </si>
  <si>
    <t>28W-60</t>
    <phoneticPr fontId="4" type="noConversion"/>
  </si>
  <si>
    <t>B3WP2</t>
    <phoneticPr fontId="4" type="noConversion"/>
  </si>
  <si>
    <t>R3PD</t>
  </si>
  <si>
    <t>B1FPD</t>
  </si>
  <si>
    <t>B1F</t>
    <phoneticPr fontId="4" type="noConversion"/>
  </si>
  <si>
    <t>28W-12</t>
    <phoneticPr fontId="4" type="noConversion"/>
  </si>
  <si>
    <t>φ16</t>
    <phoneticPr fontId="4" type="noConversion"/>
  </si>
  <si>
    <t>28W-42</t>
    <phoneticPr fontId="4" type="noConversion"/>
  </si>
  <si>
    <t>28W-36</t>
    <phoneticPr fontId="4" type="noConversion"/>
  </si>
  <si>
    <t>E-14</t>
    <phoneticPr fontId="4" type="noConversion"/>
  </si>
  <si>
    <t>B2WP2</t>
    <phoneticPr fontId="4" type="noConversion"/>
  </si>
  <si>
    <t>P8</t>
    <phoneticPr fontId="5" type="noConversion"/>
  </si>
  <si>
    <t>R3PE</t>
    <phoneticPr fontId="4" type="noConversion"/>
  </si>
  <si>
    <t>φ65</t>
    <phoneticPr fontId="4" type="noConversion"/>
  </si>
  <si>
    <t>F14</t>
    <phoneticPr fontId="5" type="noConversion"/>
  </si>
  <si>
    <t>E51</t>
    <phoneticPr fontId="4" type="noConversion"/>
  </si>
  <si>
    <t>60W-14</t>
    <phoneticPr fontId="4" type="noConversion"/>
  </si>
  <si>
    <t>60W-22</t>
    <phoneticPr fontId="4" type="noConversion"/>
  </si>
  <si>
    <t>28W-72</t>
    <phoneticPr fontId="4" type="noConversion"/>
  </si>
  <si>
    <t>60W-24</t>
    <phoneticPr fontId="4" type="noConversion"/>
  </si>
  <si>
    <t>R3PF</t>
    <phoneticPr fontId="4" type="noConversion"/>
  </si>
  <si>
    <t>B1FPF</t>
    <phoneticPr fontId="4" type="noConversion"/>
  </si>
  <si>
    <t>R3RA-1</t>
    <phoneticPr fontId="4" type="noConversion"/>
  </si>
  <si>
    <t>180VA-1 100W-1</t>
    <phoneticPr fontId="4" type="noConversion"/>
  </si>
  <si>
    <t>R3F</t>
    <phoneticPr fontId="4" type="noConversion"/>
  </si>
  <si>
    <t>40Wx1-2</t>
    <phoneticPr fontId="4" type="noConversion"/>
  </si>
  <si>
    <t>P2.0</t>
    <phoneticPr fontId="5" type="noConversion"/>
  </si>
  <si>
    <t>200VA-1</t>
    <phoneticPr fontId="4" type="noConversion"/>
  </si>
  <si>
    <t>180VA-1 100W-1</t>
    <phoneticPr fontId="4" type="noConversion"/>
  </si>
  <si>
    <t>40Wx1-2</t>
    <phoneticPr fontId="4" type="noConversion"/>
  </si>
  <si>
    <t>200VA-1</t>
    <phoneticPr fontId="4" type="noConversion"/>
  </si>
  <si>
    <t>R3PA-1</t>
    <phoneticPr fontId="4" type="noConversion"/>
  </si>
  <si>
    <t>40Wx1-1</t>
    <phoneticPr fontId="4" type="noConversion"/>
  </si>
  <si>
    <t>17.5HP</t>
    <phoneticPr fontId="4" type="noConversion"/>
  </si>
  <si>
    <t>40Wx1-8</t>
    <phoneticPr fontId="4" type="noConversion"/>
  </si>
  <si>
    <t>E-14</t>
    <phoneticPr fontId="4" type="noConversion"/>
  </si>
  <si>
    <t>R3F</t>
    <phoneticPr fontId="4" type="noConversion"/>
  </si>
  <si>
    <t>40Wx1-1</t>
    <phoneticPr fontId="4" type="noConversion"/>
  </si>
  <si>
    <t>P2.0</t>
    <phoneticPr fontId="5" type="noConversion"/>
  </si>
  <si>
    <t>φ16</t>
    <phoneticPr fontId="4" type="noConversion"/>
  </si>
  <si>
    <t>E-14</t>
    <phoneticPr fontId="4" type="noConversion"/>
  </si>
  <si>
    <t>R3F</t>
    <phoneticPr fontId="4" type="noConversion"/>
  </si>
  <si>
    <t>17.5HP</t>
    <phoneticPr fontId="4" type="noConversion"/>
  </si>
  <si>
    <t>F14</t>
    <phoneticPr fontId="5" type="noConversion"/>
  </si>
  <si>
    <t>φ41</t>
    <phoneticPr fontId="4" type="noConversion"/>
  </si>
  <si>
    <t>E-14</t>
    <phoneticPr fontId="4" type="noConversion"/>
  </si>
  <si>
    <t>R3F</t>
    <phoneticPr fontId="4" type="noConversion"/>
  </si>
  <si>
    <t>F14</t>
    <phoneticPr fontId="5" type="noConversion"/>
  </si>
  <si>
    <t>φ41</t>
    <phoneticPr fontId="4" type="noConversion"/>
  </si>
  <si>
    <t>40Wx1-8</t>
    <phoneticPr fontId="4" type="noConversion"/>
  </si>
  <si>
    <t>E-14</t>
    <phoneticPr fontId="4" type="noConversion"/>
  </si>
  <si>
    <t>B1F</t>
    <phoneticPr fontId="4" type="noConversion"/>
  </si>
  <si>
    <t>B1FPD-1</t>
    <phoneticPr fontId="4" type="noConversion"/>
  </si>
  <si>
    <t>11.25kw</t>
    <phoneticPr fontId="4" type="noConversion"/>
  </si>
  <si>
    <t>F8</t>
    <phoneticPr fontId="5" type="noConversion"/>
  </si>
  <si>
    <t>E51</t>
    <phoneticPr fontId="4" type="noConversion"/>
  </si>
  <si>
    <t>11.25kw</t>
    <phoneticPr fontId="4" type="noConversion"/>
  </si>
  <si>
    <t>B1F</t>
    <phoneticPr fontId="4" type="noConversion"/>
  </si>
  <si>
    <t>E51</t>
    <phoneticPr fontId="4" type="noConversion"/>
  </si>
  <si>
    <t>B1FPA-1</t>
    <phoneticPr fontId="4" type="noConversion"/>
  </si>
  <si>
    <t>7.5kw</t>
    <phoneticPr fontId="4" type="noConversion"/>
  </si>
  <si>
    <t>B1F</t>
    <phoneticPr fontId="4" type="noConversion"/>
  </si>
  <si>
    <t>F5.5</t>
    <phoneticPr fontId="5" type="noConversion"/>
  </si>
  <si>
    <t>E51</t>
    <phoneticPr fontId="4" type="noConversion"/>
  </si>
  <si>
    <t>B1F</t>
    <phoneticPr fontId="4" type="noConversion"/>
  </si>
  <si>
    <t>B1FPA-2</t>
    <phoneticPr fontId="4" type="noConversion"/>
  </si>
  <si>
    <t>7.5kw</t>
    <phoneticPr fontId="4" type="noConversion"/>
  </si>
  <si>
    <t>E51</t>
    <phoneticPr fontId="4" type="noConversion"/>
  </si>
  <si>
    <t>B1FPB-1</t>
    <phoneticPr fontId="4" type="noConversion"/>
  </si>
  <si>
    <t>F5.5</t>
    <phoneticPr fontId="5" type="noConversion"/>
  </si>
  <si>
    <t>B1FPB-2</t>
    <phoneticPr fontId="4" type="noConversion"/>
  </si>
  <si>
    <t>B1FPE-1</t>
    <phoneticPr fontId="4" type="noConversion"/>
  </si>
  <si>
    <t>F5.5</t>
    <phoneticPr fontId="5" type="noConversion"/>
  </si>
  <si>
    <t>B1FPE-2</t>
    <phoneticPr fontId="4" type="noConversion"/>
  </si>
  <si>
    <t>B1FPF-1</t>
    <phoneticPr fontId="4" type="noConversion"/>
  </si>
  <si>
    <t>7.5kw</t>
    <phoneticPr fontId="4" type="noConversion"/>
  </si>
  <si>
    <t>B1FPF-2</t>
    <phoneticPr fontId="4" type="noConversion"/>
  </si>
  <si>
    <t>E-15</t>
    <phoneticPr fontId="4" type="noConversion"/>
  </si>
  <si>
    <t>P4-1</t>
    <phoneticPr fontId="4" type="noConversion"/>
  </si>
  <si>
    <t>M1</t>
    <phoneticPr fontId="4" type="noConversion"/>
  </si>
  <si>
    <t>X150</t>
    <phoneticPr fontId="5" type="noConversion"/>
  </si>
  <si>
    <t>X150</t>
    <phoneticPr fontId="5" type="noConversion"/>
  </si>
  <si>
    <t>P5-1</t>
    <phoneticPr fontId="4" type="noConversion"/>
  </si>
  <si>
    <t>P6-1</t>
    <phoneticPr fontId="4" type="noConversion"/>
  </si>
  <si>
    <t>B1F</t>
    <phoneticPr fontId="4" type="noConversion"/>
  </si>
  <si>
    <t>E-16</t>
    <phoneticPr fontId="4" type="noConversion"/>
  </si>
  <si>
    <t>P7-1</t>
    <phoneticPr fontId="4" type="noConversion"/>
  </si>
  <si>
    <t>X250</t>
    <phoneticPr fontId="5" type="noConversion"/>
  </si>
  <si>
    <t>E-16</t>
    <phoneticPr fontId="4" type="noConversion"/>
  </si>
  <si>
    <t>P7-2</t>
    <phoneticPr fontId="4" type="noConversion"/>
  </si>
  <si>
    <t>X150</t>
    <phoneticPr fontId="5" type="noConversion"/>
  </si>
  <si>
    <t>X250</t>
    <phoneticPr fontId="5" type="noConversion"/>
  </si>
  <si>
    <t>X150</t>
    <phoneticPr fontId="5" type="noConversion"/>
  </si>
  <si>
    <t>X200</t>
    <phoneticPr fontId="5" type="noConversion"/>
  </si>
  <si>
    <t>X150</t>
    <phoneticPr fontId="5" type="noConversion"/>
  </si>
  <si>
    <t>X150</t>
    <phoneticPr fontId="5" type="noConversion"/>
  </si>
  <si>
    <t>X200</t>
    <phoneticPr fontId="5" type="noConversion"/>
  </si>
  <si>
    <t>E-15</t>
    <phoneticPr fontId="4" type="noConversion"/>
  </si>
  <si>
    <t>M1-1</t>
    <phoneticPr fontId="4" type="noConversion"/>
  </si>
  <si>
    <t>1S1</t>
    <phoneticPr fontId="4" type="noConversion"/>
  </si>
  <si>
    <t>1F</t>
    <phoneticPr fontId="4" type="noConversion"/>
  </si>
  <si>
    <t>P30</t>
    <phoneticPr fontId="4" type="noConversion"/>
  </si>
  <si>
    <t>P30</t>
    <phoneticPr fontId="4" type="noConversion"/>
  </si>
  <si>
    <t>1S5</t>
    <phoneticPr fontId="4" type="noConversion"/>
  </si>
  <si>
    <t>φ41</t>
    <phoneticPr fontId="4" type="noConversion"/>
  </si>
  <si>
    <t>1S10</t>
    <phoneticPr fontId="4" type="noConversion"/>
  </si>
  <si>
    <t>1VS1</t>
    <phoneticPr fontId="4" type="noConversion"/>
  </si>
  <si>
    <t>P30</t>
    <phoneticPr fontId="4" type="noConversion"/>
  </si>
  <si>
    <t>1VS5</t>
    <phoneticPr fontId="4" type="noConversion"/>
  </si>
  <si>
    <t>E-15</t>
    <phoneticPr fontId="4" type="noConversion"/>
  </si>
  <si>
    <t>1VS10</t>
    <phoneticPr fontId="4" type="noConversion"/>
  </si>
  <si>
    <t>1F</t>
    <phoneticPr fontId="4" type="noConversion"/>
  </si>
  <si>
    <t>2A1</t>
    <phoneticPr fontId="4" type="noConversion"/>
  </si>
  <si>
    <t>2F</t>
    <phoneticPr fontId="4" type="noConversion"/>
  </si>
  <si>
    <t>P50</t>
    <phoneticPr fontId="4" type="noConversion"/>
  </si>
  <si>
    <t>2A5</t>
    <phoneticPr fontId="4" type="noConversion"/>
  </si>
  <si>
    <t>2F</t>
    <phoneticPr fontId="4" type="noConversion"/>
  </si>
  <si>
    <t>φ52</t>
    <phoneticPr fontId="4" type="noConversion"/>
  </si>
  <si>
    <t>φ41</t>
    <phoneticPr fontId="4" type="noConversion"/>
  </si>
  <si>
    <t>E-15</t>
    <phoneticPr fontId="4" type="noConversion"/>
  </si>
  <si>
    <t>P50</t>
    <phoneticPr fontId="4" type="noConversion"/>
  </si>
  <si>
    <t>E-15</t>
    <phoneticPr fontId="4" type="noConversion"/>
  </si>
  <si>
    <t>P30</t>
    <phoneticPr fontId="4" type="noConversion"/>
  </si>
  <si>
    <t>E-16</t>
    <phoneticPr fontId="4" type="noConversion"/>
  </si>
  <si>
    <t>1S6</t>
    <phoneticPr fontId="4" type="noConversion"/>
  </si>
  <si>
    <t>1B3</t>
    <phoneticPr fontId="4" type="noConversion"/>
  </si>
  <si>
    <t>1VS6</t>
    <phoneticPr fontId="4" type="noConversion"/>
  </si>
  <si>
    <t>1VB1</t>
    <phoneticPr fontId="4" type="noConversion"/>
  </si>
  <si>
    <t>E-16</t>
    <phoneticPr fontId="4" type="noConversion"/>
  </si>
  <si>
    <t>P50</t>
    <phoneticPr fontId="4" type="noConversion"/>
  </si>
  <si>
    <t>φ52</t>
    <phoneticPr fontId="4" type="noConversion"/>
  </si>
  <si>
    <t>P30</t>
    <phoneticPr fontId="4" type="noConversion"/>
  </si>
  <si>
    <t>φ41</t>
    <phoneticPr fontId="4" type="noConversion"/>
  </si>
  <si>
    <t>φ52</t>
    <phoneticPr fontId="4" type="noConversion"/>
  </si>
  <si>
    <t>P38</t>
    <phoneticPr fontId="4" type="noConversion"/>
  </si>
  <si>
    <t>E-19</t>
    <phoneticPr fontId="4" type="noConversion"/>
  </si>
  <si>
    <t>M25-1</t>
    <phoneticPr fontId="4" type="noConversion"/>
  </si>
  <si>
    <t>B1LT</t>
    <phoneticPr fontId="4" type="noConversion"/>
  </si>
  <si>
    <t>M26-1</t>
    <phoneticPr fontId="4" type="noConversion"/>
  </si>
  <si>
    <t>B1F</t>
    <phoneticPr fontId="4" type="noConversion"/>
  </si>
  <si>
    <t>φ41</t>
    <phoneticPr fontId="4" type="noConversion"/>
  </si>
  <si>
    <t>φ41</t>
    <phoneticPr fontId="4" type="noConversion"/>
  </si>
  <si>
    <t>P30</t>
    <phoneticPr fontId="4" type="noConversion"/>
  </si>
  <si>
    <t>B1F</t>
    <phoneticPr fontId="4" type="noConversion"/>
  </si>
  <si>
    <t>P30</t>
    <phoneticPr fontId="4" type="noConversion"/>
  </si>
  <si>
    <t>E-20</t>
    <phoneticPr fontId="4" type="noConversion"/>
  </si>
  <si>
    <t>E-22</t>
    <phoneticPr fontId="4" type="noConversion"/>
  </si>
  <si>
    <t>1S1-1</t>
    <phoneticPr fontId="4" type="noConversion"/>
  </si>
  <si>
    <t>40VA*2-8 60VA-1</t>
    <phoneticPr fontId="4" type="noConversion"/>
  </si>
  <si>
    <t>1500VA</t>
    <phoneticPr fontId="4" type="noConversion"/>
  </si>
  <si>
    <t>1S2-1</t>
    <phoneticPr fontId="4" type="noConversion"/>
  </si>
  <si>
    <t>40VA*2-5</t>
    <phoneticPr fontId="4" type="noConversion"/>
  </si>
  <si>
    <t>3000VA-1</t>
    <phoneticPr fontId="4" type="noConversion"/>
  </si>
  <si>
    <t>1S3-1</t>
    <phoneticPr fontId="4" type="noConversion"/>
  </si>
  <si>
    <t>1S5-1</t>
    <phoneticPr fontId="4" type="noConversion"/>
  </si>
  <si>
    <t>1S6-1</t>
    <phoneticPr fontId="4" type="noConversion"/>
  </si>
  <si>
    <t>1S7-1</t>
    <phoneticPr fontId="4" type="noConversion"/>
  </si>
  <si>
    <t>1S8-1</t>
    <phoneticPr fontId="4" type="noConversion"/>
  </si>
  <si>
    <t>1S9-1</t>
    <phoneticPr fontId="4" type="noConversion"/>
  </si>
  <si>
    <t>1S10-1</t>
    <phoneticPr fontId="4" type="noConversion"/>
  </si>
  <si>
    <t>1B3-1</t>
    <phoneticPr fontId="4" type="noConversion"/>
  </si>
  <si>
    <t>40VA*2-7 60VA-2</t>
    <phoneticPr fontId="4" type="noConversion"/>
  </si>
  <si>
    <t>180VA-6</t>
    <phoneticPr fontId="4" type="noConversion"/>
  </si>
  <si>
    <t>500VA-1</t>
    <phoneticPr fontId="4" type="noConversion"/>
  </si>
  <si>
    <t>1VS1-1</t>
    <phoneticPr fontId="4" type="noConversion"/>
  </si>
  <si>
    <t>40VA*2-13 60VA-1</t>
    <phoneticPr fontId="4" type="noConversion"/>
  </si>
  <si>
    <t>1VS2-1</t>
    <phoneticPr fontId="4" type="noConversion"/>
  </si>
  <si>
    <t>40VA*2-7 60VA-1</t>
    <phoneticPr fontId="4" type="noConversion"/>
  </si>
  <si>
    <t>180VA-5</t>
    <phoneticPr fontId="4" type="noConversion"/>
  </si>
  <si>
    <t>1VS3-1</t>
    <phoneticPr fontId="4" type="noConversion"/>
  </si>
  <si>
    <t>1VS5-1</t>
    <phoneticPr fontId="4" type="noConversion"/>
  </si>
  <si>
    <t>1VS6-1</t>
    <phoneticPr fontId="4" type="noConversion"/>
  </si>
  <si>
    <t>1VS7-1</t>
    <phoneticPr fontId="4" type="noConversion"/>
  </si>
  <si>
    <t>1VS8-1</t>
    <phoneticPr fontId="4" type="noConversion"/>
  </si>
  <si>
    <t>1VS9-1</t>
    <phoneticPr fontId="4" type="noConversion"/>
  </si>
  <si>
    <t>1VS10-1</t>
    <phoneticPr fontId="4" type="noConversion"/>
  </si>
  <si>
    <t>1VB3-1</t>
    <phoneticPr fontId="4" type="noConversion"/>
  </si>
  <si>
    <t>2A1-1</t>
    <phoneticPr fontId="4" type="noConversion"/>
  </si>
  <si>
    <t>40VA*2-6 60VA-1</t>
    <phoneticPr fontId="4" type="noConversion"/>
  </si>
  <si>
    <t>40VA*2-7</t>
    <phoneticPr fontId="4" type="noConversion"/>
  </si>
  <si>
    <t>180VA-7</t>
    <phoneticPr fontId="4" type="noConversion"/>
  </si>
  <si>
    <t>500VA-SPARE</t>
    <phoneticPr fontId="4" type="noConversion"/>
  </si>
  <si>
    <t>1500VA-SPARE</t>
    <phoneticPr fontId="4" type="noConversion"/>
  </si>
  <si>
    <t>2A3-1</t>
    <phoneticPr fontId="4" type="noConversion"/>
  </si>
  <si>
    <t>40VA*2-11 60VA-2</t>
    <phoneticPr fontId="4" type="noConversion"/>
  </si>
  <si>
    <t>2D1-1</t>
    <phoneticPr fontId="4" type="noConversion"/>
  </si>
  <si>
    <t>40VA*2-13 60VA-3</t>
    <phoneticPr fontId="4" type="noConversion"/>
  </si>
  <si>
    <t>1D5-1</t>
    <phoneticPr fontId="4" type="noConversion"/>
  </si>
  <si>
    <t>800VA-1</t>
    <phoneticPr fontId="4" type="noConversion"/>
  </si>
  <si>
    <t>E-23</t>
    <phoneticPr fontId="4" type="noConversion"/>
  </si>
  <si>
    <t>1E1-1</t>
    <phoneticPr fontId="4" type="noConversion"/>
  </si>
  <si>
    <t>1E5-1</t>
    <phoneticPr fontId="4" type="noConversion"/>
  </si>
  <si>
    <t>14F</t>
    <phoneticPr fontId="4" type="noConversion"/>
  </si>
  <si>
    <t>14F</t>
    <phoneticPr fontId="4" type="noConversion"/>
  </si>
  <si>
    <t>14D1-1</t>
    <phoneticPr fontId="4" type="noConversion"/>
  </si>
  <si>
    <t>14D5-1</t>
    <phoneticPr fontId="4" type="noConversion"/>
  </si>
  <si>
    <t>14A1-1</t>
    <phoneticPr fontId="4" type="noConversion"/>
  </si>
  <si>
    <t>500VA-1 SPARE</t>
    <phoneticPr fontId="4" type="noConversion"/>
  </si>
  <si>
    <t>1/4HP SPARE</t>
    <phoneticPr fontId="4" type="noConversion"/>
  </si>
  <si>
    <t>14A3-1</t>
    <phoneticPr fontId="4" type="noConversion"/>
  </si>
  <si>
    <t>14E1-1</t>
    <phoneticPr fontId="4" type="noConversion"/>
  </si>
  <si>
    <t>14E5-1</t>
  </si>
  <si>
    <t>14E5-2</t>
  </si>
  <si>
    <t>14E5-3</t>
  </si>
  <si>
    <t>14E5-4</t>
  </si>
  <si>
    <t>14E5-5</t>
  </si>
  <si>
    <t>14E5-6</t>
  </si>
  <si>
    <t>14E5-7</t>
  </si>
  <si>
    <t>14E5-8</t>
  </si>
  <si>
    <t>14E5-9</t>
  </si>
  <si>
    <t>14E5-10</t>
  </si>
  <si>
    <t>14E5-11</t>
  </si>
  <si>
    <t>14E5-12</t>
  </si>
  <si>
    <t>B1LT-1</t>
    <phoneticPr fontId="4" type="noConversion"/>
  </si>
  <si>
    <t>40VA-2</t>
    <phoneticPr fontId="4" type="noConversion"/>
  </si>
  <si>
    <t>1800VA</t>
    <phoneticPr fontId="4" type="noConversion"/>
  </si>
  <si>
    <t>BCW100</t>
    <phoneticPr fontId="4" type="noConversion"/>
  </si>
  <si>
    <t>P100</t>
    <phoneticPr fontId="4" type="noConversion"/>
  </si>
  <si>
    <t>接地棒</t>
    <phoneticPr fontId="4" type="noConversion"/>
  </si>
  <si>
    <t>止水板</t>
    <phoneticPr fontId="4" type="noConversion"/>
  </si>
  <si>
    <t>P60</t>
    <phoneticPr fontId="4" type="noConversion"/>
  </si>
  <si>
    <t>BCW14</t>
    <phoneticPr fontId="4" type="noConversion"/>
  </si>
  <si>
    <t>BCW60</t>
    <phoneticPr fontId="4" type="noConversion"/>
  </si>
  <si>
    <t>管總長</t>
    <phoneticPr fontId="5" type="noConversion"/>
  </si>
  <si>
    <t>消防泵</t>
    <phoneticPr fontId="4" type="noConversion"/>
  </si>
  <si>
    <t>1 1/2</t>
    <phoneticPr fontId="4" type="noConversion"/>
  </si>
  <si>
    <t>F25</t>
    <phoneticPr fontId="4" type="noConversion"/>
  </si>
  <si>
    <t>1</t>
    <phoneticPr fontId="4" type="noConversion"/>
  </si>
  <si>
    <t>2</t>
    <phoneticPr fontId="4" type="noConversion"/>
  </si>
  <si>
    <t>1 1/4</t>
    <phoneticPr fontId="4" type="noConversion"/>
  </si>
  <si>
    <t>4</t>
    <phoneticPr fontId="4" type="noConversion"/>
  </si>
  <si>
    <t>PVC4</t>
  </si>
  <si>
    <t>PVC1 1/2</t>
  </si>
  <si>
    <t>PVC2</t>
  </si>
  <si>
    <t>SUS1/2</t>
  </si>
  <si>
    <t>SUS4</t>
  </si>
  <si>
    <t>給水</t>
    <phoneticPr fontId="4" type="noConversion"/>
  </si>
  <si>
    <t>B4F</t>
    <phoneticPr fontId="4" type="noConversion"/>
  </si>
  <si>
    <t>排水</t>
    <phoneticPr fontId="4" type="noConversion"/>
  </si>
  <si>
    <t>排水</t>
    <phoneticPr fontId="4" type="noConversion"/>
  </si>
  <si>
    <t>F20</t>
    <phoneticPr fontId="4" type="noConversion"/>
  </si>
  <si>
    <t>B5F</t>
    <phoneticPr fontId="4" type="noConversion"/>
  </si>
  <si>
    <t>給水</t>
    <phoneticPr fontId="4" type="noConversion"/>
  </si>
  <si>
    <t>給水</t>
    <phoneticPr fontId="4" type="noConversion"/>
  </si>
  <si>
    <t>FAR</t>
    <phoneticPr fontId="4" type="noConversion"/>
  </si>
  <si>
    <t>屋頂水塔</t>
    <phoneticPr fontId="4" type="noConversion"/>
  </si>
  <si>
    <t>管道間1</t>
    <phoneticPr fontId="4" type="noConversion"/>
  </si>
  <si>
    <t>管道間2</t>
  </si>
  <si>
    <t>管道間3</t>
  </si>
  <si>
    <t>管道間4</t>
  </si>
  <si>
    <t>管道間5</t>
  </si>
  <si>
    <t>污水池</t>
    <phoneticPr fontId="4" type="noConversion"/>
  </si>
  <si>
    <t>PVC8</t>
    <phoneticPr fontId="4" type="noConversion"/>
  </si>
  <si>
    <t>管長</t>
    <phoneticPr fontId="5" type="noConversion"/>
  </si>
  <si>
    <t>消防泵</t>
    <phoneticPr fontId="4" type="noConversion"/>
  </si>
  <si>
    <t>泡沫</t>
    <phoneticPr fontId="4" type="noConversion"/>
  </si>
  <si>
    <t>1 1/2</t>
    <phoneticPr fontId="4" type="noConversion"/>
  </si>
  <si>
    <t>公共</t>
    <phoneticPr fontId="4" type="noConversion"/>
  </si>
  <si>
    <t>F25</t>
    <phoneticPr fontId="4" type="noConversion"/>
  </si>
  <si>
    <t>A</t>
    <phoneticPr fontId="4" type="noConversion"/>
  </si>
  <si>
    <t>1</t>
    <phoneticPr fontId="4" type="noConversion"/>
  </si>
  <si>
    <t>B</t>
    <phoneticPr fontId="4" type="noConversion"/>
  </si>
  <si>
    <t>2</t>
    <phoneticPr fontId="4" type="noConversion"/>
  </si>
  <si>
    <t>1 1/4</t>
    <phoneticPr fontId="4" type="noConversion"/>
  </si>
  <si>
    <t>1/2</t>
    <phoneticPr fontId="4" type="noConversion"/>
  </si>
  <si>
    <t>F26</t>
    <phoneticPr fontId="4" type="noConversion"/>
  </si>
  <si>
    <t>B1F</t>
    <phoneticPr fontId="4" type="noConversion"/>
  </si>
  <si>
    <t>4</t>
    <phoneticPr fontId="4" type="noConversion"/>
  </si>
  <si>
    <t>A</t>
    <phoneticPr fontId="4" type="noConversion"/>
  </si>
  <si>
    <t>B</t>
    <phoneticPr fontId="4" type="noConversion"/>
  </si>
  <si>
    <t>B2F</t>
    <phoneticPr fontId="4" type="noConversion"/>
  </si>
  <si>
    <t>消防泵</t>
    <phoneticPr fontId="4" type="noConversion"/>
  </si>
  <si>
    <t>泡沫</t>
    <phoneticPr fontId="4" type="noConversion"/>
  </si>
  <si>
    <t>4</t>
    <phoneticPr fontId="4" type="noConversion"/>
  </si>
  <si>
    <t>F26</t>
    <phoneticPr fontId="4" type="noConversion"/>
  </si>
  <si>
    <t>B1F</t>
    <phoneticPr fontId="4" type="noConversion"/>
  </si>
  <si>
    <t>F16</t>
    <phoneticPr fontId="4" type="noConversion"/>
  </si>
  <si>
    <t>13F</t>
    <phoneticPr fontId="4" type="noConversion"/>
  </si>
  <si>
    <t>6</t>
    <phoneticPr fontId="4" type="noConversion"/>
  </si>
  <si>
    <t>2 1/2</t>
    <phoneticPr fontId="4" type="noConversion"/>
  </si>
  <si>
    <t>F16</t>
    <phoneticPr fontId="4" type="noConversion"/>
  </si>
  <si>
    <t>13F</t>
    <phoneticPr fontId="4" type="noConversion"/>
  </si>
  <si>
    <t>F27</t>
    <phoneticPr fontId="4" type="noConversion"/>
  </si>
  <si>
    <t>B2F</t>
    <phoneticPr fontId="4" type="noConversion"/>
  </si>
  <si>
    <t>2房</t>
    <phoneticPr fontId="4" type="noConversion"/>
  </si>
  <si>
    <t>3房</t>
    <phoneticPr fontId="4" type="noConversion"/>
  </si>
  <si>
    <t>4房</t>
    <phoneticPr fontId="4" type="noConversion"/>
  </si>
  <si>
    <t>φ20</t>
    <phoneticPr fontId="4" type="noConversion"/>
  </si>
  <si>
    <t>φ52</t>
    <phoneticPr fontId="4" type="noConversion"/>
  </si>
  <si>
    <t>線總長</t>
    <phoneticPr fontId="5" type="noConversion"/>
  </si>
  <si>
    <t>受信總機</t>
    <phoneticPr fontId="4" type="noConversion"/>
  </si>
  <si>
    <t>感測器</t>
    <phoneticPr fontId="4" type="noConversion"/>
  </si>
  <si>
    <t>1F</t>
    <phoneticPr fontId="4" type="noConversion"/>
  </si>
  <si>
    <t>F2.0</t>
    <phoneticPr fontId="4" type="noConversion"/>
  </si>
  <si>
    <t>EA6</t>
    <phoneticPr fontId="4" type="noConversion"/>
  </si>
  <si>
    <t>中繼器</t>
    <phoneticPr fontId="4" type="noConversion"/>
  </si>
  <si>
    <t>消防箱</t>
    <phoneticPr fontId="4" type="noConversion"/>
  </si>
  <si>
    <t>R2F</t>
    <phoneticPr fontId="4" type="noConversion"/>
  </si>
  <si>
    <t>φ28</t>
    <phoneticPr fontId="4" type="noConversion"/>
  </si>
  <si>
    <t>店鋪</t>
    <phoneticPr fontId="4" type="noConversion"/>
  </si>
  <si>
    <t>總計</t>
    <phoneticPr fontId="4" type="noConversion"/>
  </si>
  <si>
    <t>5C2V</t>
    <phoneticPr fontId="4" type="noConversion"/>
  </si>
  <si>
    <t>7C2V</t>
    <phoneticPr fontId="4" type="noConversion"/>
  </si>
  <si>
    <t>TV櫃</t>
    <phoneticPr fontId="4" type="noConversion"/>
  </si>
  <si>
    <t>1F</t>
    <phoneticPr fontId="4" type="noConversion"/>
  </si>
  <si>
    <t>7C2V</t>
    <phoneticPr fontId="4" type="noConversion"/>
  </si>
  <si>
    <t>φ52</t>
    <phoneticPr fontId="4" type="noConversion"/>
  </si>
  <si>
    <t>φ28</t>
    <phoneticPr fontId="4" type="noConversion"/>
  </si>
  <si>
    <t>EA6</t>
    <phoneticPr fontId="4" type="noConversion"/>
  </si>
  <si>
    <t>B</t>
    <phoneticPr fontId="4" type="noConversion"/>
  </si>
  <si>
    <t>7C2V</t>
    <phoneticPr fontId="4" type="noConversion"/>
  </si>
  <si>
    <t>φ52</t>
    <phoneticPr fontId="4" type="noConversion"/>
  </si>
  <si>
    <t>φ28</t>
    <phoneticPr fontId="4" type="noConversion"/>
  </si>
  <si>
    <t>EA6</t>
    <phoneticPr fontId="4" type="noConversion"/>
  </si>
  <si>
    <t>B</t>
    <phoneticPr fontId="4" type="noConversion"/>
  </si>
  <si>
    <t>7C2V</t>
    <phoneticPr fontId="4" type="noConversion"/>
  </si>
  <si>
    <t>φ52</t>
    <phoneticPr fontId="4" type="noConversion"/>
  </si>
  <si>
    <t>φ28</t>
    <phoneticPr fontId="4" type="noConversion"/>
  </si>
  <si>
    <t>EA6</t>
    <phoneticPr fontId="4" type="noConversion"/>
  </si>
  <si>
    <t>B</t>
    <phoneticPr fontId="4" type="noConversion"/>
  </si>
  <si>
    <t>7C2V</t>
    <phoneticPr fontId="4" type="noConversion"/>
  </si>
  <si>
    <t>φ52</t>
    <phoneticPr fontId="4" type="noConversion"/>
  </si>
  <si>
    <t>φ28</t>
    <phoneticPr fontId="4" type="noConversion"/>
  </si>
  <si>
    <t>EA6</t>
    <phoneticPr fontId="4" type="noConversion"/>
  </si>
  <si>
    <t>B</t>
    <phoneticPr fontId="4" type="noConversion"/>
  </si>
  <si>
    <t>7C2V</t>
    <phoneticPr fontId="4" type="noConversion"/>
  </si>
  <si>
    <t>φ52</t>
    <phoneticPr fontId="4" type="noConversion"/>
  </si>
  <si>
    <t>φ28</t>
    <phoneticPr fontId="4" type="noConversion"/>
  </si>
  <si>
    <t>EA6</t>
    <phoneticPr fontId="4" type="noConversion"/>
  </si>
  <si>
    <t>B</t>
    <phoneticPr fontId="4" type="noConversion"/>
  </si>
  <si>
    <t>7C2V</t>
    <phoneticPr fontId="4" type="noConversion"/>
  </si>
  <si>
    <t>φ52</t>
    <phoneticPr fontId="4" type="noConversion"/>
  </si>
  <si>
    <t>φ28</t>
    <phoneticPr fontId="4" type="noConversion"/>
  </si>
  <si>
    <t>EA6</t>
    <phoneticPr fontId="4" type="noConversion"/>
  </si>
  <si>
    <t>7C2V</t>
    <phoneticPr fontId="4" type="noConversion"/>
  </si>
  <si>
    <t>φ52</t>
    <phoneticPr fontId="4" type="noConversion"/>
  </si>
  <si>
    <t>φ28</t>
    <phoneticPr fontId="4" type="noConversion"/>
  </si>
  <si>
    <t>EA6</t>
    <phoneticPr fontId="4" type="noConversion"/>
  </si>
  <si>
    <t>B</t>
    <phoneticPr fontId="4" type="noConversion"/>
  </si>
  <si>
    <t>7C2V</t>
    <phoneticPr fontId="4" type="noConversion"/>
  </si>
  <si>
    <t>φ52</t>
    <phoneticPr fontId="4" type="noConversion"/>
  </si>
  <si>
    <t>φ28</t>
    <phoneticPr fontId="4" type="noConversion"/>
  </si>
  <si>
    <t>EA6</t>
    <phoneticPr fontId="4" type="noConversion"/>
  </si>
  <si>
    <t>B</t>
    <phoneticPr fontId="4" type="noConversion"/>
  </si>
  <si>
    <t>7C2V</t>
    <phoneticPr fontId="4" type="noConversion"/>
  </si>
  <si>
    <t>φ52</t>
    <phoneticPr fontId="4" type="noConversion"/>
  </si>
  <si>
    <t>φ28</t>
    <phoneticPr fontId="4" type="noConversion"/>
  </si>
  <si>
    <t>EA6</t>
    <phoneticPr fontId="4" type="noConversion"/>
  </si>
  <si>
    <t>B</t>
    <phoneticPr fontId="4" type="noConversion"/>
  </si>
  <si>
    <t>A</t>
    <phoneticPr fontId="4" type="noConversion"/>
  </si>
  <si>
    <t>A</t>
    <phoneticPr fontId="4" type="noConversion"/>
  </si>
  <si>
    <t>A</t>
    <phoneticPr fontId="4" type="noConversion"/>
  </si>
  <si>
    <t>A</t>
    <phoneticPr fontId="4" type="noConversion"/>
  </si>
  <si>
    <t>A</t>
    <phoneticPr fontId="4" type="noConversion"/>
  </si>
  <si>
    <t>A</t>
    <phoneticPr fontId="4" type="noConversion"/>
  </si>
  <si>
    <t>A</t>
    <phoneticPr fontId="4" type="noConversion"/>
  </si>
  <si>
    <t>A</t>
    <phoneticPr fontId="4" type="noConversion"/>
  </si>
  <si>
    <t>JA1</t>
    <phoneticPr fontId="4" type="noConversion"/>
  </si>
  <si>
    <t>5C2V</t>
    <phoneticPr fontId="4" type="noConversion"/>
  </si>
  <si>
    <t>1F</t>
    <phoneticPr fontId="4" type="noConversion"/>
  </si>
  <si>
    <t>5C2V</t>
    <phoneticPr fontId="4" type="noConversion"/>
  </si>
  <si>
    <t>2F</t>
    <phoneticPr fontId="4" type="noConversion"/>
  </si>
  <si>
    <t>2F</t>
    <phoneticPr fontId="4" type="noConversion"/>
  </si>
  <si>
    <t>2F</t>
    <phoneticPr fontId="4" type="noConversion"/>
  </si>
  <si>
    <t>5C2V</t>
    <phoneticPr fontId="4" type="noConversion"/>
  </si>
  <si>
    <t>2F</t>
    <phoneticPr fontId="4" type="noConversion"/>
  </si>
  <si>
    <t>5C2V</t>
    <phoneticPr fontId="4" type="noConversion"/>
  </si>
  <si>
    <t>13A1</t>
    <phoneticPr fontId="4" type="noConversion"/>
  </si>
  <si>
    <t>13A5</t>
    <phoneticPr fontId="4" type="noConversion"/>
  </si>
  <si>
    <t>2F</t>
    <phoneticPr fontId="4" type="noConversion"/>
  </si>
  <si>
    <t>2F</t>
    <phoneticPr fontId="4" type="noConversion"/>
  </si>
  <si>
    <t>EA11</t>
    <phoneticPr fontId="4" type="noConversion"/>
  </si>
  <si>
    <t>1F</t>
    <phoneticPr fontId="4" type="noConversion"/>
  </si>
  <si>
    <t>T1A1</t>
    <phoneticPr fontId="4" type="noConversion"/>
  </si>
  <si>
    <t>EA11</t>
    <phoneticPr fontId="4" type="noConversion"/>
  </si>
  <si>
    <t>A</t>
    <phoneticPr fontId="4" type="noConversion"/>
  </si>
  <si>
    <t>1F</t>
    <phoneticPr fontId="4" type="noConversion"/>
  </si>
  <si>
    <t>TA1</t>
    <phoneticPr fontId="4" type="noConversion"/>
  </si>
  <si>
    <t>公共服務空間</t>
    <phoneticPr fontId="4" type="noConversion"/>
  </si>
  <si>
    <t>管委會空間</t>
    <phoneticPr fontId="4" type="noConversion"/>
  </si>
  <si>
    <t>EA12</t>
    <phoneticPr fontId="4" type="noConversion"/>
  </si>
  <si>
    <t>T2A1-T13</t>
    <phoneticPr fontId="4" type="noConversion"/>
  </si>
  <si>
    <t>12</t>
    <phoneticPr fontId="4" type="noConversion"/>
  </si>
  <si>
    <t>T2A2-T13</t>
    <phoneticPr fontId="4" type="noConversion"/>
  </si>
  <si>
    <t>T2A3-T13</t>
    <phoneticPr fontId="4" type="noConversion"/>
  </si>
  <si>
    <t>T2A5-T13</t>
    <phoneticPr fontId="4" type="noConversion"/>
  </si>
  <si>
    <t>管長1</t>
    <phoneticPr fontId="5" type="noConversion"/>
  </si>
  <si>
    <t>管總長1</t>
    <phoneticPr fontId="5" type="noConversion"/>
  </si>
  <si>
    <t>管長2</t>
    <phoneticPr fontId="5" type="noConversion"/>
  </si>
  <si>
    <t>管總長2</t>
    <phoneticPr fontId="5" type="noConversion"/>
  </si>
  <si>
    <t>X250</t>
    <phoneticPr fontId="4" type="noConversion"/>
  </si>
  <si>
    <t>管組數</t>
    <phoneticPr fontId="5" type="noConversion"/>
  </si>
  <si>
    <t>線組數</t>
    <phoneticPr fontId="4" type="noConversion"/>
  </si>
  <si>
    <t>條數/組</t>
    <phoneticPr fontId="5" type="noConversion"/>
  </si>
  <si>
    <t>線長度/條數</t>
    <phoneticPr fontId="5" type="noConversion"/>
  </si>
  <si>
    <t>地線條數</t>
    <phoneticPr fontId="5" type="noConversion"/>
  </si>
  <si>
    <t>地線總長</t>
    <phoneticPr fontId="5" type="noConversion"/>
  </si>
  <si>
    <t>線材名稱(PK)</t>
    <phoneticPr fontId="4" type="noConversion"/>
  </si>
  <si>
    <t>地線名稱(PK)</t>
    <phoneticPr fontId="4" type="noConversion"/>
  </si>
  <si>
    <t>管材名稱(PK)</t>
    <phoneticPr fontId="4" type="noConversion"/>
  </si>
  <si>
    <t>一次側名稱(PK)</t>
    <phoneticPr fontId="5" type="noConversion"/>
  </si>
  <si>
    <t>二次側名稱(PK)</t>
    <phoneticPr fontId="4" type="noConversion"/>
  </si>
  <si>
    <t>管材名稱1(PK)</t>
    <phoneticPr fontId="4" type="noConversion"/>
  </si>
  <si>
    <t>管材名稱2(PK)</t>
    <phoneticPr fontId="4" type="noConversion"/>
  </si>
  <si>
    <t>管組數1</t>
    <phoneticPr fontId="5" type="noConversion"/>
  </si>
  <si>
    <t>管組數2</t>
    <phoneticPr fontId="5" type="noConversion"/>
  </si>
  <si>
    <t>管材名稱(PK)</t>
    <phoneticPr fontId="4" type="noConversion"/>
  </si>
  <si>
    <t>管數/組</t>
    <phoneticPr fontId="5" type="noConversion"/>
  </si>
  <si>
    <t>管組數</t>
    <phoneticPr fontId="4" type="noConversion"/>
  </si>
  <si>
    <t>管總長</t>
    <phoneticPr fontId="5" type="noConversion"/>
  </si>
  <si>
    <t>管長度/組數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</si>
</sst>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9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#,##0_);[Red]\(#,##0\)"/>
    <numFmt numFmtId="179" formatCode="#,##0.00_ "/>
    <numFmt numFmtId="180" formatCode="#,##0.0_);\(#,##0.0\)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&quot;•&quot;\ \ @"/>
    <numFmt numFmtId="184" formatCode="_-* #,##0.0_-;\-* #,##0.0_-;_-* &quot;-&quot;??_-;_-@_-"/>
    <numFmt numFmtId="185" formatCode="General_)"/>
    <numFmt numFmtId="186" formatCode="0.000"/>
    <numFmt numFmtId="187" formatCode="#,##0.00;[Red]#,##0.00"/>
    <numFmt numFmtId="188" formatCode="0.000000"/>
    <numFmt numFmtId="189" formatCode="0.0\ &quot;M&quot;"/>
    <numFmt numFmtId="190" formatCode="_(* #,##0.0000_);_(* \(#,##0.0000\);_(* &quot;-&quot;_);_(@_)"/>
    <numFmt numFmtId="191" formatCode="#,##0.0000_);\(#,##0.0000\)"/>
    <numFmt numFmtId="192" formatCode="&quot;$&quot;#,##0\ ;\(&quot;$&quot;#,##0\)"/>
    <numFmt numFmtId="193" formatCode="\ \ _•&quot;–&quot;\ \ \ \ @"/>
    <numFmt numFmtId="194" formatCode="#,##0.000"/>
    <numFmt numFmtId="195" formatCode="&quot;$&quot;#,##0\ ;\-&quot;$&quot;#,##0"/>
    <numFmt numFmtId="196" formatCode="0.00_)"/>
    <numFmt numFmtId="197" formatCode="#,##0.0"/>
    <numFmt numFmtId="198" formatCode="_(* #,##0.000000_);_(* \(#,##0.000000\);_(* &quot;-&quot;_);_(@_)"/>
    <numFmt numFmtId="199" formatCode="#,##0.00_);"/>
    <numFmt numFmtId="200" formatCode="_(* #,##0.00_);_(* \(#,##0.00\);_(* &quot;-&quot;??_);_(@_)"/>
    <numFmt numFmtId="201" formatCode="_(* #,##0_);_(* \(#,##0\);_(* &quot;-&quot;_);_(@_)"/>
    <numFmt numFmtId="202" formatCode="0_);[Red]\(0\)"/>
    <numFmt numFmtId="203" formatCode="#,##0.0_ "/>
    <numFmt numFmtId="204" formatCode="&quot;$&quot;#,##0_);[Red]\(&quot;$&quot;#,##0\)"/>
    <numFmt numFmtId="205" formatCode="_ * #,##0_ ;_ * \-#,##0_ ;_ * &quot;-&quot;_ ;_ @_ "/>
    <numFmt numFmtId="206" formatCode="_ * #,##0.00_ ;_ * \-#,##0.00_ ;_ * &quot;-&quot;??_ ;_ @_ "/>
    <numFmt numFmtId="207" formatCode="_ &quot;\&quot;* #,##0_ ;_ &quot;\&quot;* \-#,##0_ ;_ &quot;\&quot;* &quot;-&quot;_ ;_ @_ "/>
    <numFmt numFmtId="208" formatCode="_ &quot;\&quot;* #,##0.00_ ;_ &quot;\&quot;* \-#,##0.00_ ;_ &quot;\&quot;* &quot;-&quot;??_ ;_ @_ "/>
    <numFmt numFmtId="209" formatCode="#,##0;\(#,##0\)"/>
    <numFmt numFmtId="210" formatCode="&quot;SFr.&quot;#,##0;&quot;SFr.&quot;\-#,##0"/>
    <numFmt numFmtId="211" formatCode="&quot;SFr.&quot;#,##0;[Red]&quot;SFr.&quot;\-#,##0"/>
    <numFmt numFmtId="212" formatCode="hh:mm:ss\ AM/PM_)"/>
    <numFmt numFmtId="213" formatCode="_-* #,##0.00\ [$€]_-;\-* #,##0.00\ [$€]_-;_-* &quot;-&quot;??\ [$€]_-;_-@_-"/>
    <numFmt numFmtId="214" formatCode="&quot;Terminal Value @&quot;\ 0.0\x\ &quot;Yr 2001 BCF&quot;"/>
    <numFmt numFmtId="215" formatCode="&quot;SFr.&quot;#,##0.00;&quot;SFr.&quot;\-#,##0.00"/>
    <numFmt numFmtId="216" formatCode="&quot;SFr.&quot;#,##0.00;[Red]&quot;SFr.&quot;\-#,##0.00"/>
    <numFmt numFmtId="217" formatCode="0.00_);[Red]\(0.00\)"/>
    <numFmt numFmtId="218" formatCode="0.0000000"/>
    <numFmt numFmtId="219" formatCode="\฿\t#,##0_);[Red]\(\฿\t#,##0\)"/>
    <numFmt numFmtId="220" formatCode="[DBNum2][$-404]General"/>
  </numFmts>
  <fonts count="13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12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0"/>
      <name val="Helv"/>
      <family val="2"/>
    </font>
    <font>
      <sz val="12"/>
      <color indexed="8"/>
      <name val="Times New Roman"/>
      <family val="1"/>
    </font>
    <font>
      <sz val="12"/>
      <name val="Times New Roman"/>
      <family val="1"/>
    </font>
    <font>
      <sz val="10"/>
      <name val="MS Sans Serif"/>
      <family val="2"/>
    </font>
    <font>
      <sz val="11"/>
      <name val=""/>
      <family val="1"/>
      <charset val="136"/>
    </font>
    <font>
      <u/>
      <sz val="12"/>
      <color indexed="12"/>
      <name val="·s²Ó©úÅé"/>
      <family val="1"/>
    </font>
    <font>
      <sz val="12"/>
      <name val="¥þ¯u·¢®Ñ"/>
      <family val="1"/>
    </font>
    <font>
      <b/>
      <sz val="12"/>
      <name val="Times New Roman"/>
      <family val="1"/>
    </font>
    <font>
      <sz val="8"/>
      <name val="Times"/>
      <family val="1"/>
    </font>
    <font>
      <b/>
      <sz val="8.3000000000000007"/>
      <name val="Helv"/>
      <family val="2"/>
    </font>
    <font>
      <sz val="12"/>
      <name val="Courier"/>
      <family val="3"/>
    </font>
    <font>
      <sz val="9"/>
      <name val="Times New Roman"/>
      <family val="1"/>
    </font>
    <font>
      <sz val="8"/>
      <name val="Arial"/>
      <family val="2"/>
    </font>
    <font>
      <b/>
      <sz val="11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12"/>
      <color indexed="8"/>
      <name val="新細明體"/>
      <family val="1"/>
      <charset val="136"/>
    </font>
    <font>
      <u/>
      <sz val="10"/>
      <color indexed="14"/>
      <name val="MS Sans Serif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name val="Times New Roman"/>
      <family val="1"/>
    </font>
    <font>
      <u/>
      <sz val="10"/>
      <color indexed="12"/>
      <name val="Arial"/>
      <family val="2"/>
    </font>
    <font>
      <sz val="12"/>
      <color indexed="12"/>
      <name val="Times New Roman"/>
      <family val="1"/>
    </font>
    <font>
      <b/>
      <sz val="10"/>
      <name val="Times"/>
      <family val="1"/>
    </font>
    <font>
      <i/>
      <sz val="8"/>
      <name val="Times"/>
      <family val="1"/>
    </font>
    <font>
      <b/>
      <i/>
      <sz val="16"/>
      <name val="Helv"/>
      <family val="2"/>
    </font>
    <font>
      <sz val="8"/>
      <color indexed="8"/>
      <name val="Arial"/>
      <family val="2"/>
    </font>
    <font>
      <sz val="16"/>
      <name val="標楷體"/>
      <family val="4"/>
      <charset val="136"/>
    </font>
    <font>
      <sz val="12"/>
      <name val="夥鰻羹"/>
      <family val="1"/>
      <charset val="136"/>
    </font>
    <font>
      <sz val="12"/>
      <color rgb="FF000000"/>
      <name val="新細明體"/>
      <family val="1"/>
      <charset val="136"/>
    </font>
    <font>
      <sz val="10"/>
      <color rgb="FF000000"/>
      <name val="Arial"/>
      <family val="2"/>
    </font>
    <font>
      <sz val="11"/>
      <name val="標楷體"/>
      <family val="4"/>
      <charset val="136"/>
    </font>
    <font>
      <sz val="12"/>
      <name val="細明體"/>
      <family val="3"/>
      <charset val="136"/>
    </font>
    <font>
      <sz val="10"/>
      <name val="新細明體"/>
      <family val="1"/>
      <charset val="136"/>
    </font>
    <font>
      <sz val="11"/>
      <name val="ＭＳ Ｐゴシック"/>
      <family val="2"/>
    </font>
    <font>
      <sz val="11"/>
      <name val="元易細明體"/>
      <family val="3"/>
      <charset val="136"/>
    </font>
    <font>
      <sz val="12"/>
      <name val="Arial Narrow"/>
      <family val="2"/>
    </font>
    <font>
      <sz val="9"/>
      <name val="華康仿宋體"/>
      <family val="1"/>
      <charset val="136"/>
    </font>
    <font>
      <sz val="12"/>
      <name val="宋体"/>
      <family val="3"/>
      <charset val="136"/>
    </font>
    <font>
      <sz val="10"/>
      <name val="細明體"/>
      <family val="3"/>
      <charset val="136"/>
    </font>
    <font>
      <u/>
      <sz val="12"/>
      <color indexed="36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name val="Century Gothic"/>
      <family val="2"/>
    </font>
    <font>
      <sz val="11"/>
      <name val="?"/>
      <family val="3"/>
      <charset val="136"/>
    </font>
    <font>
      <sz val="11"/>
      <color indexed="8"/>
      <name val="Calibri"/>
      <family val="2"/>
    </font>
    <font>
      <sz val="12"/>
      <color indexed="56"/>
      <name val="新細明體"/>
      <family val="1"/>
      <charset val="136"/>
    </font>
    <font>
      <sz val="11"/>
      <color indexed="9"/>
      <name val="Calibri"/>
      <family val="2"/>
    </font>
    <font>
      <sz val="12"/>
      <color indexed="9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9"/>
      <name val="Arial"/>
      <family val="2"/>
    </font>
    <font>
      <b/>
      <sz val="11"/>
      <color indexed="9"/>
      <name val="Calibri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9"/>
      <name val="CG Times (W1)"/>
      <family val="1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name val="細明體"/>
      <family val="3"/>
      <charset val="136"/>
    </font>
    <font>
      <sz val="11"/>
      <color indexed="10"/>
      <name val="Calibri"/>
      <family val="2"/>
    </font>
    <font>
      <sz val="12"/>
      <name val="華康中楷體"/>
      <family val="3"/>
      <charset val="136"/>
    </font>
    <font>
      <sz val="10.5"/>
      <name val="Times New Roman"/>
      <family val="1"/>
    </font>
    <font>
      <sz val="13"/>
      <name val="Times New Roman"/>
      <family val="1"/>
    </font>
    <font>
      <sz val="12"/>
      <color indexed="60"/>
      <name val="新細明體"/>
      <family val="1"/>
      <charset val="136"/>
    </font>
    <font>
      <sz val="12"/>
      <color indexed="19"/>
      <name val="新細明體"/>
      <family val="1"/>
      <charset val="136"/>
    </font>
    <font>
      <sz val="12"/>
      <color rgb="FF9C6500"/>
      <name val="新細明體"/>
      <family val="1"/>
      <charset val="136"/>
      <scheme val="minor"/>
    </font>
    <font>
      <b/>
      <sz val="12"/>
      <color indexed="56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0"/>
      <name val="華康中楷體"/>
      <family val="3"/>
      <charset val="136"/>
    </font>
    <font>
      <sz val="12"/>
      <color indexed="17"/>
      <name val="新細明體"/>
      <family val="1"/>
      <charset val="136"/>
    </font>
    <font>
      <sz val="12"/>
      <color rgb="FF006100"/>
      <name val="新細明體"/>
      <family val="1"/>
      <charset val="136"/>
      <scheme val="minor"/>
    </font>
    <font>
      <sz val="12"/>
      <color indexed="17"/>
      <name val="Times New Roman"/>
      <family val="1"/>
    </font>
    <font>
      <b/>
      <sz val="12"/>
      <color indexed="5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rgb="FFFA7D00"/>
      <name val="新細明體"/>
      <family val="1"/>
      <charset val="136"/>
      <scheme val="minor"/>
    </font>
    <font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rgb="FFFA7D00"/>
      <name val="新細明體"/>
      <family val="1"/>
      <charset val="136"/>
      <scheme val="minor"/>
    </font>
    <font>
      <sz val="14"/>
      <name val="뼻뮝"/>
      <family val="3"/>
    </font>
    <font>
      <sz val="10"/>
      <color indexed="17"/>
      <name val="華康中楷體"/>
      <family val="3"/>
      <charset val="136"/>
    </font>
    <font>
      <sz val="10"/>
      <color indexed="12"/>
      <name val="華康中楷體"/>
      <family val="3"/>
      <charset val="136"/>
    </font>
    <font>
      <u/>
      <sz val="12"/>
      <color indexed="12"/>
      <name val="新細明體"/>
      <family val="1"/>
      <charset val="136"/>
    </font>
    <font>
      <u/>
      <sz val="9"/>
      <color indexed="12"/>
      <name val="新細明體"/>
      <family val="1"/>
      <charset val="136"/>
    </font>
    <font>
      <u/>
      <sz val="12"/>
      <color indexed="12"/>
      <name val="Times New Roman"/>
      <family val="1"/>
    </font>
    <font>
      <u/>
      <sz val="12"/>
      <color indexed="12"/>
      <name val="Courier"/>
      <family val="3"/>
    </font>
    <font>
      <i/>
      <sz val="12"/>
      <color indexed="23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sz val="10"/>
      <color indexed="10"/>
      <name val="華康中楷體"/>
      <family val="3"/>
      <charset val="136"/>
    </font>
    <font>
      <b/>
      <sz val="15"/>
      <color indexed="56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5"/>
      <color theme="3"/>
      <name val="新細明體"/>
      <family val="1"/>
      <charset val="136"/>
      <scheme val="minor"/>
    </font>
    <font>
      <b/>
      <sz val="13"/>
      <color indexed="56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3"/>
      <color theme="3"/>
      <name val="新細明體"/>
      <family val="1"/>
      <charset val="136"/>
      <scheme val="minor"/>
    </font>
    <font>
      <b/>
      <sz val="11"/>
      <color indexed="62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1"/>
      <color theme="3"/>
      <name val="新細明體"/>
      <family val="1"/>
      <charset val="136"/>
      <scheme val="minor"/>
    </font>
    <font>
      <b/>
      <sz val="18"/>
      <color indexed="62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8"/>
      <color theme="3"/>
      <name val="新細明體"/>
      <family val="1"/>
      <charset val="136"/>
      <scheme val="major"/>
    </font>
    <font>
      <sz val="12"/>
      <color indexed="62"/>
      <name val="新細明體"/>
      <family val="1"/>
      <charset val="136"/>
    </font>
    <font>
      <sz val="12"/>
      <color rgb="FF3F3F76"/>
      <name val="新細明體"/>
      <family val="1"/>
      <charset val="136"/>
      <scheme val="minor"/>
    </font>
    <font>
      <b/>
      <sz val="12"/>
      <color indexed="63"/>
      <name val="新細明體"/>
      <family val="1"/>
      <charset val="136"/>
    </font>
    <font>
      <b/>
      <sz val="12"/>
      <color rgb="FF3F3F3F"/>
      <name val="新細明體"/>
      <family val="1"/>
      <charset val="136"/>
      <scheme val="minor"/>
    </font>
    <font>
      <b/>
      <sz val="12"/>
      <color indexed="9"/>
      <name val="新細明體"/>
      <family val="1"/>
      <charset val="136"/>
    </font>
    <font>
      <b/>
      <sz val="12"/>
      <color theme="0"/>
      <name val="新細明體"/>
      <family val="1"/>
      <charset val="136"/>
      <scheme val="minor"/>
    </font>
    <font>
      <sz val="12"/>
      <name val="바탕체"/>
      <family val="3"/>
    </font>
    <font>
      <sz val="12"/>
      <color rgb="FF9C0006"/>
      <name val="新細明體"/>
      <family val="1"/>
      <charset val="136"/>
      <scheme val="minor"/>
    </font>
    <font>
      <sz val="12"/>
      <color indexed="20"/>
      <name val="Times New Roman"/>
      <family val="1"/>
    </font>
    <font>
      <sz val="12"/>
      <name val="뼻뮝"/>
      <family val="3"/>
    </font>
    <font>
      <sz val="12"/>
      <color rgb="FFFF0000"/>
      <name val="新細明體"/>
      <family val="1"/>
      <charset val="136"/>
      <scheme val="minor"/>
    </font>
    <font>
      <sz val="14"/>
      <name val="Cordia New"/>
      <family val="2"/>
    </font>
    <font>
      <sz val="8"/>
      <name val=".VnTime"/>
      <family val="2"/>
    </font>
    <font>
      <sz val="10"/>
      <name val="굴림체"/>
      <family val="3"/>
    </font>
    <font>
      <sz val="1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2"/>
      <color rgb="FF000000"/>
      <name val="PMingLiu"/>
    </font>
    <font>
      <sz val="11"/>
      <name val="ＭＳ Ｐゴシック"/>
      <family val="2"/>
      <charset val="128"/>
    </font>
    <font>
      <sz val="10"/>
      <color indexed="8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gray0625">
        <fgColor indexed="1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0"/>
        <bgColor indexed="64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5"/>
        <bgColor indexed="29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56"/>
      </left>
      <right style="hair">
        <color indexed="56"/>
      </right>
      <top style="hair">
        <color indexed="56"/>
      </top>
      <bottom style="hair">
        <color indexed="56"/>
      </bottom>
      <diagonal/>
    </border>
    <border>
      <left/>
      <right/>
      <top/>
      <bottom style="thin">
        <color auto="1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7"/>
      </bottom>
      <diagonal/>
    </border>
  </borders>
  <cellStyleXfs count="1240">
    <xf numFmtId="0" fontId="0" fillId="0" borderId="0">
      <alignment vertical="center"/>
    </xf>
    <xf numFmtId="0" fontId="2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/>
    <xf numFmtId="0" fontId="8" fillId="0" borderId="0">
      <alignment vertical="center"/>
    </xf>
    <xf numFmtId="43" fontId="7" fillId="0" borderId="0" applyFont="0" applyFill="0" applyBorder="0" applyAlignment="0" applyProtection="0"/>
    <xf numFmtId="3" fontId="9" fillId="0" borderId="0">
      <alignment horizontal="left" vertical="center"/>
    </xf>
    <xf numFmtId="0" fontId="10" fillId="0" borderId="0"/>
    <xf numFmtId="180" fontId="11" fillId="0" borderId="0"/>
    <xf numFmtId="0" fontId="12" fillId="0" borderId="0"/>
    <xf numFmtId="0" fontId="10" fillId="0" borderId="0"/>
    <xf numFmtId="0" fontId="10" fillId="0" borderId="0"/>
    <xf numFmtId="0" fontId="13" fillId="0" borderId="0"/>
    <xf numFmtId="0" fontId="13" fillId="0" borderId="0"/>
    <xf numFmtId="0" fontId="10" fillId="0" borderId="0"/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10" fillId="0" borderId="0"/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13" fillId="0" borderId="0"/>
    <xf numFmtId="0" fontId="13" fillId="0" borderId="0"/>
    <xf numFmtId="180" fontId="11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180" fontId="11" fillId="0" borderId="0"/>
    <xf numFmtId="0" fontId="10" fillId="0" borderId="0"/>
    <xf numFmtId="0" fontId="14" fillId="0" borderId="0"/>
    <xf numFmtId="0" fontId="14" fillId="0" borderId="0"/>
    <xf numFmtId="0" fontId="10" fillId="0" borderId="0"/>
    <xf numFmtId="0" fontId="12" fillId="0" borderId="0"/>
    <xf numFmtId="180" fontId="11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0" fillId="0" borderId="0"/>
    <xf numFmtId="180" fontId="11" fillId="0" borderId="0"/>
    <xf numFmtId="180" fontId="11" fillId="0" borderId="0"/>
    <xf numFmtId="0" fontId="13" fillId="0" borderId="0"/>
    <xf numFmtId="3" fontId="9" fillId="0" borderId="0">
      <alignment horizontal="left" vertical="center"/>
    </xf>
    <xf numFmtId="3" fontId="9" fillId="0" borderId="0">
      <alignment horizontal="left" vertical="center"/>
    </xf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180" fontId="11" fillId="0" borderId="0"/>
    <xf numFmtId="180" fontId="11" fillId="0" borderId="0"/>
    <xf numFmtId="0" fontId="10" fillId="0" borderId="0"/>
    <xf numFmtId="0" fontId="10" fillId="0" borderId="0"/>
    <xf numFmtId="0" fontId="10" fillId="0" borderId="0"/>
    <xf numFmtId="3" fontId="9" fillId="0" borderId="0">
      <alignment horizontal="left" vertical="center"/>
    </xf>
    <xf numFmtId="0" fontId="12" fillId="0" borderId="0"/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14" fillId="0" borderId="0"/>
    <xf numFmtId="0" fontId="14" fillId="0" borderId="0"/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14" fillId="0" borderId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13" applyNumberFormat="0" applyFill="0" applyAlignment="0" applyProtection="0"/>
    <xf numFmtId="0" fontId="18" fillId="0" borderId="0"/>
    <xf numFmtId="0" fontId="19" fillId="34" borderId="14" applyNumberFormat="0" applyAlignment="0"/>
    <xf numFmtId="183" fontId="12" fillId="0" borderId="0" applyFont="0" applyFill="0" applyBorder="0" applyAlignment="0" applyProtection="0"/>
    <xf numFmtId="184" fontId="20" fillId="0" borderId="0" applyFill="0" applyBorder="0" applyAlignment="0"/>
    <xf numFmtId="185" fontId="21" fillId="0" borderId="0" applyFill="0" applyBorder="0" applyAlignment="0"/>
    <xf numFmtId="186" fontId="21" fillId="0" borderId="0" applyFill="0" applyBorder="0" applyAlignment="0"/>
    <xf numFmtId="187" fontId="12" fillId="0" borderId="0" applyFill="0" applyBorder="0" applyAlignment="0"/>
    <xf numFmtId="188" fontId="12" fillId="0" borderId="0" applyFill="0" applyBorder="0" applyAlignment="0"/>
    <xf numFmtId="184" fontId="20" fillId="0" borderId="0" applyFill="0" applyBorder="0" applyAlignment="0"/>
    <xf numFmtId="189" fontId="12" fillId="0" borderId="0" applyFill="0" applyBorder="0" applyAlignment="0"/>
    <xf numFmtId="185" fontId="21" fillId="0" borderId="0" applyFill="0" applyBorder="0" applyAlignment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2" fillId="0" borderId="0"/>
    <xf numFmtId="190" fontId="12" fillId="0" borderId="0"/>
    <xf numFmtId="0" fontId="2" fillId="0" borderId="0" applyFont="0" applyFill="0" applyBorder="0" applyAlignment="0" applyProtection="0"/>
    <xf numFmtId="184" fontId="20" fillId="0" borderId="0" applyFont="0" applyFill="0" applyBorder="0" applyAlignment="0" applyProtection="0"/>
    <xf numFmtId="37" fontId="22" fillId="0" borderId="0" applyFill="0" applyBorder="0" applyAlignment="0" applyProtection="0"/>
    <xf numFmtId="180" fontId="22" fillId="0" borderId="0" applyFill="0" applyBorder="0" applyAlignment="0" applyProtection="0"/>
    <xf numFmtId="191" fontId="20" fillId="0" borderId="0" applyFont="0" applyFill="0" applyBorder="0" applyAlignment="0" applyProtection="0"/>
    <xf numFmtId="3" fontId="2" fillId="0" borderId="0" applyFont="0" applyFill="0" applyBorder="0" applyAlignment="0" applyProtection="0"/>
    <xf numFmtId="185" fontId="23" fillId="0" borderId="0" applyFill="0" applyBorder="0">
      <alignment horizontal="left"/>
    </xf>
    <xf numFmtId="0" fontId="2" fillId="0" borderId="0" applyFont="0" applyFill="0" applyBorder="0" applyAlignment="0" applyProtection="0"/>
    <xf numFmtId="185" fontId="21" fillId="0" borderId="0" applyFont="0" applyFill="0" applyBorder="0" applyAlignment="0" applyProtection="0"/>
    <xf numFmtId="189" fontId="12" fillId="0" borderId="0" applyFont="0" applyFill="0" applyBorder="0" applyAlignment="0" applyProtection="0"/>
    <xf numFmtId="192" fontId="2" fillId="0" borderId="0" applyFont="0" applyFill="0" applyBorder="0" applyAlignment="0" applyProtection="0"/>
    <xf numFmtId="193" fontId="12" fillId="0" borderId="0" applyFont="0" applyFill="0" applyBorder="0" applyAlignment="0" applyProtection="0"/>
    <xf numFmtId="0" fontId="2" fillId="0" borderId="0" applyFont="0" applyFill="0" applyBorder="0" applyAlignment="0" applyProtection="0"/>
    <xf numFmtId="14" fontId="24" fillId="0" borderId="0" applyFill="0" applyBorder="0" applyAlignment="0"/>
    <xf numFmtId="38" fontId="13" fillId="0" borderId="15">
      <alignment vertical="center"/>
    </xf>
    <xf numFmtId="194" fontId="25" fillId="0" borderId="0"/>
    <xf numFmtId="184" fontId="20" fillId="0" borderId="0" applyFill="0" applyBorder="0" applyAlignment="0"/>
    <xf numFmtId="185" fontId="21" fillId="0" borderId="0" applyFill="0" applyBorder="0" applyAlignment="0"/>
    <xf numFmtId="184" fontId="20" fillId="0" borderId="0" applyFill="0" applyBorder="0" applyAlignment="0"/>
    <xf numFmtId="189" fontId="12" fillId="0" borderId="0" applyFill="0" applyBorder="0" applyAlignment="0"/>
    <xf numFmtId="185" fontId="21" fillId="0" borderId="0" applyFill="0" applyBorder="0" applyAlignment="0"/>
    <xf numFmtId="0" fontId="26" fillId="0" borderId="0">
      <alignment vertical="center"/>
    </xf>
    <xf numFmtId="2" fontId="2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2" fillId="0" borderId="13" applyNumberFormat="0" applyFont="0" applyBorder="0" applyAlignment="0"/>
    <xf numFmtId="38" fontId="22" fillId="35" borderId="0" applyNumberFormat="0" applyBorder="0" applyAlignment="0" applyProtection="0"/>
    <xf numFmtId="0" fontId="28" fillId="0" borderId="16" applyNumberFormat="0" applyAlignment="0" applyProtection="0">
      <alignment horizontal="left" vertical="center"/>
    </xf>
    <xf numFmtId="0" fontId="28" fillId="0" borderId="11">
      <alignment horizontal="left" vertical="center"/>
    </xf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6" fontId="30" fillId="0" borderId="0">
      <alignment vertical="center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180" fontId="11" fillId="36" borderId="0" applyNumberFormat="0" applyFont="0" applyBorder="0" applyAlignment="0">
      <protection locked="0"/>
    </xf>
    <xf numFmtId="10" fontId="22" fillId="37" borderId="10" applyNumberFormat="0" applyBorder="0" applyAlignment="0" applyProtection="0"/>
    <xf numFmtId="180" fontId="32" fillId="0" borderId="0" applyNumberFormat="0" applyFill="0" applyBorder="0" applyAlignment="0">
      <protection locked="0"/>
    </xf>
    <xf numFmtId="195" fontId="25" fillId="0" borderId="0"/>
    <xf numFmtId="184" fontId="20" fillId="0" borderId="0" applyFill="0" applyBorder="0" applyAlignment="0"/>
    <xf numFmtId="185" fontId="21" fillId="0" borderId="0" applyFill="0" applyBorder="0" applyAlignment="0"/>
    <xf numFmtId="184" fontId="20" fillId="0" borderId="0" applyFill="0" applyBorder="0" applyAlignment="0"/>
    <xf numFmtId="189" fontId="12" fillId="0" borderId="0" applyFill="0" applyBorder="0" applyAlignment="0"/>
    <xf numFmtId="185" fontId="21" fillId="0" borderId="0" applyFill="0" applyBorder="0" applyAlignment="0"/>
    <xf numFmtId="0" fontId="33" fillId="0" borderId="0"/>
    <xf numFmtId="0" fontId="34" fillId="0" borderId="0"/>
    <xf numFmtId="0" fontId="10" fillId="0" borderId="0"/>
    <xf numFmtId="196" fontId="35" fillId="0" borderId="0"/>
    <xf numFmtId="0" fontId="2" fillId="0" borderId="0"/>
    <xf numFmtId="188" fontId="12" fillId="0" borderId="0" applyFont="0" applyFill="0" applyBorder="0" applyAlignment="0" applyProtection="0"/>
    <xf numFmtId="191" fontId="20" fillId="0" borderId="0" applyFont="0" applyFill="0" applyBorder="0" applyAlignment="0" applyProtection="0"/>
    <xf numFmtId="10" fontId="2" fillId="0" borderId="0" applyFont="0" applyFill="0" applyBorder="0" applyAlignment="0" applyProtection="0"/>
    <xf numFmtId="197" fontId="12" fillId="0" borderId="0" applyFont="0" applyFill="0" applyBorder="0" applyAlignment="0" applyProtection="0"/>
    <xf numFmtId="184" fontId="20" fillId="0" borderId="0" applyFill="0" applyBorder="0" applyAlignment="0"/>
    <xf numFmtId="185" fontId="21" fillId="0" borderId="0" applyFill="0" applyBorder="0" applyAlignment="0"/>
    <xf numFmtId="184" fontId="20" fillId="0" borderId="0" applyFill="0" applyBorder="0" applyAlignment="0"/>
    <xf numFmtId="189" fontId="12" fillId="0" borderId="0" applyFill="0" applyBorder="0" applyAlignment="0"/>
    <xf numFmtId="185" fontId="21" fillId="0" borderId="0" applyFill="0" applyBorder="0" applyAlignment="0"/>
    <xf numFmtId="4" fontId="22" fillId="0" borderId="0"/>
    <xf numFmtId="3" fontId="22" fillId="0" borderId="0" applyNumberFormat="0" applyFont="0" applyAlignment="0"/>
    <xf numFmtId="0" fontId="2" fillId="38" borderId="0"/>
    <xf numFmtId="0" fontId="36" fillId="39" borderId="17" applyFill="0" applyProtection="0">
      <alignment horizontal="center" wrapText="1"/>
      <protection locked="0"/>
    </xf>
    <xf numFmtId="0" fontId="37" fillId="0" borderId="0" applyFont="0" applyFill="0" applyBorder="0" applyAlignment="0">
      <alignment horizontal="centerContinuous"/>
    </xf>
    <xf numFmtId="49" fontId="24" fillId="0" borderId="0" applyFill="0" applyBorder="0" applyAlignment="0"/>
    <xf numFmtId="197" fontId="12" fillId="0" borderId="0" applyFill="0" applyBorder="0" applyAlignment="0"/>
    <xf numFmtId="198" fontId="12" fillId="0" borderId="0" applyFill="0" applyBorder="0" applyAlignment="0"/>
    <xf numFmtId="0" fontId="2" fillId="0" borderId="18" applyNumberFormat="0" applyFont="0" applyFill="0" applyAlignment="0" applyProtection="0"/>
    <xf numFmtId="179" fontId="7" fillId="0" borderId="0" applyFont="0" applyFill="0" applyBorder="0" applyAlignment="0" applyProtection="0"/>
    <xf numFmtId="199" fontId="7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38" fillId="0" borderId="0"/>
    <xf numFmtId="0" fontId="7" fillId="0" borderId="0"/>
    <xf numFmtId="0" fontId="39" fillId="0" borderId="0"/>
    <xf numFmtId="0" fontId="40" fillId="0" borderId="0"/>
    <xf numFmtId="0" fontId="8" fillId="0" borderId="0"/>
    <xf numFmtId="0" fontId="41" fillId="0" borderId="0"/>
    <xf numFmtId="0" fontId="7" fillId="0" borderId="0"/>
    <xf numFmtId="0" fontId="7" fillId="0" borderId="0">
      <alignment vertical="center"/>
    </xf>
    <xf numFmtId="0" fontId="2" fillId="0" borderId="0"/>
    <xf numFmtId="0" fontId="26" fillId="0" borderId="0">
      <alignment vertical="center"/>
    </xf>
    <xf numFmtId="0" fontId="2" fillId="0" borderId="0"/>
    <xf numFmtId="0" fontId="26" fillId="0" borderId="0">
      <alignment vertical="center"/>
    </xf>
    <xf numFmtId="0" fontId="41" fillId="0" borderId="0"/>
    <xf numFmtId="0" fontId="7" fillId="0" borderId="0">
      <alignment vertical="center"/>
    </xf>
    <xf numFmtId="39" fontId="20" fillId="0" borderId="0" applyBorder="0">
      <alignment vertical="top"/>
    </xf>
    <xf numFmtId="0" fontId="7" fillId="0" borderId="0">
      <alignment vertical="center"/>
    </xf>
    <xf numFmtId="0" fontId="1" fillId="0" borderId="0">
      <alignment vertical="center"/>
    </xf>
    <xf numFmtId="0" fontId="12" fillId="0" borderId="0"/>
    <xf numFmtId="0" fontId="1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200" fontId="41" fillId="0" borderId="0" applyFont="0" applyFill="0" applyBorder="0" applyAlignment="0" applyProtection="0"/>
    <xf numFmtId="43" fontId="7" fillId="0" borderId="0" applyFont="0" applyFill="0" applyBorder="0" applyAlignment="0" applyProtection="0"/>
    <xf numFmtId="200" fontId="7" fillId="0" borderId="0" applyFont="0" applyFill="0" applyBorder="0" applyAlignment="0" applyProtection="0"/>
    <xf numFmtId="0" fontId="2" fillId="0" borderId="0"/>
    <xf numFmtId="43" fontId="4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200" fontId="26" fillId="0" borderId="0" applyFont="0" applyFill="0" applyBorder="0" applyAlignment="0" applyProtection="0">
      <alignment vertical="center"/>
    </xf>
    <xf numFmtId="200" fontId="7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200" fontId="7" fillId="0" borderId="0" applyFont="0" applyFill="0" applyBorder="0" applyAlignment="0" applyProtection="0">
      <alignment vertical="center"/>
    </xf>
    <xf numFmtId="200" fontId="12" fillId="0" borderId="0" applyFont="0" applyFill="0" applyBorder="0" applyAlignment="0" applyProtection="0"/>
    <xf numFmtId="200" fontId="41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200" fontId="43" fillId="0" borderId="0" applyFont="0" applyFill="0" applyBorder="0" applyAlignment="0" applyProtection="0"/>
    <xf numFmtId="41" fontId="7" fillId="0" borderId="0" applyFont="0" applyFill="0" applyBorder="0" applyAlignment="0" applyProtection="0"/>
    <xf numFmtId="201" fontId="41" fillId="0" borderId="0" applyFont="0" applyFill="0" applyBorder="0" applyAlignment="0" applyProtection="0"/>
    <xf numFmtId="38" fontId="44" fillId="0" borderId="0" applyFont="0" applyFill="0" applyBorder="0" applyAlignment="0" applyProtection="0"/>
    <xf numFmtId="201" fontId="12" fillId="0" borderId="0" applyFont="0" applyFill="0" applyBorder="0" applyAlignment="0" applyProtection="0"/>
    <xf numFmtId="202" fontId="12" fillId="0" borderId="0" applyFont="0" applyFill="0" applyBorder="0" applyAlignment="0" applyProtection="0"/>
    <xf numFmtId="202" fontId="12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0" fillId="0" borderId="0"/>
    <xf numFmtId="0" fontId="45" fillId="0" borderId="19" applyAlignment="0">
      <alignment horizontal="center" vertical="center" wrapText="1"/>
    </xf>
    <xf numFmtId="9" fontId="1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203" fontId="46" fillId="0" borderId="10">
      <alignment vertical="center"/>
    </xf>
    <xf numFmtId="0" fontId="47" fillId="0" borderId="10">
      <alignment vertical="center" wrapText="1"/>
    </xf>
    <xf numFmtId="0" fontId="48" fillId="0" borderId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204" fontId="20" fillId="0" borderId="0" applyFont="0" applyFill="0" applyBorder="0" applyAlignment="0" applyProtection="0"/>
    <xf numFmtId="182" fontId="2" fillId="0" borderId="0" applyFont="0" applyFill="0" applyBorder="0" applyAlignment="0" applyProtection="0"/>
    <xf numFmtId="9" fontId="38" fillId="0" borderId="0" applyFont="0" applyFill="0" applyBorder="0" applyAlignment="0" applyProtection="0"/>
    <xf numFmtId="4" fontId="49" fillId="0" borderId="19">
      <alignment vertical="center"/>
    </xf>
    <xf numFmtId="1" fontId="20" fillId="0" borderId="20">
      <alignment horizontal="left" vertical="top" wrapText="1"/>
    </xf>
    <xf numFmtId="0" fontId="10" fillId="0" borderId="0"/>
    <xf numFmtId="0" fontId="14" fillId="0" borderId="0"/>
    <xf numFmtId="0" fontId="10" fillId="0" borderId="0"/>
    <xf numFmtId="0" fontId="50" fillId="0" borderId="0" applyNumberFormat="0" applyFill="0" applyBorder="0" applyAlignment="0" applyProtection="0">
      <alignment vertical="top"/>
      <protection locked="0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205" fontId="38" fillId="0" borderId="0" applyFont="0" applyFill="0" applyBorder="0" applyAlignment="0" applyProtection="0"/>
    <xf numFmtId="206" fontId="38" fillId="0" borderId="0" applyFont="0" applyFill="0" applyBorder="0" applyAlignment="0" applyProtection="0"/>
    <xf numFmtId="207" fontId="38" fillId="0" borderId="0" applyFont="0" applyFill="0" applyBorder="0" applyAlignment="0" applyProtection="0"/>
    <xf numFmtId="208" fontId="38" fillId="0" borderId="0" applyFont="0" applyFill="0" applyBorder="0" applyAlignment="0" applyProtection="0"/>
    <xf numFmtId="201" fontId="52" fillId="0" borderId="0" applyFont="0" applyFill="0" applyBorder="0" applyAlignment="0" applyProtection="0"/>
    <xf numFmtId="0" fontId="12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 shrinkToFit="1"/>
    </xf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3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7" fillId="0" borderId="12">
      <alignment vertical="center" shrinkToFit="1"/>
    </xf>
    <xf numFmtId="0" fontId="7" fillId="0" borderId="12">
      <alignment vertical="center" shrinkToFit="1"/>
    </xf>
    <xf numFmtId="0" fontId="7" fillId="0" borderId="12">
      <alignment vertical="center" shrinkToFit="1"/>
    </xf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7" fillId="0" borderId="12">
      <alignment vertical="center" shrinkToFit="1"/>
    </xf>
    <xf numFmtId="0" fontId="7" fillId="0" borderId="12">
      <alignment vertical="center" shrinkToFit="1"/>
    </xf>
    <xf numFmtId="0" fontId="7" fillId="0" borderId="12">
      <alignment vertical="center" shrinkToFit="1"/>
    </xf>
    <xf numFmtId="0" fontId="7" fillId="0" borderId="12">
      <alignment vertical="center" shrinkToFit="1"/>
    </xf>
    <xf numFmtId="0" fontId="7" fillId="0" borderId="12">
      <alignment vertical="center" shrinkToFit="1"/>
    </xf>
    <xf numFmtId="0" fontId="7" fillId="0" borderId="12">
      <alignment vertical="center" shrinkToFit="1"/>
    </xf>
    <xf numFmtId="0" fontId="7" fillId="0" borderId="12">
      <alignment vertical="center" shrinkToFit="1"/>
    </xf>
    <xf numFmtId="0" fontId="7" fillId="0" borderId="12">
      <alignment vertical="center" shrinkToFit="1"/>
    </xf>
    <xf numFmtId="0" fontId="7" fillId="0" borderId="12">
      <alignment vertical="center" shrinkToFit="1"/>
    </xf>
    <xf numFmtId="0" fontId="10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0" fillId="0" borderId="0"/>
    <xf numFmtId="0" fontId="12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12" fillId="0" borderId="0"/>
    <xf numFmtId="0" fontId="7" fillId="0" borderId="12">
      <alignment vertical="center" shrinkToFit="1"/>
    </xf>
    <xf numFmtId="0" fontId="7" fillId="0" borderId="12">
      <alignment vertical="center" shrinkToFit="1"/>
    </xf>
    <xf numFmtId="0" fontId="7" fillId="0" borderId="12">
      <alignment vertical="center" shrinkToFit="1"/>
    </xf>
    <xf numFmtId="0" fontId="7" fillId="0" borderId="12">
      <alignment vertical="center" shrinkToFit="1"/>
    </xf>
    <xf numFmtId="0" fontId="7" fillId="0" borderId="12">
      <alignment vertical="center" shrinkToFit="1"/>
    </xf>
    <xf numFmtId="0" fontId="7" fillId="0" borderId="12">
      <alignment vertical="center" shrinkToFit="1"/>
    </xf>
    <xf numFmtId="0" fontId="7" fillId="0" borderId="12">
      <alignment vertical="center" shrinkToFit="1"/>
    </xf>
    <xf numFmtId="0" fontId="7" fillId="0" borderId="12">
      <alignment vertical="center" shrinkToFit="1"/>
    </xf>
    <xf numFmtId="0" fontId="7" fillId="0" borderId="12">
      <alignment vertical="center" shrinkToFit="1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14" fillId="0" borderId="0"/>
    <xf numFmtId="0" fontId="2" fillId="0" borderId="0"/>
    <xf numFmtId="0" fontId="12" fillId="0" borderId="0"/>
    <xf numFmtId="0" fontId="12" fillId="0" borderId="0"/>
    <xf numFmtId="0" fontId="14" fillId="0" borderId="0"/>
    <xf numFmtId="0" fontId="53" fillId="0" borderId="0"/>
    <xf numFmtId="0" fontId="10" fillId="0" borderId="0"/>
    <xf numFmtId="0" fontId="7" fillId="0" borderId="12">
      <alignment vertical="center" shrinkToFit="1"/>
    </xf>
    <xf numFmtId="0" fontId="7" fillId="0" borderId="12">
      <alignment vertical="center" shrinkToFit="1"/>
    </xf>
    <xf numFmtId="0" fontId="7" fillId="0" borderId="12">
      <alignment vertical="center" shrinkToFit="1"/>
    </xf>
    <xf numFmtId="0" fontId="7" fillId="0" borderId="12">
      <alignment vertical="center" shrinkToFit="1"/>
    </xf>
    <xf numFmtId="0" fontId="7" fillId="0" borderId="12">
      <alignment vertical="center" shrinkToFit="1"/>
    </xf>
    <xf numFmtId="0" fontId="7" fillId="0" borderId="12">
      <alignment vertical="center" shrinkToFit="1"/>
    </xf>
    <xf numFmtId="0" fontId="7" fillId="0" borderId="12">
      <alignment vertical="center" shrinkToFit="1"/>
    </xf>
    <xf numFmtId="0" fontId="12" fillId="0" borderId="0"/>
    <xf numFmtId="0" fontId="12" fillId="0" borderId="0"/>
    <xf numFmtId="0" fontId="10" fillId="0" borderId="0"/>
    <xf numFmtId="0" fontId="14" fillId="0" borderId="0"/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12">
      <alignment vertical="center"/>
    </xf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43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14" fillId="0" borderId="0"/>
    <xf numFmtId="0" fontId="14" fillId="0" borderId="0"/>
    <xf numFmtId="0" fontId="7" fillId="0" borderId="0"/>
    <xf numFmtId="0" fontId="20" fillId="0" borderId="0"/>
    <xf numFmtId="0" fontId="7" fillId="0" borderId="0"/>
    <xf numFmtId="0" fontId="54" fillId="41" borderId="0" applyNumberFormat="0" applyBorder="0" applyAlignment="0" applyProtection="0"/>
    <xf numFmtId="0" fontId="54" fillId="40" borderId="0" applyNumberFormat="0" applyBorder="0" applyAlignment="0" applyProtection="0"/>
    <xf numFmtId="0" fontId="54" fillId="42" borderId="0" applyNumberFormat="0" applyBorder="0" applyAlignment="0" applyProtection="0"/>
    <xf numFmtId="0" fontId="54" fillId="43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55" fillId="46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54" fillId="36" borderId="0" applyNumberFormat="0" applyBorder="0" applyAlignment="0" applyProtection="0"/>
    <xf numFmtId="0" fontId="54" fillId="47" borderId="0" applyNumberFormat="0" applyBorder="0" applyAlignment="0" applyProtection="0"/>
    <xf numFmtId="0" fontId="54" fillId="49" borderId="0" applyNumberFormat="0" applyBorder="0" applyAlignment="0" applyProtection="0"/>
    <xf numFmtId="0" fontId="54" fillId="43" borderId="0" applyNumberFormat="0" applyBorder="0" applyAlignment="0" applyProtection="0"/>
    <xf numFmtId="0" fontId="54" fillId="36" borderId="0" applyNumberFormat="0" applyBorder="0" applyAlignment="0" applyProtection="0"/>
    <xf numFmtId="0" fontId="54" fillId="50" borderId="0" applyNumberFormat="0" applyBorder="0" applyAlignment="0" applyProtection="0"/>
    <xf numFmtId="0" fontId="55" fillId="51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56" fillId="53" borderId="0" applyNumberFormat="0" applyBorder="0" applyAlignment="0" applyProtection="0"/>
    <xf numFmtId="0" fontId="56" fillId="47" borderId="0" applyNumberFormat="0" applyBorder="0" applyAlignment="0" applyProtection="0"/>
    <xf numFmtId="0" fontId="56" fillId="49" borderId="0" applyNumberFormat="0" applyBorder="0" applyAlignment="0" applyProtection="0"/>
    <xf numFmtId="0" fontId="56" fillId="54" borderId="0" applyNumberFormat="0" applyBorder="0" applyAlignment="0" applyProtection="0"/>
    <xf numFmtId="0" fontId="56" fillId="55" borderId="0" applyNumberFormat="0" applyBorder="0" applyAlignment="0" applyProtection="0"/>
    <xf numFmtId="0" fontId="56" fillId="56" borderId="0" applyNumberFormat="0" applyBorder="0" applyAlignment="0" applyProtection="0"/>
    <xf numFmtId="0" fontId="57" fillId="55" borderId="0" applyNumberFormat="0" applyBorder="0" applyAlignment="0" applyProtection="0">
      <alignment vertical="center"/>
    </xf>
    <xf numFmtId="0" fontId="57" fillId="53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3" borderId="0" applyNumberFormat="0" applyBorder="0" applyAlignment="0" applyProtection="0">
      <alignment vertical="center"/>
    </xf>
    <xf numFmtId="0" fontId="57" fillId="44" borderId="0" applyNumberFormat="0" applyBorder="0" applyAlignment="0" applyProtection="0">
      <alignment vertical="center"/>
    </xf>
    <xf numFmtId="0" fontId="57" fillId="44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7" fillId="44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7" fillId="57" borderId="0" applyNumberFormat="0" applyBorder="0" applyAlignment="0" applyProtection="0">
      <alignment vertical="center"/>
    </xf>
    <xf numFmtId="0" fontId="57" fillId="57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7" fillId="57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49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7" fillId="49" borderId="0" applyNumberFormat="0" applyBorder="0" applyAlignment="0" applyProtection="0">
      <alignment vertical="center"/>
    </xf>
    <xf numFmtId="0" fontId="57" fillId="50" borderId="0" applyNumberFormat="0" applyBorder="0" applyAlignment="0" applyProtection="0">
      <alignment vertical="center"/>
    </xf>
    <xf numFmtId="0" fontId="57" fillId="5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7" fillId="50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7" fillId="54" borderId="0" applyNumberFormat="0" applyBorder="0" applyAlignment="0" applyProtection="0">
      <alignment vertical="center"/>
    </xf>
    <xf numFmtId="0" fontId="57" fillId="51" borderId="0" applyNumberFormat="0" applyBorder="0" applyAlignment="0" applyProtection="0">
      <alignment vertical="center"/>
    </xf>
    <xf numFmtId="0" fontId="57" fillId="54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44" borderId="0" applyNumberFormat="0" applyBorder="0" applyAlignment="0" applyProtection="0">
      <alignment vertical="center"/>
    </xf>
    <xf numFmtId="0" fontId="57" fillId="44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7" fillId="44" borderId="0" applyNumberFormat="0" applyBorder="0" applyAlignment="0" applyProtection="0">
      <alignment vertical="center"/>
    </xf>
    <xf numFmtId="0" fontId="57" fillId="45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45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7" fillId="47" borderId="0" applyNumberFormat="0" applyBorder="0" applyAlignment="0" applyProtection="0">
      <alignment vertical="center"/>
    </xf>
    <xf numFmtId="0" fontId="56" fillId="58" borderId="0" applyNumberFormat="0" applyBorder="0" applyAlignment="0" applyProtection="0"/>
    <xf numFmtId="0" fontId="56" fillId="59" borderId="0" applyNumberFormat="0" applyBorder="0" applyAlignment="0" applyProtection="0"/>
    <xf numFmtId="0" fontId="56" fillId="60" borderId="0" applyNumberFormat="0" applyBorder="0" applyAlignment="0" applyProtection="0"/>
    <xf numFmtId="0" fontId="56" fillId="54" borderId="0" applyNumberFormat="0" applyBorder="0" applyAlignment="0" applyProtection="0"/>
    <xf numFmtId="0" fontId="56" fillId="55" borderId="0" applyNumberFormat="0" applyBorder="0" applyAlignment="0" applyProtection="0"/>
    <xf numFmtId="0" fontId="56" fillId="57" borderId="0" applyNumberFormat="0" applyBorder="0" applyAlignment="0" applyProtection="0"/>
    <xf numFmtId="0" fontId="59" fillId="40" borderId="0" applyNumberFormat="0" applyBorder="0" applyAlignment="0" applyProtection="0"/>
    <xf numFmtId="209" fontId="20" fillId="0" borderId="0" applyFill="0" applyBorder="0" applyAlignment="0"/>
    <xf numFmtId="187" fontId="12" fillId="0" borderId="0" applyFill="0" applyBorder="0" applyAlignment="0"/>
    <xf numFmtId="209" fontId="20" fillId="0" borderId="0" applyFill="0" applyBorder="0" applyAlignment="0"/>
    <xf numFmtId="210" fontId="20" fillId="0" borderId="0" applyFill="0" applyBorder="0" applyAlignment="0"/>
    <xf numFmtId="188" fontId="12" fillId="0" borderId="0" applyFill="0" applyBorder="0" applyAlignment="0"/>
    <xf numFmtId="210" fontId="20" fillId="0" borderId="0" applyFill="0" applyBorder="0" applyAlignment="0"/>
    <xf numFmtId="211" fontId="20" fillId="0" borderId="0" applyFill="0" applyBorder="0" applyAlignment="0"/>
    <xf numFmtId="189" fontId="12" fillId="0" borderId="0" applyFill="0" applyBorder="0" applyAlignment="0"/>
    <xf numFmtId="211" fontId="20" fillId="0" borderId="0" applyFill="0" applyBorder="0" applyAlignment="0"/>
    <xf numFmtId="0" fontId="60" fillId="51" borderId="21" applyNumberFormat="0" applyAlignment="0" applyProtection="0"/>
    <xf numFmtId="0" fontId="61" fillId="61" borderId="0" applyNumberFormat="0">
      <alignment horizontal="right"/>
    </xf>
    <xf numFmtId="0" fontId="62" fillId="62" borderId="22" applyNumberFormat="0" applyAlignment="0" applyProtection="0"/>
    <xf numFmtId="212" fontId="2" fillId="0" borderId="0"/>
    <xf numFmtId="190" fontId="12" fillId="0" borderId="0"/>
    <xf numFmtId="212" fontId="2" fillId="0" borderId="0"/>
    <xf numFmtId="212" fontId="2" fillId="0" borderId="0"/>
    <xf numFmtId="190" fontId="12" fillId="0" borderId="0"/>
    <xf numFmtId="212" fontId="2" fillId="0" borderId="0"/>
    <xf numFmtId="212" fontId="2" fillId="0" borderId="0"/>
    <xf numFmtId="190" fontId="12" fillId="0" borderId="0"/>
    <xf numFmtId="212" fontId="2" fillId="0" borderId="0"/>
    <xf numFmtId="212" fontId="2" fillId="0" borderId="0"/>
    <xf numFmtId="190" fontId="12" fillId="0" borderId="0"/>
    <xf numFmtId="212" fontId="2" fillId="0" borderId="0"/>
    <xf numFmtId="212" fontId="2" fillId="0" borderId="0"/>
    <xf numFmtId="190" fontId="12" fillId="0" borderId="0"/>
    <xf numFmtId="212" fontId="2" fillId="0" borderId="0"/>
    <xf numFmtId="212" fontId="2" fillId="0" borderId="0"/>
    <xf numFmtId="190" fontId="12" fillId="0" borderId="0"/>
    <xf numFmtId="212" fontId="2" fillId="0" borderId="0"/>
    <xf numFmtId="212" fontId="2" fillId="0" borderId="0"/>
    <xf numFmtId="190" fontId="12" fillId="0" borderId="0"/>
    <xf numFmtId="212" fontId="2" fillId="0" borderId="0"/>
    <xf numFmtId="212" fontId="2" fillId="0" borderId="0"/>
    <xf numFmtId="190" fontId="12" fillId="0" borderId="0"/>
    <xf numFmtId="212" fontId="2" fillId="0" borderId="0"/>
    <xf numFmtId="38" fontId="30" fillId="0" borderId="0" applyBorder="0" applyAlignment="0"/>
    <xf numFmtId="211" fontId="20" fillId="0" borderId="0" applyFill="0" applyBorder="0" applyAlignment="0"/>
    <xf numFmtId="189" fontId="12" fillId="0" borderId="0" applyFill="0" applyBorder="0" applyAlignment="0"/>
    <xf numFmtId="211" fontId="20" fillId="0" borderId="0" applyFill="0" applyBorder="0" applyAlignment="0"/>
    <xf numFmtId="213" fontId="63" fillId="0" borderId="0" applyFont="0" applyFill="0" applyBorder="0" applyAlignment="0" applyProtection="0"/>
    <xf numFmtId="0" fontId="64" fillId="0" borderId="0" applyNumberFormat="0" applyFill="0" applyBorder="0" applyAlignment="0" applyProtection="0"/>
    <xf numFmtId="214" fontId="7" fillId="0" borderId="0"/>
    <xf numFmtId="214" fontId="7" fillId="0" borderId="0"/>
    <xf numFmtId="0" fontId="65" fillId="42" borderId="0" applyNumberFormat="0" applyBorder="0" applyAlignment="0" applyProtection="0"/>
    <xf numFmtId="0" fontId="66" fillId="0" borderId="23" applyNumberFormat="0" applyFill="0" applyAlignment="0" applyProtection="0"/>
    <xf numFmtId="0" fontId="66" fillId="0" borderId="0" applyNumberFormat="0" applyFill="0" applyBorder="0" applyAlignment="0" applyProtection="0"/>
    <xf numFmtId="0" fontId="67" fillId="45" borderId="21" applyNumberFormat="0" applyAlignment="0" applyProtection="0"/>
    <xf numFmtId="211" fontId="20" fillId="0" borderId="0" applyFill="0" applyBorder="0" applyAlignment="0"/>
    <xf numFmtId="189" fontId="12" fillId="0" borderId="0" applyFill="0" applyBorder="0" applyAlignment="0"/>
    <xf numFmtId="211" fontId="20" fillId="0" borderId="0" applyFill="0" applyBorder="0" applyAlignment="0"/>
    <xf numFmtId="0" fontId="68" fillId="0" borderId="24" applyNumberFormat="0" applyFill="0" applyAlignment="0" applyProtection="0"/>
    <xf numFmtId="185" fontId="69" fillId="63" borderId="0"/>
    <xf numFmtId="0" fontId="7" fillId="0" borderId="0" applyNumberFormat="0" applyFill="0" applyBorder="0">
      <alignment horizontal="center" vertical="center"/>
    </xf>
    <xf numFmtId="0" fontId="7" fillId="0" borderId="0" applyNumberFormat="0" applyFill="0" applyBorder="0">
      <alignment horizontal="center" vertical="center"/>
    </xf>
    <xf numFmtId="0" fontId="7" fillId="0" borderId="0" applyNumberFormat="0" applyFill="0" applyBorder="0">
      <alignment horizontal="center" vertical="center"/>
    </xf>
    <xf numFmtId="0" fontId="70" fillId="0" borderId="25" applyNumberFormat="0">
      <alignment horizontal="left" vertical="center"/>
    </xf>
    <xf numFmtId="0" fontId="71" fillId="52" borderId="0" applyNumberFormat="0" applyBorder="0" applyAlignment="0" applyProtection="0"/>
    <xf numFmtId="0" fontId="7" fillId="48" borderId="26" applyNumberFormat="0" applyFont="0" applyAlignment="0" applyProtection="0"/>
    <xf numFmtId="0" fontId="7" fillId="48" borderId="26" applyNumberFormat="0" applyFont="0" applyAlignment="0" applyProtection="0"/>
    <xf numFmtId="0" fontId="7" fillId="48" borderId="26" applyNumberFormat="0" applyFont="0" applyAlignment="0" applyProtection="0"/>
    <xf numFmtId="0" fontId="2" fillId="0" borderId="0"/>
    <xf numFmtId="0" fontId="72" fillId="51" borderId="27" applyNumberFormat="0" applyAlignment="0" applyProtection="0"/>
    <xf numFmtId="0" fontId="11" fillId="64" borderId="0"/>
    <xf numFmtId="210" fontId="20" fillId="0" borderId="0" applyFont="0" applyFill="0" applyBorder="0" applyAlignment="0" applyProtection="0"/>
    <xf numFmtId="188" fontId="12" fillId="0" borderId="0" applyFont="0" applyFill="0" applyBorder="0" applyAlignment="0" applyProtection="0"/>
    <xf numFmtId="210" fontId="20" fillId="0" borderId="0" applyFont="0" applyFill="0" applyBorder="0" applyAlignment="0" applyProtection="0"/>
    <xf numFmtId="211" fontId="20" fillId="0" borderId="0" applyFill="0" applyBorder="0" applyAlignment="0"/>
    <xf numFmtId="189" fontId="12" fillId="0" borderId="0" applyFill="0" applyBorder="0" applyAlignment="0"/>
    <xf numFmtId="211" fontId="20" fillId="0" borderId="0" applyFill="0" applyBorder="0" applyAlignment="0"/>
    <xf numFmtId="0" fontId="73" fillId="0" borderId="0" applyNumberFormat="0" applyFill="0" applyBorder="0" applyAlignment="0" applyProtection="0"/>
    <xf numFmtId="1" fontId="25" fillId="0" borderId="0" applyBorder="0">
      <alignment horizontal="left" vertical="top" wrapText="1"/>
    </xf>
    <xf numFmtId="215" fontId="20" fillId="0" borderId="0" applyFill="0" applyBorder="0" applyAlignment="0"/>
    <xf numFmtId="197" fontId="12" fillId="0" borderId="0" applyFill="0" applyBorder="0" applyAlignment="0"/>
    <xf numFmtId="215" fontId="20" fillId="0" borderId="0" applyFill="0" applyBorder="0" applyAlignment="0"/>
    <xf numFmtId="216" fontId="20" fillId="0" borderId="0" applyFill="0" applyBorder="0" applyAlignment="0"/>
    <xf numFmtId="198" fontId="12" fillId="0" borderId="0" applyFill="0" applyBorder="0" applyAlignment="0"/>
    <xf numFmtId="216" fontId="20" fillId="0" borderId="0" applyFill="0" applyBorder="0" applyAlignment="0"/>
    <xf numFmtId="0" fontId="70" fillId="0" borderId="28" applyNumberFormat="0" applyFill="0" applyProtection="0">
      <alignment horizontal="left" vertical="center"/>
    </xf>
    <xf numFmtId="0" fontId="74" fillId="0" borderId="0" applyNumberFormat="0" applyFill="0" applyBorder="0" applyAlignment="0" applyProtection="0"/>
    <xf numFmtId="0" fontId="7" fillId="0" borderId="0"/>
    <xf numFmtId="0" fontId="63" fillId="0" borderId="0"/>
    <xf numFmtId="0" fontId="7" fillId="0" borderId="0"/>
    <xf numFmtId="0" fontId="42" fillId="0" borderId="0"/>
    <xf numFmtId="0" fontId="42" fillId="0" borderId="0"/>
    <xf numFmtId="0" fontId="8" fillId="0" borderId="0">
      <alignment vertical="center"/>
    </xf>
    <xf numFmtId="0" fontId="4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3" fontId="7" fillId="0" borderId="0"/>
    <xf numFmtId="0" fontId="7" fillId="0" borderId="12">
      <alignment vertical="center" shrinkToFit="1"/>
    </xf>
    <xf numFmtId="0" fontId="26" fillId="0" borderId="0">
      <alignment vertical="center"/>
    </xf>
    <xf numFmtId="0" fontId="75" fillId="0" borderId="0"/>
    <xf numFmtId="0" fontId="12" fillId="0" borderId="0"/>
    <xf numFmtId="0" fontId="76" fillId="0" borderId="0"/>
    <xf numFmtId="0" fontId="75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12">
      <alignment vertical="center" shrinkToFit="1"/>
    </xf>
    <xf numFmtId="0" fontId="8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/>
    <xf numFmtId="0" fontId="7" fillId="0" borderId="0">
      <alignment vertical="center"/>
    </xf>
    <xf numFmtId="0" fontId="8" fillId="0" borderId="0">
      <alignment vertical="center"/>
    </xf>
    <xf numFmtId="0" fontId="26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7" fillId="0" borderId="0"/>
    <xf numFmtId="0" fontId="7" fillId="0" borderId="0"/>
    <xf numFmtId="0" fontId="7" fillId="0" borderId="12">
      <alignment vertical="center" shrinkToFit="1"/>
    </xf>
    <xf numFmtId="0" fontId="8" fillId="0" borderId="0">
      <alignment vertical="center"/>
    </xf>
    <xf numFmtId="0" fontId="7" fillId="0" borderId="0" applyAlignment="0">
      <alignment vertical="center"/>
    </xf>
    <xf numFmtId="0" fontId="2" fillId="0" borderId="0"/>
    <xf numFmtId="0" fontId="7" fillId="0" borderId="0" applyAlignment="0">
      <alignment vertical="center"/>
    </xf>
    <xf numFmtId="0" fontId="2" fillId="0" borderId="0"/>
    <xf numFmtId="0" fontId="7" fillId="0" borderId="0" applyAlignment="0">
      <alignment vertical="center"/>
    </xf>
    <xf numFmtId="0" fontId="8" fillId="0" borderId="0">
      <alignment vertical="center"/>
    </xf>
    <xf numFmtId="0" fontId="12" fillId="0" borderId="0"/>
    <xf numFmtId="0" fontId="7" fillId="0" borderId="0"/>
    <xf numFmtId="0" fontId="12" fillId="0" borderId="0"/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12" fillId="0" borderId="0"/>
    <xf numFmtId="0" fontId="7" fillId="0" borderId="0"/>
    <xf numFmtId="0" fontId="26" fillId="0" borderId="0">
      <alignment vertical="center"/>
    </xf>
    <xf numFmtId="0" fontId="26" fillId="0" borderId="0">
      <alignment vertical="center"/>
    </xf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26" fillId="0" borderId="0">
      <alignment vertical="center"/>
    </xf>
    <xf numFmtId="0" fontId="20" fillId="0" borderId="0"/>
    <xf numFmtId="0" fontId="26" fillId="0" borderId="0">
      <alignment vertical="center"/>
    </xf>
    <xf numFmtId="0" fontId="77" fillId="0" borderId="29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200" fontId="75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200" fontId="75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0" fontId="2" fillId="0" borderId="0"/>
    <xf numFmtId="200" fontId="12" fillId="0" borderId="0" applyFont="0" applyFill="0" applyBorder="0" applyAlignment="0" applyProtection="0"/>
    <xf numFmtId="200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217" fontId="12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217" fontId="12" fillId="0" borderId="0" applyFont="0" applyFill="0" applyBorder="0" applyAlignment="0" applyProtection="0"/>
    <xf numFmtId="201" fontId="76" fillId="0" borderId="0" applyFont="0" applyFill="0" applyBorder="0" applyAlignment="0" applyProtection="0"/>
    <xf numFmtId="41" fontId="7" fillId="0" borderId="0" applyFont="0" applyFill="0" applyBorder="0" applyAlignment="0" applyProtection="0"/>
    <xf numFmtId="217" fontId="12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201" fontId="76" fillId="0" borderId="0" applyFont="0" applyFill="0" applyBorder="0" applyAlignment="0" applyProtection="0"/>
    <xf numFmtId="201" fontId="75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20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7" fillId="0" borderId="0" applyFont="0" applyFill="0" applyBorder="0" applyAlignment="0" applyProtection="0"/>
    <xf numFmtId="201" fontId="12" fillId="0" borderId="0" applyFont="0" applyFill="0" applyBorder="0" applyAlignment="0" applyProtection="0"/>
    <xf numFmtId="41" fontId="7" fillId="0" borderId="0" applyFont="0" applyFill="0" applyBorder="0" applyAlignment="0" applyProtection="0"/>
    <xf numFmtId="201" fontId="12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202" fontId="12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201" fontId="12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9" fillId="52" borderId="0" applyNumberFormat="0" applyBorder="0" applyAlignment="0" applyProtection="0">
      <alignment vertical="center"/>
    </xf>
    <xf numFmtId="0" fontId="79" fillId="52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79" fillId="52" borderId="0" applyNumberFormat="0" applyBorder="0" applyAlignment="0" applyProtection="0">
      <alignment vertical="center"/>
    </xf>
    <xf numFmtId="0" fontId="81" fillId="0" borderId="30" applyNumberFormat="0" applyFill="0" applyAlignment="0" applyProtection="0">
      <alignment vertical="center"/>
    </xf>
    <xf numFmtId="0" fontId="82" fillId="0" borderId="31" applyNumberFormat="0" applyFill="0" applyAlignment="0" applyProtection="0">
      <alignment vertical="center"/>
    </xf>
    <xf numFmtId="0" fontId="81" fillId="0" borderId="30" applyNumberFormat="0" applyFill="0" applyAlignment="0" applyProtection="0">
      <alignment vertical="center"/>
    </xf>
    <xf numFmtId="0" fontId="82" fillId="0" borderId="31" applyNumberFormat="0" applyFill="0" applyAlignment="0" applyProtection="0">
      <alignment vertical="center"/>
    </xf>
    <xf numFmtId="0" fontId="82" fillId="0" borderId="32" applyNumberFormat="0" applyFill="0" applyAlignment="0" applyProtection="0">
      <alignment vertical="center"/>
    </xf>
    <xf numFmtId="0" fontId="82" fillId="0" borderId="32" applyNumberFormat="0" applyFill="0" applyAlignment="0" applyProtection="0">
      <alignment vertical="center"/>
    </xf>
    <xf numFmtId="0" fontId="83" fillId="0" borderId="9" applyNumberFormat="0" applyFill="0" applyAlignment="0" applyProtection="0">
      <alignment vertical="center"/>
    </xf>
    <xf numFmtId="0" fontId="82" fillId="0" borderId="32" applyNumberFormat="0" applyFill="0" applyAlignment="0" applyProtection="0">
      <alignment vertical="center"/>
    </xf>
    <xf numFmtId="0" fontId="84" fillId="0" borderId="0">
      <alignment vertical="center"/>
      <protection locked="0"/>
    </xf>
    <xf numFmtId="0" fontId="85" fillId="42" borderId="0" applyNumberFormat="0" applyBorder="0" applyAlignment="0" applyProtection="0">
      <alignment vertical="center"/>
    </xf>
    <xf numFmtId="0" fontId="86" fillId="2" borderId="0" applyNumberFormat="0" applyBorder="0" applyAlignment="0" applyProtection="0">
      <alignment vertical="center"/>
    </xf>
    <xf numFmtId="0" fontId="85" fillId="44" borderId="0" applyNumberFormat="0" applyBorder="0" applyAlignment="0" applyProtection="0">
      <alignment vertical="center"/>
    </xf>
    <xf numFmtId="0" fontId="85" fillId="44" borderId="0" applyNumberFormat="0" applyBorder="0" applyAlignment="0" applyProtection="0">
      <alignment vertical="center"/>
    </xf>
    <xf numFmtId="0" fontId="86" fillId="2" borderId="0" applyNumberFormat="0" applyBorder="0" applyAlignment="0" applyProtection="0">
      <alignment vertical="center"/>
    </xf>
    <xf numFmtId="0" fontId="85" fillId="44" borderId="0" applyNumberFormat="0" applyBorder="0" applyAlignment="0" applyProtection="0">
      <alignment vertical="center"/>
    </xf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65" borderId="0" applyNumberFormat="0" applyBorder="0" applyAlignment="0" applyProtection="0"/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65" borderId="0" applyNumberFormat="0" applyBorder="0" applyAlignment="0" applyProtection="0"/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65" borderId="0" applyNumberFormat="0" applyBorder="0" applyAlignment="0" applyProtection="0"/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65" borderId="0" applyNumberFormat="0" applyBorder="0" applyAlignment="0" applyProtection="0"/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65" borderId="0" applyNumberFormat="0" applyBorder="0" applyAlignment="0" applyProtection="0"/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65" borderId="0" applyNumberFormat="0" applyBorder="0" applyAlignment="0" applyProtection="0"/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65" borderId="0" applyNumberFormat="0" applyBorder="0" applyAlignment="0" applyProtection="0"/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65" borderId="0" applyNumberFormat="0" applyBorder="0" applyAlignment="0" applyProtection="0"/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65" borderId="0" applyNumberFormat="0" applyBorder="0" applyAlignment="0" applyProtection="0"/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65" borderId="0" applyNumberFormat="0" applyBorder="0" applyAlignment="0" applyProtection="0"/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65" borderId="0" applyNumberFormat="0" applyBorder="0" applyAlignment="0" applyProtection="0"/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65" borderId="0" applyNumberFormat="0" applyBorder="0" applyAlignment="0" applyProtection="0"/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4" borderId="0" applyNumberFormat="0" applyBorder="0" applyAlignment="0" applyProtection="0">
      <alignment vertical="center"/>
    </xf>
    <xf numFmtId="0" fontId="85" fillId="44" borderId="0" applyNumberFormat="0" applyBorder="0" applyAlignment="0" applyProtection="0">
      <alignment vertical="center"/>
    </xf>
    <xf numFmtId="0" fontId="85" fillId="44" borderId="0" applyNumberFormat="0" applyBorder="0" applyAlignment="0" applyProtection="0">
      <alignment vertical="center"/>
    </xf>
    <xf numFmtId="0" fontId="85" fillId="44" borderId="0" applyNumberFormat="0" applyBorder="0" applyAlignment="0" applyProtection="0">
      <alignment vertical="center"/>
    </xf>
    <xf numFmtId="0" fontId="85" fillId="44" borderId="0" applyNumberFormat="0" applyBorder="0" applyAlignment="0" applyProtection="0">
      <alignment vertical="center"/>
    </xf>
    <xf numFmtId="0" fontId="85" fillId="44" borderId="0" applyNumberFormat="0" applyBorder="0" applyAlignment="0" applyProtection="0">
      <alignment vertical="center"/>
    </xf>
    <xf numFmtId="0" fontId="85" fillId="65" borderId="0" applyNumberFormat="0" applyBorder="0" applyAlignment="0" applyProtection="0"/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44" borderId="0" applyNumberFormat="0" applyBorder="0" applyAlignment="0" applyProtection="0">
      <alignment vertical="center"/>
    </xf>
    <xf numFmtId="0" fontId="85" fillId="65" borderId="0" applyNumberFormat="0" applyBorder="0" applyAlignment="0" applyProtection="0"/>
    <xf numFmtId="0" fontId="85" fillId="42" borderId="0" applyNumberFormat="0" applyBorder="0" applyAlignment="0" applyProtection="0">
      <alignment vertical="center"/>
    </xf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65" borderId="0" applyNumberFormat="0" applyBorder="0" applyAlignment="0" applyProtection="0"/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65" borderId="0" applyNumberFormat="0" applyBorder="0" applyAlignment="0" applyProtection="0"/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65" borderId="0" applyNumberFormat="0" applyBorder="0" applyAlignment="0" applyProtection="0"/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42" borderId="0" applyNumberFormat="0" applyBorder="0" applyAlignment="0" applyProtection="0">
      <alignment vertical="center"/>
    </xf>
    <xf numFmtId="0" fontId="87" fillId="42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2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65" borderId="0" applyNumberFormat="0" applyBorder="0" applyAlignment="0" applyProtection="0"/>
    <xf numFmtId="0" fontId="85" fillId="65" borderId="0" applyNumberFormat="0" applyBorder="0" applyAlignment="0" applyProtection="0"/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65" borderId="0" applyNumberFormat="0" applyBorder="0" applyAlignment="0" applyProtection="0"/>
    <xf numFmtId="0" fontId="85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85" fillId="65" borderId="0" applyNumberFormat="0" applyBorder="0" applyAlignment="0" applyProtection="0"/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7" fillId="0" borderId="10">
      <alignment vertical="center" wrapText="1"/>
    </xf>
    <xf numFmtId="0" fontId="47" fillId="0" borderId="10">
      <alignment vertical="center" wrapText="1"/>
    </xf>
    <xf numFmtId="0" fontId="88" fillId="46" borderId="21" applyNumberFormat="0" applyAlignment="0" applyProtection="0">
      <alignment vertical="center"/>
    </xf>
    <xf numFmtId="0" fontId="88" fillId="51" borderId="21" applyNumberFormat="0" applyAlignment="0" applyProtection="0">
      <alignment vertical="center"/>
    </xf>
    <xf numFmtId="0" fontId="88" fillId="46" borderId="21" applyNumberFormat="0" applyAlignment="0" applyProtection="0">
      <alignment vertical="center"/>
    </xf>
    <xf numFmtId="0" fontId="88" fillId="51" borderId="21" applyNumberFormat="0" applyAlignment="0" applyProtection="0">
      <alignment vertical="center"/>
    </xf>
    <xf numFmtId="0" fontId="89" fillId="46" borderId="21" applyNumberFormat="0" applyAlignment="0" applyProtection="0">
      <alignment vertical="center"/>
    </xf>
    <xf numFmtId="0" fontId="89" fillId="46" borderId="21" applyNumberFormat="0" applyAlignment="0" applyProtection="0">
      <alignment vertical="center"/>
    </xf>
    <xf numFmtId="0" fontId="90" fillId="6" borderId="4" applyNumberFormat="0" applyAlignment="0" applyProtection="0">
      <alignment vertical="center"/>
    </xf>
    <xf numFmtId="0" fontId="89" fillId="46" borderId="21" applyNumberFormat="0" applyAlignment="0" applyProtection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7" fillId="0" borderId="33">
      <alignment horizontal="center" vertical="center"/>
    </xf>
    <xf numFmtId="0" fontId="7" fillId="0" borderId="33">
      <alignment horizontal="center" vertical="center"/>
    </xf>
    <xf numFmtId="0" fontId="7" fillId="0" borderId="33">
      <alignment horizontal="center" vertical="center"/>
    </xf>
    <xf numFmtId="182" fontId="76" fillId="0" borderId="0" applyFont="0" applyFill="0" applyBorder="0" applyAlignment="0" applyProtection="0"/>
    <xf numFmtId="44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>
      <alignment vertical="center"/>
    </xf>
    <xf numFmtId="182" fontId="7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82" fontId="76" fillId="0" borderId="0" applyFont="0" applyFill="0" applyBorder="0" applyAlignment="0" applyProtection="0"/>
    <xf numFmtId="44" fontId="7" fillId="0" borderId="0" applyFont="0" applyFill="0" applyBorder="0" applyAlignment="0" applyProtection="0"/>
    <xf numFmtId="182" fontId="75" fillId="0" borderId="0" applyFont="0" applyFill="0" applyBorder="0" applyAlignment="0" applyProtection="0"/>
    <xf numFmtId="44" fontId="7" fillId="0" borderId="0" applyFont="0" applyFill="0" applyBorder="0" applyAlignment="0" applyProtection="0"/>
    <xf numFmtId="182" fontId="75" fillId="0" borderId="0" applyFont="0" applyFill="0" applyBorder="0" applyAlignment="0" applyProtection="0"/>
    <xf numFmtId="182" fontId="12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91" fillId="0" borderId="24" applyNumberFormat="0" applyFill="0" applyAlignment="0" applyProtection="0">
      <alignment vertical="center"/>
    </xf>
    <xf numFmtId="0" fontId="92" fillId="0" borderId="34" applyNumberFormat="0" applyFill="0" applyAlignment="0" applyProtection="0">
      <alignment vertical="center"/>
    </xf>
    <xf numFmtId="0" fontId="92" fillId="0" borderId="34" applyNumberFormat="0" applyFill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2" fillId="0" borderId="34" applyNumberFormat="0" applyFill="0" applyAlignment="0" applyProtection="0">
      <alignment vertical="center"/>
    </xf>
    <xf numFmtId="40" fontId="94" fillId="0" borderId="0" applyFont="0" applyFill="0" applyBorder="0" applyAlignment="0" applyProtection="0"/>
    <xf numFmtId="38" fontId="94" fillId="0" borderId="0" applyFont="0" applyFill="0" applyBorder="0" applyAlignment="0" applyProtection="0"/>
    <xf numFmtId="0" fontId="7" fillId="48" borderId="26" applyNumberFormat="0" applyFont="0" applyAlignment="0" applyProtection="0">
      <alignment vertical="center"/>
    </xf>
    <xf numFmtId="0" fontId="26" fillId="48" borderId="26" applyNumberFormat="0" applyFont="0" applyAlignment="0" applyProtection="0">
      <alignment vertical="center"/>
    </xf>
    <xf numFmtId="0" fontId="7" fillId="48" borderId="26" applyNumberFormat="0" applyFont="0" applyAlignment="0" applyProtection="0">
      <alignment vertical="center"/>
    </xf>
    <xf numFmtId="0" fontId="26" fillId="48" borderId="26" applyNumberFormat="0" applyFont="0" applyAlignment="0" applyProtection="0">
      <alignment vertical="center"/>
    </xf>
    <xf numFmtId="0" fontId="7" fillId="48" borderId="26" applyNumberFormat="0" applyFont="0" applyAlignment="0" applyProtection="0">
      <alignment vertical="center"/>
    </xf>
    <xf numFmtId="0" fontId="26" fillId="48" borderId="26" applyNumberFormat="0" applyFont="0" applyAlignment="0" applyProtection="0">
      <alignment vertical="center"/>
    </xf>
    <xf numFmtId="0" fontId="7" fillId="48" borderId="26" applyNumberFormat="0" applyFont="0" applyAlignment="0" applyProtection="0">
      <alignment vertical="center"/>
    </xf>
    <xf numFmtId="0" fontId="12" fillId="48" borderId="26" applyNumberFormat="0" applyFont="0" applyAlignment="0" applyProtection="0">
      <alignment vertical="center"/>
    </xf>
    <xf numFmtId="0" fontId="12" fillId="48" borderId="26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12" fillId="48" borderId="26" applyNumberFormat="0" applyFont="0" applyAlignment="0" applyProtection="0">
      <alignment vertical="center"/>
    </xf>
    <xf numFmtId="4" fontId="95" fillId="0" borderId="0">
      <alignment vertical="center"/>
      <protection locked="0"/>
    </xf>
    <xf numFmtId="4" fontId="96" fillId="0" borderId="0">
      <alignment vertical="center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84" fillId="0" borderId="0">
      <alignment horizontal="center" vertical="center"/>
      <protection locked="0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8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8" borderId="0" applyNumberFormat="0" applyBorder="0" applyAlignment="0" applyProtection="0">
      <alignment vertical="center"/>
    </xf>
    <xf numFmtId="0" fontId="57" fillId="66" borderId="0" applyNumberFormat="0" applyBorder="0" applyAlignment="0" applyProtection="0">
      <alignment vertical="center"/>
    </xf>
    <xf numFmtId="0" fontId="57" fillId="66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7" fillId="66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57" fillId="57" borderId="0" applyNumberFormat="0" applyBorder="0" applyAlignment="0" applyProtection="0">
      <alignment vertical="center"/>
    </xf>
    <xf numFmtId="0" fontId="57" fillId="57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7" fillId="57" borderId="0" applyNumberFormat="0" applyBorder="0" applyAlignment="0" applyProtection="0">
      <alignment vertical="center"/>
    </xf>
    <xf numFmtId="0" fontId="57" fillId="60" borderId="0" applyNumberFormat="0" applyBorder="0" applyAlignment="0" applyProtection="0">
      <alignment vertical="center"/>
    </xf>
    <xf numFmtId="0" fontId="57" fillId="50" borderId="0" applyNumberFormat="0" applyBorder="0" applyAlignment="0" applyProtection="0">
      <alignment vertical="center"/>
    </xf>
    <xf numFmtId="0" fontId="57" fillId="50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7" fillId="50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7" fillId="54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7" fillId="54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7" fillId="67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7" fillId="5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7" fillId="57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7" fillId="59" borderId="0" applyNumberFormat="0" applyBorder="0" applyAlignment="0" applyProtection="0">
      <alignment vertical="center"/>
    </xf>
    <xf numFmtId="4" fontId="103" fillId="0" borderId="0">
      <alignment vertical="center"/>
      <protection locked="0"/>
    </xf>
    <xf numFmtId="0" fontId="2" fillId="0" borderId="0"/>
    <xf numFmtId="0" fontId="104" fillId="0" borderId="35" applyNumberFormat="0" applyFill="0" applyAlignment="0" applyProtection="0"/>
    <xf numFmtId="0" fontId="105" fillId="0" borderId="36" applyNumberFormat="0" applyFill="0" applyAlignment="0" applyProtection="0">
      <alignment vertical="center"/>
    </xf>
    <xf numFmtId="0" fontId="104" fillId="0" borderId="35" applyNumberFormat="0" applyFill="0" applyAlignment="0" applyProtection="0">
      <alignment vertical="center"/>
    </xf>
    <xf numFmtId="0" fontId="105" fillId="0" borderId="36" applyNumberFormat="0" applyFill="0" applyAlignment="0" applyProtection="0">
      <alignment vertical="center"/>
    </xf>
    <xf numFmtId="0" fontId="104" fillId="0" borderId="35" applyNumberFormat="0" applyFill="0" applyAlignment="0" applyProtection="0">
      <alignment vertical="center"/>
    </xf>
    <xf numFmtId="0" fontId="105" fillId="0" borderId="37" applyNumberFormat="0" applyFill="0" applyAlignment="0" applyProtection="0">
      <alignment vertical="center"/>
    </xf>
    <xf numFmtId="0" fontId="105" fillId="0" borderId="37" applyNumberFormat="0" applyFill="0" applyAlignment="0" applyProtection="0">
      <alignment vertical="center"/>
    </xf>
    <xf numFmtId="0" fontId="106" fillId="0" borderId="1" applyNumberFormat="0" applyFill="0" applyAlignment="0" applyProtection="0">
      <alignment vertical="center"/>
    </xf>
    <xf numFmtId="0" fontId="105" fillId="0" borderId="37" applyNumberFormat="0" applyFill="0" applyAlignment="0" applyProtection="0">
      <alignment vertical="center"/>
    </xf>
    <xf numFmtId="0" fontId="107" fillId="0" borderId="38" applyNumberFormat="0" applyFill="0" applyAlignment="0" applyProtection="0"/>
    <xf numFmtId="0" fontId="108" fillId="0" borderId="38" applyNumberFormat="0" applyFill="0" applyAlignment="0" applyProtection="0">
      <alignment vertical="center"/>
    </xf>
    <xf numFmtId="0" fontId="107" fillId="0" borderId="38" applyNumberFormat="0" applyFill="0" applyAlignment="0" applyProtection="0">
      <alignment vertical="center"/>
    </xf>
    <xf numFmtId="0" fontId="108" fillId="0" borderId="38" applyNumberFormat="0" applyFill="0" applyAlignment="0" applyProtection="0">
      <alignment vertical="center"/>
    </xf>
    <xf numFmtId="0" fontId="107" fillId="0" borderId="38" applyNumberFormat="0" applyFill="0" applyAlignment="0" applyProtection="0">
      <alignment vertical="center"/>
    </xf>
    <xf numFmtId="0" fontId="108" fillId="0" borderId="39" applyNumberFormat="0" applyFill="0" applyAlignment="0" applyProtection="0">
      <alignment vertical="center"/>
    </xf>
    <xf numFmtId="0" fontId="108" fillId="0" borderId="39" applyNumberFormat="0" applyFill="0" applyAlignment="0" applyProtection="0">
      <alignment vertical="center"/>
    </xf>
    <xf numFmtId="0" fontId="109" fillId="0" borderId="2" applyNumberFormat="0" applyFill="0" applyAlignment="0" applyProtection="0">
      <alignment vertical="center"/>
    </xf>
    <xf numFmtId="0" fontId="108" fillId="0" borderId="39" applyNumberFormat="0" applyFill="0" applyAlignment="0" applyProtection="0">
      <alignment vertical="center"/>
    </xf>
    <xf numFmtId="0" fontId="110" fillId="0" borderId="40" applyNumberFormat="0" applyFill="0" applyAlignment="0" applyProtection="0">
      <alignment vertical="center"/>
    </xf>
    <xf numFmtId="0" fontId="111" fillId="0" borderId="23" applyNumberFormat="0" applyFill="0" applyAlignment="0" applyProtection="0">
      <alignment vertical="center"/>
    </xf>
    <xf numFmtId="0" fontId="110" fillId="0" borderId="40" applyNumberFormat="0" applyFill="0" applyAlignment="0" applyProtection="0">
      <alignment vertical="center"/>
    </xf>
    <xf numFmtId="0" fontId="111" fillId="0" borderId="23" applyNumberFormat="0" applyFill="0" applyAlignment="0" applyProtection="0">
      <alignment vertical="center"/>
    </xf>
    <xf numFmtId="0" fontId="110" fillId="0" borderId="41" applyNumberFormat="0" applyFill="0" applyAlignment="0" applyProtection="0">
      <alignment vertical="center"/>
    </xf>
    <xf numFmtId="0" fontId="110" fillId="0" borderId="41" applyNumberFormat="0" applyFill="0" applyAlignment="0" applyProtection="0">
      <alignment vertical="center"/>
    </xf>
    <xf numFmtId="0" fontId="112" fillId="0" borderId="3" applyNumberFormat="0" applyFill="0" applyAlignment="0" applyProtection="0">
      <alignment vertical="center"/>
    </xf>
    <xf numFmtId="0" fontId="110" fillId="0" borderId="41" applyNumberFormat="0" applyFill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2" fillId="0" borderId="0"/>
    <xf numFmtId="0" fontId="10" fillId="0" borderId="10"/>
    <xf numFmtId="4" fontId="84" fillId="0" borderId="0">
      <alignment vertical="center"/>
      <protection locked="0"/>
    </xf>
    <xf numFmtId="0" fontId="116" fillId="45" borderId="21" applyNumberFormat="0" applyAlignment="0" applyProtection="0">
      <alignment vertical="center"/>
    </xf>
    <xf numFmtId="0" fontId="116" fillId="52" borderId="21" applyNumberFormat="0" applyAlignment="0" applyProtection="0">
      <alignment vertical="center"/>
    </xf>
    <xf numFmtId="0" fontId="116" fillId="52" borderId="21" applyNumberFormat="0" applyAlignment="0" applyProtection="0">
      <alignment vertical="center"/>
    </xf>
    <xf numFmtId="0" fontId="117" fillId="5" borderId="4" applyNumberFormat="0" applyAlignment="0" applyProtection="0">
      <alignment vertical="center"/>
    </xf>
    <xf numFmtId="0" fontId="116" fillId="52" borderId="21" applyNumberFormat="0" applyAlignment="0" applyProtection="0">
      <alignment vertical="center"/>
    </xf>
    <xf numFmtId="0" fontId="118" fillId="46" borderId="27" applyNumberFormat="0" applyAlignment="0" applyProtection="0">
      <alignment vertical="center"/>
    </xf>
    <xf numFmtId="0" fontId="118" fillId="51" borderId="27" applyNumberFormat="0" applyAlignment="0" applyProtection="0">
      <alignment vertical="center"/>
    </xf>
    <xf numFmtId="0" fontId="118" fillId="46" borderId="27" applyNumberFormat="0" applyAlignment="0" applyProtection="0">
      <alignment vertical="center"/>
    </xf>
    <xf numFmtId="0" fontId="118" fillId="51" borderId="27" applyNumberFormat="0" applyAlignment="0" applyProtection="0">
      <alignment vertical="center"/>
    </xf>
    <xf numFmtId="0" fontId="118" fillId="46" borderId="27" applyNumberFormat="0" applyAlignment="0" applyProtection="0">
      <alignment vertical="center"/>
    </xf>
    <xf numFmtId="0" fontId="118" fillId="46" borderId="27" applyNumberFormat="0" applyAlignment="0" applyProtection="0">
      <alignment vertical="center"/>
    </xf>
    <xf numFmtId="0" fontId="119" fillId="6" borderId="5" applyNumberFormat="0" applyAlignment="0" applyProtection="0">
      <alignment vertical="center"/>
    </xf>
    <xf numFmtId="0" fontId="118" fillId="46" borderId="27" applyNumberFormat="0" applyAlignment="0" applyProtection="0">
      <alignment vertical="center"/>
    </xf>
    <xf numFmtId="0" fontId="120" fillId="62" borderId="22" applyNumberFormat="0" applyAlignment="0" applyProtection="0">
      <alignment vertical="center"/>
    </xf>
    <xf numFmtId="0" fontId="120" fillId="62" borderId="22" applyNumberFormat="0" applyAlignment="0" applyProtection="0">
      <alignment vertical="center"/>
    </xf>
    <xf numFmtId="0" fontId="121" fillId="7" borderId="7" applyNumberFormat="0" applyAlignment="0" applyProtection="0">
      <alignment vertical="center"/>
    </xf>
    <xf numFmtId="0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9" fontId="122" fillId="0" borderId="0" applyFont="0" applyFill="0" applyBorder="0" applyAlignment="0" applyProtection="0"/>
    <xf numFmtId="0" fontId="51" fillId="40" borderId="0" applyNumberFormat="0" applyBorder="0" applyAlignment="0" applyProtection="0">
      <alignment vertical="center"/>
    </xf>
    <xf numFmtId="0" fontId="51" fillId="43" borderId="0" applyNumberFormat="0" applyBorder="0" applyAlignment="0" applyProtection="0">
      <alignment vertical="center"/>
    </xf>
    <xf numFmtId="0" fontId="51" fillId="43" borderId="0" applyNumberFormat="0" applyBorder="0" applyAlignment="0" applyProtection="0">
      <alignment vertical="center"/>
    </xf>
    <xf numFmtId="0" fontId="123" fillId="3" borderId="0" applyNumberFormat="0" applyBorder="0" applyAlignment="0" applyProtection="0">
      <alignment vertical="center"/>
    </xf>
    <xf numFmtId="0" fontId="51" fillId="43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3" borderId="0" applyNumberFormat="0" applyBorder="0" applyAlignment="0" applyProtection="0">
      <alignment vertical="center"/>
    </xf>
    <xf numFmtId="0" fontId="51" fillId="43" borderId="0" applyNumberFormat="0" applyBorder="0" applyAlignment="0" applyProtection="0">
      <alignment vertical="center"/>
    </xf>
    <xf numFmtId="0" fontId="51" fillId="43" borderId="0" applyNumberFormat="0" applyBorder="0" applyAlignment="0" applyProtection="0">
      <alignment vertical="center"/>
    </xf>
    <xf numFmtId="0" fontId="51" fillId="43" borderId="0" applyNumberFormat="0" applyBorder="0" applyAlignment="0" applyProtection="0">
      <alignment vertical="center"/>
    </xf>
    <xf numFmtId="0" fontId="51" fillId="43" borderId="0" applyNumberFormat="0" applyBorder="0" applyAlignment="0" applyProtection="0">
      <alignment vertical="center"/>
    </xf>
    <xf numFmtId="0" fontId="51" fillId="43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68" borderId="0" applyNumberFormat="0" applyBorder="0" applyAlignment="0" applyProtection="0"/>
    <xf numFmtId="0" fontId="51" fillId="43" borderId="0" applyNumberFormat="0" applyBorder="0" applyAlignment="0" applyProtection="0">
      <alignment vertical="center"/>
    </xf>
    <xf numFmtId="0" fontId="51" fillId="68" borderId="0" applyNumberFormat="0" applyBorder="0" applyAlignment="0" applyProtection="0"/>
    <xf numFmtId="0" fontId="51" fillId="40" borderId="0" applyNumberFormat="0" applyBorder="0" applyAlignment="0" applyProtection="0">
      <alignment vertical="center"/>
    </xf>
    <xf numFmtId="0" fontId="51" fillId="68" borderId="0" applyNumberFormat="0" applyBorder="0" applyAlignment="0" applyProtection="0"/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68" borderId="0" applyNumberFormat="0" applyBorder="0" applyAlignment="0" applyProtection="0"/>
    <xf numFmtId="0" fontId="51" fillId="68" borderId="0" applyNumberFormat="0" applyBorder="0" applyAlignment="0" applyProtection="0"/>
    <xf numFmtId="0" fontId="51" fillId="40" borderId="0" applyNumberFormat="0" applyBorder="0" applyAlignment="0" applyProtection="0">
      <alignment vertical="center"/>
    </xf>
    <xf numFmtId="0" fontId="124" fillId="40" borderId="0" applyNumberFormat="0" applyBorder="0" applyAlignment="0" applyProtection="0">
      <alignment vertical="center"/>
    </xf>
    <xf numFmtId="0" fontId="118" fillId="40" borderId="0" applyNumberFormat="0" applyBorder="0" applyAlignment="0" applyProtection="0">
      <alignment vertical="center"/>
    </xf>
    <xf numFmtId="0" fontId="116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120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68" borderId="0" applyNumberFormat="0" applyBorder="0" applyAlignment="0" applyProtection="0"/>
    <xf numFmtId="0" fontId="125" fillId="0" borderId="0"/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218" fontId="127" fillId="0" borderId="0" applyFont="0" applyFill="0" applyBorder="0" applyAlignment="0" applyProtection="0"/>
    <xf numFmtId="219" fontId="128" fillId="0" borderId="0" applyFont="0" applyFill="0" applyBorder="0" applyAlignment="0" applyProtection="0"/>
    <xf numFmtId="205" fontId="127" fillId="0" borderId="0" applyFont="0" applyFill="0" applyBorder="0" applyAlignment="0" applyProtection="0"/>
    <xf numFmtId="0" fontId="127" fillId="0" borderId="0" applyFont="0" applyFill="0" applyBorder="0" applyAlignment="0" applyProtection="0"/>
    <xf numFmtId="0" fontId="129" fillId="0" borderId="0"/>
    <xf numFmtId="0" fontId="132" fillId="0" borderId="0"/>
    <xf numFmtId="0" fontId="12" fillId="0" borderId="0"/>
    <xf numFmtId="0" fontId="2" fillId="0" borderId="0"/>
    <xf numFmtId="0" fontId="26" fillId="0" borderId="0"/>
    <xf numFmtId="0" fontId="7" fillId="0" borderId="0"/>
    <xf numFmtId="0" fontId="8" fillId="0" borderId="0">
      <alignment vertical="center"/>
    </xf>
    <xf numFmtId="0" fontId="26" fillId="0" borderId="0">
      <alignment vertical="center"/>
    </xf>
    <xf numFmtId="0" fontId="12" fillId="0" borderId="0"/>
    <xf numFmtId="43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38" fontId="133" fillId="0" borderId="0" applyFont="0" applyFill="0" applyBorder="0" applyAlignment="0" applyProtection="0"/>
    <xf numFmtId="0" fontId="12" fillId="0" borderId="0" applyFont="0" applyFill="0" applyBorder="0" applyAlignment="0"/>
    <xf numFmtId="0" fontId="51" fillId="40" borderId="0" applyNumberFormat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220" fontId="2" fillId="0" borderId="0"/>
    <xf numFmtId="220" fontId="1" fillId="0" borderId="0">
      <alignment vertical="center"/>
    </xf>
    <xf numFmtId="220" fontId="7" fillId="0" borderId="0">
      <alignment vertical="center"/>
    </xf>
    <xf numFmtId="220" fontId="8" fillId="0" borderId="0">
      <alignment vertical="center"/>
    </xf>
    <xf numFmtId="220" fontId="1" fillId="0" borderId="0">
      <alignment vertical="center"/>
    </xf>
    <xf numFmtId="220" fontId="7" fillId="0" borderId="0"/>
  </cellStyleXfs>
  <cellXfs count="65">
    <xf numFmtId="0" fontId="0" fillId="0" borderId="0" xfId="0">
      <alignment vertical="center"/>
    </xf>
    <xf numFmtId="0" fontId="3" fillId="33" borderId="10" xfId="1" applyFont="1" applyFill="1" applyBorder="1" applyAlignment="1">
      <alignment horizontal="center" vertical="center" wrapText="1"/>
    </xf>
    <xf numFmtId="49" fontId="3" fillId="33" borderId="10" xfId="1" applyNumberFormat="1" applyFont="1" applyFill="1" applyBorder="1" applyAlignment="1">
      <alignment horizontal="center" vertical="center" wrapText="1"/>
    </xf>
    <xf numFmtId="49" fontId="6" fillId="33" borderId="10" xfId="1" applyNumberFormat="1" applyFont="1" applyFill="1" applyBorder="1" applyAlignment="1">
      <alignment horizontal="center" vertical="center" wrapText="1"/>
    </xf>
    <xf numFmtId="0" fontId="3" fillId="33" borderId="0" xfId="1" applyFont="1" applyFill="1" applyAlignment="1">
      <alignment horizontal="center" vertical="center"/>
    </xf>
    <xf numFmtId="49" fontId="6" fillId="33" borderId="10" xfId="1" applyNumberFormat="1" applyFont="1" applyFill="1" applyBorder="1" applyAlignment="1">
      <alignment horizontal="left" vertical="center" wrapText="1"/>
    </xf>
    <xf numFmtId="0" fontId="3" fillId="33" borderId="10" xfId="1" applyFont="1" applyFill="1" applyBorder="1" applyAlignment="1">
      <alignment horizontal="right" vertical="center" wrapText="1"/>
    </xf>
    <xf numFmtId="176" fontId="3" fillId="33" borderId="10" xfId="1" applyNumberFormat="1" applyFont="1" applyFill="1" applyBorder="1" applyAlignment="1">
      <alignment horizontal="right" vertical="center"/>
    </xf>
    <xf numFmtId="0" fontId="3" fillId="33" borderId="10" xfId="2" applyNumberFormat="1" applyFont="1" applyFill="1" applyBorder="1" applyAlignment="1">
      <alignment horizontal="center" vertical="center"/>
    </xf>
    <xf numFmtId="49" fontId="3" fillId="33" borderId="10" xfId="2" applyNumberFormat="1" applyFont="1" applyFill="1" applyBorder="1" applyAlignment="1">
      <alignment horizontal="center" vertical="center"/>
    </xf>
    <xf numFmtId="0" fontId="8" fillId="33" borderId="0" xfId="3" applyFont="1" applyFill="1">
      <alignment vertical="center"/>
    </xf>
    <xf numFmtId="49" fontId="8" fillId="33" borderId="0" xfId="3" applyNumberFormat="1" applyFont="1" applyFill="1" applyAlignment="1">
      <alignment horizontal="left" vertical="center"/>
    </xf>
    <xf numFmtId="0" fontId="3" fillId="33" borderId="0" xfId="2" applyFont="1" applyFill="1">
      <alignment vertical="center"/>
    </xf>
    <xf numFmtId="49" fontId="3" fillId="33" borderId="0" xfId="2" applyNumberFormat="1" applyFont="1" applyFill="1" applyAlignment="1">
      <alignment horizontal="left" vertical="center"/>
    </xf>
    <xf numFmtId="177" fontId="8" fillId="33" borderId="10" xfId="6" applyNumberFormat="1" applyFont="1" applyFill="1" applyBorder="1" applyAlignment="1">
      <alignment horizontal="right" vertical="center"/>
    </xf>
    <xf numFmtId="49" fontId="3" fillId="33" borderId="0" xfId="2" applyNumberFormat="1" applyFont="1" applyFill="1" applyAlignment="1">
      <alignment horizontal="left" vertical="center" wrapText="1"/>
    </xf>
    <xf numFmtId="178" fontId="8" fillId="33" borderId="10" xfId="6" applyNumberFormat="1" applyFont="1" applyFill="1" applyBorder="1" applyAlignment="1">
      <alignment horizontal="right" vertical="center"/>
    </xf>
    <xf numFmtId="49" fontId="3" fillId="33" borderId="0" xfId="2" applyNumberFormat="1" applyFont="1" applyFill="1" applyAlignment="1">
      <alignment horizontal="center" vertical="center"/>
    </xf>
    <xf numFmtId="0" fontId="3" fillId="33" borderId="10" xfId="2" applyFont="1" applyFill="1" applyBorder="1">
      <alignment vertical="center"/>
    </xf>
    <xf numFmtId="49" fontId="3" fillId="33" borderId="10" xfId="1" applyNumberFormat="1" applyFont="1" applyFill="1" applyBorder="1" applyAlignment="1">
      <alignment horizontal="left" vertical="center" wrapText="1"/>
    </xf>
    <xf numFmtId="0" fontId="3" fillId="33" borderId="10" xfId="2" applyFont="1" applyFill="1" applyBorder="1" applyAlignment="1">
      <alignment horizontal="right" vertical="center"/>
    </xf>
    <xf numFmtId="49" fontId="3" fillId="33" borderId="10" xfId="2" applyNumberFormat="1" applyFont="1" applyFill="1" applyBorder="1" applyAlignment="1">
      <alignment horizontal="left" vertical="center" wrapText="1"/>
    </xf>
    <xf numFmtId="0" fontId="3" fillId="33" borderId="10" xfId="1" applyNumberFormat="1" applyFont="1" applyFill="1" applyBorder="1" applyAlignment="1">
      <alignment horizontal="right" vertical="center"/>
    </xf>
    <xf numFmtId="49" fontId="8" fillId="33" borderId="0" xfId="3" applyNumberFormat="1" applyFont="1" applyFill="1" applyAlignment="1">
      <alignment horizontal="left" vertical="center" wrapText="1"/>
    </xf>
    <xf numFmtId="0" fontId="8" fillId="33" borderId="0" xfId="3" applyFont="1" applyFill="1" applyAlignment="1">
      <alignment horizontal="right" vertical="center"/>
    </xf>
    <xf numFmtId="0" fontId="130" fillId="33" borderId="10" xfId="1234" applyNumberFormat="1" applyFont="1" applyFill="1" applyBorder="1" applyAlignment="1">
      <alignment horizontal="center" vertical="center" wrapText="1"/>
    </xf>
    <xf numFmtId="0" fontId="134" fillId="33" borderId="10" xfId="1234" applyNumberFormat="1" applyFont="1" applyFill="1" applyBorder="1" applyAlignment="1">
      <alignment horizontal="center" vertical="center" wrapText="1"/>
    </xf>
    <xf numFmtId="0" fontId="130" fillId="33" borderId="10" xfId="1234" applyNumberFormat="1" applyFont="1" applyFill="1" applyBorder="1" applyAlignment="1">
      <alignment horizontal="center" vertical="center" wrapText="1" shrinkToFit="1"/>
    </xf>
    <xf numFmtId="0" fontId="130" fillId="33" borderId="0" xfId="1234" applyNumberFormat="1" applyFont="1" applyFill="1" applyBorder="1" applyAlignment="1">
      <alignment horizontal="center" vertical="center"/>
    </xf>
    <xf numFmtId="0" fontId="134" fillId="33" borderId="10" xfId="1234" applyNumberFormat="1" applyFont="1" applyFill="1" applyBorder="1" applyAlignment="1">
      <alignment horizontal="left" vertical="center" wrapText="1"/>
    </xf>
    <xf numFmtId="0" fontId="130" fillId="33" borderId="10" xfId="1234" applyNumberFormat="1" applyFont="1" applyFill="1" applyBorder="1" applyAlignment="1">
      <alignment horizontal="right" vertical="center"/>
    </xf>
    <xf numFmtId="0" fontId="130" fillId="33" borderId="10" xfId="1234" applyNumberFormat="1" applyFont="1" applyFill="1" applyBorder="1" applyAlignment="1">
      <alignment horizontal="left" vertical="center" wrapText="1"/>
    </xf>
    <xf numFmtId="0" fontId="131" fillId="33" borderId="10" xfId="1234" applyNumberFormat="1" applyFont="1" applyFill="1" applyBorder="1" applyAlignment="1">
      <alignment horizontal="right" vertical="center" wrapText="1"/>
    </xf>
    <xf numFmtId="0" fontId="130" fillId="33" borderId="10" xfId="1234" applyNumberFormat="1" applyFont="1" applyFill="1" applyBorder="1" applyAlignment="1">
      <alignment horizontal="right" vertical="center" wrapText="1"/>
    </xf>
    <xf numFmtId="0" fontId="130" fillId="33" borderId="10" xfId="1236" applyNumberFormat="1" applyFont="1" applyFill="1" applyBorder="1" applyAlignment="1">
      <alignment horizontal="right" vertical="center"/>
    </xf>
    <xf numFmtId="0" fontId="130" fillId="33" borderId="0" xfId="1236" applyNumberFormat="1" applyFont="1" applyFill="1" applyBorder="1">
      <alignment vertical="center"/>
    </xf>
    <xf numFmtId="0" fontId="130" fillId="33" borderId="10" xfId="1234" applyNumberFormat="1" applyFont="1" applyFill="1" applyBorder="1" applyAlignment="1" applyProtection="1">
      <alignment horizontal="left" vertical="center"/>
      <protection locked="0"/>
    </xf>
    <xf numFmtId="0" fontId="130" fillId="33" borderId="10" xfId="1234" applyNumberFormat="1" applyFont="1" applyFill="1" applyBorder="1" applyAlignment="1" applyProtection="1">
      <alignment horizontal="left" vertical="center" wrapText="1"/>
      <protection locked="0"/>
    </xf>
    <xf numFmtId="0" fontId="135" fillId="33" borderId="10" xfId="1234" applyNumberFormat="1" applyFont="1" applyFill="1" applyBorder="1" applyAlignment="1">
      <alignment horizontal="right" vertical="center" wrapText="1"/>
    </xf>
    <xf numFmtId="0" fontId="130" fillId="33" borderId="10" xfId="1236" applyNumberFormat="1" applyFont="1" applyFill="1" applyBorder="1" applyAlignment="1">
      <alignment horizontal="left" vertical="center" wrapText="1"/>
    </xf>
    <xf numFmtId="0" fontId="135" fillId="33" borderId="10" xfId="1236" applyNumberFormat="1" applyFont="1" applyFill="1" applyBorder="1" applyAlignment="1">
      <alignment horizontal="right" vertical="center"/>
    </xf>
    <xf numFmtId="0" fontId="134" fillId="33" borderId="10" xfId="1234" applyNumberFormat="1" applyFont="1" applyFill="1" applyBorder="1" applyAlignment="1">
      <alignment horizontal="right" vertical="center" wrapText="1"/>
    </xf>
    <xf numFmtId="0" fontId="130" fillId="33" borderId="10" xfId="1234" quotePrefix="1" applyNumberFormat="1" applyFont="1" applyFill="1" applyBorder="1" applyAlignment="1">
      <alignment horizontal="center" vertical="center" wrapText="1"/>
    </xf>
    <xf numFmtId="0" fontId="130" fillId="33" borderId="0" xfId="1234" applyNumberFormat="1" applyFont="1" applyFill="1" applyBorder="1" applyAlignment="1">
      <alignment horizontal="center" vertical="center" wrapText="1"/>
    </xf>
    <xf numFmtId="0" fontId="134" fillId="33" borderId="0" xfId="1234" applyNumberFormat="1" applyFont="1" applyFill="1" applyBorder="1" applyAlignment="1">
      <alignment horizontal="left" vertical="center" wrapText="1"/>
    </xf>
    <xf numFmtId="0" fontId="130" fillId="33" borderId="0" xfId="1236" applyNumberFormat="1" applyFont="1" applyFill="1" applyBorder="1" applyAlignment="1">
      <alignment horizontal="left" vertical="center" wrapText="1"/>
    </xf>
    <xf numFmtId="0" fontId="134" fillId="33" borderId="0" xfId="1234" applyNumberFormat="1" applyFont="1" applyFill="1" applyBorder="1" applyAlignment="1">
      <alignment horizontal="center" vertical="center" wrapText="1"/>
    </xf>
    <xf numFmtId="0" fontId="135" fillId="33" borderId="0" xfId="1236" applyNumberFormat="1" applyFont="1" applyFill="1" applyBorder="1" applyAlignment="1">
      <alignment horizontal="right" vertical="center"/>
    </xf>
    <xf numFmtId="0" fontId="130" fillId="33" borderId="0" xfId="1236" applyNumberFormat="1" applyFont="1" applyFill="1" applyBorder="1" applyAlignment="1">
      <alignment horizontal="right" vertical="center"/>
    </xf>
    <xf numFmtId="0" fontId="130" fillId="33" borderId="0" xfId="1234" applyNumberFormat="1" applyFont="1" applyFill="1" applyBorder="1" applyAlignment="1">
      <alignment horizontal="right" vertical="center" wrapText="1"/>
    </xf>
    <xf numFmtId="0" fontId="134" fillId="33" borderId="0" xfId="1234" applyNumberFormat="1" applyFont="1" applyFill="1" applyBorder="1" applyAlignment="1">
      <alignment horizontal="right" vertical="center" wrapText="1"/>
    </xf>
    <xf numFmtId="0" fontId="130" fillId="33" borderId="0" xfId="1234" applyNumberFormat="1" applyFont="1" applyFill="1" applyBorder="1" applyAlignment="1">
      <alignment horizontal="right" vertical="center"/>
    </xf>
    <xf numFmtId="0" fontId="130" fillId="33" borderId="0" xfId="1236" applyNumberFormat="1" applyFont="1" applyFill="1" applyBorder="1" applyAlignment="1">
      <alignment horizontal="center" vertical="center"/>
    </xf>
    <xf numFmtId="0" fontId="130" fillId="33" borderId="0" xfId="1236" applyNumberFormat="1" applyFont="1" applyFill="1" applyBorder="1" applyAlignment="1">
      <alignment horizontal="left" vertical="center"/>
    </xf>
    <xf numFmtId="0" fontId="3" fillId="33" borderId="10" xfId="1234" applyNumberFormat="1" applyFont="1" applyFill="1" applyBorder="1" applyAlignment="1">
      <alignment horizontal="center" vertical="center" wrapText="1"/>
    </xf>
    <xf numFmtId="0" fontId="6" fillId="33" borderId="10" xfId="1234" applyNumberFormat="1" applyFont="1" applyFill="1" applyBorder="1" applyAlignment="1">
      <alignment horizontal="center" vertical="center" wrapText="1"/>
    </xf>
    <xf numFmtId="0" fontId="8" fillId="33" borderId="0" xfId="0" applyFont="1" applyFill="1">
      <alignment vertical="center"/>
    </xf>
    <xf numFmtId="0" fontId="8" fillId="0" borderId="0" xfId="0" applyFont="1">
      <alignment vertical="center"/>
    </xf>
    <xf numFmtId="0" fontId="8" fillId="33" borderId="10" xfId="5" applyFont="1" applyFill="1" applyBorder="1">
      <alignment vertical="center"/>
    </xf>
    <xf numFmtId="0" fontId="3" fillId="33" borderId="0" xfId="4" applyFont="1" applyFill="1" applyAlignment="1">
      <alignment horizontal="center"/>
    </xf>
    <xf numFmtId="0" fontId="3" fillId="33" borderId="10" xfId="4" applyFont="1" applyFill="1" applyBorder="1" applyAlignment="1">
      <alignment horizontal="right"/>
    </xf>
    <xf numFmtId="0" fontId="7" fillId="33" borderId="0" xfId="4" applyFont="1" applyFill="1" applyAlignment="1">
      <alignment horizontal="center"/>
    </xf>
    <xf numFmtId="0" fontId="8" fillId="33" borderId="10" xfId="0" applyFont="1" applyFill="1" applyBorder="1" applyAlignment="1">
      <alignment horizontal="right" vertical="center"/>
    </xf>
    <xf numFmtId="178" fontId="8" fillId="33" borderId="10" xfId="0" applyNumberFormat="1" applyFont="1" applyFill="1" applyBorder="1" applyAlignment="1">
      <alignment horizontal="right" vertical="center"/>
    </xf>
    <xf numFmtId="203" fontId="3" fillId="33" borderId="10" xfId="1" applyNumberFormat="1" applyFont="1" applyFill="1" applyBorder="1" applyAlignment="1">
      <alignment horizontal="right" vertical="center"/>
    </xf>
  </cellXfs>
  <cellStyles count="1240">
    <cellStyle name=" 1" xfId="270"/>
    <cellStyle name="%" xfId="271"/>
    <cellStyle name="% 2" xfId="272"/>
    <cellStyle name="% 3" xfId="273"/>
    <cellStyle name="??&amp;_x0012_?&amp;_x000b_?_x0008_*_x0007_?_x0007__x0001__x0001_" xfId="274"/>
    <cellStyle name="_（台灣日光燈八里案）臨時水電" xfId="7"/>
    <cellStyle name="__中信銀行990402機電空調工程標單" xfId="275"/>
    <cellStyle name="_00 CL363365 FM200 Quote" xfId="276"/>
    <cellStyle name="_00 CL600B CL604 Quote" xfId="277"/>
    <cellStyle name="_003-工程詳細價目明細表-中央監控系統-招標文件" xfId="278"/>
    <cellStyle name="_003-工程詳細價目明細表-電信系統(西門子)-招標文件" xfId="279"/>
    <cellStyle name="_05-04-26最新川普成本" xfId="8"/>
    <cellStyle name="_060612信義線聯開安和站新建工程" xfId="9"/>
    <cellStyle name="_101-10-10  璨園平鎮廠第三期機電工程估價單" xfId="10"/>
    <cellStyle name="_1-1001222-H93" xfId="280"/>
    <cellStyle name="_2不銹鋼管" xfId="281"/>
    <cellStyle name="_312D FM200 Calculation" xfId="282"/>
    <cellStyle name="_345 KV FiberLaser II Quote" xfId="283"/>
    <cellStyle name="_3M機電預估造價-930617" xfId="11"/>
    <cellStyle name="_4高壓變電站設備" xfId="284"/>
    <cellStyle name="_56VIP投標總表及明細" xfId="285"/>
    <cellStyle name="_62名單及標單" xfId="286"/>
    <cellStyle name="_63燈具投標名單及總表" xfId="287"/>
    <cellStyle name="_8928-4新店機廠-水電空調-預算-商辦區-水電空調預算-090407" xfId="288"/>
    <cellStyle name="_8928-5新店機廠預算-PVC管版-住宅全區-製作預算-090406" xfId="289"/>
    <cellStyle name="_9405-信義計劃區A5案-070508" xfId="290"/>
    <cellStyle name="_9501-尊爵飯店 分析" xfId="291"/>
    <cellStyle name="_9530-福朋飯店污水處理-預算(僅沖廁)-080828" xfId="292"/>
    <cellStyle name="_9530-澎湖福朋酒店-預算-090306" xfId="293"/>
    <cellStyle name="_95-54弱電標單" xfId="294"/>
    <cellStyle name="_960614-國際館第六次調整發包補充更正-960614" xfId="12"/>
    <cellStyle name="_9611-昇捷中正案-預算-正宜比較版071130" xfId="295"/>
    <cellStyle name="_9613-大興段正宜檢討預算080301" xfId="296"/>
    <cellStyle name="_9614-水芭蕾三期預算080826" xfId="297"/>
    <cellStyle name="_980122- 麗禧溫泉追加減預算-正宜分析-100728" xfId="298"/>
    <cellStyle name="_990518-和信醫院工程標單(弱電)" xfId="299"/>
    <cellStyle name="_9905-國櫻北投案-預算-110817" xfId="300"/>
    <cellStyle name="_A遠雄DHL預算-970227_L" xfId="301"/>
    <cellStyle name="_A遠雄DHL預算-970227_L 2" xfId="302"/>
    <cellStyle name="_A遠雄DHL預算-970227_L_遠雄DHL預算-970229_L" xfId="303"/>
    <cellStyle name="_BBS Calculation" xfId="304"/>
    <cellStyle name="_Book1" xfId="13"/>
    <cellStyle name="_BY0809SV-BAU-long form_V1.0" xfId="305"/>
    <cellStyle name="_CAL Quote" xfId="306"/>
    <cellStyle name="_CE630A FM200 Calculation" xfId="307"/>
    <cellStyle name="_CE630B FM200 Calculation" xfId="308"/>
    <cellStyle name="_CE630B Quote" xfId="309"/>
    <cellStyle name="_CE630B Quote-7" xfId="310"/>
    <cellStyle name="_CE630B消防工程標單" xfId="311"/>
    <cellStyle name="_CG390A Quote" xfId="312"/>
    <cellStyle name="_CK370C Quote" xfId="313"/>
    <cellStyle name="_CK370C Quote-2" xfId="314"/>
    <cellStyle name="_CK370D Quote" xfId="315"/>
    <cellStyle name="_CL501 FAS Quote" xfId="316"/>
    <cellStyle name="_CMO6 HFC-227ea Quote" xfId="317"/>
    <cellStyle name="_Copy of FY0910 Security GC pricelist for sales" xfId="318"/>
    <cellStyle name="_Corning-假設工程及間接費用-Phase 4" xfId="14"/>
    <cellStyle name="_CR380A Quote" xfId="319"/>
    <cellStyle name="_E2預算(商場及賣場-一工)-110601" xfId="320"/>
    <cellStyle name="_E2預算(廠辦-一工)-110601" xfId="321"/>
    <cellStyle name="_ET_STYLE_NoName_00_" xfId="15"/>
    <cellStyle name="_EXL-FAB6-報價單0725-FIN" xfId="16"/>
    <cellStyle name="_EXL-FAB6-報價單0725-FIN 2" xfId="322"/>
    <cellStyle name="_EXL-FAB6-報價單0725-FIN 3" xfId="323"/>
    <cellStyle name="_EXL-FAB6-報價單0725-FIN_FAB6衛浴-SOP比價表" xfId="17"/>
    <cellStyle name="_EXL-FAB6-報價單0725-FIN_FAB6衛浴-SOP比價表 2" xfId="324"/>
    <cellStyle name="_EXL-FAB6-報價單0725-FIN_FAB6衛浴-SOP比價表 3" xfId="325"/>
    <cellStyle name="_EXL-FAB6-報價單0725-FIN_奇6土建報價0819業主" xfId="18"/>
    <cellStyle name="_EXL-FAB6-報價單0725-FIN_奇6土建報價0819業主 2" xfId="326"/>
    <cellStyle name="_EXL-FAB6-報價單0725-FIN_奇6土建報價0819業主 3" xfId="327"/>
    <cellStyle name="_EXL-FAB6-報價單0725-FIN_奇6土建報價0819業主_FAB6衛浴-SOP比價表" xfId="19"/>
    <cellStyle name="_EXL-FAB6-報價單0725-FIN_奇6土建報價0819業主_FAB6衛浴-SOP比價表 2" xfId="328"/>
    <cellStyle name="_EXL-FAB6-報價單0725-FIN_奇6土建報價0819業主_FAB6衛浴-SOP比價表 3" xfId="329"/>
    <cellStyle name="_EXL-FAB6-報價單0725-FIN_奇6土建報價0819業主_奇六941129核算版標單數量-950125" xfId="20"/>
    <cellStyle name="_EXL-FAB6-報價單0725-FIN_奇6土建報價0819業主_奇六941129核算版標單數量-950125 2" xfId="330"/>
    <cellStyle name="_EXL-FAB6-報價單0725-FIN_奇6土建報價0819業主_奇六941129核算版標單數量-950125 3" xfId="331"/>
    <cellStyle name="_EXL-FAB6-報價單0725-FIN_奇6土建報價0819業主_奇六941129核算版標單數量-950125_FAB6衛浴-SOP比價表" xfId="21"/>
    <cellStyle name="_EXL-FAB6-報價單0725-FIN_奇6土建報價0819業主_奇六941129核算版標單數量-950125_FAB6衛浴-SOP比價表 2" xfId="332"/>
    <cellStyle name="_EXL-FAB6-報價單0725-FIN_奇6土建報價0819業主_奇六941129核算版標單數量-950125_FAB6衛浴-SOP比價表 3" xfId="333"/>
    <cellStyle name="_EXL-合約標單940323a" xfId="22"/>
    <cellStyle name="_FAB3B0504" xfId="23"/>
    <cellStyle name="_FAB3B0504 2" xfId="334"/>
    <cellStyle name="_FAB3B0504 3" xfId="335"/>
    <cellStyle name="_FAB3B0504_FAB6衛浴-SOP比價表" xfId="24"/>
    <cellStyle name="_FAB3B0504_FAB6衛浴-SOP比價表 2" xfId="336"/>
    <cellStyle name="_FAB3B0504_FAB6衛浴-SOP比價表 3" xfId="337"/>
    <cellStyle name="_FAB3B0504_奇6土建報價0819業主" xfId="25"/>
    <cellStyle name="_FAB3B0504_奇6土建報價0819業主 2" xfId="338"/>
    <cellStyle name="_FAB3B0504_奇6土建報價0819業主 3" xfId="339"/>
    <cellStyle name="_FAB3B0504_奇6土建報價0819業主_FAB6衛浴-SOP比價表" xfId="26"/>
    <cellStyle name="_FAB3B0504_奇6土建報價0819業主_FAB6衛浴-SOP比價表 2" xfId="340"/>
    <cellStyle name="_FAB3B0504_奇6土建報價0819業主_FAB6衛浴-SOP比價表 3" xfId="341"/>
    <cellStyle name="_FAB3B0504_奇6土建報價0819業主_奇六941129核算版標單數量-950125" xfId="27"/>
    <cellStyle name="_FAB3B0504_奇6土建報價0819業主_奇六941129核算版標單數量-950125 2" xfId="342"/>
    <cellStyle name="_FAB3B0504_奇6土建報價0819業主_奇六941129核算版標單數量-950125 3" xfId="343"/>
    <cellStyle name="_FAB3B0504_奇6土建報價0819業主_奇六941129核算版標單數量-950125_FAB6衛浴-SOP比價表" xfId="28"/>
    <cellStyle name="_FAB3B0504_奇6土建報價0819業主_奇六941129核算版標單數量-950125_FAB6衛浴-SOP比價表 2" xfId="344"/>
    <cellStyle name="_FAB3B0504_奇6土建報價0819業主_奇六941129核算版標單數量-950125_FAB6衛浴-SOP比價表 3" xfId="345"/>
    <cellStyle name="_FY1011 Securiy GC pricelist_for sales" xfId="346"/>
    <cellStyle name="_FY11 Securiy GC pricelist_Edison10020" xfId="347"/>
    <cellStyle name="_GC-BAU" xfId="348"/>
    <cellStyle name="_GQTA04002  台南歷史博物館二期EPA" xfId="349"/>
    <cellStyle name="_H109-預算0320-標單修正版" xfId="350"/>
    <cellStyle name="_H52水電標單" xfId="351"/>
    <cellStyle name="_H52水電標單 2" xfId="352"/>
    <cellStyle name="_H52水電標單 3" xfId="353"/>
    <cellStyle name="_H52水電標單_1030514-成本分析-遠雄龍岡Ⅱ-水電標單" xfId="354"/>
    <cellStyle name="_H52水電標單_1030514-成本分析-遠雄龍岡Ⅱ-水電標單 2" xfId="355"/>
    <cellStyle name="_H52水電標單_1030514-成本分析-遠雄龍岡Ⅱ-水電標單 3" xfId="356"/>
    <cellStyle name="_H52水電標單_1030514-成本分析-遠雄龍岡Ⅱ-水電標單_1" xfId="357"/>
    <cellStyle name="_H52水電標單_1030514-成本分析-遠雄龍岡Ⅱ-水電標單_1 2" xfId="358"/>
    <cellStyle name="_H52水電標單_1030514-成本分析-遠雄龍岡Ⅱ-水電標單_1 3" xfId="359"/>
    <cellStyle name="_H52預算(961210)" xfId="360"/>
    <cellStyle name="_H62水電工程標單-990318(FINAL)" xfId="361"/>
    <cellStyle name="_H63泥作工程標單-含邀標名單" xfId="362"/>
    <cellStyle name="_H63機電成本分析" xfId="363"/>
    <cellStyle name="_H72水電預算-990517(正宜分析)" xfId="364"/>
    <cellStyle name="_H86-發包1000706(報價)" xfId="365"/>
    <cellStyle name="_H96-101-01-18(成本分析)" xfId="366"/>
    <cellStyle name="_HP LP" xfId="367"/>
    <cellStyle name="_H系列機電工程成本分析" xfId="368"/>
    <cellStyle name="_IBT_SES_純鍋爐_V6" xfId="369"/>
    <cellStyle name="_IBT_SES_福聚SiteIQ20100609_8M" xfId="370"/>
    <cellStyle name="_jCC입찰견적01" xfId="29"/>
    <cellStyle name="_labor hour for ET-兒醫" xfId="371"/>
    <cellStyle name="_O3 空調 自動控制 能源管理  報價-2010-1009" xfId="372"/>
    <cellStyle name="_O3 空調 自動控制 能源管理  報價-2010-1014" xfId="373"/>
    <cellStyle name="_O3-弱電空白標單-101124_Edison" xfId="374"/>
    <cellStyle name="_O3-弱電空白標單-101125_A" xfId="375"/>
    <cellStyle name="_O3邀標名單" xfId="376"/>
    <cellStyle name="_OSBL FAS &amp; PA Quote" xfId="377"/>
    <cellStyle name="_OSBL FAS &amp; PA Quote-1228" xfId="378"/>
    <cellStyle name="_Project brief" xfId="30"/>
    <cellStyle name="_QTT-CHTnet-2006-0314" xfId="379"/>
    <cellStyle name="_QTT-CHTnet-2006-0314-2" xfId="380"/>
    <cellStyle name="_Sheet1" xfId="31"/>
    <cellStyle name="_T95040-中興北街-NEW" xfId="381"/>
    <cellStyle name="_八里廠商比價--LING" xfId="32"/>
    <cellStyle name="_八河局-預算101-05-04" xfId="33"/>
    <cellStyle name="_大新預算990303" xfId="34"/>
    <cellStyle name="_川普新建工程(有關機電)成本940315" xfId="35"/>
    <cellStyle name="_川普新建工程標單-裝修工程940418" xfId="36"/>
    <cellStyle name="_工程詳細價目明細表-監視系統-招標文件-990210" xfId="382"/>
    <cellStyle name="_不銹鋼壓接-比價" xfId="383"/>
    <cellStyle name="_中油永安long form_20091016" xfId="384"/>
    <cellStyle name="_中信銀行990402機電空調工程標單" xfId="385"/>
    <cellStyle name="_中華電信工程價目明細表-中央監控系統-招標文件990203(西門子)" xfId="386"/>
    <cellStyle name="_內埔景觀工程預算971127" xfId="37"/>
    <cellStyle name="_太子-B8-SIEMENS-990501" xfId="387"/>
    <cellStyle name="_文德廠辦水電標單預算" xfId="388"/>
    <cellStyle name="_水電工程標單-博愛之星960726" xfId="38"/>
    <cellStyle name="_水電工程標單-博愛之星960822" xfId="39"/>
    <cellStyle name="_台中澄清醫院-電力標單110215-BA" xfId="389"/>
    <cellStyle name="_台灣日光燈八里案標單(昌鈺)" xfId="40"/>
    <cellStyle name="_弘展內湖(i.Come)(941228估算標單)" xfId="41"/>
    <cellStyle name="_全誠--青海段646號-雄菱報價970827" xfId="390"/>
    <cellStyle name="_名人道機電預算" xfId="391"/>
    <cellStyle name="_投標廠商名冊" xfId="42"/>
    <cellStyle name="_坡道預算-1212" xfId="43"/>
    <cellStyle name="_居富--前鎮區標單(修改第1次96.6.1)" xfId="44"/>
    <cellStyle name="_居富--前鎮區標單(最新4.12)" xfId="392"/>
    <cellStyle name="_東海預算-10.30最後" xfId="45"/>
    <cellStyle name="_板信商銀『板新特區辦公大樓』估價單" xfId="393"/>
    <cellStyle name="_冠德建設新莊副都B案監控工程原設計標單與功能提昇標單分析比較表" xfId="1204"/>
    <cellStyle name="_後續工程" xfId="46"/>
    <cellStyle name="_後續工程-970108" xfId="47"/>
    <cellStyle name="_星博電子給排水" xfId="48"/>
    <cellStyle name="_泵浦分佈表 070209" xfId="394"/>
    <cellStyle name="_飛斯妥 FPS Quote" xfId="395"/>
    <cellStyle name="_飛斯妥 FPS Quote-1" xfId="396"/>
    <cellStyle name="_案件分析表" xfId="397"/>
    <cellStyle name="_消防" xfId="398"/>
    <cellStyle name="_特殊照明970508" xfId="399"/>
    <cellStyle name="_真愛成本修正0406(單價)" xfId="49"/>
    <cellStyle name="_假設" xfId="50"/>
    <cellStyle name="_假設工程及間接費用" xfId="51"/>
    <cellStyle name="_將捷水電成本0401" xfId="52"/>
    <cellStyle name="_將捷臨時水電成本0331" xfId="53"/>
    <cellStyle name="_捷九工程預算書-971201(修正)" xfId="54"/>
    <cellStyle name="_捷四自動化系統報價單(siemens)-20100715" xfId="400"/>
    <cellStyle name="_捷運安和站-鋼梯數量(計算式)" xfId="55"/>
    <cellStyle name="_捷運新莊線行天宮站預算書-961024莊科長-1" xfId="56"/>
    <cellStyle name="_淡水-逆打鋼柱 鋼梯 鋼柱(計算式)090205" xfId="57"/>
    <cellStyle name="_淡水線關渡站聯合開發案預算970916(修正)1008" xfId="58"/>
    <cellStyle name="_報價單" xfId="401"/>
    <cellStyle name="_發電機標單" xfId="402"/>
    <cellStyle name="_發電機標單 2" xfId="403"/>
    <cellStyle name="_發電機標單 3" xfId="404"/>
    <cellStyle name="_發電機標單_1030514-成本分析-遠雄龍岡Ⅱ-水電標單" xfId="405"/>
    <cellStyle name="_發電機標單_1030514-成本分析-遠雄龍岡Ⅱ-水電標單 2" xfId="406"/>
    <cellStyle name="_發電機標單_1030514-成本分析-遠雄龍岡Ⅱ-水電標單 3" xfId="407"/>
    <cellStyle name="_發電機標單_1030514-成本分析-遠雄龍岡Ⅱ-水電標單_1" xfId="408"/>
    <cellStyle name="_發電機標單_1030514-成本分析-遠雄龍岡Ⅱ-水電標單_1 2" xfId="409"/>
    <cellStyle name="_發電機標單_1030514-成本分析-遠雄龍岡Ⅱ-水電標單_1 3" xfId="410"/>
    <cellStyle name="_華固千代田機電標單-961119" xfId="411"/>
    <cellStyle name="_華固千代田機電標單-961119 2" xfId="412"/>
    <cellStyle name="_華固千代田機電標單-961119 3" xfId="413"/>
    <cellStyle name="_華固千代田機電標單-961119_1030514-成本分析-遠雄龍岡Ⅱ-水電標單" xfId="414"/>
    <cellStyle name="_華固千代田機電標單-961119_1030514-成本分析-遠雄龍岡Ⅱ-水電標單 2" xfId="415"/>
    <cellStyle name="_華固千代田機電標單-961119_1030514-成本分析-遠雄龍岡Ⅱ-水電標單 3" xfId="416"/>
    <cellStyle name="_華固中研院案" xfId="417"/>
    <cellStyle name="_華固中研院案 2" xfId="418"/>
    <cellStyle name="_盟圖 FAS Quote" xfId="419"/>
    <cellStyle name="_裝修工程報價" xfId="59"/>
    <cellStyle name="_裝修廠商比較表" xfId="60"/>
    <cellStyle name="_嘉泥建設新建工程(有關機電)成本1001" xfId="61"/>
    <cellStyle name="_監控N" xfId="420"/>
    <cellStyle name="_碧連天(預算)" xfId="421"/>
    <cellStyle name="_碧連天(預算-1)" xfId="422"/>
    <cellStyle name="_福聚太陽能SiteIQ_20090916" xfId="423"/>
    <cellStyle name="_管線標準ITEM及單價-090407" xfId="424"/>
    <cellStyle name="_製作預算用風管,水管工資表060509" xfId="425"/>
    <cellStyle name="_遠雄DHL(坤泰961228)" xfId="426"/>
    <cellStyle name="_遠雄DHL(坤泰961228) 2" xfId="427"/>
    <cellStyle name="_遠雄DHL(坤泰961228)_遠雄DHL預算-970103" xfId="428"/>
    <cellStyle name="_遠雄DHL(坤泰961228)_遠雄DHL預算-970103_A遠雄DHL預算-970227_L" xfId="429"/>
    <cellStyle name="_遠雄DHL(坤泰961228)_遠雄DHL預算-970103_A遠雄DHL預算-970227_L 2" xfId="430"/>
    <cellStyle name="_遠雄DHL(坤泰961228)_遠雄DHL預算-970103_A遠雄DHL預算-970227_L_遠雄DHL預算-970229_L" xfId="431"/>
    <cellStyle name="_遠雄DHL(坤泰961228)_遠雄DHL預算-970229_L" xfId="432"/>
    <cellStyle name="_遠雄H61水電標單（FINAL）" xfId="433"/>
    <cellStyle name="_遠雄日光H52總預算(FINAL)" xfId="434"/>
    <cellStyle name="_標單" xfId="62"/>
    <cellStyle name="_潭美案預算961008" xfId="435"/>
    <cellStyle name="_複本 高雄銀行-橋頭分行報價標單940919" xfId="63"/>
    <cellStyle name="_機電報價標單(台灣日光燈八里案）" xfId="64"/>
    <cellStyle name="_親家建設long form_20090910" xfId="436"/>
    <cellStyle name="_鋼骨--信義線安和路站聯開案" xfId="65"/>
    <cellStyle name="_龍山寺站聯開案(機電預算)97.03.31" xfId="66"/>
    <cellStyle name="_龍山寺站聯開案(機電預算)97.03.31 2" xfId="437"/>
    <cellStyle name="_龍山寺站聯開案(機電預算)97.03.31 3" xfId="438"/>
    <cellStyle name="_鴻海頂埔2期" xfId="67"/>
    <cellStyle name="_鴻海頂埔2期 2" xfId="439"/>
    <cellStyle name="_鴻海頂埔2期 3" xfId="440"/>
    <cellStyle name="_鴻海頂埔2期_FAB3B0504" xfId="68"/>
    <cellStyle name="_鴻海頂埔2期_FAB3B0504 2" xfId="441"/>
    <cellStyle name="_鴻海頂埔2期_FAB3B0504 3" xfId="442"/>
    <cellStyle name="_鴻海頂埔2期_FAB3B0504_FAB6衛浴-SOP比價表" xfId="69"/>
    <cellStyle name="_鴻海頂埔2期_FAB3B0504_FAB6衛浴-SOP比價表 2" xfId="443"/>
    <cellStyle name="_鴻海頂埔2期_FAB3B0504_FAB6衛浴-SOP比價表 3" xfId="444"/>
    <cellStyle name="_鴻海頂埔2期_FAB3B0504_奇6土建報價0819業主" xfId="70"/>
    <cellStyle name="_鴻海頂埔2期_FAB3B0504_奇6土建報價0819業主 2" xfId="445"/>
    <cellStyle name="_鴻海頂埔2期_FAB3B0504_奇6土建報價0819業主 3" xfId="446"/>
    <cellStyle name="_鴻海頂埔2期_FAB3B0504_奇6土建報價0819業主_FAB6衛浴-SOP比價表" xfId="71"/>
    <cellStyle name="_鴻海頂埔2期_FAB3B0504_奇6土建報價0819業主_FAB6衛浴-SOP比價表 2" xfId="447"/>
    <cellStyle name="_鴻海頂埔2期_FAB3B0504_奇6土建報價0819業主_FAB6衛浴-SOP比價表 3" xfId="448"/>
    <cellStyle name="_鴻海頂埔2期_FAB3B0504_奇6土建報價0819業主_奇六941129核算版標單數量-950125" xfId="72"/>
    <cellStyle name="_鴻海頂埔2期_FAB3B0504_奇6土建報價0819業主_奇六941129核算版標單數量-950125 2" xfId="449"/>
    <cellStyle name="_鴻海頂埔2期_FAB3B0504_奇6土建報價0819業主_奇六941129核算版標單數量-950125 3" xfId="450"/>
    <cellStyle name="_鴻海頂埔2期_FAB3B0504_奇6土建報價0819業主_奇六941129核算版標單數量-950125_FAB6衛浴-SOP比價表" xfId="73"/>
    <cellStyle name="_鴻海頂埔2期_FAB3B0504_奇6土建報價0819業主_奇六941129核算版標單數量-950125_FAB6衛浴-SOP比價表 2" xfId="451"/>
    <cellStyle name="_鴻海頂埔2期_FAB3B0504_奇6土建報價0819業主_奇六941129核算版標單數量-950125_FAB6衛浴-SOP比價表 3" xfId="452"/>
    <cellStyle name="_鴻海頂埔2期_FAB6衛浴-SOP比價表" xfId="74"/>
    <cellStyle name="_鴻海頂埔2期_FAB6衛浴-SOP比價表 2" xfId="453"/>
    <cellStyle name="_鴻海頂埔2期_FAB6衛浴-SOP比價表 3" xfId="454"/>
    <cellStyle name="_鴻海頂埔2期_奇6土建報價0819業主" xfId="75"/>
    <cellStyle name="_鴻海頂埔2期_奇6土建報價0819業主 2" xfId="455"/>
    <cellStyle name="_鴻海頂埔2期_奇6土建報價0819業主 3" xfId="456"/>
    <cellStyle name="_鴻海頂埔2期_奇6土建報價0819業主_FAB6衛浴-SOP比價表" xfId="76"/>
    <cellStyle name="_鴻海頂埔2期_奇6土建報價0819業主_FAB6衛浴-SOP比價表 2" xfId="457"/>
    <cellStyle name="_鴻海頂埔2期_奇6土建報價0819業主_FAB6衛浴-SOP比價表 3" xfId="458"/>
    <cellStyle name="_鴻海頂埔2期_奇6土建報價0819業主_奇六941129核算版標單數量-950125" xfId="77"/>
    <cellStyle name="_鴻海頂埔2期_奇6土建報價0819業主_奇六941129核算版標單數量-950125 2" xfId="459"/>
    <cellStyle name="_鴻海頂埔2期_奇6土建報價0819業主_奇六941129核算版標單數量-950125 3" xfId="460"/>
    <cellStyle name="_鴻海頂埔2期_奇6土建報價0819業主_奇六941129核算版標單數量-950125_FAB6衛浴-SOP比價表" xfId="78"/>
    <cellStyle name="_鴻海頂埔2期_奇6土建報價0819業主_奇六941129核算版標單數量-950125_FAB6衛浴-SOP比價表 2" xfId="461"/>
    <cellStyle name="_鴻海頂埔2期_奇6土建報價0819業主_奇六941129核算版標單數量-950125_FAB6衛浴-SOP比價表 3" xfId="462"/>
    <cellStyle name="_鴻隆三峽案標單(估算組)96.06.23" xfId="79"/>
    <cellStyle name="_鴻隆建設三峽鎮大學段(機電報價)(含衛浴)" xfId="80"/>
    <cellStyle name="_變更設計第三次-981103" xfId="81"/>
    <cellStyle name="¶W³sµ²" xfId="82"/>
    <cellStyle name="æØè [0.00]_laroux" xfId="83"/>
    <cellStyle name="æØè_laroux" xfId="84"/>
    <cellStyle name="ÊÝ [0.00]_laroux" xfId="85"/>
    <cellStyle name="ÊÝ_laroux" xfId="86"/>
    <cellStyle name="W_laroux" xfId="87"/>
    <cellStyle name="0,0_x000a__x000a_NA_x000a__x000a_" xfId="88"/>
    <cellStyle name="0,0_x000a__x000a_NA_x000a__x000a_ 2" xfId="463"/>
    <cellStyle name="0,0_x000a__x000a_NA_x000a__x000a_ 3" xfId="464"/>
    <cellStyle name="0,0_x000d__x000a_NA_x000d__x000a_" xfId="89"/>
    <cellStyle name="0,0_x000d__x000a_NA_x000d__x000a_ 2" xfId="90"/>
    <cellStyle name="0,0_x000d__x000a_NA_x000d__x000a_ 2 2" xfId="91"/>
    <cellStyle name="0,0_x000d__x000a_NA_x000d__x000a_ 2 2 2" xfId="465"/>
    <cellStyle name="0,0_x000d__x000a_NA_x000d__x000a_ 2 2 2 2" xfId="466"/>
    <cellStyle name="0,0_x000d__x000a_NA_x000d__x000a_ 2 2 3" xfId="467"/>
    <cellStyle name="0,0_x000d__x000a_NA_x000d__x000a_ 2 2 4" xfId="468"/>
    <cellStyle name="0,0_x000d__x000a_NA_x000d__x000a_ 2 3" xfId="92"/>
    <cellStyle name="0,0_x000d__x000a_NA_x000d__x000a_ 2 3 2" xfId="469"/>
    <cellStyle name="0,0_x000d__x000a_NA_x000d__x000a_ 2 4" xfId="470"/>
    <cellStyle name="0,0_x000d__x000a_NA_x000d__x000a_ 3" xfId="93"/>
    <cellStyle name="0,0_x000d__x000a_NA_x000d__x000a_ 3 2" xfId="471"/>
    <cellStyle name="0,0_x000d__x000a_NA_x000d__x000a_ 3 3" xfId="472"/>
    <cellStyle name="0,0_x000d__x000a_NA_x000d__x000a_ 3 3 2" xfId="473"/>
    <cellStyle name="0,0_x000d__x000a_NA_x000d__x000a_ 3 4" xfId="474"/>
    <cellStyle name="0,0_x000d__x000a_NA_x000d__x000a_ 4" xfId="475"/>
    <cellStyle name="0,0_x000d__x000a_NA_x000d__x000a_ 5" xfId="476"/>
    <cellStyle name="0,0_x000d__x000a_NA_x000d__x000a__05_報價單-1" xfId="477"/>
    <cellStyle name="20% - Accent1" xfId="478"/>
    <cellStyle name="20% - Accent2" xfId="479"/>
    <cellStyle name="20% - Accent3" xfId="480"/>
    <cellStyle name="20% - Accent4" xfId="481"/>
    <cellStyle name="20% - Accent5" xfId="482"/>
    <cellStyle name="20% - Accent6" xfId="483"/>
    <cellStyle name="20% - 輔色1 2" xfId="484"/>
    <cellStyle name="20% - 輔色1 2 2" xfId="485"/>
    <cellStyle name="20% - 輔色1 2 2 2" xfId="486"/>
    <cellStyle name="20% - 輔色1 2 3" xfId="487"/>
    <cellStyle name="20% - 輔色1 3" xfId="488"/>
    <cellStyle name="20% - 輔色1 3 2" xfId="489"/>
    <cellStyle name="20% - 輔色1 3 3" xfId="490"/>
    <cellStyle name="20% - 輔色1 4" xfId="491"/>
    <cellStyle name="20% - 輔色2 2" xfId="492"/>
    <cellStyle name="20% - 輔色2 2 2" xfId="493"/>
    <cellStyle name="20% - 輔色2 2 2 2" xfId="494"/>
    <cellStyle name="20% - 輔色2 2 3" xfId="495"/>
    <cellStyle name="20% - 輔色2 3" xfId="496"/>
    <cellStyle name="20% - 輔色2 3 2" xfId="497"/>
    <cellStyle name="20% - 輔色2 3 3" xfId="498"/>
    <cellStyle name="20% - 輔色2 4" xfId="499"/>
    <cellStyle name="20% - 輔色3 2" xfId="500"/>
    <cellStyle name="20% - 輔色3 2 2" xfId="501"/>
    <cellStyle name="20% - 輔色3 2 2 2" xfId="502"/>
    <cellStyle name="20% - 輔色3 2 3" xfId="503"/>
    <cellStyle name="20% - 輔色3 3" xfId="504"/>
    <cellStyle name="20% - 輔色3 3 2" xfId="505"/>
    <cellStyle name="20% - 輔色3 3 3" xfId="506"/>
    <cellStyle name="20% - 輔色3 4" xfId="507"/>
    <cellStyle name="20% - 輔色4 2" xfId="508"/>
    <cellStyle name="20% - 輔色4 2 2" xfId="509"/>
    <cellStyle name="20% - 輔色4 2 2 2" xfId="510"/>
    <cellStyle name="20% - 輔色4 2 3" xfId="511"/>
    <cellStyle name="20% - 輔色4 3" xfId="512"/>
    <cellStyle name="20% - 輔色4 3 2" xfId="513"/>
    <cellStyle name="20% - 輔色4 3 3" xfId="514"/>
    <cellStyle name="20% - 輔色4 4" xfId="515"/>
    <cellStyle name="20% - 輔色5 2" xfId="516"/>
    <cellStyle name="20% - 輔色5 2 2" xfId="517"/>
    <cellStyle name="20% - 輔色5 2 2 2" xfId="518"/>
    <cellStyle name="20% - 輔色5 2 3" xfId="519"/>
    <cellStyle name="20% - 輔色5 3" xfId="520"/>
    <cellStyle name="20% - 輔色5 3 2" xfId="521"/>
    <cellStyle name="20% - 輔色6 2" xfId="522"/>
    <cellStyle name="20% - 輔色6 2 2" xfId="523"/>
    <cellStyle name="20% - 輔色6 2 2 2" xfId="524"/>
    <cellStyle name="20% - 輔色6 2 3" xfId="525"/>
    <cellStyle name="20% - 輔色6 3" xfId="526"/>
    <cellStyle name="20% - 輔色6 3 2" xfId="527"/>
    <cellStyle name="20% - 輔色6 3 3" xfId="528"/>
    <cellStyle name="20% - 輔色6 4" xfId="529"/>
    <cellStyle name="³f¹ô [0]_laroux" xfId="94"/>
    <cellStyle name="³f¹ô_laroux" xfId="95"/>
    <cellStyle name="40% - Accent1" xfId="530"/>
    <cellStyle name="40% - Accent2" xfId="531"/>
    <cellStyle name="40% - Accent3" xfId="532"/>
    <cellStyle name="40% - Accent4" xfId="533"/>
    <cellStyle name="40% - Accent5" xfId="534"/>
    <cellStyle name="40% - Accent6" xfId="535"/>
    <cellStyle name="40% - 輔色1 2" xfId="536"/>
    <cellStyle name="40% - 輔色1 2 2" xfId="537"/>
    <cellStyle name="40% - 輔色1 2 2 2" xfId="538"/>
    <cellStyle name="40% - 輔色1 2 3" xfId="539"/>
    <cellStyle name="40% - 輔色1 3" xfId="540"/>
    <cellStyle name="40% - 輔色1 3 2" xfId="541"/>
    <cellStyle name="40% - 輔色1 3 3" xfId="542"/>
    <cellStyle name="40% - 輔色1 4" xfId="543"/>
    <cellStyle name="40% - 輔色2 2" xfId="544"/>
    <cellStyle name="40% - 輔色2 2 2" xfId="545"/>
    <cellStyle name="40% - 輔色2 2 2 2" xfId="546"/>
    <cellStyle name="40% - 輔色2 2 3" xfId="547"/>
    <cellStyle name="40% - 輔色2 3" xfId="548"/>
    <cellStyle name="40% - 輔色2 3 2" xfId="549"/>
    <cellStyle name="40% - 輔色3 2" xfId="550"/>
    <cellStyle name="40% - 輔色3 2 2" xfId="551"/>
    <cellStyle name="40% - 輔色3 2 2 2" xfId="552"/>
    <cellStyle name="40% - 輔色3 2 3" xfId="553"/>
    <cellStyle name="40% - 輔色3 3" xfId="554"/>
    <cellStyle name="40% - 輔色3 3 2" xfId="555"/>
    <cellStyle name="40% - 輔色3 3 3" xfId="556"/>
    <cellStyle name="40% - 輔色3 4" xfId="557"/>
    <cellStyle name="40% - 輔色4 2" xfId="558"/>
    <cellStyle name="40% - 輔色4 2 2" xfId="559"/>
    <cellStyle name="40% - 輔色4 2 2 2" xfId="560"/>
    <cellStyle name="40% - 輔色4 2 3" xfId="561"/>
    <cellStyle name="40% - 輔色4 3" xfId="562"/>
    <cellStyle name="40% - 輔色4 3 2" xfId="563"/>
    <cellStyle name="40% - 輔色4 3 3" xfId="564"/>
    <cellStyle name="40% - 輔色4 4" xfId="565"/>
    <cellStyle name="40% - 輔色5 2" xfId="566"/>
    <cellStyle name="40% - 輔色5 2 2" xfId="567"/>
    <cellStyle name="40% - 輔色5 2 2 2" xfId="568"/>
    <cellStyle name="40% - 輔色5 2 3" xfId="569"/>
    <cellStyle name="40% - 輔色5 3" xfId="570"/>
    <cellStyle name="40% - 輔色5 3 2" xfId="571"/>
    <cellStyle name="40% - 輔色5 3 3" xfId="572"/>
    <cellStyle name="40% - 輔色5 4" xfId="573"/>
    <cellStyle name="40% - 輔色6 2" xfId="574"/>
    <cellStyle name="40% - 輔色6 2 2" xfId="575"/>
    <cellStyle name="40% - 輔色6 2 2 2" xfId="576"/>
    <cellStyle name="40% - 輔色6 2 3" xfId="577"/>
    <cellStyle name="40% - 輔色6 3" xfId="578"/>
    <cellStyle name="40% - 輔色6 3 2" xfId="579"/>
    <cellStyle name="40% - 輔色6 3 3" xfId="580"/>
    <cellStyle name="40% - 輔色6 4" xfId="581"/>
    <cellStyle name="60% - Accent1" xfId="582"/>
    <cellStyle name="60% - Accent2" xfId="583"/>
    <cellStyle name="60% - Accent3" xfId="584"/>
    <cellStyle name="60% - Accent4" xfId="585"/>
    <cellStyle name="60% - Accent5" xfId="586"/>
    <cellStyle name="60% - Accent6" xfId="587"/>
    <cellStyle name="60% - 輔色1 2" xfId="588"/>
    <cellStyle name="60% - 輔色1 2 2" xfId="589"/>
    <cellStyle name="60% - 輔色1 2 2 2" xfId="590"/>
    <cellStyle name="60% - 輔色1 2 3" xfId="591"/>
    <cellStyle name="60% - 輔色1 3" xfId="592"/>
    <cellStyle name="60% - 輔色1 3 2" xfId="593"/>
    <cellStyle name="60% - 輔色1 3 3" xfId="594"/>
    <cellStyle name="60% - 輔色1 4" xfId="595"/>
    <cellStyle name="60% - 輔色2 2" xfId="596"/>
    <cellStyle name="60% - 輔色2 3" xfId="597"/>
    <cellStyle name="60% - 輔色2 3 2" xfId="598"/>
    <cellStyle name="60% - 輔色2 3 3" xfId="599"/>
    <cellStyle name="60% - 輔色2 4" xfId="600"/>
    <cellStyle name="60% - 輔色3 2" xfId="601"/>
    <cellStyle name="60% - 輔色3 2 2" xfId="602"/>
    <cellStyle name="60% - 輔色3 2 2 2" xfId="603"/>
    <cellStyle name="60% - 輔色3 2 3" xfId="604"/>
    <cellStyle name="60% - 輔色3 3" xfId="605"/>
    <cellStyle name="60% - 輔色3 3 2" xfId="606"/>
    <cellStyle name="60% - 輔色3 3 3" xfId="607"/>
    <cellStyle name="60% - 輔色3 4" xfId="608"/>
    <cellStyle name="60% - 輔色4 2" xfId="609"/>
    <cellStyle name="60% - 輔色4 2 2" xfId="610"/>
    <cellStyle name="60% - 輔色4 2 2 2" xfId="611"/>
    <cellStyle name="60% - 輔色4 2 3" xfId="612"/>
    <cellStyle name="60% - 輔色4 3" xfId="613"/>
    <cellStyle name="60% - 輔色4 3 2" xfId="614"/>
    <cellStyle name="60% - 輔色4 3 3" xfId="615"/>
    <cellStyle name="60% - 輔色4 4" xfId="616"/>
    <cellStyle name="60% - 輔色5 2" xfId="617"/>
    <cellStyle name="60% - 輔色5 3" xfId="618"/>
    <cellStyle name="60% - 輔色5 3 2" xfId="619"/>
    <cellStyle name="60% - 輔色5 3 3" xfId="620"/>
    <cellStyle name="60% - 輔色5 4" xfId="621"/>
    <cellStyle name="60% - 輔色6 2" xfId="622"/>
    <cellStyle name="60% - 輔色6 2 2" xfId="623"/>
    <cellStyle name="60% - 輔色6 2 2 2" xfId="624"/>
    <cellStyle name="60% - 輔色6 2 3" xfId="625"/>
    <cellStyle name="60% - 輔色6 3" xfId="626"/>
    <cellStyle name="60% - 輔色6 3 2" xfId="627"/>
    <cellStyle name="60% - 輔色6 3 3" xfId="628"/>
    <cellStyle name="60% - 輔色6 4" xfId="629"/>
    <cellStyle name="Accent1" xfId="630"/>
    <cellStyle name="Accent2" xfId="631"/>
    <cellStyle name="Accent3" xfId="632"/>
    <cellStyle name="Accent4" xfId="633"/>
    <cellStyle name="Accent5" xfId="634"/>
    <cellStyle name="Accent6" xfId="635"/>
    <cellStyle name="Bad" xfId="636"/>
    <cellStyle name="Bold/Border" xfId="96"/>
    <cellStyle name="BROAD SCOPE" xfId="97"/>
    <cellStyle name="BROAD_SCOPE" xfId="98"/>
    <cellStyle name="Bullet" xfId="99"/>
    <cellStyle name="Calc Currency (0)" xfId="100"/>
    <cellStyle name="Calc Currency (2)" xfId="101"/>
    <cellStyle name="Calc Percent (0)" xfId="102"/>
    <cellStyle name="Calc Percent (1)" xfId="103"/>
    <cellStyle name="Calc Percent (1) 2" xfId="637"/>
    <cellStyle name="Calc Percent (1) 2 2" xfId="638"/>
    <cellStyle name="Calc Percent (1) 3" xfId="639"/>
    <cellStyle name="Calc Percent (2)" xfId="104"/>
    <cellStyle name="Calc Percent (2) 2" xfId="640"/>
    <cellStyle name="Calc Percent (2) 2 2" xfId="641"/>
    <cellStyle name="Calc Percent (2) 3" xfId="642"/>
    <cellStyle name="Calc Units (0)" xfId="105"/>
    <cellStyle name="Calc Units (1)" xfId="106"/>
    <cellStyle name="Calc Units (1) 2" xfId="643"/>
    <cellStyle name="Calc Units (1) 2 2" xfId="644"/>
    <cellStyle name="Calc Units (1) 3" xfId="645"/>
    <cellStyle name="Calc Units (2)" xfId="107"/>
    <cellStyle name="Calculation" xfId="646"/>
    <cellStyle name="Check" xfId="647"/>
    <cellStyle name="Check Cell" xfId="648"/>
    <cellStyle name="Comma  - Style1" xfId="108"/>
    <cellStyle name="Comma  - Style1 2" xfId="649"/>
    <cellStyle name="Comma  - Style1 2 2" xfId="650"/>
    <cellStyle name="Comma  - Style1 3" xfId="651"/>
    <cellStyle name="Comma  - Style2" xfId="109"/>
    <cellStyle name="Comma  - Style2 2" xfId="652"/>
    <cellStyle name="Comma  - Style2 2 2" xfId="653"/>
    <cellStyle name="Comma  - Style2 3" xfId="654"/>
    <cellStyle name="Comma  - Style3" xfId="110"/>
    <cellStyle name="Comma  - Style3 2" xfId="655"/>
    <cellStyle name="Comma  - Style3 2 2" xfId="656"/>
    <cellStyle name="Comma  - Style3 3" xfId="657"/>
    <cellStyle name="Comma  - Style4" xfId="111"/>
    <cellStyle name="Comma  - Style4 2" xfId="658"/>
    <cellStyle name="Comma  - Style4 2 2" xfId="659"/>
    <cellStyle name="Comma  - Style4 3" xfId="660"/>
    <cellStyle name="Comma  - Style5" xfId="112"/>
    <cellStyle name="Comma  - Style5 2" xfId="661"/>
    <cellStyle name="Comma  - Style5 2 2" xfId="662"/>
    <cellStyle name="Comma  - Style5 3" xfId="663"/>
    <cellStyle name="Comma  - Style6" xfId="113"/>
    <cellStyle name="Comma  - Style6 2" xfId="664"/>
    <cellStyle name="Comma  - Style6 2 2" xfId="665"/>
    <cellStyle name="Comma  - Style6 3" xfId="666"/>
    <cellStyle name="Comma  - Style7" xfId="114"/>
    <cellStyle name="Comma  - Style7 2" xfId="667"/>
    <cellStyle name="Comma  - Style7 2 2" xfId="668"/>
    <cellStyle name="Comma  - Style7 3" xfId="669"/>
    <cellStyle name="Comma  - Style8" xfId="115"/>
    <cellStyle name="Comma  - Style8 2" xfId="670"/>
    <cellStyle name="Comma  - Style8 2 2" xfId="671"/>
    <cellStyle name="Comma  - Style8 3" xfId="672"/>
    <cellStyle name="Comma [0]_#6 Temps &amp; Contractors" xfId="116"/>
    <cellStyle name="Comma [00]" xfId="117"/>
    <cellStyle name="Comma(0)" xfId="118"/>
    <cellStyle name="Comma(1)" xfId="119"/>
    <cellStyle name="Comma_#6 Temps &amp; Contractors" xfId="120"/>
    <cellStyle name="Comma0" xfId="121"/>
    <cellStyle name="CompanyName" xfId="122"/>
    <cellStyle name="Currency [0]_#6 Temps &amp; Contractors" xfId="123"/>
    <cellStyle name="Currency [00]" xfId="124"/>
    <cellStyle name="Currency_#6 Temps &amp; Contractors" xfId="125"/>
    <cellStyle name="Currency0" xfId="126"/>
    <cellStyle name="Dash" xfId="127"/>
    <cellStyle name="Date" xfId="128"/>
    <cellStyle name="Date Short" xfId="129"/>
    <cellStyle name="DELTA" xfId="130"/>
    <cellStyle name="Dollar" xfId="131"/>
    <cellStyle name="eng" xfId="673"/>
    <cellStyle name="Enter Currency (0)" xfId="132"/>
    <cellStyle name="Enter Currency (2)" xfId="133"/>
    <cellStyle name="Enter Units (0)" xfId="134"/>
    <cellStyle name="Enter Units (1)" xfId="135"/>
    <cellStyle name="Enter Units (1) 2" xfId="674"/>
    <cellStyle name="Enter Units (1) 2 2" xfId="675"/>
    <cellStyle name="Enter Units (1) 3" xfId="676"/>
    <cellStyle name="Enter Units (2)" xfId="136"/>
    <cellStyle name="Euro" xfId="677"/>
    <cellStyle name="Excel Built-in Normal" xfId="137"/>
    <cellStyle name="Explanatory Text" xfId="678"/>
    <cellStyle name="Fixed" xfId="138"/>
    <cellStyle name="Fixed 2" xfId="679"/>
    <cellStyle name="Fixed 3" xfId="680"/>
    <cellStyle name="Followed Hyperlink_0331longsht" xfId="139"/>
    <cellStyle name="g17" xfId="140"/>
    <cellStyle name="Good" xfId="681"/>
    <cellStyle name="Grey" xfId="141"/>
    <cellStyle name="Header1" xfId="142"/>
    <cellStyle name="Header2" xfId="143"/>
    <cellStyle name="Heading 1" xfId="144"/>
    <cellStyle name="Heading 2" xfId="145"/>
    <cellStyle name="Heading 3" xfId="682"/>
    <cellStyle name="Heading 4" xfId="683"/>
    <cellStyle name="Hsieh" xfId="146"/>
    <cellStyle name="Hyperlink" xfId="147"/>
    <cellStyle name="Input" xfId="148"/>
    <cellStyle name="Input [yellow]" xfId="149"/>
    <cellStyle name="Input_台北文化體育園區大型室內體育館開發計畫案預算1010713" xfId="684"/>
    <cellStyle name="InputBlueFont" xfId="150"/>
    <cellStyle name="Integer" xfId="151"/>
    <cellStyle name="Link Currency (0)" xfId="152"/>
    <cellStyle name="Link Currency (2)" xfId="153"/>
    <cellStyle name="Link Units (0)" xfId="154"/>
    <cellStyle name="Link Units (1)" xfId="155"/>
    <cellStyle name="Link Units (1) 2" xfId="685"/>
    <cellStyle name="Link Units (1) 2 2" xfId="686"/>
    <cellStyle name="Link Units (1) 3" xfId="687"/>
    <cellStyle name="Link Units (2)" xfId="156"/>
    <cellStyle name="Linked Cell" xfId="688"/>
    <cellStyle name="Locked" xfId="689"/>
    <cellStyle name="lu" xfId="690"/>
    <cellStyle name="lu 2" xfId="691"/>
    <cellStyle name="lu 3" xfId="692"/>
    <cellStyle name="MEDIUM SCOPE" xfId="157"/>
    <cellStyle name="name" xfId="693"/>
    <cellStyle name="NARROW SCOPE" xfId="158"/>
    <cellStyle name="Neutral" xfId="694"/>
    <cellStyle name="Normal" xfId="159"/>
    <cellStyle name="Normal - Style1" xfId="160"/>
    <cellStyle name="Normal_# 41-Market &amp;Trends" xfId="161"/>
    <cellStyle name="Note" xfId="695"/>
    <cellStyle name="Note 2" xfId="696"/>
    <cellStyle name="Note 3" xfId="697"/>
    <cellStyle name="oft Excel]_x000d__x000a_Comment=The open=/f lines load custom functions into the Paste Function list._x000d__x000a_Maximized=3_x000d__x000a_AutoFormat=" xfId="698"/>
    <cellStyle name="Output" xfId="699"/>
    <cellStyle name="paint" xfId="700"/>
    <cellStyle name="Percent [0]" xfId="162"/>
    <cellStyle name="Percent [0] 2" xfId="701"/>
    <cellStyle name="Percent [0] 2 2" xfId="702"/>
    <cellStyle name="Percent [0] 3" xfId="703"/>
    <cellStyle name="Percent [00]" xfId="163"/>
    <cellStyle name="Percent [2]" xfId="164"/>
    <cellStyle name="Percent_#6 Temps &amp; Contractors" xfId="165"/>
    <cellStyle name="PrePop Currency (0)" xfId="166"/>
    <cellStyle name="PrePop Currency (2)" xfId="167"/>
    <cellStyle name="PrePop Units (0)" xfId="168"/>
    <cellStyle name="PrePop Units (1)" xfId="169"/>
    <cellStyle name="PrePop Units (1) 2" xfId="704"/>
    <cellStyle name="PrePop Units (1) 2 2" xfId="705"/>
    <cellStyle name="PrePop Units (1) 3" xfId="706"/>
    <cellStyle name="PrePop Units (2)" xfId="170"/>
    <cellStyle name="Rate_1" xfId="171"/>
    <cellStyle name="Schedule" xfId="172"/>
    <cellStyle name="SCR" xfId="707"/>
    <cellStyle name="SPOl" xfId="708"/>
    <cellStyle name="Standard_Anpassen der Amortisation" xfId="173"/>
    <cellStyle name="t1" xfId="174"/>
    <cellStyle name="test" xfId="175"/>
    <cellStyle name="Text Indent A" xfId="176"/>
    <cellStyle name="Text Indent B" xfId="177"/>
    <cellStyle name="Text Indent B 2" xfId="709"/>
    <cellStyle name="Text Indent B 2 2" xfId="710"/>
    <cellStyle name="Text Indent B 3" xfId="711"/>
    <cellStyle name="Text Indent C" xfId="178"/>
    <cellStyle name="Text Indent C 2" xfId="712"/>
    <cellStyle name="Text Indent C 2 2" xfId="713"/>
    <cellStyle name="Text Indent C 3" xfId="714"/>
    <cellStyle name="title" xfId="715"/>
    <cellStyle name="Total" xfId="179"/>
    <cellStyle name="Währung [0]_Compiling Utility Macros" xfId="180"/>
    <cellStyle name="Währung_Compiling Utility Macros" xfId="181"/>
    <cellStyle name="Warning Text" xfId="716"/>
    <cellStyle name=" [0.00]_laroux" xfId="182"/>
    <cellStyle name="_laroux" xfId="183"/>
    <cellStyle name="?_laroux" xfId="184"/>
    <cellStyle name="遽_4錯褒瞳" xfId="185"/>
    <cellStyle name="一般" xfId="0" builtinId="0"/>
    <cellStyle name="一般 10" xfId="186"/>
    <cellStyle name="一般 10 2" xfId="717"/>
    <cellStyle name="一般 10 2 2" xfId="718"/>
    <cellStyle name="一般 11" xfId="187"/>
    <cellStyle name="一般 11 2" xfId="719"/>
    <cellStyle name="一般 11 2 2" xfId="720"/>
    <cellStyle name="一般 11 3" xfId="721"/>
    <cellStyle name="一般 11 3 2" xfId="722"/>
    <cellStyle name="一般 11 4" xfId="723"/>
    <cellStyle name="一般 12" xfId="188"/>
    <cellStyle name="一般 13" xfId="189"/>
    <cellStyle name="一般 14" xfId="724"/>
    <cellStyle name="一般 15" xfId="725"/>
    <cellStyle name="一般 16" xfId="726"/>
    <cellStyle name="一般 17" xfId="727"/>
    <cellStyle name="一般 18" xfId="728"/>
    <cellStyle name="一般 19" xfId="729"/>
    <cellStyle name="一般 2" xfId="4"/>
    <cellStyle name="一般 2 10" xfId="1218"/>
    <cellStyle name="一般 2 2" xfId="2"/>
    <cellStyle name="一般 2 2 2" xfId="190"/>
    <cellStyle name="一般 2 2 3" xfId="191"/>
    <cellStyle name="一般 2 2 3 2" xfId="1205"/>
    <cellStyle name="一般 2 2 4" xfId="730"/>
    <cellStyle name="一般 2 2 4 2" xfId="731"/>
    <cellStyle name="一般 2 2 5" xfId="732"/>
    <cellStyle name="一般 2 2 6" xfId="1236"/>
    <cellStyle name="一般 2 2_華夏海灣" xfId="192"/>
    <cellStyle name="一般 2 3" xfId="193"/>
    <cellStyle name="一般 2 3 2" xfId="733"/>
    <cellStyle name="一般 2 3 2 2" xfId="734"/>
    <cellStyle name="一般 2 3 3" xfId="735"/>
    <cellStyle name="一般 2 4" xfId="194"/>
    <cellStyle name="一般 2 4 2" xfId="736"/>
    <cellStyle name="一般 2 5" xfId="269"/>
    <cellStyle name="一般 2 5 10" xfId="1206"/>
    <cellStyle name="一般 2 5 2" xfId="737"/>
    <cellStyle name="一般 2 6" xfId="738"/>
    <cellStyle name="一般 2 7" xfId="1239"/>
    <cellStyle name="一般 2_1030514-成本分析-遠雄龍岡Ⅱ-水電標單" xfId="739"/>
    <cellStyle name="一般 20" xfId="740"/>
    <cellStyle name="一般 21" xfId="741"/>
    <cellStyle name="一般 22" xfId="742"/>
    <cellStyle name="一般 23" xfId="743"/>
    <cellStyle name="一般 24" xfId="744"/>
    <cellStyle name="一般 25" xfId="745"/>
    <cellStyle name="一般 26" xfId="746"/>
    <cellStyle name="一般 27" xfId="747"/>
    <cellStyle name="一般 28" xfId="748"/>
    <cellStyle name="一般 29" xfId="749"/>
    <cellStyle name="一般 29 2" xfId="750"/>
    <cellStyle name="一般 3" xfId="3"/>
    <cellStyle name="一般 3 10" xfId="1221"/>
    <cellStyle name="一般 3 11" xfId="1222"/>
    <cellStyle name="一般 3 12" xfId="1223"/>
    <cellStyle name="一般 3 13" xfId="1224"/>
    <cellStyle name="一般 3 14" xfId="1225"/>
    <cellStyle name="一般 3 15" xfId="1226"/>
    <cellStyle name="一般 3 16" xfId="1227"/>
    <cellStyle name="一般 3 17" xfId="1228"/>
    <cellStyle name="一般 3 18" xfId="1229"/>
    <cellStyle name="一般 3 19" xfId="1238"/>
    <cellStyle name="一般 3 2" xfId="5"/>
    <cellStyle name="一般 3 2 2" xfId="195"/>
    <cellStyle name="一般 3 2 3" xfId="751"/>
    <cellStyle name="一般 3 2 4" xfId="1237"/>
    <cellStyle name="一般 3 3" xfId="752"/>
    <cellStyle name="一般 3 3 2" xfId="1207"/>
    <cellStyle name="一般 3 4" xfId="753"/>
    <cellStyle name="一般 3 5" xfId="754"/>
    <cellStyle name="一般 3 5 2" xfId="755"/>
    <cellStyle name="一般 3 6" xfId="1230"/>
    <cellStyle name="一般 3 7" xfId="1231"/>
    <cellStyle name="一般 3 8" xfId="1232"/>
    <cellStyle name="一般 3 9" xfId="1233"/>
    <cellStyle name="一般 3_台北文化體育園區大型室內體育館開發計畫案預算1010713" xfId="756"/>
    <cellStyle name="一般 30" xfId="757"/>
    <cellStyle name="一般 30 2" xfId="758"/>
    <cellStyle name="一般 31" xfId="759"/>
    <cellStyle name="一般 31 2" xfId="760"/>
    <cellStyle name="一般 32" xfId="761"/>
    <cellStyle name="一般 33" xfId="762"/>
    <cellStyle name="一般 34" xfId="763"/>
    <cellStyle name="一般 35" xfId="1203"/>
    <cellStyle name="一般 36" xfId="1235"/>
    <cellStyle name="一般 4" xfId="1"/>
    <cellStyle name="一般 4 2" xfId="196"/>
    <cellStyle name="一般 4 2 2" xfId="764"/>
    <cellStyle name="一般 4 2 2 2" xfId="765"/>
    <cellStyle name="一般 4 2 2 2 2" xfId="766"/>
    <cellStyle name="一般 4 2 2 3" xfId="767"/>
    <cellStyle name="一般 4 2 3" xfId="768"/>
    <cellStyle name="一般 4 3" xfId="197"/>
    <cellStyle name="一般 4 4" xfId="769"/>
    <cellStyle name="一般 4 5" xfId="770"/>
    <cellStyle name="一般 4 6" xfId="771"/>
    <cellStyle name="一般 4 7" xfId="772"/>
    <cellStyle name="一般 4 8" xfId="1234"/>
    <cellStyle name="一般 4_1030514-成本分析-遠雄龍岡Ⅱ-水電標單" xfId="773"/>
    <cellStyle name="一般 5" xfId="198"/>
    <cellStyle name="一般 5 2" xfId="199"/>
    <cellStyle name="一般 5 2 10" xfId="1208"/>
    <cellStyle name="一般 5 2 2" xfId="774"/>
    <cellStyle name="一般 5 2 3" xfId="775"/>
    <cellStyle name="一般 5 3" xfId="776"/>
    <cellStyle name="一般 5 3 2" xfId="777"/>
    <cellStyle name="一般 5 4" xfId="1209"/>
    <cellStyle name="一般 5_1030514-成本分析-遠雄龍岡Ⅱ-水電標單" xfId="778"/>
    <cellStyle name="一般 6" xfId="200"/>
    <cellStyle name="一般 6 2" xfId="201"/>
    <cellStyle name="一般 6 3" xfId="779"/>
    <cellStyle name="一般 6 4" xfId="780"/>
    <cellStyle name="一般 6 5" xfId="781"/>
    <cellStyle name="一般 6 5 2" xfId="782"/>
    <cellStyle name="一般 7" xfId="202"/>
    <cellStyle name="一般 7 2" xfId="203"/>
    <cellStyle name="一般 7 2 2" xfId="1210"/>
    <cellStyle name="一般 7 3" xfId="783"/>
    <cellStyle name="一般 7 3 2" xfId="784"/>
    <cellStyle name="一般 8" xfId="204"/>
    <cellStyle name="一般 8 2" xfId="785"/>
    <cellStyle name="一般 8 2 2" xfId="786"/>
    <cellStyle name="一般 9" xfId="205"/>
    <cellStyle name="一般 9 2" xfId="787"/>
    <cellStyle name="一般 9 2 2" xfId="788"/>
    <cellStyle name="一般1" xfId="789"/>
    <cellStyle name="千分位 10" xfId="1211"/>
    <cellStyle name="千分位 2" xfId="6"/>
    <cellStyle name="千分位 2 10" xfId="790"/>
    <cellStyle name="千分位 2 10 2" xfId="791"/>
    <cellStyle name="千分位 2 10 3" xfId="792"/>
    <cellStyle name="千分位 2 2" xfId="206"/>
    <cellStyle name="千分位 2 2 2" xfId="207"/>
    <cellStyle name="千分位 2 2 2 2" xfId="793"/>
    <cellStyle name="千分位 2 2 2 2 2" xfId="794"/>
    <cellStyle name="千分位 2 2 2 2 3" xfId="795"/>
    <cellStyle name="千分位 2 2 2 3" xfId="796"/>
    <cellStyle name="千分位 2 2 3" xfId="208"/>
    <cellStyle name="千分位 2 3" xfId="209"/>
    <cellStyle name="千分位 2 3 2" xfId="210"/>
    <cellStyle name="千分位 2 3 3" xfId="797"/>
    <cellStyle name="千分位 2 4" xfId="211"/>
    <cellStyle name="千分位 2 4 2" xfId="212"/>
    <cellStyle name="千分位 2 5" xfId="798"/>
    <cellStyle name="千分位 2_WP" xfId="213"/>
    <cellStyle name="千分位 3" xfId="214"/>
    <cellStyle name="千分位 3 2" xfId="215"/>
    <cellStyle name="千分位 3 2 2" xfId="216"/>
    <cellStyle name="千分位 4" xfId="217"/>
    <cellStyle name="千分位 4 2" xfId="218"/>
    <cellStyle name="千分位 4 3" xfId="219"/>
    <cellStyle name="千分位 4 3 2" xfId="799"/>
    <cellStyle name="千分位 4 3 2 2" xfId="800"/>
    <cellStyle name="千分位 4 3 3" xfId="801"/>
    <cellStyle name="千分位 4 4" xfId="802"/>
    <cellStyle name="千分位 4 5" xfId="1220"/>
    <cellStyle name="千分位 4 7" xfId="220"/>
    <cellStyle name="千分位 5" xfId="221"/>
    <cellStyle name="千分位 5 2" xfId="803"/>
    <cellStyle name="千分位 5 2 2" xfId="804"/>
    <cellStyle name="千分位 6" xfId="222"/>
    <cellStyle name="千分位 6 2" xfId="223"/>
    <cellStyle name="千分位 6 2 2" xfId="805"/>
    <cellStyle name="千分位 7" xfId="224"/>
    <cellStyle name="千分位 7 2" xfId="806"/>
    <cellStyle name="千分位 8" xfId="225"/>
    <cellStyle name="千分位 8 2" xfId="807"/>
    <cellStyle name="千分位 9" xfId="226"/>
    <cellStyle name="千分位[0] 2" xfId="227"/>
    <cellStyle name="千分位[0] 2 2" xfId="228"/>
    <cellStyle name="千分位[0] 2 2 2" xfId="229"/>
    <cellStyle name="千分位[0] 2 2 2 2" xfId="808"/>
    <cellStyle name="千分位[0] 2 2 2 3" xfId="809"/>
    <cellStyle name="千分位[0] 2 2 2 4" xfId="810"/>
    <cellStyle name="千分位[0] 2 2 3" xfId="811"/>
    <cellStyle name="千分位[0] 2 2 3 2" xfId="812"/>
    <cellStyle name="千分位[0] 2 2 4" xfId="813"/>
    <cellStyle name="千分位[0] 2 2 4 2" xfId="814"/>
    <cellStyle name="千分位[0] 2 3" xfId="815"/>
    <cellStyle name="千分位[0] 2 3 2" xfId="816"/>
    <cellStyle name="千分位[0] 2 4" xfId="817"/>
    <cellStyle name="千分位[0] 3" xfId="230"/>
    <cellStyle name="千分位[0] 3 2" xfId="818"/>
    <cellStyle name="千分位[0] 3 3" xfId="819"/>
    <cellStyle name="千分位[0] 3 3 2" xfId="820"/>
    <cellStyle name="千分位[0] 3 4" xfId="821"/>
    <cellStyle name="千分位[0] 3 4 2" xfId="822"/>
    <cellStyle name="千分位[0] 3 5" xfId="823"/>
    <cellStyle name="千分位[0] 4" xfId="231"/>
    <cellStyle name="千分位[0] 4 2" xfId="824"/>
    <cellStyle name="千分位[0] 4 2 2" xfId="825"/>
    <cellStyle name="千分位[0] 4 3" xfId="826"/>
    <cellStyle name="千分位[0] 5" xfId="232"/>
    <cellStyle name="千分位[0] 5 2" xfId="827"/>
    <cellStyle name="千分位[0] 5 3" xfId="828"/>
    <cellStyle name="千分位[0] 5 3 2" xfId="829"/>
    <cellStyle name="千分位[0] 5 4" xfId="830"/>
    <cellStyle name="千分位[0] 6" xfId="233"/>
    <cellStyle name="千分位[0] 6 2" xfId="831"/>
    <cellStyle name="千分位[0] 6 3" xfId="832"/>
    <cellStyle name="千分位[0] 7" xfId="234"/>
    <cellStyle name="千分位[0] 7 2" xfId="1212"/>
    <cellStyle name="千分位[0] 8" xfId="235"/>
    <cellStyle name="中等 2" xfId="833"/>
    <cellStyle name="中等 3" xfId="834"/>
    <cellStyle name="中等 3 2" xfId="835"/>
    <cellStyle name="中等 3 3" xfId="836"/>
    <cellStyle name="中等 4" xfId="837"/>
    <cellStyle name="未定義" xfId="236"/>
    <cellStyle name="合計 2" xfId="838"/>
    <cellStyle name="合計 2 2" xfId="839"/>
    <cellStyle name="合計 2 2 2" xfId="840"/>
    <cellStyle name="合計 2 3" xfId="841"/>
    <cellStyle name="合計 3" xfId="842"/>
    <cellStyle name="合計 3 2" xfId="843"/>
    <cellStyle name="合計 3 3" xfId="844"/>
    <cellStyle name="合計 4" xfId="845"/>
    <cellStyle name="名稱‧規範" xfId="846"/>
    <cellStyle name="好 2" xfId="847"/>
    <cellStyle name="好 2 2" xfId="848"/>
    <cellStyle name="好 3" xfId="849"/>
    <cellStyle name="好 3 2" xfId="850"/>
    <cellStyle name="好 3 3" xfId="851"/>
    <cellStyle name="好 4" xfId="852"/>
    <cellStyle name="好__中信銀行980424水電預算" xfId="853"/>
    <cellStyle name="好__中信銀行980711水電預算" xfId="854"/>
    <cellStyle name="好__中信銀行981008電預算" xfId="855"/>
    <cellStyle name="好_090416-siemens 福聚太陽能" xfId="856"/>
    <cellStyle name="好_100.04.01-OK給阿美副都心-A案" xfId="857"/>
    <cellStyle name="好_100.04.11-OK給阿美副都心-A案" xfId="858"/>
    <cellStyle name="好_100.04.13-OK給阿美副都心-A案" xfId="859"/>
    <cellStyle name="好_100.04.14-TO正宜中原K案B3F-23F估價單總表-正宜110425" xfId="860"/>
    <cellStyle name="好_100.04.14-TO正宜中原K案估價單總表" xfId="861"/>
    <cellStyle name="好_1000905-中原C案預算(作業版)" xfId="862"/>
    <cellStyle name="好_1000905-中原C案預算(作業版)(業主9.7給)" xfId="863"/>
    <cellStyle name="好_1020613.-H110-調合約" xfId="864"/>
    <cellStyle name="好_1020828-H120-成本分析" xfId="865"/>
    <cellStyle name="好_1030514-成本分析-遠雄龍岡Ⅱ-水電標單" xfId="866"/>
    <cellStyle name="好_20120517-宏山林建設西湖段辦公大樓新建工程(空調工程247)" xfId="1213"/>
    <cellStyle name="好_62名單及標單" xfId="867"/>
    <cellStyle name="好_9433施工圖預算" xfId="868"/>
    <cellStyle name="好_9608-中信預算-9800721-(含指定分包)" xfId="869"/>
    <cellStyle name="好_9608-中信預算-9800721-(含指定分包)_9608-中信預算-990319-提送宗邁" xfId="870"/>
    <cellStyle name="好_9608-中信預算-9800721-(含指定分包)_空調-原始" xfId="871"/>
    <cellStyle name="好_9608-中信預算-9801XX" xfId="872"/>
    <cellStyle name="好_9608-中信預算-9801XX_9608-中信預算-990319-提送宗邁" xfId="873"/>
    <cellStyle name="好_9608-中信預算-9801XX_空調-原始" xfId="874"/>
    <cellStyle name="好_9608-中信預算-9802XX-最新" xfId="875"/>
    <cellStyle name="好_9608-中信預算-9802XX-最新_9608-中信預算-990319-提送宗邁" xfId="876"/>
    <cellStyle name="好_9608-中信預算-9802XX-最新_空調-原始" xfId="877"/>
    <cellStyle name="好_9608-中信預算-980320-最新" xfId="878"/>
    <cellStyle name="好_9608-中信預算-980320-最新_9608-中信預算-990319-提送宗邁" xfId="879"/>
    <cellStyle name="好_9608-中信預算-980320-最新_空調-原始" xfId="880"/>
    <cellStyle name="好_9608-中信預算-980323" xfId="881"/>
    <cellStyle name="好_9608-中信預算-980323_9608-中信預算-990319-提送宗邁" xfId="882"/>
    <cellStyle name="好_9608-中信預算-980323_空調-原始" xfId="883"/>
    <cellStyle name="好_9608-中信預算-980420" xfId="884"/>
    <cellStyle name="好_9608-中信預算-980420_9608-中信預算-990319-提送宗邁" xfId="885"/>
    <cellStyle name="好_9608-中信預算-980420_空調-原始" xfId="886"/>
    <cellStyle name="好_9608-中信預算-980423-發包" xfId="887"/>
    <cellStyle name="好_9608-中信預算-980423-發包_9608-中信預算-990319-提送宗邁" xfId="888"/>
    <cellStyle name="好_9608-中信預算-980423-發包_空調-原始" xfId="889"/>
    <cellStyle name="好_9608-中信預算-9804xx" xfId="890"/>
    <cellStyle name="好_9608-中信預算-9804xx_9608-中信預算-990319-提送宗邁" xfId="891"/>
    <cellStyle name="好_9608-中信預算-9804xx_空調-原始" xfId="892"/>
    <cellStyle name="好_9608-中信預算-9806xx-(含指定分包)" xfId="893"/>
    <cellStyle name="好_9608-中信預算-9806xx-(含指定分包)_9608-中信預算-990319-提送宗邁" xfId="894"/>
    <cellStyle name="好_9608-中信預算-9806xx-(含指定分包)_空調-原始" xfId="895"/>
    <cellStyle name="好_9608-中信預算-980825" xfId="896"/>
    <cellStyle name="好_9608-中信預算-980825_9608-中信預算-990319-提送宗邁" xfId="897"/>
    <cellStyle name="好_9608-中信預算-980825_空調-原始" xfId="898"/>
    <cellStyle name="好_9608-中信預算-9809xx" xfId="899"/>
    <cellStyle name="好_9608-中信預算-9809xx_9608-中信預算-990319-提送宗邁" xfId="900"/>
    <cellStyle name="好_9608-中信預算-9809xx_空調-原始" xfId="901"/>
    <cellStyle name="好_9608-中信預算-981029-交宗邁" xfId="902"/>
    <cellStyle name="好_9608-中信預算-981123-提送宗邁" xfId="903"/>
    <cellStyle name="好_9608-中信預算-990319-提送宗邁" xfId="904"/>
    <cellStyle name="好_97.11.18修正11.11給工地 -新世界機電標單預算 (971028)" xfId="905"/>
    <cellStyle name="好_97.11.19修正11.11給工地1 -新世界機電標單預算 (971028)" xfId="906"/>
    <cellStyle name="好_9700305施工圖預算-1 96.3.5" xfId="907"/>
    <cellStyle name="好_97017" xfId="908"/>
    <cellStyle name="好_980223TO阿俊98.02.12核准機電預算 - 複製" xfId="909"/>
    <cellStyle name="好_99.04.12副都心-A案概算及比較總表-100326e" xfId="910"/>
    <cellStyle name="好_9903-中原C-預算-110830" xfId="911"/>
    <cellStyle name="好_990518-和信醫院工程標單(弱電)" xfId="912"/>
    <cellStyle name="好_DD與SD總預算差異說明970731-1" xfId="913"/>
    <cellStyle name="好_DD與SD總預算差異說明970731-1_9608-中信預算-990319-提送宗邁" xfId="914"/>
    <cellStyle name="好_DD與SD總預算差異說明970731-1_空調-原始" xfId="915"/>
    <cellStyle name="好_H109-預算0320-標單修正版" xfId="916"/>
    <cellStyle name="好_H62水電工程標單-990318(FINAL)" xfId="917"/>
    <cellStyle name="好_H93-污水處理設備標單FINAL" xfId="918"/>
    <cellStyle name="好_H96-101-01-18(成本分析)" xfId="919"/>
    <cellStyle name="好_IBT_SES_純鍋爐_V6" xfId="920"/>
    <cellStyle name="好_IBT_SES_福聚SiteIQ20100609_8M" xfId="921"/>
    <cellStyle name="好_kk-E-1" xfId="922"/>
    <cellStyle name="好_O3 空調 自動控制 能源管理  報價-2010-1009" xfId="923"/>
    <cellStyle name="好_O3 空調 自動控制 能源管理  報價-2010-1014" xfId="924"/>
    <cellStyle name="好_O3-弱電空白標單-101124_Edison" xfId="925"/>
    <cellStyle name="好_O3-弱電空白標單-101125_A" xfId="926"/>
    <cellStyle name="好_OK9700314修正泰捷施工圖預算-1 96.3.5" xfId="927"/>
    <cellStyle name="好_OK差異 -97.11.24修正11.11給工地1 -新世界機電標單預算 (971028)" xfId="928"/>
    <cellStyle name="好_OK差異 -97.11.27修正11.11給工地1 -新世界機電標單預算 (971028)" xfId="929"/>
    <cellStyle name="好_-SD&amp;DD預算差異分析970805" xfId="930"/>
    <cellStyle name="好_SES Long Form_凱擘_Edison" xfId="931"/>
    <cellStyle name="好_SES-PC-20100601-1315 Long Form_LCY Access" xfId="932"/>
    <cellStyle name="好_SES-PC-20100722-1650 Long Form_TPSI SiteIQ" xfId="933"/>
    <cellStyle name="好_VAC_CAV" xfId="934"/>
    <cellStyle name="好_中信CD預算2_水電980424" xfId="935"/>
    <cellStyle name="好_中信CD預算3_消防980401" xfId="936"/>
    <cellStyle name="好_中信預算消防981119修正版" xfId="937"/>
    <cellStyle name="好_中信銀行0316水電預算" xfId="938"/>
    <cellStyle name="好_中信銀行0316水電預算-修改" xfId="939"/>
    <cellStyle name="好_中信銀行981029機電空調工程預算" xfId="940"/>
    <cellStyle name="好_中信銀行981029機電空調工程預算B" xfId="941"/>
    <cellStyle name="好_中信銀行981201機電空調工程預算" xfId="942"/>
    <cellStyle name="好_中信銀行A戶變電站開關箱" xfId="943"/>
    <cellStyle name="好_中信銀行DD預算0208" xfId="944"/>
    <cellStyle name="好_中信銀行DD預算0212(NEW)水電" xfId="945"/>
    <cellStyle name="好_中信銀行DD預算0212(new)弱電" xfId="946"/>
    <cellStyle name="好_中信銀行DD預算0215-弱電" xfId="947"/>
    <cellStyle name="好_中信銀行DD預算0215-弱電-A" xfId="948"/>
    <cellStyle name="好_中信銀行DD預算0216A" xfId="949"/>
    <cellStyle name="好_中信銀行DD預算0216空調" xfId="950"/>
    <cellStyle name="好_中信銀行DD預算new0205" xfId="951"/>
    <cellStyle name="好_中信銀行DD預算new0210空調" xfId="952"/>
    <cellStyle name="好_中信銀行南港案-3(970731)" xfId="953"/>
    <cellStyle name="好_中信銀行南港案-3(970731)_9608-中信預算-990319-提送宗邁" xfId="954"/>
    <cellStyle name="好_中信銀行南港案-3(970731)_空調-原始" xfId="955"/>
    <cellStyle name="好_中信銀行南港案-970812" xfId="956"/>
    <cellStyle name="好_中信銀行南港案-970812-2" xfId="957"/>
    <cellStyle name="好_中信銀行南港案-970812-2_9608-中信預算-990319-提送宗邁" xfId="958"/>
    <cellStyle name="好_中信銀行南港案-970812-2_空調-原始" xfId="959"/>
    <cellStyle name="好_中信銀行南港案-970815-1" xfId="960"/>
    <cellStyle name="好_中信銀行南港案-970815-1_9608-中信預算-990319-提送宗邁" xfId="961"/>
    <cellStyle name="好_中信銀行南港案-970815-1_空調-原始" xfId="962"/>
    <cellStyle name="好_中信銀行南港案-970815-2" xfId="963"/>
    <cellStyle name="好_中原B案概算-100601" xfId="964"/>
    <cellStyle name="好_中原C案預算-110530-1" xfId="965"/>
    <cellStyle name="好_中原K案概算_細項-110506e" xfId="966"/>
    <cellStyle name="好_中國信託總部燈控系統20100427" xfId="967"/>
    <cellStyle name="好_太子-B8-空白標單990501" xfId="968"/>
    <cellStyle name="好_太子台北信義大樓20100517(送簽)" xfId="969"/>
    <cellStyle name="好_太子建設long form_20100515" xfId="970"/>
    <cellStyle name="好_太子建設long form_20100515 (3)" xfId="971"/>
    <cellStyle name="好_太子建設-台北信義大樓SA&amp;CCTV20101101成本" xfId="972"/>
    <cellStyle name="好_台北文化體育園區大型室內體育館開發計畫案預算1010713" xfId="973"/>
    <cellStyle name="好_全省環控建置工程報價單20101110 v1.0" xfId="974"/>
    <cellStyle name="好_全省環控建置工程報價單20101110 v1.0_1" xfId="975"/>
    <cellStyle name="好_自動控制" xfId="976"/>
    <cellStyle name="好_呈核OK9700325給泰捷修正施工圖預算-1 96.3.5" xfId="977"/>
    <cellStyle name="好_折數表用----9513-欣亞-預算-110520" xfId="978"/>
    <cellStyle name="好_空調-原始" xfId="979"/>
    <cellStyle name="好_附件二_全省環控建.." xfId="980"/>
    <cellStyle name="好_差異 -97.11.24修正11.11給工地1 -新世界機電標單預算 (971028)" xfId="981"/>
    <cellStyle name="好_消防981025" xfId="982"/>
    <cellStyle name="好_連續壁+基樁+逆打鋼柱1.33-1檔" xfId="983"/>
    <cellStyle name="好_連續壁+基樁+逆打鋼柱1.33-1檔_9608-中信預算-990319-提送宗邁" xfId="984"/>
    <cellStyle name="好_連續壁+基樁+逆打鋼柱1.33-1檔_空調-原始" xfId="985"/>
    <cellStyle name="好_富邦A10-樓宇自動化_自動控制" xfId="986"/>
    <cellStyle name="好_複製 -OK差異 -97.11.28修正11.11給工地1 -新世界機電標單預算 (971028)" xfId="987"/>
    <cellStyle name="好_複製 -複製 -新世界機電預算970927調整後(依合約)" xfId="988"/>
    <cellStyle name="好_舊-9608-中信預算-980403-細分項" xfId="989"/>
    <cellStyle name="好_舊-9608-中信預算-980403-細分項_9608-中信預算-990319-提送宗邁" xfId="990"/>
    <cellStyle name="好_舊-9608-中信預算-980403-細分項_空調-原始" xfId="991"/>
    <cellStyle name="好_豐邑38Flong form_20101102" xfId="992"/>
    <cellStyle name="次表" xfId="237"/>
    <cellStyle name="百分比 2" xfId="238"/>
    <cellStyle name="百分比 2 2" xfId="239"/>
    <cellStyle name="百分比 2 2 2" xfId="240"/>
    <cellStyle name="百分比 2 2 2 2" xfId="1214"/>
    <cellStyle name="百分比 2 3" xfId="241"/>
    <cellStyle name="百分比 3" xfId="242"/>
    <cellStyle name="百分比 3 2" xfId="993"/>
    <cellStyle name="百分比 3 3" xfId="994"/>
    <cellStyle name="百分比 4" xfId="1219"/>
    <cellStyle name="金額" xfId="243"/>
    <cellStyle name="附註" xfId="244"/>
    <cellStyle name="附註 2" xfId="995"/>
    <cellStyle name="附註_送審版" xfId="996"/>
    <cellStyle name="計算方式 2" xfId="997"/>
    <cellStyle name="計算方式 2 2" xfId="998"/>
    <cellStyle name="計算方式 2 2 2" xfId="999"/>
    <cellStyle name="計算方式 2 3" xfId="1000"/>
    <cellStyle name="計算方式 3" xfId="1001"/>
    <cellStyle name="計算方式 3 2" xfId="1002"/>
    <cellStyle name="計算方式 3 3" xfId="1003"/>
    <cellStyle name="計算方式 4" xfId="1004"/>
    <cellStyle name="桁?切? [0.00]_PERSONAL" xfId="1005"/>
    <cellStyle name="桁?切?_PERSONAL" xfId="1006"/>
    <cellStyle name="桁区切り_見積決裁書-COCO壱番屋05,04,27 2" xfId="1215"/>
    <cellStyle name="基本單價" xfId="1007"/>
    <cellStyle name="基本單價 2" xfId="1008"/>
    <cellStyle name="基本單價 3" xfId="1009"/>
    <cellStyle name="常规_0906" xfId="245"/>
    <cellStyle name="貨幣 2" xfId="246"/>
    <cellStyle name="貨幣 2 2" xfId="1010"/>
    <cellStyle name="貨幣 2 2 2" xfId="1011"/>
    <cellStyle name="貨幣 2 2 2 2" xfId="1012"/>
    <cellStyle name="貨幣 2 2 2 3" xfId="1013"/>
    <cellStyle name="貨幣 2 2 2 4" xfId="1014"/>
    <cellStyle name="貨幣 2 2 3" xfId="1015"/>
    <cellStyle name="貨幣 2 3" xfId="1016"/>
    <cellStyle name="貨幣 2 3 2" xfId="1017"/>
    <cellStyle name="貨幣 2 4" xfId="1018"/>
    <cellStyle name="貨幣 3" xfId="247"/>
    <cellStyle name="貨幣 3 2" xfId="248"/>
    <cellStyle name="貨幣 3 2 2" xfId="1019"/>
    <cellStyle name="貨幣 3 2 2 2" xfId="1020"/>
    <cellStyle name="貨幣 3 2 3" xfId="1021"/>
    <cellStyle name="貨幣 4" xfId="249"/>
    <cellStyle name="貨幣 5" xfId="1022"/>
    <cellStyle name="貨幣 6" xfId="1023"/>
    <cellStyle name="貨幣[0]" xfId="250"/>
    <cellStyle name="通訊錄" xfId="1216"/>
    <cellStyle name="通貨 [0.00]_PERSONAL" xfId="251"/>
    <cellStyle name="通貨_PERSONAL" xfId="1024"/>
    <cellStyle name="連結的儲存格 2" xfId="1025"/>
    <cellStyle name="連結的儲存格 3" xfId="1026"/>
    <cellStyle name="連結的儲存格 3 2" xfId="1027"/>
    <cellStyle name="連結的儲存格 3 3" xfId="1028"/>
    <cellStyle name="連結的儲存格 4" xfId="1029"/>
    <cellStyle name="똿뗦먛귟 [0.00]_PRODUCT DETAIL Q1" xfId="1030"/>
    <cellStyle name="똿뗦먛귟_PRODUCT DETAIL Q1" xfId="1031"/>
    <cellStyle name="備註 2" xfId="1032"/>
    <cellStyle name="備註 2 2" xfId="1033"/>
    <cellStyle name="備註 2 2 2" xfId="1034"/>
    <cellStyle name="備註 2 2 2 2" xfId="1035"/>
    <cellStyle name="備註 2 3" xfId="1036"/>
    <cellStyle name="備註 2 3 2" xfId="1037"/>
    <cellStyle name="備註 2 4" xfId="1038"/>
    <cellStyle name="備註 3" xfId="1039"/>
    <cellStyle name="備註 3 2" xfId="1040"/>
    <cellStyle name="備註 3 3" xfId="1041"/>
    <cellStyle name="備註 4" xfId="1042"/>
    <cellStyle name="單位" xfId="1043"/>
    <cellStyle name="單價" xfId="1044"/>
    <cellStyle name="超連結 2" xfId="1045"/>
    <cellStyle name="超連結 2 2" xfId="1046"/>
    <cellStyle name="超連結 2 3" xfId="1047"/>
    <cellStyle name="超連結 3" xfId="1048"/>
    <cellStyle name="超連結 4" xfId="1049"/>
    <cellStyle name="項目" xfId="1050"/>
    <cellStyle name="寥碟徽_95" xfId="252"/>
    <cellStyle name="說明文字 2" xfId="1051"/>
    <cellStyle name="說明文字 3" xfId="1052"/>
    <cellStyle name="說明文字 3 2" xfId="1053"/>
    <cellStyle name="輔色1 2" xfId="1054"/>
    <cellStyle name="輔色1 2 2" xfId="1055"/>
    <cellStyle name="輔色1 2 2 2" xfId="1056"/>
    <cellStyle name="輔色1 2 3" xfId="1057"/>
    <cellStyle name="輔色1 3" xfId="1058"/>
    <cellStyle name="輔色1 3 2" xfId="1059"/>
    <cellStyle name="輔色1 3 3" xfId="1060"/>
    <cellStyle name="輔色1 4" xfId="1061"/>
    <cellStyle name="輔色2 2" xfId="1062"/>
    <cellStyle name="輔色2 3" xfId="1063"/>
    <cellStyle name="輔色2 3 2" xfId="1064"/>
    <cellStyle name="輔色2 3 3" xfId="1065"/>
    <cellStyle name="輔色2 4" xfId="1066"/>
    <cellStyle name="輔色3 2" xfId="1067"/>
    <cellStyle name="輔色3 3" xfId="1068"/>
    <cellStyle name="輔色3 3 2" xfId="1069"/>
    <cellStyle name="輔色3 3 3" xfId="1070"/>
    <cellStyle name="輔色3 4" xfId="1071"/>
    <cellStyle name="輔色4 2" xfId="1072"/>
    <cellStyle name="輔色4 2 2" xfId="1073"/>
    <cellStyle name="輔色4 2 2 2" xfId="1074"/>
    <cellStyle name="輔色4 2 3" xfId="1075"/>
    <cellStyle name="輔色4 3" xfId="1076"/>
    <cellStyle name="輔色4 3 2" xfId="1077"/>
    <cellStyle name="輔色4 3 3" xfId="1078"/>
    <cellStyle name="輔色4 4" xfId="1079"/>
    <cellStyle name="輔色5 2" xfId="1080"/>
    <cellStyle name="輔色5 3" xfId="1081"/>
    <cellStyle name="輔色5 3 2" xfId="1082"/>
    <cellStyle name="輔色6 2" xfId="1083"/>
    <cellStyle name="輔色6 3" xfId="1084"/>
    <cellStyle name="輔色6 3 2" xfId="1085"/>
    <cellStyle name="輔色6 3 3" xfId="1086"/>
    <cellStyle name="輔色6 4" xfId="1087"/>
    <cellStyle name="數量" xfId="1088"/>
    <cellStyle name="數量金額" xfId="253"/>
    <cellStyle name="標準_PERSONAL" xfId="1089"/>
    <cellStyle name="標題 1 1" xfId="1090"/>
    <cellStyle name="標題 1 2" xfId="1091"/>
    <cellStyle name="標題 1 2 2" xfId="1092"/>
    <cellStyle name="標題 1 2 2 2" xfId="1093"/>
    <cellStyle name="標題 1 2 3" xfId="1094"/>
    <cellStyle name="標題 1 3" xfId="1095"/>
    <cellStyle name="標題 1 3 2" xfId="1096"/>
    <cellStyle name="標題 1 3 3" xfId="1097"/>
    <cellStyle name="標題 1 4" xfId="1098"/>
    <cellStyle name="標題 2 1" xfId="1099"/>
    <cellStyle name="標題 2 2" xfId="1100"/>
    <cellStyle name="標題 2 2 2" xfId="1101"/>
    <cellStyle name="標題 2 2 2 2" xfId="1102"/>
    <cellStyle name="標題 2 2 3" xfId="1103"/>
    <cellStyle name="標題 2 3" xfId="1104"/>
    <cellStyle name="標題 2 3 2" xfId="1105"/>
    <cellStyle name="標題 2 3 3" xfId="1106"/>
    <cellStyle name="標題 2 4" xfId="1107"/>
    <cellStyle name="標題 3 2" xfId="1108"/>
    <cellStyle name="標題 3 2 2" xfId="1109"/>
    <cellStyle name="標題 3 2 2 2" xfId="1110"/>
    <cellStyle name="標題 3 2 3" xfId="1111"/>
    <cellStyle name="標題 3 3" xfId="1112"/>
    <cellStyle name="標題 3 3 2" xfId="1113"/>
    <cellStyle name="標題 3 3 3" xfId="1114"/>
    <cellStyle name="標題 3 4" xfId="1115"/>
    <cellStyle name="標題 4 2" xfId="1116"/>
    <cellStyle name="標題 4 2 2" xfId="1117"/>
    <cellStyle name="標題 4 2 2 2" xfId="1118"/>
    <cellStyle name="標題 4 2 3" xfId="1119"/>
    <cellStyle name="標題 4 3" xfId="1120"/>
    <cellStyle name="標題 4 3 2" xfId="1121"/>
    <cellStyle name="標題 4 3 3" xfId="1122"/>
    <cellStyle name="標題 4 4" xfId="1123"/>
    <cellStyle name="標題 5" xfId="1124"/>
    <cellStyle name="標題 5 2" xfId="1125"/>
    <cellStyle name="標題 5 2 2" xfId="1126"/>
    <cellStyle name="標題 5 3" xfId="1127"/>
    <cellStyle name="標題 6" xfId="1128"/>
    <cellStyle name="標題 6 2" xfId="1129"/>
    <cellStyle name="標題 6 3" xfId="1130"/>
    <cellStyle name="標題 7" xfId="1131"/>
    <cellStyle name="標題說明" xfId="254"/>
    <cellStyle name="樣式 1" xfId="255"/>
    <cellStyle name="樣式 1 2" xfId="256"/>
    <cellStyle name="樣式 1 2 2" xfId="257"/>
    <cellStyle name="樣式 1 3" xfId="1132"/>
    <cellStyle name="樣式 1 4" xfId="1133"/>
    <cellStyle name="複價" xfId="1134"/>
    <cellStyle name="輸入 2" xfId="1135"/>
    <cellStyle name="輸入 3" xfId="1136"/>
    <cellStyle name="輸入 3 2" xfId="1137"/>
    <cellStyle name="輸入 3 3" xfId="1138"/>
    <cellStyle name="輸入 4" xfId="1139"/>
    <cellStyle name="輸出 2" xfId="1140"/>
    <cellStyle name="輸出 2 2" xfId="1141"/>
    <cellStyle name="輸出 2 2 2" xfId="1142"/>
    <cellStyle name="輸出 2 3" xfId="1143"/>
    <cellStyle name="輸出 3" xfId="1144"/>
    <cellStyle name="輸出 3 2" xfId="1145"/>
    <cellStyle name="輸出 3 3" xfId="1146"/>
    <cellStyle name="輸出 4" xfId="1147"/>
    <cellStyle name="隨後的超連結" xfId="258"/>
    <cellStyle name="檢查儲存格 2" xfId="1148"/>
    <cellStyle name="檢查儲存格 3" xfId="1149"/>
    <cellStyle name="檢查儲存格 3 2" xfId="1150"/>
    <cellStyle name="믅됞 [0.00]_PRODUCT DETAIL Q1" xfId="1151"/>
    <cellStyle name="믅됞_PRODUCT DETAIL Q1" xfId="1152"/>
    <cellStyle name="백분율_95" xfId="1153"/>
    <cellStyle name="壞 2" xfId="1154"/>
    <cellStyle name="壞 3" xfId="1155"/>
    <cellStyle name="壞 3 2" xfId="1156"/>
    <cellStyle name="壞 3 3" xfId="1157"/>
    <cellStyle name="壞 4" xfId="1158"/>
    <cellStyle name="壞_((發包))屏東文化會館" xfId="259"/>
    <cellStyle name="壞_090416-siemens 福聚太陽能" xfId="1159"/>
    <cellStyle name="壞_1020613.-H110-調合約" xfId="1160"/>
    <cellStyle name="壞_1020828-H120-成本分析" xfId="1161"/>
    <cellStyle name="壞_1030514-成本分析-遠雄龍岡Ⅱ-水電標單" xfId="1162"/>
    <cellStyle name="壞_20120517-宏山林建設西湖段辦公大樓新建工程(空調工程247)" xfId="1217"/>
    <cellStyle name="壞_62名單及標單" xfId="1163"/>
    <cellStyle name="壞_960601-國際館第五次調整發包用960607" xfId="260"/>
    <cellStyle name="壞_960614-國際館第六次調整發包補充更正-960614" xfId="261"/>
    <cellStyle name="壞_9608-中信預算-990319-提送宗邁" xfId="1164"/>
    <cellStyle name="壞_990518-和信醫院工程標單(弱電)" xfId="1165"/>
    <cellStyle name="壞_H109-預算0320-標單修正版" xfId="1166"/>
    <cellStyle name="壞_H62水電工程標單-990318(FINAL)" xfId="1167"/>
    <cellStyle name="壞_H93-污水處理設備標單FINAL" xfId="1168"/>
    <cellStyle name="壞_H96-101-01-18(成本分析)" xfId="1169"/>
    <cellStyle name="壞_IBT_SES_純鍋爐_V6" xfId="1170"/>
    <cellStyle name="壞_IBT_SES_福聚SiteIQ20100609_8M" xfId="1171"/>
    <cellStyle name="壞_O3 空調 自動控制 能源管理  報價-2010-1009" xfId="1172"/>
    <cellStyle name="壞_O3 空調 自動控制 能源管理  報價-2010-1014" xfId="1173"/>
    <cellStyle name="壞_O3-弱電空白標單-101124_Edison" xfId="1174"/>
    <cellStyle name="壞_O3-弱電空白標單-101125_A" xfId="1175"/>
    <cellStyle name="壞_SES Long Form_凱擘_Edison" xfId="1176"/>
    <cellStyle name="壞_SES-PC-20100601-1315 Long Form_LCY Access" xfId="1177"/>
    <cellStyle name="壞_SES-PC-20100722-1650 Long Form_TPSI SiteIQ" xfId="1178"/>
    <cellStyle name="壞_VAC_CAV" xfId="1179"/>
    <cellStyle name="壞_中國信託總部燈控系統20100427" xfId="1180"/>
    <cellStyle name="壞_太子-B8-空白標單990501" xfId="1181"/>
    <cellStyle name="壞_太子台北信義大樓20100517(送簽)" xfId="1182"/>
    <cellStyle name="壞_太子建設long form_20100515" xfId="1183"/>
    <cellStyle name="壞_太子建設long form_20100515 (3)" xfId="1184"/>
    <cellStyle name="壞_太子建設-台北信義大樓SA&amp;CCTV20101101成本" xfId="1185"/>
    <cellStyle name="壞_台北文化體育園區大型室內體育館開發計畫案預算1010713" xfId="1186"/>
    <cellStyle name="壞_全省環控建置工程報價單20101110 v1.0" xfId="1187"/>
    <cellStyle name="壞_全省環控建置工程報價單20101110 v1.0_1" xfId="1188"/>
    <cellStyle name="壞_自動控制" xfId="1189"/>
    <cellStyle name="壞_空調-原始" xfId="1190"/>
    <cellStyle name="壞_附件二_全省環控建.." xfId="1191"/>
    <cellStyle name="壞_屏東文化會館(發包)" xfId="262"/>
    <cellStyle name="壞_屏東文化會館-預算102-03-14(給工務)" xfId="263"/>
    <cellStyle name="壞_富邦A10-樓宇自動化_自動控制" xfId="1192"/>
    <cellStyle name="壞_豐邑38Flong form_20101102" xfId="1193"/>
    <cellStyle name="뷭?_BOOKSHIP" xfId="1194"/>
    <cellStyle name="警告文字 2" xfId="1195"/>
    <cellStyle name="警告文字 3" xfId="1196"/>
    <cellStyle name="警告文字 3 2" xfId="1197"/>
    <cellStyle name="巍葆 [0]_95" xfId="264"/>
    <cellStyle name="巍葆_95" xfId="265"/>
    <cellStyle name="鱔 [0]_95" xfId="266"/>
    <cellStyle name="鱔_95" xfId="267"/>
    <cellStyle name="쉼표 [0]_입찰품의(1229)" xfId="268"/>
    <cellStyle name="콤마 [0]_1202" xfId="1198"/>
    <cellStyle name="콤마_1202" xfId="1199"/>
    <cellStyle name="통화 [0]_1202" xfId="1200"/>
    <cellStyle name="통화_1202" xfId="1201"/>
    <cellStyle name="표준_(정보부문)월별인원계획" xfId="12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dministrator\My%20Documents\Downloads\My%20Documents\94-TYL\&#20778;&#35997;&#20811;\&#28207;&#39321;&#34349;\&#35079;&#35069;%20-TYJ-N04&#31934;&#22869;&#33288;&#26989;&#20489;&#24235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User\785307\&#22615;&#28317;&#12289;&#23433;&#20161;~&#22826;&#37941;161KV&#32218;\&#22615;&#28317;&#12289;&#23433;&#20161;~&#22826;&#37941;161KV&#32218;(&#31532;&#20108;&#24037;&#21312;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AN_KR\TESTD_NK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rther%20Willian\&#31649;&#36335;\&#40635;&#35910;~&#26481;&#32033;\&#40635;&#35910;~&#26481;&#32033;161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9640;&#33489;\970611&#31354;&#35519;-&#33775;&#34893;\WINDOWS\Desktop\&#29790;&#34893;(&#22577;&#20729;&#21934;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thur\1&#23560;&#26696;\&#31070;&#40407;\&#27161;&#21934;\&#23560;&#26696;\&#27512;&#20161;&#29151;&#21312;\&#27512;&#20161;&#29151;&#21312;&#27161;&#21934;-1030128-&#21338;&#27494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test\&#39318;&#27888;&#23433;&#21512;&#31449;&#32879;&#38283;&#26696;\060612&#20449;&#32681;&#32218;&#32879;&#38283;&#23433;&#21644;&#31449;&#26032;&#24314;&#24037;&#31243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65603007\kukuku\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dministrator\My%20Documents\Downloads\Documents%20and%20Settings\&#24037;&#21209;&#35506;\My%20Documents\&#26954;&#20977;&#40607;\&#27161;&#26696;&#36039;&#26009;&#22846;\50m&#31532;&#20108;&#27161;-&#37325;&#26032;&#30332;&#21253;\&#22025;&#22826;&#25152;&#20659;&#36865;&#30332;&#21253;&#36039;&#26009;\&#20161;&#24859;&#24247;&#2702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AWDI-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dministrator\My%20Documents\Downloads\&#36039;&#26009;\&#22855;&#32654;&#19977;&#24288;\&#27161;&#21934;\&#20013;&#40607;&#22855;&#32654;3&#32080;&#27083;&#27161;&#2193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IN_ERN\TESTD_S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dministrator\My%20Documents\Downloads\746495\Rein_Dr\KRSTD_r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dministrator\My%20Documents\Downloads\00work\xls\11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746495\ULIN_PSH\KRSTD_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dministrator\My%20Documents\Downloads\jerry\&#26093;&#27954;\&#20272;&#31639;\&#25463;&#36939;&#32879;&#38283;\&#28129;&#27700;&#31449;\&#25463;&#36939;&#24544;&#23389;&#24489;&#33288;&#31449;&#37969;&#20729;&#22577;&#21578;&#26360;02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算"/>
      <sheetName val="鋼骨"/>
      <sheetName val="預算書"/>
      <sheetName val="標單"/>
      <sheetName val="總表頁"/>
      <sheetName val="封面頁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發包檔"/>
      <sheetName val="圖說稿"/>
      <sheetName val="目錄"/>
      <sheetName val="檢查記錄"/>
      <sheetName val="數量表"/>
      <sheetName val="單價分析表"/>
      <sheetName val="供給器材"/>
      <sheetName val="圖目錄"/>
      <sheetName val="代辦目錄"/>
      <sheetName val="式項表"/>
      <sheetName val="底價單"/>
      <sheetName val="涵洞計算"/>
      <sheetName val="管路計算"/>
      <sheetName val="標比計算"/>
      <sheetName val="隱藏欄模組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數量表"/>
    </sheetNames>
    <sheetDataSet>
      <sheetData sheetId="0" refreshError="1">
        <row r="56">
          <cell r="M56">
            <v>31367180.622000001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圖說稿"/>
      <sheetName val="目錄"/>
      <sheetName val="附註頁"/>
      <sheetName val="檢查記錄"/>
      <sheetName val="數量表"/>
      <sheetName val="單價分析"/>
      <sheetName val="式項表"/>
      <sheetName val="發包單"/>
      <sheetName val="圖目錄"/>
      <sheetName val="供給器材"/>
    </sheetNames>
    <sheetDataSet>
      <sheetData sheetId="0" refreshError="1">
        <row r="3">
          <cell r="D3" t="str">
            <v>麻豆~東和69KV線地下電纜管路工程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空白報價單(列印版)"/>
      <sheetName val="空白報價單"/>
      <sheetName val="參數設定"/>
      <sheetName val="力行9105013-2"/>
      <sheetName val="290302-1國光生科"/>
      <sheetName val="仲棠9104001"/>
      <sheetName val="詮恩9104002"/>
      <sheetName val="廣邑9104004"/>
      <sheetName val="盛翔9104005"/>
      <sheetName val="仲棠-9104006"/>
      <sheetName val="新竹固群9104007"/>
      <sheetName val="駿龍9104008"/>
      <sheetName val="先威9104009"/>
      <sheetName val="高歡9104010"/>
      <sheetName val="得意9104011"/>
      <sheetName val="威泰9104014"/>
      <sheetName val="力馨9104015"/>
      <sheetName val="安和9104016"/>
      <sheetName val="岱業9105001"/>
      <sheetName val="統立"/>
      <sheetName val="東舜9102099"/>
      <sheetName val="駿龍9105003"/>
      <sheetName val="風城9105005"/>
      <sheetName val="鴻陞-國光產品更換"/>
      <sheetName val="冠琳9105006-1"/>
      <sheetName val="冠琳9105006-2"/>
      <sheetName val="9105010"/>
      <sheetName val="良偉9105011"/>
      <sheetName val="詮恩9105017"/>
      <sheetName val="華湧科技9105018"/>
      <sheetName val="協信碩9105020"/>
      <sheetName val="巨象空調9105023"/>
      <sheetName val="冠琳9105026"/>
      <sheetName val="詮恩9105028"/>
      <sheetName val="盛翔9105025"/>
      <sheetName val="盛翔9105025-1"/>
      <sheetName val="安穆9106004"/>
      <sheetName val="安穆9106005"/>
      <sheetName val="華湧科技9106009"/>
      <sheetName val="高第9106011"/>
      <sheetName val="源寶源9106013"/>
      <sheetName val="冠琳9106014"/>
      <sheetName val="華湧科技9106015"/>
      <sheetName val="銘欣9106016-1"/>
      <sheetName val="銘欣9106016-2"/>
      <sheetName val="華湧科技9106017"/>
      <sheetName val="東帝士9106020"/>
      <sheetName val="盛翔9106013"/>
      <sheetName val="美術館9106021"/>
      <sheetName val="漢信9107001"/>
      <sheetName val="七堵車站9107003"/>
      <sheetName val="新永和醫院9107004"/>
      <sheetName val="新竹稅務大樓9107005"/>
      <sheetName val="旺苗9107006"/>
      <sheetName val="華湧科技9107009"/>
      <sheetName val="致福冷氣"/>
      <sheetName val="鴻陞9107016"/>
      <sheetName val="國昌9107017-1"/>
      <sheetName val="國昌9107017-2"/>
      <sheetName val="旺成9107018"/>
      <sheetName val="亞翔9107019"/>
      <sheetName val="國防醫學院9107020"/>
      <sheetName val="鉅象9107021"/>
      <sheetName val="佳鈺9107026"/>
      <sheetName val="佳鈺9107027"/>
      <sheetName val="漢堂9107028"/>
      <sheetName val="安穆 9107029"/>
      <sheetName val="鴻陞9107032"/>
      <sheetName val="鴻陞9107033"/>
      <sheetName val="工匠9106032"/>
      <sheetName val="日誠9107035"/>
      <sheetName val="漢欣9107036"/>
    </sheetNames>
    <sheetDataSet>
      <sheetData sheetId="0"/>
      <sheetData sheetId="1"/>
      <sheetData sheetId="2">
        <row r="42">
          <cell r="B42" t="str">
            <v>組</v>
          </cell>
        </row>
        <row r="43">
          <cell r="B43" t="str">
            <v>只</v>
          </cell>
        </row>
        <row r="44">
          <cell r="B44" t="str">
            <v>式</v>
          </cell>
        </row>
        <row r="45">
          <cell r="B45" t="str">
            <v>米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標單詳細表"/>
      <sheetName val="水GK"/>
      <sheetName val="水GC"/>
      <sheetName val="線"/>
      <sheetName val="外線"/>
      <sheetName val="GB線"/>
      <sheetName val="GC線"/>
      <sheetName val="GD線"/>
      <sheetName val="GK線"/>
      <sheetName val="電線漏"/>
      <sheetName val="水GB"/>
      <sheetName val="水GD"/>
      <sheetName val="洗機"/>
      <sheetName val="基本資料"/>
      <sheetName val="舊釋"/>
      <sheetName val="釋疑"/>
      <sheetName val="舊標單"/>
      <sheetName val="燈"/>
      <sheetName val="管核算"/>
      <sheetName val="漏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F2">
            <v>1.6</v>
          </cell>
        </row>
        <row r="3">
          <cell r="F3">
            <v>2</v>
          </cell>
        </row>
        <row r="4">
          <cell r="F4">
            <v>2</v>
          </cell>
        </row>
        <row r="5">
          <cell r="F5">
            <v>3.5</v>
          </cell>
        </row>
        <row r="6">
          <cell r="F6">
            <v>5.5</v>
          </cell>
        </row>
        <row r="7">
          <cell r="F7">
            <v>8</v>
          </cell>
        </row>
        <row r="8">
          <cell r="F8">
            <v>14</v>
          </cell>
        </row>
        <row r="9">
          <cell r="F9">
            <v>22</v>
          </cell>
        </row>
        <row r="10">
          <cell r="F10">
            <v>30</v>
          </cell>
        </row>
        <row r="11">
          <cell r="F11">
            <v>38</v>
          </cell>
        </row>
        <row r="12">
          <cell r="F12">
            <v>50</v>
          </cell>
        </row>
        <row r="13">
          <cell r="F13">
            <v>60</v>
          </cell>
        </row>
        <row r="14">
          <cell r="F14">
            <v>80</v>
          </cell>
        </row>
        <row r="15">
          <cell r="F15">
            <v>100</v>
          </cell>
        </row>
        <row r="16">
          <cell r="F16">
            <v>125</v>
          </cell>
        </row>
        <row r="17">
          <cell r="F17">
            <v>150</v>
          </cell>
        </row>
        <row r="18">
          <cell r="F18">
            <v>200</v>
          </cell>
        </row>
        <row r="19">
          <cell r="F19">
            <v>250</v>
          </cell>
        </row>
        <row r="20">
          <cell r="F20">
            <v>325</v>
          </cell>
        </row>
      </sheetData>
      <sheetData sheetId="1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結構總表"/>
      <sheetName val="假設工程詳細表"/>
      <sheetName val="地下擋土開挖詳細表"/>
      <sheetName val="結構體工程詳細表"/>
      <sheetName val="單分 "/>
      <sheetName val="什支詳細表"/>
      <sheetName val="假設單分"/>
      <sheetName val="結構體單分"/>
      <sheetName val="地下室開挖單分"/>
      <sheetName val="什支單分 "/>
      <sheetName val="北部工地"/>
      <sheetName val="案例比較"/>
      <sheetName val="用量說明"/>
      <sheetName val="人力"/>
      <sheetName val="領事館水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發包檔"/>
      <sheetName val="項目分析"/>
      <sheetName val="供給器材"/>
      <sheetName val="鳳農土"/>
      <sheetName val="單價分析表"/>
      <sheetName val="式項表"/>
    </sheetNames>
    <definedNames>
      <definedName name="隱藏欄模組.印數量表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錄"/>
      <sheetName val="檢查記錄"/>
      <sheetName val="預算書"/>
      <sheetName val="單價分析表"/>
      <sheetName val="圖目錄"/>
      <sheetName val="供給器材"/>
      <sheetName val="底價單"/>
    </sheetNames>
    <sheetDataSet>
      <sheetData sheetId="0" refreshError="1"/>
      <sheetData sheetId="1" refreshError="1"/>
      <sheetData sheetId="2"/>
      <sheetData sheetId="3"/>
      <sheetData sheetId="4" refreshError="1"/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鳳農土"/>
      <sheetName val="工程數量表"/>
      <sheetName val="分析表 2"/>
      <sheetName val="分析表 3"/>
      <sheetName val="分析表 4"/>
      <sheetName val="分析表 5"/>
      <sheetName val="分析表 6"/>
      <sheetName val="分析表 7"/>
      <sheetName val="分析表 8"/>
      <sheetName val="分析表 9"/>
      <sheetName val="分析表 10"/>
      <sheetName val="分析表 11"/>
      <sheetName val="分析表 12"/>
      <sheetName val="分析表 13"/>
      <sheetName val="分析表 14"/>
      <sheetName val="分析表 15"/>
      <sheetName val="分析表 16"/>
      <sheetName val="分析表 17"/>
      <sheetName val="分析表 18"/>
      <sheetName val="分析表 19"/>
      <sheetName val="分析表 20"/>
      <sheetName val="分析表21"/>
      <sheetName val="分析表 22"/>
      <sheetName val="單價表"/>
      <sheetName val="接地"/>
      <sheetName val="品管作業"/>
      <sheetName val="工安執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表"/>
      <sheetName val="標單"/>
      <sheetName val="結構單價分析"/>
      <sheetName val="裝修單價分析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圖說稿"/>
      <sheetName val="供給器材"/>
      <sheetName val="目錄"/>
      <sheetName val="附註頁"/>
      <sheetName val="數量表"/>
      <sheetName val="式項表"/>
      <sheetName val="一覽表"/>
      <sheetName val="圖目錄"/>
      <sheetName val="發包單"/>
      <sheetName val="項目分析"/>
      <sheetName val="單價審議"/>
      <sheetName val="檢查記錄"/>
      <sheetName val="政風"/>
      <sheetName val="工務紀錄"/>
      <sheetName val="變更表格"/>
    </sheetNames>
    <sheetDataSet>
      <sheetData sheetId="0" refreshError="1">
        <row r="7">
          <cell r="D7" t="str">
            <v>新建大口徑樁基礎4座、大口徑群樁基礎1座及鐵塔裝建5座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發包檔"/>
      <sheetName val="圖說稿"/>
      <sheetName val="目錄"/>
      <sheetName val="附註頁"/>
      <sheetName val="檢查記錄"/>
      <sheetName val="數量表 (2)"/>
      <sheetName val="數量表"/>
      <sheetName val="式項表"/>
      <sheetName val="單價分析表"/>
      <sheetName val="供給器材"/>
      <sheetName val="圖目錄"/>
      <sheetName val="發包單"/>
      <sheetName val="工務紀錄"/>
      <sheetName val="政風"/>
      <sheetName val="數量計算"/>
      <sheetName val="隱藏欄模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發包檔"/>
      <sheetName val="圖說稿"/>
      <sheetName val="目錄"/>
      <sheetName val="附註頁"/>
      <sheetName val="檢查記錄"/>
      <sheetName val="數量表"/>
      <sheetName val="式項表"/>
      <sheetName val="單價分析表"/>
      <sheetName val="項目分析"/>
      <sheetName val="供給器材"/>
      <sheetName val="圖目錄"/>
      <sheetName val="發包單"/>
      <sheetName val="工務紀錄"/>
      <sheetName val="政風"/>
      <sheetName val="審議"/>
      <sheetName val="數量計算"/>
      <sheetName val="涵洞計算"/>
      <sheetName val="涵洞計算 (土)"/>
      <sheetName val="管路計算"/>
      <sheetName val="管路計算 (土)"/>
      <sheetName val="隱藏欄模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單價分析表"/>
    </sheetNames>
    <sheetDataSet>
      <sheetData sheetId="0" refreshError="1">
        <row r="266">
          <cell r="G266">
            <v>841000</v>
          </cell>
        </row>
        <row r="298">
          <cell r="G298">
            <v>6200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4工程預算書"/>
      <sheetName val="工程總表"/>
      <sheetName val="詳細表一(土建)"/>
      <sheetName val="詳細表二(景觀)"/>
      <sheetName val="詳細表三"/>
      <sheetName val="結構裝修(單)"/>
      <sheetName val="門窗(單)"/>
      <sheetName val="鐵捲門(單) "/>
      <sheetName val="廁所及雜項(單)"/>
      <sheetName val="景觀(單)"/>
      <sheetName val="設備(單)"/>
      <sheetName val="電氣(單)"/>
      <sheetName val="給排水(單)"/>
      <sheetName val="消防(單)"/>
      <sheetName val="空調(單)"/>
      <sheetName val="中央監控(單)"/>
      <sheetName val="旭洲水電預算"/>
      <sheetName val="工程預算差異表(總表)"/>
      <sheetName val="工程預算差異表(土建)"/>
      <sheetName val="工程預算差異表 (景觀)"/>
      <sheetName val="工程預算差異表 (機電設備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0"/>
  <sheetViews>
    <sheetView tabSelected="1" topLeftCell="C1" workbookViewId="0">
      <pane ySplit="1" topLeftCell="A2" activePane="bottomLeft" state="frozen"/>
      <selection sqref="A1:XFD1048576"/>
      <selection pane="bottomLeft" activeCell="T18" sqref="T18"/>
    </sheetView>
  </sheetViews>
  <sheetFormatPr defaultRowHeight="13.8"/>
  <cols>
    <col min="1" max="1" width="4.44140625" style="35" bestFit="1" customWidth="1"/>
    <col min="2" max="2" width="9.33203125" style="35" bestFit="1" customWidth="1"/>
    <col min="3" max="3" width="7.77734375" style="35" bestFit="1" customWidth="1"/>
    <col min="4" max="4" width="6.77734375" style="52" customWidth="1"/>
    <col min="5" max="5" width="12.109375" style="53" bestFit="1" customWidth="1"/>
    <col min="6" max="6" width="16.88671875" style="45" customWidth="1"/>
    <col min="7" max="7" width="5.77734375" style="52" customWidth="1"/>
    <col min="8" max="8" width="7.88671875" style="53" bestFit="1" customWidth="1"/>
    <col min="9" max="9" width="7.6640625" style="52" customWidth="1"/>
    <col min="10" max="10" width="9.33203125" style="52" bestFit="1" customWidth="1"/>
    <col min="11" max="12" width="11.77734375" style="48" bestFit="1" customWidth="1"/>
    <col min="13" max="13" width="7.44140625" style="48" customWidth="1"/>
    <col min="14" max="14" width="7.109375" style="48" customWidth="1"/>
    <col min="15" max="15" width="7.33203125" style="48" customWidth="1"/>
    <col min="16" max="16" width="5.21875" style="48" customWidth="1"/>
    <col min="17" max="17" width="7.21875" style="48" customWidth="1"/>
    <col min="18" max="18" width="4.109375" style="48" customWidth="1"/>
    <col min="19" max="19" width="6.33203125" style="48" customWidth="1"/>
    <col min="20" max="195" width="8.88671875" style="35"/>
    <col min="196" max="196" width="5.44140625" style="35" bestFit="1" customWidth="1"/>
    <col min="197" max="197" width="6.88671875" style="35" bestFit="1" customWidth="1"/>
    <col min="198" max="198" width="6.33203125" style="35" bestFit="1" customWidth="1"/>
    <col min="199" max="199" width="9.109375" style="35" bestFit="1" customWidth="1"/>
    <col min="200" max="200" width="12.6640625" style="35" bestFit="1" customWidth="1"/>
    <col min="201" max="201" width="17.77734375" style="35" bestFit="1" customWidth="1"/>
    <col min="202" max="202" width="5.44140625" style="35" bestFit="1" customWidth="1"/>
    <col min="203" max="203" width="9.6640625" style="35" bestFit="1" customWidth="1"/>
    <col min="204" max="204" width="7" style="35" bestFit="1" customWidth="1"/>
    <col min="205" max="205" width="7.33203125" style="35" bestFit="1" customWidth="1"/>
    <col min="206" max="206" width="7.77734375" style="35" bestFit="1" customWidth="1"/>
    <col min="207" max="207" width="17.109375" style="35" bestFit="1" customWidth="1"/>
    <col min="208" max="208" width="5.44140625" style="35" bestFit="1" customWidth="1"/>
    <col min="209" max="209" width="17.109375" style="35" bestFit="1" customWidth="1"/>
    <col min="210" max="210" width="16.33203125" style="35" bestFit="1" customWidth="1"/>
    <col min="211" max="211" width="11.109375" style="35" bestFit="1" customWidth="1"/>
    <col min="212" max="212" width="7.77734375" style="35" bestFit="1" customWidth="1"/>
    <col min="213" max="213" width="13.109375" style="35" bestFit="1" customWidth="1"/>
    <col min="214" max="214" width="6.44140625" style="35" bestFit="1" customWidth="1"/>
    <col min="215" max="451" width="8.88671875" style="35"/>
    <col min="452" max="452" width="5.44140625" style="35" bestFit="1" customWidth="1"/>
    <col min="453" max="453" width="6.88671875" style="35" bestFit="1" customWidth="1"/>
    <col min="454" max="454" width="6.33203125" style="35" bestFit="1" customWidth="1"/>
    <col min="455" max="455" width="9.109375" style="35" bestFit="1" customWidth="1"/>
    <col min="456" max="456" width="12.6640625" style="35" bestFit="1" customWidth="1"/>
    <col min="457" max="457" width="17.77734375" style="35" bestFit="1" customWidth="1"/>
    <col min="458" max="458" width="5.44140625" style="35" bestFit="1" customWidth="1"/>
    <col min="459" max="459" width="9.6640625" style="35" bestFit="1" customWidth="1"/>
    <col min="460" max="460" width="7" style="35" bestFit="1" customWidth="1"/>
    <col min="461" max="461" width="7.33203125" style="35" bestFit="1" customWidth="1"/>
    <col min="462" max="462" width="7.77734375" style="35" bestFit="1" customWidth="1"/>
    <col min="463" max="463" width="17.109375" style="35" bestFit="1" customWidth="1"/>
    <col min="464" max="464" width="5.44140625" style="35" bestFit="1" customWidth="1"/>
    <col min="465" max="465" width="17.109375" style="35" bestFit="1" customWidth="1"/>
    <col min="466" max="466" width="16.33203125" style="35" bestFit="1" customWidth="1"/>
    <col min="467" max="467" width="11.109375" style="35" bestFit="1" customWidth="1"/>
    <col min="468" max="468" width="7.77734375" style="35" bestFit="1" customWidth="1"/>
    <col min="469" max="469" width="13.109375" style="35" bestFit="1" customWidth="1"/>
    <col min="470" max="470" width="6.44140625" style="35" bestFit="1" customWidth="1"/>
    <col min="471" max="707" width="8.88671875" style="35"/>
    <col min="708" max="708" width="5.44140625" style="35" bestFit="1" customWidth="1"/>
    <col min="709" max="709" width="6.88671875" style="35" bestFit="1" customWidth="1"/>
    <col min="710" max="710" width="6.33203125" style="35" bestFit="1" customWidth="1"/>
    <col min="711" max="711" width="9.109375" style="35" bestFit="1" customWidth="1"/>
    <col min="712" max="712" width="12.6640625" style="35" bestFit="1" customWidth="1"/>
    <col min="713" max="713" width="17.77734375" style="35" bestFit="1" customWidth="1"/>
    <col min="714" max="714" width="5.44140625" style="35" bestFit="1" customWidth="1"/>
    <col min="715" max="715" width="9.6640625" style="35" bestFit="1" customWidth="1"/>
    <col min="716" max="716" width="7" style="35" bestFit="1" customWidth="1"/>
    <col min="717" max="717" width="7.33203125" style="35" bestFit="1" customWidth="1"/>
    <col min="718" max="718" width="7.77734375" style="35" bestFit="1" customWidth="1"/>
    <col min="719" max="719" width="17.109375" style="35" bestFit="1" customWidth="1"/>
    <col min="720" max="720" width="5.44140625" style="35" bestFit="1" customWidth="1"/>
    <col min="721" max="721" width="17.109375" style="35" bestFit="1" customWidth="1"/>
    <col min="722" max="722" width="16.33203125" style="35" bestFit="1" customWidth="1"/>
    <col min="723" max="723" width="11.109375" style="35" bestFit="1" customWidth="1"/>
    <col min="724" max="724" width="7.77734375" style="35" bestFit="1" customWidth="1"/>
    <col min="725" max="725" width="13.109375" style="35" bestFit="1" customWidth="1"/>
    <col min="726" max="726" width="6.44140625" style="35" bestFit="1" customWidth="1"/>
    <col min="727" max="963" width="8.88671875" style="35"/>
    <col min="964" max="964" width="5.44140625" style="35" bestFit="1" customWidth="1"/>
    <col min="965" max="965" width="6.88671875" style="35" bestFit="1" customWidth="1"/>
    <col min="966" max="966" width="6.33203125" style="35" bestFit="1" customWidth="1"/>
    <col min="967" max="967" width="9.109375" style="35" bestFit="1" customWidth="1"/>
    <col min="968" max="968" width="12.6640625" style="35" bestFit="1" customWidth="1"/>
    <col min="969" max="969" width="17.77734375" style="35" bestFit="1" customWidth="1"/>
    <col min="970" max="970" width="5.44140625" style="35" bestFit="1" customWidth="1"/>
    <col min="971" max="971" width="9.6640625" style="35" bestFit="1" customWidth="1"/>
    <col min="972" max="972" width="7" style="35" bestFit="1" customWidth="1"/>
    <col min="973" max="973" width="7.33203125" style="35" bestFit="1" customWidth="1"/>
    <col min="974" max="974" width="7.77734375" style="35" bestFit="1" customWidth="1"/>
    <col min="975" max="975" width="17.109375" style="35" bestFit="1" customWidth="1"/>
    <col min="976" max="976" width="5.44140625" style="35" bestFit="1" customWidth="1"/>
    <col min="977" max="977" width="17.109375" style="35" bestFit="1" customWidth="1"/>
    <col min="978" max="978" width="16.33203125" style="35" bestFit="1" customWidth="1"/>
    <col min="979" max="979" width="11.109375" style="35" bestFit="1" customWidth="1"/>
    <col min="980" max="980" width="7.77734375" style="35" bestFit="1" customWidth="1"/>
    <col min="981" max="981" width="13.109375" style="35" bestFit="1" customWidth="1"/>
    <col min="982" max="982" width="6.44140625" style="35" bestFit="1" customWidth="1"/>
    <col min="983" max="1219" width="8.88671875" style="35"/>
    <col min="1220" max="1220" width="5.44140625" style="35" bestFit="1" customWidth="1"/>
    <col min="1221" max="1221" width="6.88671875" style="35" bestFit="1" customWidth="1"/>
    <col min="1222" max="1222" width="6.33203125" style="35" bestFit="1" customWidth="1"/>
    <col min="1223" max="1223" width="9.109375" style="35" bestFit="1" customWidth="1"/>
    <col min="1224" max="1224" width="12.6640625" style="35" bestFit="1" customWidth="1"/>
    <col min="1225" max="1225" width="17.77734375" style="35" bestFit="1" customWidth="1"/>
    <col min="1226" max="1226" width="5.44140625" style="35" bestFit="1" customWidth="1"/>
    <col min="1227" max="1227" width="9.6640625" style="35" bestFit="1" customWidth="1"/>
    <col min="1228" max="1228" width="7" style="35" bestFit="1" customWidth="1"/>
    <col min="1229" max="1229" width="7.33203125" style="35" bestFit="1" customWidth="1"/>
    <col min="1230" max="1230" width="7.77734375" style="35" bestFit="1" customWidth="1"/>
    <col min="1231" max="1231" width="17.109375" style="35" bestFit="1" customWidth="1"/>
    <col min="1232" max="1232" width="5.44140625" style="35" bestFit="1" customWidth="1"/>
    <col min="1233" max="1233" width="17.109375" style="35" bestFit="1" customWidth="1"/>
    <col min="1234" max="1234" width="16.33203125" style="35" bestFit="1" customWidth="1"/>
    <col min="1235" max="1235" width="11.109375" style="35" bestFit="1" customWidth="1"/>
    <col min="1236" max="1236" width="7.77734375" style="35" bestFit="1" customWidth="1"/>
    <col min="1237" max="1237" width="13.109375" style="35" bestFit="1" customWidth="1"/>
    <col min="1238" max="1238" width="6.44140625" style="35" bestFit="1" customWidth="1"/>
    <col min="1239" max="1475" width="8.88671875" style="35"/>
    <col min="1476" max="1476" width="5.44140625" style="35" bestFit="1" customWidth="1"/>
    <col min="1477" max="1477" width="6.88671875" style="35" bestFit="1" customWidth="1"/>
    <col min="1478" max="1478" width="6.33203125" style="35" bestFit="1" customWidth="1"/>
    <col min="1479" max="1479" width="9.109375" style="35" bestFit="1" customWidth="1"/>
    <col min="1480" max="1480" width="12.6640625" style="35" bestFit="1" customWidth="1"/>
    <col min="1481" max="1481" width="17.77734375" style="35" bestFit="1" customWidth="1"/>
    <col min="1482" max="1482" width="5.44140625" style="35" bestFit="1" customWidth="1"/>
    <col min="1483" max="1483" width="9.6640625" style="35" bestFit="1" customWidth="1"/>
    <col min="1484" max="1484" width="7" style="35" bestFit="1" customWidth="1"/>
    <col min="1485" max="1485" width="7.33203125" style="35" bestFit="1" customWidth="1"/>
    <col min="1486" max="1486" width="7.77734375" style="35" bestFit="1" customWidth="1"/>
    <col min="1487" max="1487" width="17.109375" style="35" bestFit="1" customWidth="1"/>
    <col min="1488" max="1488" width="5.44140625" style="35" bestFit="1" customWidth="1"/>
    <col min="1489" max="1489" width="17.109375" style="35" bestFit="1" customWidth="1"/>
    <col min="1490" max="1490" width="16.33203125" style="35" bestFit="1" customWidth="1"/>
    <col min="1491" max="1491" width="11.109375" style="35" bestFit="1" customWidth="1"/>
    <col min="1492" max="1492" width="7.77734375" style="35" bestFit="1" customWidth="1"/>
    <col min="1493" max="1493" width="13.109375" style="35" bestFit="1" customWidth="1"/>
    <col min="1494" max="1494" width="6.44140625" style="35" bestFit="1" customWidth="1"/>
    <col min="1495" max="1731" width="8.88671875" style="35"/>
    <col min="1732" max="1732" width="5.44140625" style="35" bestFit="1" customWidth="1"/>
    <col min="1733" max="1733" width="6.88671875" style="35" bestFit="1" customWidth="1"/>
    <col min="1734" max="1734" width="6.33203125" style="35" bestFit="1" customWidth="1"/>
    <col min="1735" max="1735" width="9.109375" style="35" bestFit="1" customWidth="1"/>
    <col min="1736" max="1736" width="12.6640625" style="35" bestFit="1" customWidth="1"/>
    <col min="1737" max="1737" width="17.77734375" style="35" bestFit="1" customWidth="1"/>
    <col min="1738" max="1738" width="5.44140625" style="35" bestFit="1" customWidth="1"/>
    <col min="1739" max="1739" width="9.6640625" style="35" bestFit="1" customWidth="1"/>
    <col min="1740" max="1740" width="7" style="35" bestFit="1" customWidth="1"/>
    <col min="1741" max="1741" width="7.33203125" style="35" bestFit="1" customWidth="1"/>
    <col min="1742" max="1742" width="7.77734375" style="35" bestFit="1" customWidth="1"/>
    <col min="1743" max="1743" width="17.109375" style="35" bestFit="1" customWidth="1"/>
    <col min="1744" max="1744" width="5.44140625" style="35" bestFit="1" customWidth="1"/>
    <col min="1745" max="1745" width="17.109375" style="35" bestFit="1" customWidth="1"/>
    <col min="1746" max="1746" width="16.33203125" style="35" bestFit="1" customWidth="1"/>
    <col min="1747" max="1747" width="11.109375" style="35" bestFit="1" customWidth="1"/>
    <col min="1748" max="1748" width="7.77734375" style="35" bestFit="1" customWidth="1"/>
    <col min="1749" max="1749" width="13.109375" style="35" bestFit="1" customWidth="1"/>
    <col min="1750" max="1750" width="6.44140625" style="35" bestFit="1" customWidth="1"/>
    <col min="1751" max="1987" width="8.88671875" style="35"/>
    <col min="1988" max="1988" width="5.44140625" style="35" bestFit="1" customWidth="1"/>
    <col min="1989" max="1989" width="6.88671875" style="35" bestFit="1" customWidth="1"/>
    <col min="1990" max="1990" width="6.33203125" style="35" bestFit="1" customWidth="1"/>
    <col min="1991" max="1991" width="9.109375" style="35" bestFit="1" customWidth="1"/>
    <col min="1992" max="1992" width="12.6640625" style="35" bestFit="1" customWidth="1"/>
    <col min="1993" max="1993" width="17.77734375" style="35" bestFit="1" customWidth="1"/>
    <col min="1994" max="1994" width="5.44140625" style="35" bestFit="1" customWidth="1"/>
    <col min="1995" max="1995" width="9.6640625" style="35" bestFit="1" customWidth="1"/>
    <col min="1996" max="1996" width="7" style="35" bestFit="1" customWidth="1"/>
    <col min="1997" max="1997" width="7.33203125" style="35" bestFit="1" customWidth="1"/>
    <col min="1998" max="1998" width="7.77734375" style="35" bestFit="1" customWidth="1"/>
    <col min="1999" max="1999" width="17.109375" style="35" bestFit="1" customWidth="1"/>
    <col min="2000" max="2000" width="5.44140625" style="35" bestFit="1" customWidth="1"/>
    <col min="2001" max="2001" width="17.109375" style="35" bestFit="1" customWidth="1"/>
    <col min="2002" max="2002" width="16.33203125" style="35" bestFit="1" customWidth="1"/>
    <col min="2003" max="2003" width="11.109375" style="35" bestFit="1" customWidth="1"/>
    <col min="2004" max="2004" width="7.77734375" style="35" bestFit="1" customWidth="1"/>
    <col min="2005" max="2005" width="13.109375" style="35" bestFit="1" customWidth="1"/>
    <col min="2006" max="2006" width="6.44140625" style="35" bestFit="1" customWidth="1"/>
    <col min="2007" max="2243" width="8.88671875" style="35"/>
    <col min="2244" max="2244" width="5.44140625" style="35" bestFit="1" customWidth="1"/>
    <col min="2245" max="2245" width="6.88671875" style="35" bestFit="1" customWidth="1"/>
    <col min="2246" max="2246" width="6.33203125" style="35" bestFit="1" customWidth="1"/>
    <col min="2247" max="2247" width="9.109375" style="35" bestFit="1" customWidth="1"/>
    <col min="2248" max="2248" width="12.6640625" style="35" bestFit="1" customWidth="1"/>
    <col min="2249" max="2249" width="17.77734375" style="35" bestFit="1" customWidth="1"/>
    <col min="2250" max="2250" width="5.44140625" style="35" bestFit="1" customWidth="1"/>
    <col min="2251" max="2251" width="9.6640625" style="35" bestFit="1" customWidth="1"/>
    <col min="2252" max="2252" width="7" style="35" bestFit="1" customWidth="1"/>
    <col min="2253" max="2253" width="7.33203125" style="35" bestFit="1" customWidth="1"/>
    <col min="2254" max="2254" width="7.77734375" style="35" bestFit="1" customWidth="1"/>
    <col min="2255" max="2255" width="17.109375" style="35" bestFit="1" customWidth="1"/>
    <col min="2256" max="2256" width="5.44140625" style="35" bestFit="1" customWidth="1"/>
    <col min="2257" max="2257" width="17.109375" style="35" bestFit="1" customWidth="1"/>
    <col min="2258" max="2258" width="16.33203125" style="35" bestFit="1" customWidth="1"/>
    <col min="2259" max="2259" width="11.109375" style="35" bestFit="1" customWidth="1"/>
    <col min="2260" max="2260" width="7.77734375" style="35" bestFit="1" customWidth="1"/>
    <col min="2261" max="2261" width="13.109375" style="35" bestFit="1" customWidth="1"/>
    <col min="2262" max="2262" width="6.44140625" style="35" bestFit="1" customWidth="1"/>
    <col min="2263" max="2499" width="8.88671875" style="35"/>
    <col min="2500" max="2500" width="5.44140625" style="35" bestFit="1" customWidth="1"/>
    <col min="2501" max="2501" width="6.88671875" style="35" bestFit="1" customWidth="1"/>
    <col min="2502" max="2502" width="6.33203125" style="35" bestFit="1" customWidth="1"/>
    <col min="2503" max="2503" width="9.109375" style="35" bestFit="1" customWidth="1"/>
    <col min="2504" max="2504" width="12.6640625" style="35" bestFit="1" customWidth="1"/>
    <col min="2505" max="2505" width="17.77734375" style="35" bestFit="1" customWidth="1"/>
    <col min="2506" max="2506" width="5.44140625" style="35" bestFit="1" customWidth="1"/>
    <col min="2507" max="2507" width="9.6640625" style="35" bestFit="1" customWidth="1"/>
    <col min="2508" max="2508" width="7" style="35" bestFit="1" customWidth="1"/>
    <col min="2509" max="2509" width="7.33203125" style="35" bestFit="1" customWidth="1"/>
    <col min="2510" max="2510" width="7.77734375" style="35" bestFit="1" customWidth="1"/>
    <col min="2511" max="2511" width="17.109375" style="35" bestFit="1" customWidth="1"/>
    <col min="2512" max="2512" width="5.44140625" style="35" bestFit="1" customWidth="1"/>
    <col min="2513" max="2513" width="17.109375" style="35" bestFit="1" customWidth="1"/>
    <col min="2514" max="2514" width="16.33203125" style="35" bestFit="1" customWidth="1"/>
    <col min="2515" max="2515" width="11.109375" style="35" bestFit="1" customWidth="1"/>
    <col min="2516" max="2516" width="7.77734375" style="35" bestFit="1" customWidth="1"/>
    <col min="2517" max="2517" width="13.109375" style="35" bestFit="1" customWidth="1"/>
    <col min="2518" max="2518" width="6.44140625" style="35" bestFit="1" customWidth="1"/>
    <col min="2519" max="2755" width="8.88671875" style="35"/>
    <col min="2756" max="2756" width="5.44140625" style="35" bestFit="1" customWidth="1"/>
    <col min="2757" max="2757" width="6.88671875" style="35" bestFit="1" customWidth="1"/>
    <col min="2758" max="2758" width="6.33203125" style="35" bestFit="1" customWidth="1"/>
    <col min="2759" max="2759" width="9.109375" style="35" bestFit="1" customWidth="1"/>
    <col min="2760" max="2760" width="12.6640625" style="35" bestFit="1" customWidth="1"/>
    <col min="2761" max="2761" width="17.77734375" style="35" bestFit="1" customWidth="1"/>
    <col min="2762" max="2762" width="5.44140625" style="35" bestFit="1" customWidth="1"/>
    <col min="2763" max="2763" width="9.6640625" style="35" bestFit="1" customWidth="1"/>
    <col min="2764" max="2764" width="7" style="35" bestFit="1" customWidth="1"/>
    <col min="2765" max="2765" width="7.33203125" style="35" bestFit="1" customWidth="1"/>
    <col min="2766" max="2766" width="7.77734375" style="35" bestFit="1" customWidth="1"/>
    <col min="2767" max="2767" width="17.109375" style="35" bestFit="1" customWidth="1"/>
    <col min="2768" max="2768" width="5.44140625" style="35" bestFit="1" customWidth="1"/>
    <col min="2769" max="2769" width="17.109375" style="35" bestFit="1" customWidth="1"/>
    <col min="2770" max="2770" width="16.33203125" style="35" bestFit="1" customWidth="1"/>
    <col min="2771" max="2771" width="11.109375" style="35" bestFit="1" customWidth="1"/>
    <col min="2772" max="2772" width="7.77734375" style="35" bestFit="1" customWidth="1"/>
    <col min="2773" max="2773" width="13.109375" style="35" bestFit="1" customWidth="1"/>
    <col min="2774" max="2774" width="6.44140625" style="35" bestFit="1" customWidth="1"/>
    <col min="2775" max="3011" width="8.88671875" style="35"/>
    <col min="3012" max="3012" width="5.44140625" style="35" bestFit="1" customWidth="1"/>
    <col min="3013" max="3013" width="6.88671875" style="35" bestFit="1" customWidth="1"/>
    <col min="3014" max="3014" width="6.33203125" style="35" bestFit="1" customWidth="1"/>
    <col min="3015" max="3015" width="9.109375" style="35" bestFit="1" customWidth="1"/>
    <col min="3016" max="3016" width="12.6640625" style="35" bestFit="1" customWidth="1"/>
    <col min="3017" max="3017" width="17.77734375" style="35" bestFit="1" customWidth="1"/>
    <col min="3018" max="3018" width="5.44140625" style="35" bestFit="1" customWidth="1"/>
    <col min="3019" max="3019" width="9.6640625" style="35" bestFit="1" customWidth="1"/>
    <col min="3020" max="3020" width="7" style="35" bestFit="1" customWidth="1"/>
    <col min="3021" max="3021" width="7.33203125" style="35" bestFit="1" customWidth="1"/>
    <col min="3022" max="3022" width="7.77734375" style="35" bestFit="1" customWidth="1"/>
    <col min="3023" max="3023" width="17.109375" style="35" bestFit="1" customWidth="1"/>
    <col min="3024" max="3024" width="5.44140625" style="35" bestFit="1" customWidth="1"/>
    <col min="3025" max="3025" width="17.109375" style="35" bestFit="1" customWidth="1"/>
    <col min="3026" max="3026" width="16.33203125" style="35" bestFit="1" customWidth="1"/>
    <col min="3027" max="3027" width="11.109375" style="35" bestFit="1" customWidth="1"/>
    <col min="3028" max="3028" width="7.77734375" style="35" bestFit="1" customWidth="1"/>
    <col min="3029" max="3029" width="13.109375" style="35" bestFit="1" customWidth="1"/>
    <col min="3030" max="3030" width="6.44140625" style="35" bestFit="1" customWidth="1"/>
    <col min="3031" max="3267" width="8.88671875" style="35"/>
    <col min="3268" max="3268" width="5.44140625" style="35" bestFit="1" customWidth="1"/>
    <col min="3269" max="3269" width="6.88671875" style="35" bestFit="1" customWidth="1"/>
    <col min="3270" max="3270" width="6.33203125" style="35" bestFit="1" customWidth="1"/>
    <col min="3271" max="3271" width="9.109375" style="35" bestFit="1" customWidth="1"/>
    <col min="3272" max="3272" width="12.6640625" style="35" bestFit="1" customWidth="1"/>
    <col min="3273" max="3273" width="17.77734375" style="35" bestFit="1" customWidth="1"/>
    <col min="3274" max="3274" width="5.44140625" style="35" bestFit="1" customWidth="1"/>
    <col min="3275" max="3275" width="9.6640625" style="35" bestFit="1" customWidth="1"/>
    <col min="3276" max="3276" width="7" style="35" bestFit="1" customWidth="1"/>
    <col min="3277" max="3277" width="7.33203125" style="35" bestFit="1" customWidth="1"/>
    <col min="3278" max="3278" width="7.77734375" style="35" bestFit="1" customWidth="1"/>
    <col min="3279" max="3279" width="17.109375" style="35" bestFit="1" customWidth="1"/>
    <col min="3280" max="3280" width="5.44140625" style="35" bestFit="1" customWidth="1"/>
    <col min="3281" max="3281" width="17.109375" style="35" bestFit="1" customWidth="1"/>
    <col min="3282" max="3282" width="16.33203125" style="35" bestFit="1" customWidth="1"/>
    <col min="3283" max="3283" width="11.109375" style="35" bestFit="1" customWidth="1"/>
    <col min="3284" max="3284" width="7.77734375" style="35" bestFit="1" customWidth="1"/>
    <col min="3285" max="3285" width="13.109375" style="35" bestFit="1" customWidth="1"/>
    <col min="3286" max="3286" width="6.44140625" style="35" bestFit="1" customWidth="1"/>
    <col min="3287" max="3523" width="8.88671875" style="35"/>
    <col min="3524" max="3524" width="5.44140625" style="35" bestFit="1" customWidth="1"/>
    <col min="3525" max="3525" width="6.88671875" style="35" bestFit="1" customWidth="1"/>
    <col min="3526" max="3526" width="6.33203125" style="35" bestFit="1" customWidth="1"/>
    <col min="3527" max="3527" width="9.109375" style="35" bestFit="1" customWidth="1"/>
    <col min="3528" max="3528" width="12.6640625" style="35" bestFit="1" customWidth="1"/>
    <col min="3529" max="3529" width="17.77734375" style="35" bestFit="1" customWidth="1"/>
    <col min="3530" max="3530" width="5.44140625" style="35" bestFit="1" customWidth="1"/>
    <col min="3531" max="3531" width="9.6640625" style="35" bestFit="1" customWidth="1"/>
    <col min="3532" max="3532" width="7" style="35" bestFit="1" customWidth="1"/>
    <col min="3533" max="3533" width="7.33203125" style="35" bestFit="1" customWidth="1"/>
    <col min="3534" max="3534" width="7.77734375" style="35" bestFit="1" customWidth="1"/>
    <col min="3535" max="3535" width="17.109375" style="35" bestFit="1" customWidth="1"/>
    <col min="3536" max="3536" width="5.44140625" style="35" bestFit="1" customWidth="1"/>
    <col min="3537" max="3537" width="17.109375" style="35" bestFit="1" customWidth="1"/>
    <col min="3538" max="3538" width="16.33203125" style="35" bestFit="1" customWidth="1"/>
    <col min="3539" max="3539" width="11.109375" style="35" bestFit="1" customWidth="1"/>
    <col min="3540" max="3540" width="7.77734375" style="35" bestFit="1" customWidth="1"/>
    <col min="3541" max="3541" width="13.109375" style="35" bestFit="1" customWidth="1"/>
    <col min="3542" max="3542" width="6.44140625" style="35" bestFit="1" customWidth="1"/>
    <col min="3543" max="3779" width="8.88671875" style="35"/>
    <col min="3780" max="3780" width="5.44140625" style="35" bestFit="1" customWidth="1"/>
    <col min="3781" max="3781" width="6.88671875" style="35" bestFit="1" customWidth="1"/>
    <col min="3782" max="3782" width="6.33203125" style="35" bestFit="1" customWidth="1"/>
    <col min="3783" max="3783" width="9.109375" style="35" bestFit="1" customWidth="1"/>
    <col min="3784" max="3784" width="12.6640625" style="35" bestFit="1" customWidth="1"/>
    <col min="3785" max="3785" width="17.77734375" style="35" bestFit="1" customWidth="1"/>
    <col min="3786" max="3786" width="5.44140625" style="35" bestFit="1" customWidth="1"/>
    <col min="3787" max="3787" width="9.6640625" style="35" bestFit="1" customWidth="1"/>
    <col min="3788" max="3788" width="7" style="35" bestFit="1" customWidth="1"/>
    <col min="3789" max="3789" width="7.33203125" style="35" bestFit="1" customWidth="1"/>
    <col min="3790" max="3790" width="7.77734375" style="35" bestFit="1" customWidth="1"/>
    <col min="3791" max="3791" width="17.109375" style="35" bestFit="1" customWidth="1"/>
    <col min="3792" max="3792" width="5.44140625" style="35" bestFit="1" customWidth="1"/>
    <col min="3793" max="3793" width="17.109375" style="35" bestFit="1" customWidth="1"/>
    <col min="3794" max="3794" width="16.33203125" style="35" bestFit="1" customWidth="1"/>
    <col min="3795" max="3795" width="11.109375" style="35" bestFit="1" customWidth="1"/>
    <col min="3796" max="3796" width="7.77734375" style="35" bestFit="1" customWidth="1"/>
    <col min="3797" max="3797" width="13.109375" style="35" bestFit="1" customWidth="1"/>
    <col min="3798" max="3798" width="6.44140625" style="35" bestFit="1" customWidth="1"/>
    <col min="3799" max="4035" width="8.88671875" style="35"/>
    <col min="4036" max="4036" width="5.44140625" style="35" bestFit="1" customWidth="1"/>
    <col min="4037" max="4037" width="6.88671875" style="35" bestFit="1" customWidth="1"/>
    <col min="4038" max="4038" width="6.33203125" style="35" bestFit="1" customWidth="1"/>
    <col min="4039" max="4039" width="9.109375" style="35" bestFit="1" customWidth="1"/>
    <col min="4040" max="4040" width="12.6640625" style="35" bestFit="1" customWidth="1"/>
    <col min="4041" max="4041" width="17.77734375" style="35" bestFit="1" customWidth="1"/>
    <col min="4042" max="4042" width="5.44140625" style="35" bestFit="1" customWidth="1"/>
    <col min="4043" max="4043" width="9.6640625" style="35" bestFit="1" customWidth="1"/>
    <col min="4044" max="4044" width="7" style="35" bestFit="1" customWidth="1"/>
    <col min="4045" max="4045" width="7.33203125" style="35" bestFit="1" customWidth="1"/>
    <col min="4046" max="4046" width="7.77734375" style="35" bestFit="1" customWidth="1"/>
    <col min="4047" max="4047" width="17.109375" style="35" bestFit="1" customWidth="1"/>
    <col min="4048" max="4048" width="5.44140625" style="35" bestFit="1" customWidth="1"/>
    <col min="4049" max="4049" width="17.109375" style="35" bestFit="1" customWidth="1"/>
    <col min="4050" max="4050" width="16.33203125" style="35" bestFit="1" customWidth="1"/>
    <col min="4051" max="4051" width="11.109375" style="35" bestFit="1" customWidth="1"/>
    <col min="4052" max="4052" width="7.77734375" style="35" bestFit="1" customWidth="1"/>
    <col min="4053" max="4053" width="13.109375" style="35" bestFit="1" customWidth="1"/>
    <col min="4054" max="4054" width="6.44140625" style="35" bestFit="1" customWidth="1"/>
    <col min="4055" max="4291" width="8.88671875" style="35"/>
    <col min="4292" max="4292" width="5.44140625" style="35" bestFit="1" customWidth="1"/>
    <col min="4293" max="4293" width="6.88671875" style="35" bestFit="1" customWidth="1"/>
    <col min="4294" max="4294" width="6.33203125" style="35" bestFit="1" customWidth="1"/>
    <col min="4295" max="4295" width="9.109375" style="35" bestFit="1" customWidth="1"/>
    <col min="4296" max="4296" width="12.6640625" style="35" bestFit="1" customWidth="1"/>
    <col min="4297" max="4297" width="17.77734375" style="35" bestFit="1" customWidth="1"/>
    <col min="4298" max="4298" width="5.44140625" style="35" bestFit="1" customWidth="1"/>
    <col min="4299" max="4299" width="9.6640625" style="35" bestFit="1" customWidth="1"/>
    <col min="4300" max="4300" width="7" style="35" bestFit="1" customWidth="1"/>
    <col min="4301" max="4301" width="7.33203125" style="35" bestFit="1" customWidth="1"/>
    <col min="4302" max="4302" width="7.77734375" style="35" bestFit="1" customWidth="1"/>
    <col min="4303" max="4303" width="17.109375" style="35" bestFit="1" customWidth="1"/>
    <col min="4304" max="4304" width="5.44140625" style="35" bestFit="1" customWidth="1"/>
    <col min="4305" max="4305" width="17.109375" style="35" bestFit="1" customWidth="1"/>
    <col min="4306" max="4306" width="16.33203125" style="35" bestFit="1" customWidth="1"/>
    <col min="4307" max="4307" width="11.109375" style="35" bestFit="1" customWidth="1"/>
    <col min="4308" max="4308" width="7.77734375" style="35" bestFit="1" customWidth="1"/>
    <col min="4309" max="4309" width="13.109375" style="35" bestFit="1" customWidth="1"/>
    <col min="4310" max="4310" width="6.44140625" style="35" bestFit="1" customWidth="1"/>
    <col min="4311" max="4547" width="8.88671875" style="35"/>
    <col min="4548" max="4548" width="5.44140625" style="35" bestFit="1" customWidth="1"/>
    <col min="4549" max="4549" width="6.88671875" style="35" bestFit="1" customWidth="1"/>
    <col min="4550" max="4550" width="6.33203125" style="35" bestFit="1" customWidth="1"/>
    <col min="4551" max="4551" width="9.109375" style="35" bestFit="1" customWidth="1"/>
    <col min="4552" max="4552" width="12.6640625" style="35" bestFit="1" customWidth="1"/>
    <col min="4553" max="4553" width="17.77734375" style="35" bestFit="1" customWidth="1"/>
    <col min="4554" max="4554" width="5.44140625" style="35" bestFit="1" customWidth="1"/>
    <col min="4555" max="4555" width="9.6640625" style="35" bestFit="1" customWidth="1"/>
    <col min="4556" max="4556" width="7" style="35" bestFit="1" customWidth="1"/>
    <col min="4557" max="4557" width="7.33203125" style="35" bestFit="1" customWidth="1"/>
    <col min="4558" max="4558" width="7.77734375" style="35" bestFit="1" customWidth="1"/>
    <col min="4559" max="4559" width="17.109375" style="35" bestFit="1" customWidth="1"/>
    <col min="4560" max="4560" width="5.44140625" style="35" bestFit="1" customWidth="1"/>
    <col min="4561" max="4561" width="17.109375" style="35" bestFit="1" customWidth="1"/>
    <col min="4562" max="4562" width="16.33203125" style="35" bestFit="1" customWidth="1"/>
    <col min="4563" max="4563" width="11.109375" style="35" bestFit="1" customWidth="1"/>
    <col min="4564" max="4564" width="7.77734375" style="35" bestFit="1" customWidth="1"/>
    <col min="4565" max="4565" width="13.109375" style="35" bestFit="1" customWidth="1"/>
    <col min="4566" max="4566" width="6.44140625" style="35" bestFit="1" customWidth="1"/>
    <col min="4567" max="4803" width="8.88671875" style="35"/>
    <col min="4804" max="4804" width="5.44140625" style="35" bestFit="1" customWidth="1"/>
    <col min="4805" max="4805" width="6.88671875" style="35" bestFit="1" customWidth="1"/>
    <col min="4806" max="4806" width="6.33203125" style="35" bestFit="1" customWidth="1"/>
    <col min="4807" max="4807" width="9.109375" style="35" bestFit="1" customWidth="1"/>
    <col min="4808" max="4808" width="12.6640625" style="35" bestFit="1" customWidth="1"/>
    <col min="4809" max="4809" width="17.77734375" style="35" bestFit="1" customWidth="1"/>
    <col min="4810" max="4810" width="5.44140625" style="35" bestFit="1" customWidth="1"/>
    <col min="4811" max="4811" width="9.6640625" style="35" bestFit="1" customWidth="1"/>
    <col min="4812" max="4812" width="7" style="35" bestFit="1" customWidth="1"/>
    <col min="4813" max="4813" width="7.33203125" style="35" bestFit="1" customWidth="1"/>
    <col min="4814" max="4814" width="7.77734375" style="35" bestFit="1" customWidth="1"/>
    <col min="4815" max="4815" width="17.109375" style="35" bestFit="1" customWidth="1"/>
    <col min="4816" max="4816" width="5.44140625" style="35" bestFit="1" customWidth="1"/>
    <col min="4817" max="4817" width="17.109375" style="35" bestFit="1" customWidth="1"/>
    <col min="4818" max="4818" width="16.33203125" style="35" bestFit="1" customWidth="1"/>
    <col min="4819" max="4819" width="11.109375" style="35" bestFit="1" customWidth="1"/>
    <col min="4820" max="4820" width="7.77734375" style="35" bestFit="1" customWidth="1"/>
    <col min="4821" max="4821" width="13.109375" style="35" bestFit="1" customWidth="1"/>
    <col min="4822" max="4822" width="6.44140625" style="35" bestFit="1" customWidth="1"/>
    <col min="4823" max="5059" width="8.88671875" style="35"/>
    <col min="5060" max="5060" width="5.44140625" style="35" bestFit="1" customWidth="1"/>
    <col min="5061" max="5061" width="6.88671875" style="35" bestFit="1" customWidth="1"/>
    <col min="5062" max="5062" width="6.33203125" style="35" bestFit="1" customWidth="1"/>
    <col min="5063" max="5063" width="9.109375" style="35" bestFit="1" customWidth="1"/>
    <col min="5064" max="5064" width="12.6640625" style="35" bestFit="1" customWidth="1"/>
    <col min="5065" max="5065" width="17.77734375" style="35" bestFit="1" customWidth="1"/>
    <col min="5066" max="5066" width="5.44140625" style="35" bestFit="1" customWidth="1"/>
    <col min="5067" max="5067" width="9.6640625" style="35" bestFit="1" customWidth="1"/>
    <col min="5068" max="5068" width="7" style="35" bestFit="1" customWidth="1"/>
    <col min="5069" max="5069" width="7.33203125" style="35" bestFit="1" customWidth="1"/>
    <col min="5070" max="5070" width="7.77734375" style="35" bestFit="1" customWidth="1"/>
    <col min="5071" max="5071" width="17.109375" style="35" bestFit="1" customWidth="1"/>
    <col min="5072" max="5072" width="5.44140625" style="35" bestFit="1" customWidth="1"/>
    <col min="5073" max="5073" width="17.109375" style="35" bestFit="1" customWidth="1"/>
    <col min="5074" max="5074" width="16.33203125" style="35" bestFit="1" customWidth="1"/>
    <col min="5075" max="5075" width="11.109375" style="35" bestFit="1" customWidth="1"/>
    <col min="5076" max="5076" width="7.77734375" style="35" bestFit="1" customWidth="1"/>
    <col min="5077" max="5077" width="13.109375" style="35" bestFit="1" customWidth="1"/>
    <col min="5078" max="5078" width="6.44140625" style="35" bestFit="1" customWidth="1"/>
    <col min="5079" max="5315" width="8.88671875" style="35"/>
    <col min="5316" max="5316" width="5.44140625" style="35" bestFit="1" customWidth="1"/>
    <col min="5317" max="5317" width="6.88671875" style="35" bestFit="1" customWidth="1"/>
    <col min="5318" max="5318" width="6.33203125" style="35" bestFit="1" customWidth="1"/>
    <col min="5319" max="5319" width="9.109375" style="35" bestFit="1" customWidth="1"/>
    <col min="5320" max="5320" width="12.6640625" style="35" bestFit="1" customWidth="1"/>
    <col min="5321" max="5321" width="17.77734375" style="35" bestFit="1" customWidth="1"/>
    <col min="5322" max="5322" width="5.44140625" style="35" bestFit="1" customWidth="1"/>
    <col min="5323" max="5323" width="9.6640625" style="35" bestFit="1" customWidth="1"/>
    <col min="5324" max="5324" width="7" style="35" bestFit="1" customWidth="1"/>
    <col min="5325" max="5325" width="7.33203125" style="35" bestFit="1" customWidth="1"/>
    <col min="5326" max="5326" width="7.77734375" style="35" bestFit="1" customWidth="1"/>
    <col min="5327" max="5327" width="17.109375" style="35" bestFit="1" customWidth="1"/>
    <col min="5328" max="5328" width="5.44140625" style="35" bestFit="1" customWidth="1"/>
    <col min="5329" max="5329" width="17.109375" style="35" bestFit="1" customWidth="1"/>
    <col min="5330" max="5330" width="16.33203125" style="35" bestFit="1" customWidth="1"/>
    <col min="5331" max="5331" width="11.109375" style="35" bestFit="1" customWidth="1"/>
    <col min="5332" max="5332" width="7.77734375" style="35" bestFit="1" customWidth="1"/>
    <col min="5333" max="5333" width="13.109375" style="35" bestFit="1" customWidth="1"/>
    <col min="5334" max="5334" width="6.44140625" style="35" bestFit="1" customWidth="1"/>
    <col min="5335" max="5571" width="8.88671875" style="35"/>
    <col min="5572" max="5572" width="5.44140625" style="35" bestFit="1" customWidth="1"/>
    <col min="5573" max="5573" width="6.88671875" style="35" bestFit="1" customWidth="1"/>
    <col min="5574" max="5574" width="6.33203125" style="35" bestFit="1" customWidth="1"/>
    <col min="5575" max="5575" width="9.109375" style="35" bestFit="1" customWidth="1"/>
    <col min="5576" max="5576" width="12.6640625" style="35" bestFit="1" customWidth="1"/>
    <col min="5577" max="5577" width="17.77734375" style="35" bestFit="1" customWidth="1"/>
    <col min="5578" max="5578" width="5.44140625" style="35" bestFit="1" customWidth="1"/>
    <col min="5579" max="5579" width="9.6640625" style="35" bestFit="1" customWidth="1"/>
    <col min="5580" max="5580" width="7" style="35" bestFit="1" customWidth="1"/>
    <col min="5581" max="5581" width="7.33203125" style="35" bestFit="1" customWidth="1"/>
    <col min="5582" max="5582" width="7.77734375" style="35" bestFit="1" customWidth="1"/>
    <col min="5583" max="5583" width="17.109375" style="35" bestFit="1" customWidth="1"/>
    <col min="5584" max="5584" width="5.44140625" style="35" bestFit="1" customWidth="1"/>
    <col min="5585" max="5585" width="17.109375" style="35" bestFit="1" customWidth="1"/>
    <col min="5586" max="5586" width="16.33203125" style="35" bestFit="1" customWidth="1"/>
    <col min="5587" max="5587" width="11.109375" style="35" bestFit="1" customWidth="1"/>
    <col min="5588" max="5588" width="7.77734375" style="35" bestFit="1" customWidth="1"/>
    <col min="5589" max="5589" width="13.109375" style="35" bestFit="1" customWidth="1"/>
    <col min="5590" max="5590" width="6.44140625" style="35" bestFit="1" customWidth="1"/>
    <col min="5591" max="5827" width="8.88671875" style="35"/>
    <col min="5828" max="5828" width="5.44140625" style="35" bestFit="1" customWidth="1"/>
    <col min="5829" max="5829" width="6.88671875" style="35" bestFit="1" customWidth="1"/>
    <col min="5830" max="5830" width="6.33203125" style="35" bestFit="1" customWidth="1"/>
    <col min="5831" max="5831" width="9.109375" style="35" bestFit="1" customWidth="1"/>
    <col min="5832" max="5832" width="12.6640625" style="35" bestFit="1" customWidth="1"/>
    <col min="5833" max="5833" width="17.77734375" style="35" bestFit="1" customWidth="1"/>
    <col min="5834" max="5834" width="5.44140625" style="35" bestFit="1" customWidth="1"/>
    <col min="5835" max="5835" width="9.6640625" style="35" bestFit="1" customWidth="1"/>
    <col min="5836" max="5836" width="7" style="35" bestFit="1" customWidth="1"/>
    <col min="5837" max="5837" width="7.33203125" style="35" bestFit="1" customWidth="1"/>
    <col min="5838" max="5838" width="7.77734375" style="35" bestFit="1" customWidth="1"/>
    <col min="5839" max="5839" width="17.109375" style="35" bestFit="1" customWidth="1"/>
    <col min="5840" max="5840" width="5.44140625" style="35" bestFit="1" customWidth="1"/>
    <col min="5841" max="5841" width="17.109375" style="35" bestFit="1" customWidth="1"/>
    <col min="5842" max="5842" width="16.33203125" style="35" bestFit="1" customWidth="1"/>
    <col min="5843" max="5843" width="11.109375" style="35" bestFit="1" customWidth="1"/>
    <col min="5844" max="5844" width="7.77734375" style="35" bestFit="1" customWidth="1"/>
    <col min="5845" max="5845" width="13.109375" style="35" bestFit="1" customWidth="1"/>
    <col min="5846" max="5846" width="6.44140625" style="35" bestFit="1" customWidth="1"/>
    <col min="5847" max="6083" width="8.88671875" style="35"/>
    <col min="6084" max="6084" width="5.44140625" style="35" bestFit="1" customWidth="1"/>
    <col min="6085" max="6085" width="6.88671875" style="35" bestFit="1" customWidth="1"/>
    <col min="6086" max="6086" width="6.33203125" style="35" bestFit="1" customWidth="1"/>
    <col min="6087" max="6087" width="9.109375" style="35" bestFit="1" customWidth="1"/>
    <col min="6088" max="6088" width="12.6640625" style="35" bestFit="1" customWidth="1"/>
    <col min="6089" max="6089" width="17.77734375" style="35" bestFit="1" customWidth="1"/>
    <col min="6090" max="6090" width="5.44140625" style="35" bestFit="1" customWidth="1"/>
    <col min="6091" max="6091" width="9.6640625" style="35" bestFit="1" customWidth="1"/>
    <col min="6092" max="6092" width="7" style="35" bestFit="1" customWidth="1"/>
    <col min="6093" max="6093" width="7.33203125" style="35" bestFit="1" customWidth="1"/>
    <col min="6094" max="6094" width="7.77734375" style="35" bestFit="1" customWidth="1"/>
    <col min="6095" max="6095" width="17.109375" style="35" bestFit="1" customWidth="1"/>
    <col min="6096" max="6096" width="5.44140625" style="35" bestFit="1" customWidth="1"/>
    <col min="6097" max="6097" width="17.109375" style="35" bestFit="1" customWidth="1"/>
    <col min="6098" max="6098" width="16.33203125" style="35" bestFit="1" customWidth="1"/>
    <col min="6099" max="6099" width="11.109375" style="35" bestFit="1" customWidth="1"/>
    <col min="6100" max="6100" width="7.77734375" style="35" bestFit="1" customWidth="1"/>
    <col min="6101" max="6101" width="13.109375" style="35" bestFit="1" customWidth="1"/>
    <col min="6102" max="6102" width="6.44140625" style="35" bestFit="1" customWidth="1"/>
    <col min="6103" max="6339" width="8.88671875" style="35"/>
    <col min="6340" max="6340" width="5.44140625" style="35" bestFit="1" customWidth="1"/>
    <col min="6341" max="6341" width="6.88671875" style="35" bestFit="1" customWidth="1"/>
    <col min="6342" max="6342" width="6.33203125" style="35" bestFit="1" customWidth="1"/>
    <col min="6343" max="6343" width="9.109375" style="35" bestFit="1" customWidth="1"/>
    <col min="6344" max="6344" width="12.6640625" style="35" bestFit="1" customWidth="1"/>
    <col min="6345" max="6345" width="17.77734375" style="35" bestFit="1" customWidth="1"/>
    <col min="6346" max="6346" width="5.44140625" style="35" bestFit="1" customWidth="1"/>
    <col min="6347" max="6347" width="9.6640625" style="35" bestFit="1" customWidth="1"/>
    <col min="6348" max="6348" width="7" style="35" bestFit="1" customWidth="1"/>
    <col min="6349" max="6349" width="7.33203125" style="35" bestFit="1" customWidth="1"/>
    <col min="6350" max="6350" width="7.77734375" style="35" bestFit="1" customWidth="1"/>
    <col min="6351" max="6351" width="17.109375" style="35" bestFit="1" customWidth="1"/>
    <col min="6352" max="6352" width="5.44140625" style="35" bestFit="1" customWidth="1"/>
    <col min="6353" max="6353" width="17.109375" style="35" bestFit="1" customWidth="1"/>
    <col min="6354" max="6354" width="16.33203125" style="35" bestFit="1" customWidth="1"/>
    <col min="6355" max="6355" width="11.109375" style="35" bestFit="1" customWidth="1"/>
    <col min="6356" max="6356" width="7.77734375" style="35" bestFit="1" customWidth="1"/>
    <col min="6357" max="6357" width="13.109375" style="35" bestFit="1" customWidth="1"/>
    <col min="6358" max="6358" width="6.44140625" style="35" bestFit="1" customWidth="1"/>
    <col min="6359" max="6595" width="8.88671875" style="35"/>
    <col min="6596" max="6596" width="5.44140625" style="35" bestFit="1" customWidth="1"/>
    <col min="6597" max="6597" width="6.88671875" style="35" bestFit="1" customWidth="1"/>
    <col min="6598" max="6598" width="6.33203125" style="35" bestFit="1" customWidth="1"/>
    <col min="6599" max="6599" width="9.109375" style="35" bestFit="1" customWidth="1"/>
    <col min="6600" max="6600" width="12.6640625" style="35" bestFit="1" customWidth="1"/>
    <col min="6601" max="6601" width="17.77734375" style="35" bestFit="1" customWidth="1"/>
    <col min="6602" max="6602" width="5.44140625" style="35" bestFit="1" customWidth="1"/>
    <col min="6603" max="6603" width="9.6640625" style="35" bestFit="1" customWidth="1"/>
    <col min="6604" max="6604" width="7" style="35" bestFit="1" customWidth="1"/>
    <col min="6605" max="6605" width="7.33203125" style="35" bestFit="1" customWidth="1"/>
    <col min="6606" max="6606" width="7.77734375" style="35" bestFit="1" customWidth="1"/>
    <col min="6607" max="6607" width="17.109375" style="35" bestFit="1" customWidth="1"/>
    <col min="6608" max="6608" width="5.44140625" style="35" bestFit="1" customWidth="1"/>
    <col min="6609" max="6609" width="17.109375" style="35" bestFit="1" customWidth="1"/>
    <col min="6610" max="6610" width="16.33203125" style="35" bestFit="1" customWidth="1"/>
    <col min="6611" max="6611" width="11.109375" style="35" bestFit="1" customWidth="1"/>
    <col min="6612" max="6612" width="7.77734375" style="35" bestFit="1" customWidth="1"/>
    <col min="6613" max="6613" width="13.109375" style="35" bestFit="1" customWidth="1"/>
    <col min="6614" max="6614" width="6.44140625" style="35" bestFit="1" customWidth="1"/>
    <col min="6615" max="6851" width="8.88671875" style="35"/>
    <col min="6852" max="6852" width="5.44140625" style="35" bestFit="1" customWidth="1"/>
    <col min="6853" max="6853" width="6.88671875" style="35" bestFit="1" customWidth="1"/>
    <col min="6854" max="6854" width="6.33203125" style="35" bestFit="1" customWidth="1"/>
    <col min="6855" max="6855" width="9.109375" style="35" bestFit="1" customWidth="1"/>
    <col min="6856" max="6856" width="12.6640625" style="35" bestFit="1" customWidth="1"/>
    <col min="6857" max="6857" width="17.77734375" style="35" bestFit="1" customWidth="1"/>
    <col min="6858" max="6858" width="5.44140625" style="35" bestFit="1" customWidth="1"/>
    <col min="6859" max="6859" width="9.6640625" style="35" bestFit="1" customWidth="1"/>
    <col min="6860" max="6860" width="7" style="35" bestFit="1" customWidth="1"/>
    <col min="6861" max="6861" width="7.33203125" style="35" bestFit="1" customWidth="1"/>
    <col min="6862" max="6862" width="7.77734375" style="35" bestFit="1" customWidth="1"/>
    <col min="6863" max="6863" width="17.109375" style="35" bestFit="1" customWidth="1"/>
    <col min="6864" max="6864" width="5.44140625" style="35" bestFit="1" customWidth="1"/>
    <col min="6865" max="6865" width="17.109375" style="35" bestFit="1" customWidth="1"/>
    <col min="6866" max="6866" width="16.33203125" style="35" bestFit="1" customWidth="1"/>
    <col min="6867" max="6867" width="11.109375" style="35" bestFit="1" customWidth="1"/>
    <col min="6868" max="6868" width="7.77734375" style="35" bestFit="1" customWidth="1"/>
    <col min="6869" max="6869" width="13.109375" style="35" bestFit="1" customWidth="1"/>
    <col min="6870" max="6870" width="6.44140625" style="35" bestFit="1" customWidth="1"/>
    <col min="6871" max="7107" width="8.88671875" style="35"/>
    <col min="7108" max="7108" width="5.44140625" style="35" bestFit="1" customWidth="1"/>
    <col min="7109" max="7109" width="6.88671875" style="35" bestFit="1" customWidth="1"/>
    <col min="7110" max="7110" width="6.33203125" style="35" bestFit="1" customWidth="1"/>
    <col min="7111" max="7111" width="9.109375" style="35" bestFit="1" customWidth="1"/>
    <col min="7112" max="7112" width="12.6640625" style="35" bestFit="1" customWidth="1"/>
    <col min="7113" max="7113" width="17.77734375" style="35" bestFit="1" customWidth="1"/>
    <col min="7114" max="7114" width="5.44140625" style="35" bestFit="1" customWidth="1"/>
    <col min="7115" max="7115" width="9.6640625" style="35" bestFit="1" customWidth="1"/>
    <col min="7116" max="7116" width="7" style="35" bestFit="1" customWidth="1"/>
    <col min="7117" max="7117" width="7.33203125" style="35" bestFit="1" customWidth="1"/>
    <col min="7118" max="7118" width="7.77734375" style="35" bestFit="1" customWidth="1"/>
    <col min="7119" max="7119" width="17.109375" style="35" bestFit="1" customWidth="1"/>
    <col min="7120" max="7120" width="5.44140625" style="35" bestFit="1" customWidth="1"/>
    <col min="7121" max="7121" width="17.109375" style="35" bestFit="1" customWidth="1"/>
    <col min="7122" max="7122" width="16.33203125" style="35" bestFit="1" customWidth="1"/>
    <col min="7123" max="7123" width="11.109375" style="35" bestFit="1" customWidth="1"/>
    <col min="7124" max="7124" width="7.77734375" style="35" bestFit="1" customWidth="1"/>
    <col min="7125" max="7125" width="13.109375" style="35" bestFit="1" customWidth="1"/>
    <col min="7126" max="7126" width="6.44140625" style="35" bestFit="1" customWidth="1"/>
    <col min="7127" max="7363" width="8.88671875" style="35"/>
    <col min="7364" max="7364" width="5.44140625" style="35" bestFit="1" customWidth="1"/>
    <col min="7365" max="7365" width="6.88671875" style="35" bestFit="1" customWidth="1"/>
    <col min="7366" max="7366" width="6.33203125" style="35" bestFit="1" customWidth="1"/>
    <col min="7367" max="7367" width="9.109375" style="35" bestFit="1" customWidth="1"/>
    <col min="7368" max="7368" width="12.6640625" style="35" bestFit="1" customWidth="1"/>
    <col min="7369" max="7369" width="17.77734375" style="35" bestFit="1" customWidth="1"/>
    <col min="7370" max="7370" width="5.44140625" style="35" bestFit="1" customWidth="1"/>
    <col min="7371" max="7371" width="9.6640625" style="35" bestFit="1" customWidth="1"/>
    <col min="7372" max="7372" width="7" style="35" bestFit="1" customWidth="1"/>
    <col min="7373" max="7373" width="7.33203125" style="35" bestFit="1" customWidth="1"/>
    <col min="7374" max="7374" width="7.77734375" style="35" bestFit="1" customWidth="1"/>
    <col min="7375" max="7375" width="17.109375" style="35" bestFit="1" customWidth="1"/>
    <col min="7376" max="7376" width="5.44140625" style="35" bestFit="1" customWidth="1"/>
    <col min="7377" max="7377" width="17.109375" style="35" bestFit="1" customWidth="1"/>
    <col min="7378" max="7378" width="16.33203125" style="35" bestFit="1" customWidth="1"/>
    <col min="7379" max="7379" width="11.109375" style="35" bestFit="1" customWidth="1"/>
    <col min="7380" max="7380" width="7.77734375" style="35" bestFit="1" customWidth="1"/>
    <col min="7381" max="7381" width="13.109375" style="35" bestFit="1" customWidth="1"/>
    <col min="7382" max="7382" width="6.44140625" style="35" bestFit="1" customWidth="1"/>
    <col min="7383" max="7619" width="8.88671875" style="35"/>
    <col min="7620" max="7620" width="5.44140625" style="35" bestFit="1" customWidth="1"/>
    <col min="7621" max="7621" width="6.88671875" style="35" bestFit="1" customWidth="1"/>
    <col min="7622" max="7622" width="6.33203125" style="35" bestFit="1" customWidth="1"/>
    <col min="7623" max="7623" width="9.109375" style="35" bestFit="1" customWidth="1"/>
    <col min="7624" max="7624" width="12.6640625" style="35" bestFit="1" customWidth="1"/>
    <col min="7625" max="7625" width="17.77734375" style="35" bestFit="1" customWidth="1"/>
    <col min="7626" max="7626" width="5.44140625" style="35" bestFit="1" customWidth="1"/>
    <col min="7627" max="7627" width="9.6640625" style="35" bestFit="1" customWidth="1"/>
    <col min="7628" max="7628" width="7" style="35" bestFit="1" customWidth="1"/>
    <col min="7629" max="7629" width="7.33203125" style="35" bestFit="1" customWidth="1"/>
    <col min="7630" max="7630" width="7.77734375" style="35" bestFit="1" customWidth="1"/>
    <col min="7631" max="7631" width="17.109375" style="35" bestFit="1" customWidth="1"/>
    <col min="7632" max="7632" width="5.44140625" style="35" bestFit="1" customWidth="1"/>
    <col min="7633" max="7633" width="17.109375" style="35" bestFit="1" customWidth="1"/>
    <col min="7634" max="7634" width="16.33203125" style="35" bestFit="1" customWidth="1"/>
    <col min="7635" max="7635" width="11.109375" style="35" bestFit="1" customWidth="1"/>
    <col min="7636" max="7636" width="7.77734375" style="35" bestFit="1" customWidth="1"/>
    <col min="7637" max="7637" width="13.109375" style="35" bestFit="1" customWidth="1"/>
    <col min="7638" max="7638" width="6.44140625" style="35" bestFit="1" customWidth="1"/>
    <col min="7639" max="7875" width="8.88671875" style="35"/>
    <col min="7876" max="7876" width="5.44140625" style="35" bestFit="1" customWidth="1"/>
    <col min="7877" max="7877" width="6.88671875" style="35" bestFit="1" customWidth="1"/>
    <col min="7878" max="7878" width="6.33203125" style="35" bestFit="1" customWidth="1"/>
    <col min="7879" max="7879" width="9.109375" style="35" bestFit="1" customWidth="1"/>
    <col min="7880" max="7880" width="12.6640625" style="35" bestFit="1" customWidth="1"/>
    <col min="7881" max="7881" width="17.77734375" style="35" bestFit="1" customWidth="1"/>
    <col min="7882" max="7882" width="5.44140625" style="35" bestFit="1" customWidth="1"/>
    <col min="7883" max="7883" width="9.6640625" style="35" bestFit="1" customWidth="1"/>
    <col min="7884" max="7884" width="7" style="35" bestFit="1" customWidth="1"/>
    <col min="7885" max="7885" width="7.33203125" style="35" bestFit="1" customWidth="1"/>
    <col min="7886" max="7886" width="7.77734375" style="35" bestFit="1" customWidth="1"/>
    <col min="7887" max="7887" width="17.109375" style="35" bestFit="1" customWidth="1"/>
    <col min="7888" max="7888" width="5.44140625" style="35" bestFit="1" customWidth="1"/>
    <col min="7889" max="7889" width="17.109375" style="35" bestFit="1" customWidth="1"/>
    <col min="7890" max="7890" width="16.33203125" style="35" bestFit="1" customWidth="1"/>
    <col min="7891" max="7891" width="11.109375" style="35" bestFit="1" customWidth="1"/>
    <col min="7892" max="7892" width="7.77734375" style="35" bestFit="1" customWidth="1"/>
    <col min="7893" max="7893" width="13.109375" style="35" bestFit="1" customWidth="1"/>
    <col min="7894" max="7894" width="6.44140625" style="35" bestFit="1" customWidth="1"/>
    <col min="7895" max="8131" width="8.88671875" style="35"/>
    <col min="8132" max="8132" width="5.44140625" style="35" bestFit="1" customWidth="1"/>
    <col min="8133" max="8133" width="6.88671875" style="35" bestFit="1" customWidth="1"/>
    <col min="8134" max="8134" width="6.33203125" style="35" bestFit="1" customWidth="1"/>
    <col min="8135" max="8135" width="9.109375" style="35" bestFit="1" customWidth="1"/>
    <col min="8136" max="8136" width="12.6640625" style="35" bestFit="1" customWidth="1"/>
    <col min="8137" max="8137" width="17.77734375" style="35" bestFit="1" customWidth="1"/>
    <col min="8138" max="8138" width="5.44140625" style="35" bestFit="1" customWidth="1"/>
    <col min="8139" max="8139" width="9.6640625" style="35" bestFit="1" customWidth="1"/>
    <col min="8140" max="8140" width="7" style="35" bestFit="1" customWidth="1"/>
    <col min="8141" max="8141" width="7.33203125" style="35" bestFit="1" customWidth="1"/>
    <col min="8142" max="8142" width="7.77734375" style="35" bestFit="1" customWidth="1"/>
    <col min="8143" max="8143" width="17.109375" style="35" bestFit="1" customWidth="1"/>
    <col min="8144" max="8144" width="5.44140625" style="35" bestFit="1" customWidth="1"/>
    <col min="8145" max="8145" width="17.109375" style="35" bestFit="1" customWidth="1"/>
    <col min="8146" max="8146" width="16.33203125" style="35" bestFit="1" customWidth="1"/>
    <col min="8147" max="8147" width="11.109375" style="35" bestFit="1" customWidth="1"/>
    <col min="8148" max="8148" width="7.77734375" style="35" bestFit="1" customWidth="1"/>
    <col min="8149" max="8149" width="13.109375" style="35" bestFit="1" customWidth="1"/>
    <col min="8150" max="8150" width="6.44140625" style="35" bestFit="1" customWidth="1"/>
    <col min="8151" max="8387" width="8.88671875" style="35"/>
    <col min="8388" max="8388" width="5.44140625" style="35" bestFit="1" customWidth="1"/>
    <col min="8389" max="8389" width="6.88671875" style="35" bestFit="1" customWidth="1"/>
    <col min="8390" max="8390" width="6.33203125" style="35" bestFit="1" customWidth="1"/>
    <col min="8391" max="8391" width="9.109375" style="35" bestFit="1" customWidth="1"/>
    <col min="8392" max="8392" width="12.6640625" style="35" bestFit="1" customWidth="1"/>
    <col min="8393" max="8393" width="17.77734375" style="35" bestFit="1" customWidth="1"/>
    <col min="8394" max="8394" width="5.44140625" style="35" bestFit="1" customWidth="1"/>
    <col min="8395" max="8395" width="9.6640625" style="35" bestFit="1" customWidth="1"/>
    <col min="8396" max="8396" width="7" style="35" bestFit="1" customWidth="1"/>
    <col min="8397" max="8397" width="7.33203125" style="35" bestFit="1" customWidth="1"/>
    <col min="8398" max="8398" width="7.77734375" style="35" bestFit="1" customWidth="1"/>
    <col min="8399" max="8399" width="17.109375" style="35" bestFit="1" customWidth="1"/>
    <col min="8400" max="8400" width="5.44140625" style="35" bestFit="1" customWidth="1"/>
    <col min="8401" max="8401" width="17.109375" style="35" bestFit="1" customWidth="1"/>
    <col min="8402" max="8402" width="16.33203125" style="35" bestFit="1" customWidth="1"/>
    <col min="8403" max="8403" width="11.109375" style="35" bestFit="1" customWidth="1"/>
    <col min="8404" max="8404" width="7.77734375" style="35" bestFit="1" customWidth="1"/>
    <col min="8405" max="8405" width="13.109375" style="35" bestFit="1" customWidth="1"/>
    <col min="8406" max="8406" width="6.44140625" style="35" bestFit="1" customWidth="1"/>
    <col min="8407" max="8643" width="8.88671875" style="35"/>
    <col min="8644" max="8644" width="5.44140625" style="35" bestFit="1" customWidth="1"/>
    <col min="8645" max="8645" width="6.88671875" style="35" bestFit="1" customWidth="1"/>
    <col min="8646" max="8646" width="6.33203125" style="35" bestFit="1" customWidth="1"/>
    <col min="8647" max="8647" width="9.109375" style="35" bestFit="1" customWidth="1"/>
    <col min="8648" max="8648" width="12.6640625" style="35" bestFit="1" customWidth="1"/>
    <col min="8649" max="8649" width="17.77734375" style="35" bestFit="1" customWidth="1"/>
    <col min="8650" max="8650" width="5.44140625" style="35" bestFit="1" customWidth="1"/>
    <col min="8651" max="8651" width="9.6640625" style="35" bestFit="1" customWidth="1"/>
    <col min="8652" max="8652" width="7" style="35" bestFit="1" customWidth="1"/>
    <col min="8653" max="8653" width="7.33203125" style="35" bestFit="1" customWidth="1"/>
    <col min="8654" max="8654" width="7.77734375" style="35" bestFit="1" customWidth="1"/>
    <col min="8655" max="8655" width="17.109375" style="35" bestFit="1" customWidth="1"/>
    <col min="8656" max="8656" width="5.44140625" style="35" bestFit="1" customWidth="1"/>
    <col min="8657" max="8657" width="17.109375" style="35" bestFit="1" customWidth="1"/>
    <col min="8658" max="8658" width="16.33203125" style="35" bestFit="1" customWidth="1"/>
    <col min="8659" max="8659" width="11.109375" style="35" bestFit="1" customWidth="1"/>
    <col min="8660" max="8660" width="7.77734375" style="35" bestFit="1" customWidth="1"/>
    <col min="8661" max="8661" width="13.109375" style="35" bestFit="1" customWidth="1"/>
    <col min="8662" max="8662" width="6.44140625" style="35" bestFit="1" customWidth="1"/>
    <col min="8663" max="8899" width="8.88671875" style="35"/>
    <col min="8900" max="8900" width="5.44140625" style="35" bestFit="1" customWidth="1"/>
    <col min="8901" max="8901" width="6.88671875" style="35" bestFit="1" customWidth="1"/>
    <col min="8902" max="8902" width="6.33203125" style="35" bestFit="1" customWidth="1"/>
    <col min="8903" max="8903" width="9.109375" style="35" bestFit="1" customWidth="1"/>
    <col min="8904" max="8904" width="12.6640625" style="35" bestFit="1" customWidth="1"/>
    <col min="8905" max="8905" width="17.77734375" style="35" bestFit="1" customWidth="1"/>
    <col min="8906" max="8906" width="5.44140625" style="35" bestFit="1" customWidth="1"/>
    <col min="8907" max="8907" width="9.6640625" style="35" bestFit="1" customWidth="1"/>
    <col min="8908" max="8908" width="7" style="35" bestFit="1" customWidth="1"/>
    <col min="8909" max="8909" width="7.33203125" style="35" bestFit="1" customWidth="1"/>
    <col min="8910" max="8910" width="7.77734375" style="35" bestFit="1" customWidth="1"/>
    <col min="8911" max="8911" width="17.109375" style="35" bestFit="1" customWidth="1"/>
    <col min="8912" max="8912" width="5.44140625" style="35" bestFit="1" customWidth="1"/>
    <col min="8913" max="8913" width="17.109375" style="35" bestFit="1" customWidth="1"/>
    <col min="8914" max="8914" width="16.33203125" style="35" bestFit="1" customWidth="1"/>
    <col min="8915" max="8915" width="11.109375" style="35" bestFit="1" customWidth="1"/>
    <col min="8916" max="8916" width="7.77734375" style="35" bestFit="1" customWidth="1"/>
    <col min="8917" max="8917" width="13.109375" style="35" bestFit="1" customWidth="1"/>
    <col min="8918" max="8918" width="6.44140625" style="35" bestFit="1" customWidth="1"/>
    <col min="8919" max="9155" width="8.88671875" style="35"/>
    <col min="9156" max="9156" width="5.44140625" style="35" bestFit="1" customWidth="1"/>
    <col min="9157" max="9157" width="6.88671875" style="35" bestFit="1" customWidth="1"/>
    <col min="9158" max="9158" width="6.33203125" style="35" bestFit="1" customWidth="1"/>
    <col min="9159" max="9159" width="9.109375" style="35" bestFit="1" customWidth="1"/>
    <col min="9160" max="9160" width="12.6640625" style="35" bestFit="1" customWidth="1"/>
    <col min="9161" max="9161" width="17.77734375" style="35" bestFit="1" customWidth="1"/>
    <col min="9162" max="9162" width="5.44140625" style="35" bestFit="1" customWidth="1"/>
    <col min="9163" max="9163" width="9.6640625" style="35" bestFit="1" customWidth="1"/>
    <col min="9164" max="9164" width="7" style="35" bestFit="1" customWidth="1"/>
    <col min="9165" max="9165" width="7.33203125" style="35" bestFit="1" customWidth="1"/>
    <col min="9166" max="9166" width="7.77734375" style="35" bestFit="1" customWidth="1"/>
    <col min="9167" max="9167" width="17.109375" style="35" bestFit="1" customWidth="1"/>
    <col min="9168" max="9168" width="5.44140625" style="35" bestFit="1" customWidth="1"/>
    <col min="9169" max="9169" width="17.109375" style="35" bestFit="1" customWidth="1"/>
    <col min="9170" max="9170" width="16.33203125" style="35" bestFit="1" customWidth="1"/>
    <col min="9171" max="9171" width="11.109375" style="35" bestFit="1" customWidth="1"/>
    <col min="9172" max="9172" width="7.77734375" style="35" bestFit="1" customWidth="1"/>
    <col min="9173" max="9173" width="13.109375" style="35" bestFit="1" customWidth="1"/>
    <col min="9174" max="9174" width="6.44140625" style="35" bestFit="1" customWidth="1"/>
    <col min="9175" max="9411" width="8.88671875" style="35"/>
    <col min="9412" max="9412" width="5.44140625" style="35" bestFit="1" customWidth="1"/>
    <col min="9413" max="9413" width="6.88671875" style="35" bestFit="1" customWidth="1"/>
    <col min="9414" max="9414" width="6.33203125" style="35" bestFit="1" customWidth="1"/>
    <col min="9415" max="9415" width="9.109375" style="35" bestFit="1" customWidth="1"/>
    <col min="9416" max="9416" width="12.6640625" style="35" bestFit="1" customWidth="1"/>
    <col min="9417" max="9417" width="17.77734375" style="35" bestFit="1" customWidth="1"/>
    <col min="9418" max="9418" width="5.44140625" style="35" bestFit="1" customWidth="1"/>
    <col min="9419" max="9419" width="9.6640625" style="35" bestFit="1" customWidth="1"/>
    <col min="9420" max="9420" width="7" style="35" bestFit="1" customWidth="1"/>
    <col min="9421" max="9421" width="7.33203125" style="35" bestFit="1" customWidth="1"/>
    <col min="9422" max="9422" width="7.77734375" style="35" bestFit="1" customWidth="1"/>
    <col min="9423" max="9423" width="17.109375" style="35" bestFit="1" customWidth="1"/>
    <col min="9424" max="9424" width="5.44140625" style="35" bestFit="1" customWidth="1"/>
    <col min="9425" max="9425" width="17.109375" style="35" bestFit="1" customWidth="1"/>
    <col min="9426" max="9426" width="16.33203125" style="35" bestFit="1" customWidth="1"/>
    <col min="9427" max="9427" width="11.109375" style="35" bestFit="1" customWidth="1"/>
    <col min="9428" max="9428" width="7.77734375" style="35" bestFit="1" customWidth="1"/>
    <col min="9429" max="9429" width="13.109375" style="35" bestFit="1" customWidth="1"/>
    <col min="9430" max="9430" width="6.44140625" style="35" bestFit="1" customWidth="1"/>
    <col min="9431" max="9667" width="8.88671875" style="35"/>
    <col min="9668" max="9668" width="5.44140625" style="35" bestFit="1" customWidth="1"/>
    <col min="9669" max="9669" width="6.88671875" style="35" bestFit="1" customWidth="1"/>
    <col min="9670" max="9670" width="6.33203125" style="35" bestFit="1" customWidth="1"/>
    <col min="9671" max="9671" width="9.109375" style="35" bestFit="1" customWidth="1"/>
    <col min="9672" max="9672" width="12.6640625" style="35" bestFit="1" customWidth="1"/>
    <col min="9673" max="9673" width="17.77734375" style="35" bestFit="1" customWidth="1"/>
    <col min="9674" max="9674" width="5.44140625" style="35" bestFit="1" customWidth="1"/>
    <col min="9675" max="9675" width="9.6640625" style="35" bestFit="1" customWidth="1"/>
    <col min="9676" max="9676" width="7" style="35" bestFit="1" customWidth="1"/>
    <col min="9677" max="9677" width="7.33203125" style="35" bestFit="1" customWidth="1"/>
    <col min="9678" max="9678" width="7.77734375" style="35" bestFit="1" customWidth="1"/>
    <col min="9679" max="9679" width="17.109375" style="35" bestFit="1" customWidth="1"/>
    <col min="9680" max="9680" width="5.44140625" style="35" bestFit="1" customWidth="1"/>
    <col min="9681" max="9681" width="17.109375" style="35" bestFit="1" customWidth="1"/>
    <col min="9682" max="9682" width="16.33203125" style="35" bestFit="1" customWidth="1"/>
    <col min="9683" max="9683" width="11.109375" style="35" bestFit="1" customWidth="1"/>
    <col min="9684" max="9684" width="7.77734375" style="35" bestFit="1" customWidth="1"/>
    <col min="9685" max="9685" width="13.109375" style="35" bestFit="1" customWidth="1"/>
    <col min="9686" max="9686" width="6.44140625" style="35" bestFit="1" customWidth="1"/>
    <col min="9687" max="9923" width="8.88671875" style="35"/>
    <col min="9924" max="9924" width="5.44140625" style="35" bestFit="1" customWidth="1"/>
    <col min="9925" max="9925" width="6.88671875" style="35" bestFit="1" customWidth="1"/>
    <col min="9926" max="9926" width="6.33203125" style="35" bestFit="1" customWidth="1"/>
    <col min="9927" max="9927" width="9.109375" style="35" bestFit="1" customWidth="1"/>
    <col min="9928" max="9928" width="12.6640625" style="35" bestFit="1" customWidth="1"/>
    <col min="9929" max="9929" width="17.77734375" style="35" bestFit="1" customWidth="1"/>
    <col min="9930" max="9930" width="5.44140625" style="35" bestFit="1" customWidth="1"/>
    <col min="9931" max="9931" width="9.6640625" style="35" bestFit="1" customWidth="1"/>
    <col min="9932" max="9932" width="7" style="35" bestFit="1" customWidth="1"/>
    <col min="9933" max="9933" width="7.33203125" style="35" bestFit="1" customWidth="1"/>
    <col min="9934" max="9934" width="7.77734375" style="35" bestFit="1" customWidth="1"/>
    <col min="9935" max="9935" width="17.109375" style="35" bestFit="1" customWidth="1"/>
    <col min="9936" max="9936" width="5.44140625" style="35" bestFit="1" customWidth="1"/>
    <col min="9937" max="9937" width="17.109375" style="35" bestFit="1" customWidth="1"/>
    <col min="9938" max="9938" width="16.33203125" style="35" bestFit="1" customWidth="1"/>
    <col min="9939" max="9939" width="11.109375" style="35" bestFit="1" customWidth="1"/>
    <col min="9940" max="9940" width="7.77734375" style="35" bestFit="1" customWidth="1"/>
    <col min="9941" max="9941" width="13.109375" style="35" bestFit="1" customWidth="1"/>
    <col min="9942" max="9942" width="6.44140625" style="35" bestFit="1" customWidth="1"/>
    <col min="9943" max="10179" width="8.88671875" style="35"/>
    <col min="10180" max="10180" width="5.44140625" style="35" bestFit="1" customWidth="1"/>
    <col min="10181" max="10181" width="6.88671875" style="35" bestFit="1" customWidth="1"/>
    <col min="10182" max="10182" width="6.33203125" style="35" bestFit="1" customWidth="1"/>
    <col min="10183" max="10183" width="9.109375" style="35" bestFit="1" customWidth="1"/>
    <col min="10184" max="10184" width="12.6640625" style="35" bestFit="1" customWidth="1"/>
    <col min="10185" max="10185" width="17.77734375" style="35" bestFit="1" customWidth="1"/>
    <col min="10186" max="10186" width="5.44140625" style="35" bestFit="1" customWidth="1"/>
    <col min="10187" max="10187" width="9.6640625" style="35" bestFit="1" customWidth="1"/>
    <col min="10188" max="10188" width="7" style="35" bestFit="1" customWidth="1"/>
    <col min="10189" max="10189" width="7.33203125" style="35" bestFit="1" customWidth="1"/>
    <col min="10190" max="10190" width="7.77734375" style="35" bestFit="1" customWidth="1"/>
    <col min="10191" max="10191" width="17.109375" style="35" bestFit="1" customWidth="1"/>
    <col min="10192" max="10192" width="5.44140625" style="35" bestFit="1" customWidth="1"/>
    <col min="10193" max="10193" width="17.109375" style="35" bestFit="1" customWidth="1"/>
    <col min="10194" max="10194" width="16.33203125" style="35" bestFit="1" customWidth="1"/>
    <col min="10195" max="10195" width="11.109375" style="35" bestFit="1" customWidth="1"/>
    <col min="10196" max="10196" width="7.77734375" style="35" bestFit="1" customWidth="1"/>
    <col min="10197" max="10197" width="13.109375" style="35" bestFit="1" customWidth="1"/>
    <col min="10198" max="10198" width="6.44140625" style="35" bestFit="1" customWidth="1"/>
    <col min="10199" max="10435" width="8.88671875" style="35"/>
    <col min="10436" max="10436" width="5.44140625" style="35" bestFit="1" customWidth="1"/>
    <col min="10437" max="10437" width="6.88671875" style="35" bestFit="1" customWidth="1"/>
    <col min="10438" max="10438" width="6.33203125" style="35" bestFit="1" customWidth="1"/>
    <col min="10439" max="10439" width="9.109375" style="35" bestFit="1" customWidth="1"/>
    <col min="10440" max="10440" width="12.6640625" style="35" bestFit="1" customWidth="1"/>
    <col min="10441" max="10441" width="17.77734375" style="35" bestFit="1" customWidth="1"/>
    <col min="10442" max="10442" width="5.44140625" style="35" bestFit="1" customWidth="1"/>
    <col min="10443" max="10443" width="9.6640625" style="35" bestFit="1" customWidth="1"/>
    <col min="10444" max="10444" width="7" style="35" bestFit="1" customWidth="1"/>
    <col min="10445" max="10445" width="7.33203125" style="35" bestFit="1" customWidth="1"/>
    <col min="10446" max="10446" width="7.77734375" style="35" bestFit="1" customWidth="1"/>
    <col min="10447" max="10447" width="17.109375" style="35" bestFit="1" customWidth="1"/>
    <col min="10448" max="10448" width="5.44140625" style="35" bestFit="1" customWidth="1"/>
    <col min="10449" max="10449" width="17.109375" style="35" bestFit="1" customWidth="1"/>
    <col min="10450" max="10450" width="16.33203125" style="35" bestFit="1" customWidth="1"/>
    <col min="10451" max="10451" width="11.109375" style="35" bestFit="1" customWidth="1"/>
    <col min="10452" max="10452" width="7.77734375" style="35" bestFit="1" customWidth="1"/>
    <col min="10453" max="10453" width="13.109375" style="35" bestFit="1" customWidth="1"/>
    <col min="10454" max="10454" width="6.44140625" style="35" bestFit="1" customWidth="1"/>
    <col min="10455" max="10691" width="8.88671875" style="35"/>
    <col min="10692" max="10692" width="5.44140625" style="35" bestFit="1" customWidth="1"/>
    <col min="10693" max="10693" width="6.88671875" style="35" bestFit="1" customWidth="1"/>
    <col min="10694" max="10694" width="6.33203125" style="35" bestFit="1" customWidth="1"/>
    <col min="10695" max="10695" width="9.109375" style="35" bestFit="1" customWidth="1"/>
    <col min="10696" max="10696" width="12.6640625" style="35" bestFit="1" customWidth="1"/>
    <col min="10697" max="10697" width="17.77734375" style="35" bestFit="1" customWidth="1"/>
    <col min="10698" max="10698" width="5.44140625" style="35" bestFit="1" customWidth="1"/>
    <col min="10699" max="10699" width="9.6640625" style="35" bestFit="1" customWidth="1"/>
    <col min="10700" max="10700" width="7" style="35" bestFit="1" customWidth="1"/>
    <col min="10701" max="10701" width="7.33203125" style="35" bestFit="1" customWidth="1"/>
    <col min="10702" max="10702" width="7.77734375" style="35" bestFit="1" customWidth="1"/>
    <col min="10703" max="10703" width="17.109375" style="35" bestFit="1" customWidth="1"/>
    <col min="10704" max="10704" width="5.44140625" style="35" bestFit="1" customWidth="1"/>
    <col min="10705" max="10705" width="17.109375" style="35" bestFit="1" customWidth="1"/>
    <col min="10706" max="10706" width="16.33203125" style="35" bestFit="1" customWidth="1"/>
    <col min="10707" max="10707" width="11.109375" style="35" bestFit="1" customWidth="1"/>
    <col min="10708" max="10708" width="7.77734375" style="35" bestFit="1" customWidth="1"/>
    <col min="10709" max="10709" width="13.109375" style="35" bestFit="1" customWidth="1"/>
    <col min="10710" max="10710" width="6.44140625" style="35" bestFit="1" customWidth="1"/>
    <col min="10711" max="10947" width="8.88671875" style="35"/>
    <col min="10948" max="10948" width="5.44140625" style="35" bestFit="1" customWidth="1"/>
    <col min="10949" max="10949" width="6.88671875" style="35" bestFit="1" customWidth="1"/>
    <col min="10950" max="10950" width="6.33203125" style="35" bestFit="1" customWidth="1"/>
    <col min="10951" max="10951" width="9.109375" style="35" bestFit="1" customWidth="1"/>
    <col min="10952" max="10952" width="12.6640625" style="35" bestFit="1" customWidth="1"/>
    <col min="10953" max="10953" width="17.77734375" style="35" bestFit="1" customWidth="1"/>
    <col min="10954" max="10954" width="5.44140625" style="35" bestFit="1" customWidth="1"/>
    <col min="10955" max="10955" width="9.6640625" style="35" bestFit="1" customWidth="1"/>
    <col min="10956" max="10956" width="7" style="35" bestFit="1" customWidth="1"/>
    <col min="10957" max="10957" width="7.33203125" style="35" bestFit="1" customWidth="1"/>
    <col min="10958" max="10958" width="7.77734375" style="35" bestFit="1" customWidth="1"/>
    <col min="10959" max="10959" width="17.109375" style="35" bestFit="1" customWidth="1"/>
    <col min="10960" max="10960" width="5.44140625" style="35" bestFit="1" customWidth="1"/>
    <col min="10961" max="10961" width="17.109375" style="35" bestFit="1" customWidth="1"/>
    <col min="10962" max="10962" width="16.33203125" style="35" bestFit="1" customWidth="1"/>
    <col min="10963" max="10963" width="11.109375" style="35" bestFit="1" customWidth="1"/>
    <col min="10964" max="10964" width="7.77734375" style="35" bestFit="1" customWidth="1"/>
    <col min="10965" max="10965" width="13.109375" style="35" bestFit="1" customWidth="1"/>
    <col min="10966" max="10966" width="6.44140625" style="35" bestFit="1" customWidth="1"/>
    <col min="10967" max="11203" width="8.88671875" style="35"/>
    <col min="11204" max="11204" width="5.44140625" style="35" bestFit="1" customWidth="1"/>
    <col min="11205" max="11205" width="6.88671875" style="35" bestFit="1" customWidth="1"/>
    <col min="11206" max="11206" width="6.33203125" style="35" bestFit="1" customWidth="1"/>
    <col min="11207" max="11207" width="9.109375" style="35" bestFit="1" customWidth="1"/>
    <col min="11208" max="11208" width="12.6640625" style="35" bestFit="1" customWidth="1"/>
    <col min="11209" max="11209" width="17.77734375" style="35" bestFit="1" customWidth="1"/>
    <col min="11210" max="11210" width="5.44140625" style="35" bestFit="1" customWidth="1"/>
    <col min="11211" max="11211" width="9.6640625" style="35" bestFit="1" customWidth="1"/>
    <col min="11212" max="11212" width="7" style="35" bestFit="1" customWidth="1"/>
    <col min="11213" max="11213" width="7.33203125" style="35" bestFit="1" customWidth="1"/>
    <col min="11214" max="11214" width="7.77734375" style="35" bestFit="1" customWidth="1"/>
    <col min="11215" max="11215" width="17.109375" style="35" bestFit="1" customWidth="1"/>
    <col min="11216" max="11216" width="5.44140625" style="35" bestFit="1" customWidth="1"/>
    <col min="11217" max="11217" width="17.109375" style="35" bestFit="1" customWidth="1"/>
    <col min="11218" max="11218" width="16.33203125" style="35" bestFit="1" customWidth="1"/>
    <col min="11219" max="11219" width="11.109375" style="35" bestFit="1" customWidth="1"/>
    <col min="11220" max="11220" width="7.77734375" style="35" bestFit="1" customWidth="1"/>
    <col min="11221" max="11221" width="13.109375" style="35" bestFit="1" customWidth="1"/>
    <col min="11222" max="11222" width="6.44140625" style="35" bestFit="1" customWidth="1"/>
    <col min="11223" max="11459" width="8.88671875" style="35"/>
    <col min="11460" max="11460" width="5.44140625" style="35" bestFit="1" customWidth="1"/>
    <col min="11461" max="11461" width="6.88671875" style="35" bestFit="1" customWidth="1"/>
    <col min="11462" max="11462" width="6.33203125" style="35" bestFit="1" customWidth="1"/>
    <col min="11463" max="11463" width="9.109375" style="35" bestFit="1" customWidth="1"/>
    <col min="11464" max="11464" width="12.6640625" style="35" bestFit="1" customWidth="1"/>
    <col min="11465" max="11465" width="17.77734375" style="35" bestFit="1" customWidth="1"/>
    <col min="11466" max="11466" width="5.44140625" style="35" bestFit="1" customWidth="1"/>
    <col min="11467" max="11467" width="9.6640625" style="35" bestFit="1" customWidth="1"/>
    <col min="11468" max="11468" width="7" style="35" bestFit="1" customWidth="1"/>
    <col min="11469" max="11469" width="7.33203125" style="35" bestFit="1" customWidth="1"/>
    <col min="11470" max="11470" width="7.77734375" style="35" bestFit="1" customWidth="1"/>
    <col min="11471" max="11471" width="17.109375" style="35" bestFit="1" customWidth="1"/>
    <col min="11472" max="11472" width="5.44140625" style="35" bestFit="1" customWidth="1"/>
    <col min="11473" max="11473" width="17.109375" style="35" bestFit="1" customWidth="1"/>
    <col min="11474" max="11474" width="16.33203125" style="35" bestFit="1" customWidth="1"/>
    <col min="11475" max="11475" width="11.109375" style="35" bestFit="1" customWidth="1"/>
    <col min="11476" max="11476" width="7.77734375" style="35" bestFit="1" customWidth="1"/>
    <col min="11477" max="11477" width="13.109375" style="35" bestFit="1" customWidth="1"/>
    <col min="11478" max="11478" width="6.44140625" style="35" bestFit="1" customWidth="1"/>
    <col min="11479" max="11715" width="8.88671875" style="35"/>
    <col min="11716" max="11716" width="5.44140625" style="35" bestFit="1" customWidth="1"/>
    <col min="11717" max="11717" width="6.88671875" style="35" bestFit="1" customWidth="1"/>
    <col min="11718" max="11718" width="6.33203125" style="35" bestFit="1" customWidth="1"/>
    <col min="11719" max="11719" width="9.109375" style="35" bestFit="1" customWidth="1"/>
    <col min="11720" max="11720" width="12.6640625" style="35" bestFit="1" customWidth="1"/>
    <col min="11721" max="11721" width="17.77734375" style="35" bestFit="1" customWidth="1"/>
    <col min="11722" max="11722" width="5.44140625" style="35" bestFit="1" customWidth="1"/>
    <col min="11723" max="11723" width="9.6640625" style="35" bestFit="1" customWidth="1"/>
    <col min="11724" max="11724" width="7" style="35" bestFit="1" customWidth="1"/>
    <col min="11725" max="11725" width="7.33203125" style="35" bestFit="1" customWidth="1"/>
    <col min="11726" max="11726" width="7.77734375" style="35" bestFit="1" customWidth="1"/>
    <col min="11727" max="11727" width="17.109375" style="35" bestFit="1" customWidth="1"/>
    <col min="11728" max="11728" width="5.44140625" style="35" bestFit="1" customWidth="1"/>
    <col min="11729" max="11729" width="17.109375" style="35" bestFit="1" customWidth="1"/>
    <col min="11730" max="11730" width="16.33203125" style="35" bestFit="1" customWidth="1"/>
    <col min="11731" max="11731" width="11.109375" style="35" bestFit="1" customWidth="1"/>
    <col min="11732" max="11732" width="7.77734375" style="35" bestFit="1" customWidth="1"/>
    <col min="11733" max="11733" width="13.109375" style="35" bestFit="1" customWidth="1"/>
    <col min="11734" max="11734" width="6.44140625" style="35" bestFit="1" customWidth="1"/>
    <col min="11735" max="11971" width="8.88671875" style="35"/>
    <col min="11972" max="11972" width="5.44140625" style="35" bestFit="1" customWidth="1"/>
    <col min="11973" max="11973" width="6.88671875" style="35" bestFit="1" customWidth="1"/>
    <col min="11974" max="11974" width="6.33203125" style="35" bestFit="1" customWidth="1"/>
    <col min="11975" max="11975" width="9.109375" style="35" bestFit="1" customWidth="1"/>
    <col min="11976" max="11976" width="12.6640625" style="35" bestFit="1" customWidth="1"/>
    <col min="11977" max="11977" width="17.77734375" style="35" bestFit="1" customWidth="1"/>
    <col min="11978" max="11978" width="5.44140625" style="35" bestFit="1" customWidth="1"/>
    <col min="11979" max="11979" width="9.6640625" style="35" bestFit="1" customWidth="1"/>
    <col min="11980" max="11980" width="7" style="35" bestFit="1" customWidth="1"/>
    <col min="11981" max="11981" width="7.33203125" style="35" bestFit="1" customWidth="1"/>
    <col min="11982" max="11982" width="7.77734375" style="35" bestFit="1" customWidth="1"/>
    <col min="11983" max="11983" width="17.109375" style="35" bestFit="1" customWidth="1"/>
    <col min="11984" max="11984" width="5.44140625" style="35" bestFit="1" customWidth="1"/>
    <col min="11985" max="11985" width="17.109375" style="35" bestFit="1" customWidth="1"/>
    <col min="11986" max="11986" width="16.33203125" style="35" bestFit="1" customWidth="1"/>
    <col min="11987" max="11987" width="11.109375" style="35" bestFit="1" customWidth="1"/>
    <col min="11988" max="11988" width="7.77734375" style="35" bestFit="1" customWidth="1"/>
    <col min="11989" max="11989" width="13.109375" style="35" bestFit="1" customWidth="1"/>
    <col min="11990" max="11990" width="6.44140625" style="35" bestFit="1" customWidth="1"/>
    <col min="11991" max="12227" width="8.88671875" style="35"/>
    <col min="12228" max="12228" width="5.44140625" style="35" bestFit="1" customWidth="1"/>
    <col min="12229" max="12229" width="6.88671875" style="35" bestFit="1" customWidth="1"/>
    <col min="12230" max="12230" width="6.33203125" style="35" bestFit="1" customWidth="1"/>
    <col min="12231" max="12231" width="9.109375" style="35" bestFit="1" customWidth="1"/>
    <col min="12232" max="12232" width="12.6640625" style="35" bestFit="1" customWidth="1"/>
    <col min="12233" max="12233" width="17.77734375" style="35" bestFit="1" customWidth="1"/>
    <col min="12234" max="12234" width="5.44140625" style="35" bestFit="1" customWidth="1"/>
    <col min="12235" max="12235" width="9.6640625" style="35" bestFit="1" customWidth="1"/>
    <col min="12236" max="12236" width="7" style="35" bestFit="1" customWidth="1"/>
    <col min="12237" max="12237" width="7.33203125" style="35" bestFit="1" customWidth="1"/>
    <col min="12238" max="12238" width="7.77734375" style="35" bestFit="1" customWidth="1"/>
    <col min="12239" max="12239" width="17.109375" style="35" bestFit="1" customWidth="1"/>
    <col min="12240" max="12240" width="5.44140625" style="35" bestFit="1" customWidth="1"/>
    <col min="12241" max="12241" width="17.109375" style="35" bestFit="1" customWidth="1"/>
    <col min="12242" max="12242" width="16.33203125" style="35" bestFit="1" customWidth="1"/>
    <col min="12243" max="12243" width="11.109375" style="35" bestFit="1" customWidth="1"/>
    <col min="12244" max="12244" width="7.77734375" style="35" bestFit="1" customWidth="1"/>
    <col min="12245" max="12245" width="13.109375" style="35" bestFit="1" customWidth="1"/>
    <col min="12246" max="12246" width="6.44140625" style="35" bestFit="1" customWidth="1"/>
    <col min="12247" max="12483" width="8.88671875" style="35"/>
    <col min="12484" max="12484" width="5.44140625" style="35" bestFit="1" customWidth="1"/>
    <col min="12485" max="12485" width="6.88671875" style="35" bestFit="1" customWidth="1"/>
    <col min="12486" max="12486" width="6.33203125" style="35" bestFit="1" customWidth="1"/>
    <col min="12487" max="12487" width="9.109375" style="35" bestFit="1" customWidth="1"/>
    <col min="12488" max="12488" width="12.6640625" style="35" bestFit="1" customWidth="1"/>
    <col min="12489" max="12489" width="17.77734375" style="35" bestFit="1" customWidth="1"/>
    <col min="12490" max="12490" width="5.44140625" style="35" bestFit="1" customWidth="1"/>
    <col min="12491" max="12491" width="9.6640625" style="35" bestFit="1" customWidth="1"/>
    <col min="12492" max="12492" width="7" style="35" bestFit="1" customWidth="1"/>
    <col min="12493" max="12493" width="7.33203125" style="35" bestFit="1" customWidth="1"/>
    <col min="12494" max="12494" width="7.77734375" style="35" bestFit="1" customWidth="1"/>
    <col min="12495" max="12495" width="17.109375" style="35" bestFit="1" customWidth="1"/>
    <col min="12496" max="12496" width="5.44140625" style="35" bestFit="1" customWidth="1"/>
    <col min="12497" max="12497" width="17.109375" style="35" bestFit="1" customWidth="1"/>
    <col min="12498" max="12498" width="16.33203125" style="35" bestFit="1" customWidth="1"/>
    <col min="12499" max="12499" width="11.109375" style="35" bestFit="1" customWidth="1"/>
    <col min="12500" max="12500" width="7.77734375" style="35" bestFit="1" customWidth="1"/>
    <col min="12501" max="12501" width="13.109375" style="35" bestFit="1" customWidth="1"/>
    <col min="12502" max="12502" width="6.44140625" style="35" bestFit="1" customWidth="1"/>
    <col min="12503" max="12739" width="8.88671875" style="35"/>
    <col min="12740" max="12740" width="5.44140625" style="35" bestFit="1" customWidth="1"/>
    <col min="12741" max="12741" width="6.88671875" style="35" bestFit="1" customWidth="1"/>
    <col min="12742" max="12742" width="6.33203125" style="35" bestFit="1" customWidth="1"/>
    <col min="12743" max="12743" width="9.109375" style="35" bestFit="1" customWidth="1"/>
    <col min="12744" max="12744" width="12.6640625" style="35" bestFit="1" customWidth="1"/>
    <col min="12745" max="12745" width="17.77734375" style="35" bestFit="1" customWidth="1"/>
    <col min="12746" max="12746" width="5.44140625" style="35" bestFit="1" customWidth="1"/>
    <col min="12747" max="12747" width="9.6640625" style="35" bestFit="1" customWidth="1"/>
    <col min="12748" max="12748" width="7" style="35" bestFit="1" customWidth="1"/>
    <col min="12749" max="12749" width="7.33203125" style="35" bestFit="1" customWidth="1"/>
    <col min="12750" max="12750" width="7.77734375" style="35" bestFit="1" customWidth="1"/>
    <col min="12751" max="12751" width="17.109375" style="35" bestFit="1" customWidth="1"/>
    <col min="12752" max="12752" width="5.44140625" style="35" bestFit="1" customWidth="1"/>
    <col min="12753" max="12753" width="17.109375" style="35" bestFit="1" customWidth="1"/>
    <col min="12754" max="12754" width="16.33203125" style="35" bestFit="1" customWidth="1"/>
    <col min="12755" max="12755" width="11.109375" style="35" bestFit="1" customWidth="1"/>
    <col min="12756" max="12756" width="7.77734375" style="35" bestFit="1" customWidth="1"/>
    <col min="12757" max="12757" width="13.109375" style="35" bestFit="1" customWidth="1"/>
    <col min="12758" max="12758" width="6.44140625" style="35" bestFit="1" customWidth="1"/>
    <col min="12759" max="12995" width="8.88671875" style="35"/>
    <col min="12996" max="12996" width="5.44140625" style="35" bestFit="1" customWidth="1"/>
    <col min="12997" max="12997" width="6.88671875" style="35" bestFit="1" customWidth="1"/>
    <col min="12998" max="12998" width="6.33203125" style="35" bestFit="1" customWidth="1"/>
    <col min="12999" max="12999" width="9.109375" style="35" bestFit="1" customWidth="1"/>
    <col min="13000" max="13000" width="12.6640625" style="35" bestFit="1" customWidth="1"/>
    <col min="13001" max="13001" width="17.77734375" style="35" bestFit="1" customWidth="1"/>
    <col min="13002" max="13002" width="5.44140625" style="35" bestFit="1" customWidth="1"/>
    <col min="13003" max="13003" width="9.6640625" style="35" bestFit="1" customWidth="1"/>
    <col min="13004" max="13004" width="7" style="35" bestFit="1" customWidth="1"/>
    <col min="13005" max="13005" width="7.33203125" style="35" bestFit="1" customWidth="1"/>
    <col min="13006" max="13006" width="7.77734375" style="35" bestFit="1" customWidth="1"/>
    <col min="13007" max="13007" width="17.109375" style="35" bestFit="1" customWidth="1"/>
    <col min="13008" max="13008" width="5.44140625" style="35" bestFit="1" customWidth="1"/>
    <col min="13009" max="13009" width="17.109375" style="35" bestFit="1" customWidth="1"/>
    <col min="13010" max="13010" width="16.33203125" style="35" bestFit="1" customWidth="1"/>
    <col min="13011" max="13011" width="11.109375" style="35" bestFit="1" customWidth="1"/>
    <col min="13012" max="13012" width="7.77734375" style="35" bestFit="1" customWidth="1"/>
    <col min="13013" max="13013" width="13.109375" style="35" bestFit="1" customWidth="1"/>
    <col min="13014" max="13014" width="6.44140625" style="35" bestFit="1" customWidth="1"/>
    <col min="13015" max="13251" width="8.88671875" style="35"/>
    <col min="13252" max="13252" width="5.44140625" style="35" bestFit="1" customWidth="1"/>
    <col min="13253" max="13253" width="6.88671875" style="35" bestFit="1" customWidth="1"/>
    <col min="13254" max="13254" width="6.33203125" style="35" bestFit="1" customWidth="1"/>
    <col min="13255" max="13255" width="9.109375" style="35" bestFit="1" customWidth="1"/>
    <col min="13256" max="13256" width="12.6640625" style="35" bestFit="1" customWidth="1"/>
    <col min="13257" max="13257" width="17.77734375" style="35" bestFit="1" customWidth="1"/>
    <col min="13258" max="13258" width="5.44140625" style="35" bestFit="1" customWidth="1"/>
    <col min="13259" max="13259" width="9.6640625" style="35" bestFit="1" customWidth="1"/>
    <col min="13260" max="13260" width="7" style="35" bestFit="1" customWidth="1"/>
    <col min="13261" max="13261" width="7.33203125" style="35" bestFit="1" customWidth="1"/>
    <col min="13262" max="13262" width="7.77734375" style="35" bestFit="1" customWidth="1"/>
    <col min="13263" max="13263" width="17.109375" style="35" bestFit="1" customWidth="1"/>
    <col min="13264" max="13264" width="5.44140625" style="35" bestFit="1" customWidth="1"/>
    <col min="13265" max="13265" width="17.109375" style="35" bestFit="1" customWidth="1"/>
    <col min="13266" max="13266" width="16.33203125" style="35" bestFit="1" customWidth="1"/>
    <col min="13267" max="13267" width="11.109375" style="35" bestFit="1" customWidth="1"/>
    <col min="13268" max="13268" width="7.77734375" style="35" bestFit="1" customWidth="1"/>
    <col min="13269" max="13269" width="13.109375" style="35" bestFit="1" customWidth="1"/>
    <col min="13270" max="13270" width="6.44140625" style="35" bestFit="1" customWidth="1"/>
    <col min="13271" max="13507" width="8.88671875" style="35"/>
    <col min="13508" max="13508" width="5.44140625" style="35" bestFit="1" customWidth="1"/>
    <col min="13509" max="13509" width="6.88671875" style="35" bestFit="1" customWidth="1"/>
    <col min="13510" max="13510" width="6.33203125" style="35" bestFit="1" customWidth="1"/>
    <col min="13511" max="13511" width="9.109375" style="35" bestFit="1" customWidth="1"/>
    <col min="13512" max="13512" width="12.6640625" style="35" bestFit="1" customWidth="1"/>
    <col min="13513" max="13513" width="17.77734375" style="35" bestFit="1" customWidth="1"/>
    <col min="13514" max="13514" width="5.44140625" style="35" bestFit="1" customWidth="1"/>
    <col min="13515" max="13515" width="9.6640625" style="35" bestFit="1" customWidth="1"/>
    <col min="13516" max="13516" width="7" style="35" bestFit="1" customWidth="1"/>
    <col min="13517" max="13517" width="7.33203125" style="35" bestFit="1" customWidth="1"/>
    <col min="13518" max="13518" width="7.77734375" style="35" bestFit="1" customWidth="1"/>
    <col min="13519" max="13519" width="17.109375" style="35" bestFit="1" customWidth="1"/>
    <col min="13520" max="13520" width="5.44140625" style="35" bestFit="1" customWidth="1"/>
    <col min="13521" max="13521" width="17.109375" style="35" bestFit="1" customWidth="1"/>
    <col min="13522" max="13522" width="16.33203125" style="35" bestFit="1" customWidth="1"/>
    <col min="13523" max="13523" width="11.109375" style="35" bestFit="1" customWidth="1"/>
    <col min="13524" max="13524" width="7.77734375" style="35" bestFit="1" customWidth="1"/>
    <col min="13525" max="13525" width="13.109375" style="35" bestFit="1" customWidth="1"/>
    <col min="13526" max="13526" width="6.44140625" style="35" bestFit="1" customWidth="1"/>
    <col min="13527" max="13763" width="8.88671875" style="35"/>
    <col min="13764" max="13764" width="5.44140625" style="35" bestFit="1" customWidth="1"/>
    <col min="13765" max="13765" width="6.88671875" style="35" bestFit="1" customWidth="1"/>
    <col min="13766" max="13766" width="6.33203125" style="35" bestFit="1" customWidth="1"/>
    <col min="13767" max="13767" width="9.109375" style="35" bestFit="1" customWidth="1"/>
    <col min="13768" max="13768" width="12.6640625" style="35" bestFit="1" customWidth="1"/>
    <col min="13769" max="13769" width="17.77734375" style="35" bestFit="1" customWidth="1"/>
    <col min="13770" max="13770" width="5.44140625" style="35" bestFit="1" customWidth="1"/>
    <col min="13771" max="13771" width="9.6640625" style="35" bestFit="1" customWidth="1"/>
    <col min="13772" max="13772" width="7" style="35" bestFit="1" customWidth="1"/>
    <col min="13773" max="13773" width="7.33203125" style="35" bestFit="1" customWidth="1"/>
    <col min="13774" max="13774" width="7.77734375" style="35" bestFit="1" customWidth="1"/>
    <col min="13775" max="13775" width="17.109375" style="35" bestFit="1" customWidth="1"/>
    <col min="13776" max="13776" width="5.44140625" style="35" bestFit="1" customWidth="1"/>
    <col min="13777" max="13777" width="17.109375" style="35" bestFit="1" customWidth="1"/>
    <col min="13778" max="13778" width="16.33203125" style="35" bestFit="1" customWidth="1"/>
    <col min="13779" max="13779" width="11.109375" style="35" bestFit="1" customWidth="1"/>
    <col min="13780" max="13780" width="7.77734375" style="35" bestFit="1" customWidth="1"/>
    <col min="13781" max="13781" width="13.109375" style="35" bestFit="1" customWidth="1"/>
    <col min="13782" max="13782" width="6.44140625" style="35" bestFit="1" customWidth="1"/>
    <col min="13783" max="14019" width="8.88671875" style="35"/>
    <col min="14020" max="14020" width="5.44140625" style="35" bestFit="1" customWidth="1"/>
    <col min="14021" max="14021" width="6.88671875" style="35" bestFit="1" customWidth="1"/>
    <col min="14022" max="14022" width="6.33203125" style="35" bestFit="1" customWidth="1"/>
    <col min="14023" max="14023" width="9.109375" style="35" bestFit="1" customWidth="1"/>
    <col min="14024" max="14024" width="12.6640625" style="35" bestFit="1" customWidth="1"/>
    <col min="14025" max="14025" width="17.77734375" style="35" bestFit="1" customWidth="1"/>
    <col min="14026" max="14026" width="5.44140625" style="35" bestFit="1" customWidth="1"/>
    <col min="14027" max="14027" width="9.6640625" style="35" bestFit="1" customWidth="1"/>
    <col min="14028" max="14028" width="7" style="35" bestFit="1" customWidth="1"/>
    <col min="14029" max="14029" width="7.33203125" style="35" bestFit="1" customWidth="1"/>
    <col min="14030" max="14030" width="7.77734375" style="35" bestFit="1" customWidth="1"/>
    <col min="14031" max="14031" width="17.109375" style="35" bestFit="1" customWidth="1"/>
    <col min="14032" max="14032" width="5.44140625" style="35" bestFit="1" customWidth="1"/>
    <col min="14033" max="14033" width="17.109375" style="35" bestFit="1" customWidth="1"/>
    <col min="14034" max="14034" width="16.33203125" style="35" bestFit="1" customWidth="1"/>
    <col min="14035" max="14035" width="11.109375" style="35" bestFit="1" customWidth="1"/>
    <col min="14036" max="14036" width="7.77734375" style="35" bestFit="1" customWidth="1"/>
    <col min="14037" max="14037" width="13.109375" style="35" bestFit="1" customWidth="1"/>
    <col min="14038" max="14038" width="6.44140625" style="35" bestFit="1" customWidth="1"/>
    <col min="14039" max="14275" width="8.88671875" style="35"/>
    <col min="14276" max="14276" width="5.44140625" style="35" bestFit="1" customWidth="1"/>
    <col min="14277" max="14277" width="6.88671875" style="35" bestFit="1" customWidth="1"/>
    <col min="14278" max="14278" width="6.33203125" style="35" bestFit="1" customWidth="1"/>
    <col min="14279" max="14279" width="9.109375" style="35" bestFit="1" customWidth="1"/>
    <col min="14280" max="14280" width="12.6640625" style="35" bestFit="1" customWidth="1"/>
    <col min="14281" max="14281" width="17.77734375" style="35" bestFit="1" customWidth="1"/>
    <col min="14282" max="14282" width="5.44140625" style="35" bestFit="1" customWidth="1"/>
    <col min="14283" max="14283" width="9.6640625" style="35" bestFit="1" customWidth="1"/>
    <col min="14284" max="14284" width="7" style="35" bestFit="1" customWidth="1"/>
    <col min="14285" max="14285" width="7.33203125" style="35" bestFit="1" customWidth="1"/>
    <col min="14286" max="14286" width="7.77734375" style="35" bestFit="1" customWidth="1"/>
    <col min="14287" max="14287" width="17.109375" style="35" bestFit="1" customWidth="1"/>
    <col min="14288" max="14288" width="5.44140625" style="35" bestFit="1" customWidth="1"/>
    <col min="14289" max="14289" width="17.109375" style="35" bestFit="1" customWidth="1"/>
    <col min="14290" max="14290" width="16.33203125" style="35" bestFit="1" customWidth="1"/>
    <col min="14291" max="14291" width="11.109375" style="35" bestFit="1" customWidth="1"/>
    <col min="14292" max="14292" width="7.77734375" style="35" bestFit="1" customWidth="1"/>
    <col min="14293" max="14293" width="13.109375" style="35" bestFit="1" customWidth="1"/>
    <col min="14294" max="14294" width="6.44140625" style="35" bestFit="1" customWidth="1"/>
    <col min="14295" max="14531" width="8.88671875" style="35"/>
    <col min="14532" max="14532" width="5.44140625" style="35" bestFit="1" customWidth="1"/>
    <col min="14533" max="14533" width="6.88671875" style="35" bestFit="1" customWidth="1"/>
    <col min="14534" max="14534" width="6.33203125" style="35" bestFit="1" customWidth="1"/>
    <col min="14535" max="14535" width="9.109375" style="35" bestFit="1" customWidth="1"/>
    <col min="14536" max="14536" width="12.6640625" style="35" bestFit="1" customWidth="1"/>
    <col min="14537" max="14537" width="17.77734375" style="35" bestFit="1" customWidth="1"/>
    <col min="14538" max="14538" width="5.44140625" style="35" bestFit="1" customWidth="1"/>
    <col min="14539" max="14539" width="9.6640625" style="35" bestFit="1" customWidth="1"/>
    <col min="14540" max="14540" width="7" style="35" bestFit="1" customWidth="1"/>
    <col min="14541" max="14541" width="7.33203125" style="35" bestFit="1" customWidth="1"/>
    <col min="14542" max="14542" width="7.77734375" style="35" bestFit="1" customWidth="1"/>
    <col min="14543" max="14543" width="17.109375" style="35" bestFit="1" customWidth="1"/>
    <col min="14544" max="14544" width="5.44140625" style="35" bestFit="1" customWidth="1"/>
    <col min="14545" max="14545" width="17.109375" style="35" bestFit="1" customWidth="1"/>
    <col min="14546" max="14546" width="16.33203125" style="35" bestFit="1" customWidth="1"/>
    <col min="14547" max="14547" width="11.109375" style="35" bestFit="1" customWidth="1"/>
    <col min="14548" max="14548" width="7.77734375" style="35" bestFit="1" customWidth="1"/>
    <col min="14549" max="14549" width="13.109375" style="35" bestFit="1" customWidth="1"/>
    <col min="14550" max="14550" width="6.44140625" style="35" bestFit="1" customWidth="1"/>
    <col min="14551" max="14787" width="8.88671875" style="35"/>
    <col min="14788" max="14788" width="5.44140625" style="35" bestFit="1" customWidth="1"/>
    <col min="14789" max="14789" width="6.88671875" style="35" bestFit="1" customWidth="1"/>
    <col min="14790" max="14790" width="6.33203125" style="35" bestFit="1" customWidth="1"/>
    <col min="14791" max="14791" width="9.109375" style="35" bestFit="1" customWidth="1"/>
    <col min="14792" max="14792" width="12.6640625" style="35" bestFit="1" customWidth="1"/>
    <col min="14793" max="14793" width="17.77734375" style="35" bestFit="1" customWidth="1"/>
    <col min="14794" max="14794" width="5.44140625" style="35" bestFit="1" customWidth="1"/>
    <col min="14795" max="14795" width="9.6640625" style="35" bestFit="1" customWidth="1"/>
    <col min="14796" max="14796" width="7" style="35" bestFit="1" customWidth="1"/>
    <col min="14797" max="14797" width="7.33203125" style="35" bestFit="1" customWidth="1"/>
    <col min="14798" max="14798" width="7.77734375" style="35" bestFit="1" customWidth="1"/>
    <col min="14799" max="14799" width="17.109375" style="35" bestFit="1" customWidth="1"/>
    <col min="14800" max="14800" width="5.44140625" style="35" bestFit="1" customWidth="1"/>
    <col min="14801" max="14801" width="17.109375" style="35" bestFit="1" customWidth="1"/>
    <col min="14802" max="14802" width="16.33203125" style="35" bestFit="1" customWidth="1"/>
    <col min="14803" max="14803" width="11.109375" style="35" bestFit="1" customWidth="1"/>
    <col min="14804" max="14804" width="7.77734375" style="35" bestFit="1" customWidth="1"/>
    <col min="14805" max="14805" width="13.109375" style="35" bestFit="1" customWidth="1"/>
    <col min="14806" max="14806" width="6.44140625" style="35" bestFit="1" customWidth="1"/>
    <col min="14807" max="15043" width="8.88671875" style="35"/>
    <col min="15044" max="15044" width="5.44140625" style="35" bestFit="1" customWidth="1"/>
    <col min="15045" max="15045" width="6.88671875" style="35" bestFit="1" customWidth="1"/>
    <col min="15046" max="15046" width="6.33203125" style="35" bestFit="1" customWidth="1"/>
    <col min="15047" max="15047" width="9.109375" style="35" bestFit="1" customWidth="1"/>
    <col min="15048" max="15048" width="12.6640625" style="35" bestFit="1" customWidth="1"/>
    <col min="15049" max="15049" width="17.77734375" style="35" bestFit="1" customWidth="1"/>
    <col min="15050" max="15050" width="5.44140625" style="35" bestFit="1" customWidth="1"/>
    <col min="15051" max="15051" width="9.6640625" style="35" bestFit="1" customWidth="1"/>
    <col min="15052" max="15052" width="7" style="35" bestFit="1" customWidth="1"/>
    <col min="15053" max="15053" width="7.33203125" style="35" bestFit="1" customWidth="1"/>
    <col min="15054" max="15054" width="7.77734375" style="35" bestFit="1" customWidth="1"/>
    <col min="15055" max="15055" width="17.109375" style="35" bestFit="1" customWidth="1"/>
    <col min="15056" max="15056" width="5.44140625" style="35" bestFit="1" customWidth="1"/>
    <col min="15057" max="15057" width="17.109375" style="35" bestFit="1" customWidth="1"/>
    <col min="15058" max="15058" width="16.33203125" style="35" bestFit="1" customWidth="1"/>
    <col min="15059" max="15059" width="11.109375" style="35" bestFit="1" customWidth="1"/>
    <col min="15060" max="15060" width="7.77734375" style="35" bestFit="1" customWidth="1"/>
    <col min="15061" max="15061" width="13.109375" style="35" bestFit="1" customWidth="1"/>
    <col min="15062" max="15062" width="6.44140625" style="35" bestFit="1" customWidth="1"/>
    <col min="15063" max="15299" width="8.88671875" style="35"/>
    <col min="15300" max="15300" width="5.44140625" style="35" bestFit="1" customWidth="1"/>
    <col min="15301" max="15301" width="6.88671875" style="35" bestFit="1" customWidth="1"/>
    <col min="15302" max="15302" width="6.33203125" style="35" bestFit="1" customWidth="1"/>
    <col min="15303" max="15303" width="9.109375" style="35" bestFit="1" customWidth="1"/>
    <col min="15304" max="15304" width="12.6640625" style="35" bestFit="1" customWidth="1"/>
    <col min="15305" max="15305" width="17.77734375" style="35" bestFit="1" customWidth="1"/>
    <col min="15306" max="15306" width="5.44140625" style="35" bestFit="1" customWidth="1"/>
    <col min="15307" max="15307" width="9.6640625" style="35" bestFit="1" customWidth="1"/>
    <col min="15308" max="15308" width="7" style="35" bestFit="1" customWidth="1"/>
    <col min="15309" max="15309" width="7.33203125" style="35" bestFit="1" customWidth="1"/>
    <col min="15310" max="15310" width="7.77734375" style="35" bestFit="1" customWidth="1"/>
    <col min="15311" max="15311" width="17.109375" style="35" bestFit="1" customWidth="1"/>
    <col min="15312" max="15312" width="5.44140625" style="35" bestFit="1" customWidth="1"/>
    <col min="15313" max="15313" width="17.109375" style="35" bestFit="1" customWidth="1"/>
    <col min="15314" max="15314" width="16.33203125" style="35" bestFit="1" customWidth="1"/>
    <col min="15315" max="15315" width="11.109375" style="35" bestFit="1" customWidth="1"/>
    <col min="15316" max="15316" width="7.77734375" style="35" bestFit="1" customWidth="1"/>
    <col min="15317" max="15317" width="13.109375" style="35" bestFit="1" customWidth="1"/>
    <col min="15318" max="15318" width="6.44140625" style="35" bestFit="1" customWidth="1"/>
    <col min="15319" max="15555" width="8.88671875" style="35"/>
    <col min="15556" max="15556" width="5.44140625" style="35" bestFit="1" customWidth="1"/>
    <col min="15557" max="15557" width="6.88671875" style="35" bestFit="1" customWidth="1"/>
    <col min="15558" max="15558" width="6.33203125" style="35" bestFit="1" customWidth="1"/>
    <col min="15559" max="15559" width="9.109375" style="35" bestFit="1" customWidth="1"/>
    <col min="15560" max="15560" width="12.6640625" style="35" bestFit="1" customWidth="1"/>
    <col min="15561" max="15561" width="17.77734375" style="35" bestFit="1" customWidth="1"/>
    <col min="15562" max="15562" width="5.44140625" style="35" bestFit="1" customWidth="1"/>
    <col min="15563" max="15563" width="9.6640625" style="35" bestFit="1" customWidth="1"/>
    <col min="15564" max="15564" width="7" style="35" bestFit="1" customWidth="1"/>
    <col min="15565" max="15565" width="7.33203125" style="35" bestFit="1" customWidth="1"/>
    <col min="15566" max="15566" width="7.77734375" style="35" bestFit="1" customWidth="1"/>
    <col min="15567" max="15567" width="17.109375" style="35" bestFit="1" customWidth="1"/>
    <col min="15568" max="15568" width="5.44140625" style="35" bestFit="1" customWidth="1"/>
    <col min="15569" max="15569" width="17.109375" style="35" bestFit="1" customWidth="1"/>
    <col min="15570" max="15570" width="16.33203125" style="35" bestFit="1" customWidth="1"/>
    <col min="15571" max="15571" width="11.109375" style="35" bestFit="1" customWidth="1"/>
    <col min="15572" max="15572" width="7.77734375" style="35" bestFit="1" customWidth="1"/>
    <col min="15573" max="15573" width="13.109375" style="35" bestFit="1" customWidth="1"/>
    <col min="15574" max="15574" width="6.44140625" style="35" bestFit="1" customWidth="1"/>
    <col min="15575" max="15811" width="8.88671875" style="35"/>
    <col min="15812" max="15812" width="5.44140625" style="35" bestFit="1" customWidth="1"/>
    <col min="15813" max="15813" width="6.88671875" style="35" bestFit="1" customWidth="1"/>
    <col min="15814" max="15814" width="6.33203125" style="35" bestFit="1" customWidth="1"/>
    <col min="15815" max="15815" width="9.109375" style="35" bestFit="1" customWidth="1"/>
    <col min="15816" max="15816" width="12.6640625" style="35" bestFit="1" customWidth="1"/>
    <col min="15817" max="15817" width="17.77734375" style="35" bestFit="1" customWidth="1"/>
    <col min="15818" max="15818" width="5.44140625" style="35" bestFit="1" customWidth="1"/>
    <col min="15819" max="15819" width="9.6640625" style="35" bestFit="1" customWidth="1"/>
    <col min="15820" max="15820" width="7" style="35" bestFit="1" customWidth="1"/>
    <col min="15821" max="15821" width="7.33203125" style="35" bestFit="1" customWidth="1"/>
    <col min="15822" max="15822" width="7.77734375" style="35" bestFit="1" customWidth="1"/>
    <col min="15823" max="15823" width="17.109375" style="35" bestFit="1" customWidth="1"/>
    <col min="15824" max="15824" width="5.44140625" style="35" bestFit="1" customWidth="1"/>
    <col min="15825" max="15825" width="17.109375" style="35" bestFit="1" customWidth="1"/>
    <col min="15826" max="15826" width="16.33203125" style="35" bestFit="1" customWidth="1"/>
    <col min="15827" max="15827" width="11.109375" style="35" bestFit="1" customWidth="1"/>
    <col min="15828" max="15828" width="7.77734375" style="35" bestFit="1" customWidth="1"/>
    <col min="15829" max="15829" width="13.109375" style="35" bestFit="1" customWidth="1"/>
    <col min="15830" max="15830" width="6.44140625" style="35" bestFit="1" customWidth="1"/>
    <col min="15831" max="16067" width="8.88671875" style="35"/>
    <col min="16068" max="16068" width="5.44140625" style="35" bestFit="1" customWidth="1"/>
    <col min="16069" max="16069" width="6.88671875" style="35" bestFit="1" customWidth="1"/>
    <col min="16070" max="16070" width="6.33203125" style="35" bestFit="1" customWidth="1"/>
    <col min="16071" max="16071" width="9.109375" style="35" bestFit="1" customWidth="1"/>
    <col min="16072" max="16072" width="12.6640625" style="35" bestFit="1" customWidth="1"/>
    <col min="16073" max="16073" width="17.77734375" style="35" bestFit="1" customWidth="1"/>
    <col min="16074" max="16074" width="5.44140625" style="35" bestFit="1" customWidth="1"/>
    <col min="16075" max="16075" width="9.6640625" style="35" bestFit="1" customWidth="1"/>
    <col min="16076" max="16076" width="7" style="35" bestFit="1" customWidth="1"/>
    <col min="16077" max="16077" width="7.33203125" style="35" bestFit="1" customWidth="1"/>
    <col min="16078" max="16078" width="7.77734375" style="35" bestFit="1" customWidth="1"/>
    <col min="16079" max="16079" width="17.109375" style="35" bestFit="1" customWidth="1"/>
    <col min="16080" max="16080" width="5.44140625" style="35" bestFit="1" customWidth="1"/>
    <col min="16081" max="16081" width="17.109375" style="35" bestFit="1" customWidth="1"/>
    <col min="16082" max="16082" width="16.33203125" style="35" bestFit="1" customWidth="1"/>
    <col min="16083" max="16083" width="11.109375" style="35" bestFit="1" customWidth="1"/>
    <col min="16084" max="16084" width="7.77734375" style="35" bestFit="1" customWidth="1"/>
    <col min="16085" max="16085" width="13.109375" style="35" bestFit="1" customWidth="1"/>
    <col min="16086" max="16086" width="6.44140625" style="35" bestFit="1" customWidth="1"/>
    <col min="16087" max="16378" width="8.88671875" style="35"/>
    <col min="16379" max="16384" width="8.88671875" style="35" customWidth="1"/>
  </cols>
  <sheetData>
    <row r="1" spans="1:19" s="28" customFormat="1" ht="41.4">
      <c r="A1" s="25" t="s">
        <v>0</v>
      </c>
      <c r="B1" s="25" t="s">
        <v>1</v>
      </c>
      <c r="C1" s="25" t="s">
        <v>2</v>
      </c>
      <c r="D1" s="25" t="s">
        <v>1699</v>
      </c>
      <c r="E1" s="25" t="s">
        <v>2470</v>
      </c>
      <c r="F1" s="26" t="s">
        <v>2471</v>
      </c>
      <c r="G1" s="25" t="s">
        <v>86</v>
      </c>
      <c r="H1" s="26" t="s">
        <v>2467</v>
      </c>
      <c r="I1" s="25" t="s">
        <v>2463</v>
      </c>
      <c r="J1" s="26" t="s">
        <v>2462</v>
      </c>
      <c r="K1" s="25" t="s">
        <v>2464</v>
      </c>
      <c r="L1" s="25" t="s">
        <v>2359</v>
      </c>
      <c r="M1" s="25" t="s">
        <v>2468</v>
      </c>
      <c r="N1" s="25" t="s">
        <v>2465</v>
      </c>
      <c r="O1" s="27" t="s">
        <v>2466</v>
      </c>
      <c r="P1" s="25" t="s">
        <v>2469</v>
      </c>
      <c r="Q1" s="25" t="s">
        <v>2323</v>
      </c>
      <c r="R1" s="25" t="s">
        <v>2461</v>
      </c>
      <c r="S1" s="25" t="s">
        <v>2293</v>
      </c>
    </row>
    <row r="2" spans="1:19" s="28" customFormat="1">
      <c r="A2" s="25"/>
      <c r="B2" s="25"/>
      <c r="C2" s="25"/>
      <c r="D2" s="25"/>
      <c r="E2" s="25"/>
      <c r="F2" s="26"/>
      <c r="G2" s="25"/>
      <c r="H2" s="29"/>
      <c r="I2" s="25"/>
      <c r="J2" s="26"/>
      <c r="K2" s="25"/>
      <c r="L2" s="25"/>
      <c r="M2" s="25"/>
      <c r="N2" s="25"/>
      <c r="O2" s="27"/>
      <c r="P2" s="25"/>
      <c r="Q2" s="25"/>
      <c r="R2" s="25"/>
      <c r="S2" s="25"/>
    </row>
    <row r="3" spans="1:19" s="28" customFormat="1">
      <c r="A3" s="25"/>
      <c r="B3" s="25"/>
      <c r="C3" s="25"/>
      <c r="D3" s="25"/>
      <c r="E3" s="25"/>
      <c r="F3" s="26"/>
      <c r="G3" s="25"/>
      <c r="H3" s="29"/>
      <c r="I3" s="25"/>
      <c r="J3" s="26"/>
      <c r="K3" s="25"/>
      <c r="L3" s="25"/>
      <c r="M3" s="25"/>
      <c r="N3" s="25"/>
      <c r="O3" s="27"/>
      <c r="P3" s="25"/>
      <c r="Q3" s="25"/>
      <c r="R3" s="25"/>
      <c r="S3" s="25"/>
    </row>
    <row r="4" spans="1:19" s="28" customFormat="1">
      <c r="A4" s="25">
        <v>1</v>
      </c>
      <c r="B4" s="25" t="s">
        <v>244</v>
      </c>
      <c r="C4" s="25"/>
      <c r="D4" s="25" t="s">
        <v>1700</v>
      </c>
      <c r="E4" s="31" t="s">
        <v>1701</v>
      </c>
      <c r="F4" s="29" t="s">
        <v>13</v>
      </c>
      <c r="G4" s="25" t="s">
        <v>15</v>
      </c>
      <c r="H4" s="29"/>
      <c r="I4" s="25"/>
      <c r="J4" s="25"/>
      <c r="K4" s="32"/>
      <c r="L4" s="33"/>
      <c r="M4" s="33"/>
      <c r="N4" s="33"/>
      <c r="O4" s="30"/>
      <c r="P4" s="33" t="s">
        <v>14</v>
      </c>
      <c r="Q4" s="34">
        <v>20.6</v>
      </c>
      <c r="R4" s="33">
        <v>8</v>
      </c>
      <c r="S4" s="34">
        <f>IF(R4="",0,ROUND(Q4*R4,1))</f>
        <v>164.8</v>
      </c>
    </row>
    <row r="5" spans="1:19" s="28" customFormat="1">
      <c r="A5" s="25">
        <v>2</v>
      </c>
      <c r="B5" s="25" t="s">
        <v>244</v>
      </c>
      <c r="C5" s="25"/>
      <c r="D5" s="26" t="s">
        <v>1702</v>
      </c>
      <c r="E5" s="31" t="s">
        <v>1703</v>
      </c>
      <c r="F5" s="29" t="s">
        <v>1704</v>
      </c>
      <c r="G5" s="26" t="s">
        <v>1702</v>
      </c>
      <c r="H5" s="29"/>
      <c r="I5" s="25"/>
      <c r="J5" s="25"/>
      <c r="K5" s="32"/>
      <c r="L5" s="33"/>
      <c r="M5" s="33"/>
      <c r="N5" s="33"/>
      <c r="O5" s="30"/>
      <c r="P5" s="33" t="s">
        <v>17</v>
      </c>
      <c r="Q5" s="34">
        <v>3.3</v>
      </c>
      <c r="R5" s="33">
        <v>2</v>
      </c>
      <c r="S5" s="34">
        <f t="shared" ref="S5:S68" si="0">IF(R5="",0,ROUND(Q5*R5,1))</f>
        <v>6.6</v>
      </c>
    </row>
    <row r="6" spans="1:19" s="28" customFormat="1">
      <c r="A6" s="25">
        <v>3</v>
      </c>
      <c r="B6" s="25" t="s">
        <v>1705</v>
      </c>
      <c r="C6" s="25"/>
      <c r="D6" s="26" t="s">
        <v>1706</v>
      </c>
      <c r="E6" s="31" t="s">
        <v>13</v>
      </c>
      <c r="F6" s="29" t="s">
        <v>18</v>
      </c>
      <c r="G6" s="26" t="s">
        <v>15</v>
      </c>
      <c r="H6" s="29"/>
      <c r="I6" s="25"/>
      <c r="J6" s="25"/>
      <c r="K6" s="32"/>
      <c r="L6" s="33"/>
      <c r="M6" s="33"/>
      <c r="N6" s="33"/>
      <c r="O6" s="30"/>
      <c r="P6" s="33" t="s">
        <v>1707</v>
      </c>
      <c r="Q6" s="34">
        <v>3.3</v>
      </c>
      <c r="R6" s="33">
        <v>2</v>
      </c>
      <c r="S6" s="34">
        <f t="shared" si="0"/>
        <v>6.6</v>
      </c>
    </row>
    <row r="7" spans="1:19" s="28" customFormat="1">
      <c r="A7" s="25">
        <v>4</v>
      </c>
      <c r="B7" s="25" t="s">
        <v>244</v>
      </c>
      <c r="C7" s="25"/>
      <c r="D7" s="26" t="s">
        <v>1706</v>
      </c>
      <c r="E7" s="31" t="s">
        <v>13</v>
      </c>
      <c r="F7" s="29" t="s">
        <v>19</v>
      </c>
      <c r="G7" s="26" t="s">
        <v>15</v>
      </c>
      <c r="H7" s="29"/>
      <c r="I7" s="25"/>
      <c r="J7" s="25"/>
      <c r="K7" s="32"/>
      <c r="L7" s="33"/>
      <c r="M7" s="33"/>
      <c r="N7" s="33"/>
      <c r="O7" s="30"/>
      <c r="P7" s="33" t="s">
        <v>20</v>
      </c>
      <c r="Q7" s="34">
        <v>2.6999999999999997</v>
      </c>
      <c r="R7" s="33">
        <v>2</v>
      </c>
      <c r="S7" s="34">
        <f t="shared" si="0"/>
        <v>5.4</v>
      </c>
    </row>
    <row r="8" spans="1:19" s="28" customFormat="1">
      <c r="A8" s="25">
        <v>5</v>
      </c>
      <c r="B8" s="25" t="s">
        <v>1709</v>
      </c>
      <c r="C8" s="25"/>
      <c r="D8" s="26" t="s">
        <v>15</v>
      </c>
      <c r="E8" s="31" t="s">
        <v>13</v>
      </c>
      <c r="F8" s="29" t="s">
        <v>21</v>
      </c>
      <c r="G8" s="26" t="s">
        <v>15</v>
      </c>
      <c r="H8" s="29"/>
      <c r="I8" s="25"/>
      <c r="J8" s="25"/>
      <c r="K8" s="32"/>
      <c r="L8" s="33"/>
      <c r="M8" s="33"/>
      <c r="N8" s="33"/>
      <c r="O8" s="30"/>
      <c r="P8" s="33" t="s">
        <v>20</v>
      </c>
      <c r="Q8" s="34">
        <v>2.6999999999999997</v>
      </c>
      <c r="R8" s="33">
        <v>2</v>
      </c>
      <c r="S8" s="34">
        <f t="shared" si="0"/>
        <v>5.4</v>
      </c>
    </row>
    <row r="9" spans="1:19" s="28" customFormat="1">
      <c r="A9" s="25">
        <v>6</v>
      </c>
      <c r="B9" s="25" t="s">
        <v>244</v>
      </c>
      <c r="C9" s="25"/>
      <c r="D9" s="26" t="s">
        <v>1706</v>
      </c>
      <c r="E9" s="31" t="s">
        <v>1710</v>
      </c>
      <c r="F9" s="29" t="s">
        <v>22</v>
      </c>
      <c r="G9" s="26" t="s">
        <v>15</v>
      </c>
      <c r="H9" s="29"/>
      <c r="I9" s="25"/>
      <c r="J9" s="25"/>
      <c r="K9" s="32"/>
      <c r="L9" s="33"/>
      <c r="M9" s="33"/>
      <c r="N9" s="33"/>
      <c r="O9" s="30"/>
      <c r="P9" s="33" t="s">
        <v>20</v>
      </c>
      <c r="Q9" s="34">
        <v>2.0999999999999996</v>
      </c>
      <c r="R9" s="33">
        <v>2</v>
      </c>
      <c r="S9" s="34">
        <f t="shared" si="0"/>
        <v>4.2</v>
      </c>
    </row>
    <row r="10" spans="1:19" s="28" customFormat="1">
      <c r="A10" s="25">
        <v>7</v>
      </c>
      <c r="B10" s="25" t="s">
        <v>1711</v>
      </c>
      <c r="C10" s="25"/>
      <c r="D10" s="26" t="s">
        <v>15</v>
      </c>
      <c r="E10" s="31" t="s">
        <v>1703</v>
      </c>
      <c r="F10" s="29" t="s">
        <v>23</v>
      </c>
      <c r="G10" s="26" t="s">
        <v>1706</v>
      </c>
      <c r="H10" s="29"/>
      <c r="I10" s="25"/>
      <c r="J10" s="25"/>
      <c r="K10" s="32"/>
      <c r="L10" s="33"/>
      <c r="M10" s="33"/>
      <c r="N10" s="33"/>
      <c r="O10" s="30"/>
      <c r="P10" s="33" t="s">
        <v>1712</v>
      </c>
      <c r="Q10" s="34">
        <v>2.0999999999999996</v>
      </c>
      <c r="R10" s="33">
        <v>2</v>
      </c>
      <c r="S10" s="34">
        <f t="shared" si="0"/>
        <v>4.2</v>
      </c>
    </row>
    <row r="11" spans="1:19" s="28" customFormat="1">
      <c r="A11" s="25">
        <v>8</v>
      </c>
      <c r="B11" s="25" t="s">
        <v>244</v>
      </c>
      <c r="C11" s="25"/>
      <c r="D11" s="26" t="s">
        <v>15</v>
      </c>
      <c r="E11" s="31" t="s">
        <v>1703</v>
      </c>
      <c r="F11" s="29" t="s">
        <v>24</v>
      </c>
      <c r="G11" s="26" t="s">
        <v>15</v>
      </c>
      <c r="H11" s="29"/>
      <c r="I11" s="25"/>
      <c r="J11" s="25"/>
      <c r="K11" s="32"/>
      <c r="L11" s="33"/>
      <c r="M11" s="33"/>
      <c r="N11" s="33"/>
      <c r="O11" s="30"/>
      <c r="P11" s="33" t="s">
        <v>1707</v>
      </c>
      <c r="Q11" s="34">
        <v>1.4999999999999996</v>
      </c>
      <c r="R11" s="33">
        <v>2</v>
      </c>
      <c r="S11" s="34">
        <f t="shared" si="0"/>
        <v>3</v>
      </c>
    </row>
    <row r="12" spans="1:19" s="28" customFormat="1">
      <c r="A12" s="25">
        <v>9</v>
      </c>
      <c r="B12" s="25" t="s">
        <v>1705</v>
      </c>
      <c r="C12" s="25"/>
      <c r="D12" s="26" t="s">
        <v>15</v>
      </c>
      <c r="E12" s="31" t="s">
        <v>13</v>
      </c>
      <c r="F12" s="29" t="s">
        <v>25</v>
      </c>
      <c r="G12" s="26" t="s">
        <v>15</v>
      </c>
      <c r="H12" s="29"/>
      <c r="I12" s="25"/>
      <c r="J12" s="25"/>
      <c r="K12" s="32"/>
      <c r="L12" s="33"/>
      <c r="M12" s="33"/>
      <c r="N12" s="33"/>
      <c r="O12" s="30"/>
      <c r="P12" s="33" t="s">
        <v>20</v>
      </c>
      <c r="Q12" s="34">
        <v>1.4999999999999996</v>
      </c>
      <c r="R12" s="33">
        <v>2</v>
      </c>
      <c r="S12" s="34">
        <f t="shared" si="0"/>
        <v>3</v>
      </c>
    </row>
    <row r="13" spans="1:19" s="28" customFormat="1">
      <c r="A13" s="25">
        <v>10</v>
      </c>
      <c r="B13" s="25" t="s">
        <v>244</v>
      </c>
      <c r="C13" s="25"/>
      <c r="D13" s="26" t="s">
        <v>1706</v>
      </c>
      <c r="E13" s="31" t="s">
        <v>13</v>
      </c>
      <c r="F13" s="29" t="s">
        <v>26</v>
      </c>
      <c r="G13" s="26" t="s">
        <v>1706</v>
      </c>
      <c r="H13" s="29"/>
      <c r="I13" s="25"/>
      <c r="J13" s="25"/>
      <c r="K13" s="32"/>
      <c r="L13" s="33"/>
      <c r="M13" s="33"/>
      <c r="N13" s="33"/>
      <c r="O13" s="30"/>
      <c r="P13" s="33" t="s">
        <v>20</v>
      </c>
      <c r="Q13" s="34">
        <v>1.2</v>
      </c>
      <c r="R13" s="33">
        <v>2</v>
      </c>
      <c r="S13" s="34">
        <f t="shared" si="0"/>
        <v>2.4</v>
      </c>
    </row>
    <row r="14" spans="1:19" s="28" customFormat="1">
      <c r="A14" s="25">
        <v>11</v>
      </c>
      <c r="B14" s="25" t="s">
        <v>1705</v>
      </c>
      <c r="C14" s="25"/>
      <c r="D14" s="26" t="s">
        <v>1702</v>
      </c>
      <c r="E14" s="31" t="s">
        <v>13</v>
      </c>
      <c r="F14" s="29" t="s">
        <v>27</v>
      </c>
      <c r="G14" s="26" t="s">
        <v>1706</v>
      </c>
      <c r="H14" s="29"/>
      <c r="I14" s="25"/>
      <c r="J14" s="25"/>
      <c r="K14" s="32"/>
      <c r="L14" s="33"/>
      <c r="M14" s="33"/>
      <c r="N14" s="33"/>
      <c r="O14" s="30"/>
      <c r="P14" s="33" t="s">
        <v>20</v>
      </c>
      <c r="Q14" s="34">
        <v>1.2</v>
      </c>
      <c r="R14" s="33">
        <v>2</v>
      </c>
      <c r="S14" s="34">
        <f t="shared" si="0"/>
        <v>2.4</v>
      </c>
    </row>
    <row r="15" spans="1:19" s="28" customFormat="1">
      <c r="A15" s="25">
        <v>12</v>
      </c>
      <c r="B15" s="25" t="s">
        <v>244</v>
      </c>
      <c r="C15" s="25"/>
      <c r="D15" s="26" t="s">
        <v>1706</v>
      </c>
      <c r="E15" s="31" t="s">
        <v>13</v>
      </c>
      <c r="F15" s="29" t="s">
        <v>231</v>
      </c>
      <c r="G15" s="26" t="s">
        <v>1706</v>
      </c>
      <c r="H15" s="29"/>
      <c r="I15" s="25"/>
      <c r="J15" s="25"/>
      <c r="K15" s="32"/>
      <c r="L15" s="33"/>
      <c r="M15" s="33"/>
      <c r="N15" s="33"/>
      <c r="O15" s="30"/>
      <c r="P15" s="33" t="s">
        <v>1707</v>
      </c>
      <c r="Q15" s="34">
        <v>1.7999999999999998</v>
      </c>
      <c r="R15" s="33">
        <v>2</v>
      </c>
      <c r="S15" s="34">
        <f t="shared" si="0"/>
        <v>3.6</v>
      </c>
    </row>
    <row r="16" spans="1:19" s="28" customFormat="1">
      <c r="A16" s="25">
        <v>13</v>
      </c>
      <c r="B16" s="25" t="s">
        <v>1709</v>
      </c>
      <c r="C16" s="25"/>
      <c r="D16" s="26" t="s">
        <v>1702</v>
      </c>
      <c r="E16" s="31" t="s">
        <v>13</v>
      </c>
      <c r="F16" s="29" t="s">
        <v>232</v>
      </c>
      <c r="G16" s="26" t="s">
        <v>15</v>
      </c>
      <c r="H16" s="29"/>
      <c r="I16" s="25"/>
      <c r="J16" s="25"/>
      <c r="K16" s="32"/>
      <c r="L16" s="33"/>
      <c r="M16" s="33"/>
      <c r="N16" s="33"/>
      <c r="O16" s="30"/>
      <c r="P16" s="33" t="s">
        <v>17</v>
      </c>
      <c r="Q16" s="34">
        <v>1.7999999999999998</v>
      </c>
      <c r="R16" s="33">
        <v>2</v>
      </c>
      <c r="S16" s="34">
        <f t="shared" si="0"/>
        <v>3.6</v>
      </c>
    </row>
    <row r="17" spans="1:19" s="28" customFormat="1">
      <c r="A17" s="25">
        <v>14</v>
      </c>
      <c r="B17" s="25" t="s">
        <v>244</v>
      </c>
      <c r="C17" s="25"/>
      <c r="D17" s="26" t="s">
        <v>1702</v>
      </c>
      <c r="E17" s="31" t="s">
        <v>13</v>
      </c>
      <c r="F17" s="29" t="s">
        <v>233</v>
      </c>
      <c r="G17" s="26" t="s">
        <v>1702</v>
      </c>
      <c r="H17" s="29"/>
      <c r="I17" s="25"/>
      <c r="J17" s="25"/>
      <c r="K17" s="32"/>
      <c r="L17" s="33"/>
      <c r="M17" s="33"/>
      <c r="N17" s="33"/>
      <c r="O17" s="30"/>
      <c r="P17" s="33" t="s">
        <v>20</v>
      </c>
      <c r="Q17" s="34">
        <v>2.4</v>
      </c>
      <c r="R17" s="33">
        <v>2</v>
      </c>
      <c r="S17" s="34">
        <f t="shared" si="0"/>
        <v>4.8</v>
      </c>
    </row>
    <row r="18" spans="1:19" s="28" customFormat="1">
      <c r="A18" s="25">
        <v>15</v>
      </c>
      <c r="B18" s="25" t="s">
        <v>244</v>
      </c>
      <c r="C18" s="25"/>
      <c r="D18" s="26" t="s">
        <v>15</v>
      </c>
      <c r="E18" s="31" t="s">
        <v>1703</v>
      </c>
      <c r="F18" s="29" t="s">
        <v>222</v>
      </c>
      <c r="G18" s="26" t="s">
        <v>1706</v>
      </c>
      <c r="H18" s="29"/>
      <c r="I18" s="25"/>
      <c r="J18" s="25"/>
      <c r="K18" s="32"/>
      <c r="L18" s="33"/>
      <c r="M18" s="33"/>
      <c r="N18" s="33"/>
      <c r="O18" s="30"/>
      <c r="P18" s="33" t="s">
        <v>20</v>
      </c>
      <c r="Q18" s="34">
        <v>2.4</v>
      </c>
      <c r="R18" s="33">
        <v>2</v>
      </c>
      <c r="S18" s="34">
        <f t="shared" si="0"/>
        <v>4.8</v>
      </c>
    </row>
    <row r="19" spans="1:19" s="28" customFormat="1">
      <c r="A19" s="25">
        <v>16</v>
      </c>
      <c r="B19" s="25" t="s">
        <v>1709</v>
      </c>
      <c r="C19" s="25"/>
      <c r="D19" s="26" t="s">
        <v>1702</v>
      </c>
      <c r="E19" s="31" t="s">
        <v>1703</v>
      </c>
      <c r="F19" s="29" t="s">
        <v>234</v>
      </c>
      <c r="G19" s="26" t="s">
        <v>1702</v>
      </c>
      <c r="H19" s="29"/>
      <c r="I19" s="25"/>
      <c r="J19" s="25"/>
      <c r="K19" s="32"/>
      <c r="L19" s="33"/>
      <c r="M19" s="33"/>
      <c r="N19" s="33"/>
      <c r="O19" s="30"/>
      <c r="P19" s="33" t="s">
        <v>20</v>
      </c>
      <c r="Q19" s="34">
        <v>3</v>
      </c>
      <c r="R19" s="33">
        <v>2</v>
      </c>
      <c r="S19" s="34">
        <f t="shared" si="0"/>
        <v>6</v>
      </c>
    </row>
    <row r="20" spans="1:19" s="28" customFormat="1">
      <c r="A20" s="25">
        <v>17</v>
      </c>
      <c r="B20" s="25" t="s">
        <v>244</v>
      </c>
      <c r="C20" s="25"/>
      <c r="D20" s="26" t="s">
        <v>1706</v>
      </c>
      <c r="E20" s="31" t="s">
        <v>1703</v>
      </c>
      <c r="F20" s="29" t="s">
        <v>235</v>
      </c>
      <c r="G20" s="26" t="s">
        <v>15</v>
      </c>
      <c r="H20" s="29"/>
      <c r="I20" s="25"/>
      <c r="J20" s="25"/>
      <c r="K20" s="32"/>
      <c r="L20" s="33"/>
      <c r="M20" s="33"/>
      <c r="N20" s="33"/>
      <c r="O20" s="30"/>
      <c r="P20" s="33" t="s">
        <v>1712</v>
      </c>
      <c r="Q20" s="34">
        <v>3</v>
      </c>
      <c r="R20" s="33">
        <v>2</v>
      </c>
      <c r="S20" s="34">
        <f t="shared" si="0"/>
        <v>6</v>
      </c>
    </row>
    <row r="21" spans="1:19" s="28" customFormat="1">
      <c r="A21" s="25">
        <v>18</v>
      </c>
      <c r="B21" s="25" t="s">
        <v>244</v>
      </c>
      <c r="C21" s="25"/>
      <c r="D21" s="26" t="s">
        <v>15</v>
      </c>
      <c r="E21" s="31" t="s">
        <v>1703</v>
      </c>
      <c r="F21" s="29" t="s">
        <v>236</v>
      </c>
      <c r="G21" s="26" t="s">
        <v>15</v>
      </c>
      <c r="H21" s="29"/>
      <c r="I21" s="25"/>
      <c r="J21" s="25"/>
      <c r="K21" s="32"/>
      <c r="L21" s="33"/>
      <c r="M21" s="33"/>
      <c r="N21" s="33"/>
      <c r="O21" s="30"/>
      <c r="P21" s="33" t="s">
        <v>1713</v>
      </c>
      <c r="Q21" s="34">
        <v>3.6</v>
      </c>
      <c r="R21" s="33">
        <v>2</v>
      </c>
      <c r="S21" s="34">
        <f t="shared" si="0"/>
        <v>7.2</v>
      </c>
    </row>
    <row r="22" spans="1:19" s="28" customFormat="1">
      <c r="A22" s="25">
        <v>19</v>
      </c>
      <c r="B22" s="25" t="s">
        <v>1709</v>
      </c>
      <c r="C22" s="25"/>
      <c r="D22" s="26" t="s">
        <v>1706</v>
      </c>
      <c r="E22" s="31" t="s">
        <v>1710</v>
      </c>
      <c r="F22" s="29" t="s">
        <v>237</v>
      </c>
      <c r="G22" s="26" t="s">
        <v>15</v>
      </c>
      <c r="H22" s="29"/>
      <c r="I22" s="25"/>
      <c r="J22" s="25"/>
      <c r="K22" s="32"/>
      <c r="L22" s="33"/>
      <c r="M22" s="33"/>
      <c r="N22" s="33"/>
      <c r="O22" s="30"/>
      <c r="P22" s="33" t="s">
        <v>20</v>
      </c>
      <c r="Q22" s="34">
        <v>3.6</v>
      </c>
      <c r="R22" s="33">
        <v>2</v>
      </c>
      <c r="S22" s="34">
        <f t="shared" si="0"/>
        <v>7.2</v>
      </c>
    </row>
    <row r="23" spans="1:19" s="28" customFormat="1">
      <c r="A23" s="25">
        <v>20</v>
      </c>
      <c r="B23" s="25" t="s">
        <v>244</v>
      </c>
      <c r="C23" s="25"/>
      <c r="D23" s="26" t="s">
        <v>15</v>
      </c>
      <c r="E23" s="31" t="s">
        <v>13</v>
      </c>
      <c r="F23" s="29" t="s">
        <v>238</v>
      </c>
      <c r="G23" s="26" t="s">
        <v>1702</v>
      </c>
      <c r="H23" s="29"/>
      <c r="I23" s="25"/>
      <c r="J23" s="25"/>
      <c r="K23" s="32"/>
      <c r="L23" s="33"/>
      <c r="M23" s="33"/>
      <c r="N23" s="33"/>
      <c r="O23" s="30"/>
      <c r="P23" s="33" t="s">
        <v>20</v>
      </c>
      <c r="Q23" s="34">
        <v>4.2</v>
      </c>
      <c r="R23" s="33">
        <v>2</v>
      </c>
      <c r="S23" s="34">
        <f t="shared" si="0"/>
        <v>8.4</v>
      </c>
    </row>
    <row r="24" spans="1:19" s="28" customFormat="1">
      <c r="A24" s="25">
        <v>21</v>
      </c>
      <c r="B24" s="25" t="s">
        <v>244</v>
      </c>
      <c r="C24" s="25"/>
      <c r="D24" s="26" t="s">
        <v>15</v>
      </c>
      <c r="E24" s="31" t="s">
        <v>13</v>
      </c>
      <c r="F24" s="29" t="s">
        <v>239</v>
      </c>
      <c r="G24" s="26" t="s">
        <v>15</v>
      </c>
      <c r="H24" s="29"/>
      <c r="I24" s="25"/>
      <c r="J24" s="25"/>
      <c r="K24" s="32"/>
      <c r="L24" s="33"/>
      <c r="M24" s="33"/>
      <c r="N24" s="33"/>
      <c r="O24" s="30"/>
      <c r="P24" s="33" t="s">
        <v>20</v>
      </c>
      <c r="Q24" s="34">
        <v>4.2</v>
      </c>
      <c r="R24" s="33">
        <v>2</v>
      </c>
      <c r="S24" s="34">
        <f t="shared" si="0"/>
        <v>8.4</v>
      </c>
    </row>
    <row r="25" spans="1:19" s="28" customFormat="1">
      <c r="A25" s="25">
        <v>22</v>
      </c>
      <c r="B25" s="25" t="s">
        <v>244</v>
      </c>
      <c r="C25" s="25"/>
      <c r="D25" s="26" t="s">
        <v>15</v>
      </c>
      <c r="E25" s="31" t="s">
        <v>1710</v>
      </c>
      <c r="F25" s="29" t="s">
        <v>240</v>
      </c>
      <c r="G25" s="26" t="s">
        <v>1706</v>
      </c>
      <c r="H25" s="29"/>
      <c r="I25" s="25"/>
      <c r="J25" s="25"/>
      <c r="K25" s="32"/>
      <c r="L25" s="33"/>
      <c r="M25" s="33"/>
      <c r="N25" s="33"/>
      <c r="O25" s="30"/>
      <c r="P25" s="33" t="s">
        <v>1707</v>
      </c>
      <c r="Q25" s="34">
        <v>4.8</v>
      </c>
      <c r="R25" s="33">
        <v>2</v>
      </c>
      <c r="S25" s="34">
        <f t="shared" si="0"/>
        <v>9.6</v>
      </c>
    </row>
    <row r="26" spans="1:19" s="28" customFormat="1">
      <c r="A26" s="25">
        <v>23</v>
      </c>
      <c r="B26" s="25" t="s">
        <v>244</v>
      </c>
      <c r="C26" s="25"/>
      <c r="D26" s="26" t="s">
        <v>1702</v>
      </c>
      <c r="E26" s="31" t="s">
        <v>1710</v>
      </c>
      <c r="F26" s="29" t="s">
        <v>241</v>
      </c>
      <c r="G26" s="26" t="s">
        <v>1702</v>
      </c>
      <c r="H26" s="29"/>
      <c r="I26" s="25"/>
      <c r="J26" s="25"/>
      <c r="K26" s="32"/>
      <c r="L26" s="33"/>
      <c r="M26" s="33"/>
      <c r="N26" s="33"/>
      <c r="O26" s="30"/>
      <c r="P26" s="33" t="s">
        <v>1707</v>
      </c>
      <c r="Q26" s="34">
        <v>4.8</v>
      </c>
      <c r="R26" s="33">
        <v>2</v>
      </c>
      <c r="S26" s="34">
        <f t="shared" si="0"/>
        <v>9.6</v>
      </c>
    </row>
    <row r="27" spans="1:19" s="28" customFormat="1">
      <c r="A27" s="25">
        <v>24</v>
      </c>
      <c r="B27" s="25" t="s">
        <v>1705</v>
      </c>
      <c r="C27" s="25"/>
      <c r="D27" s="26" t="s">
        <v>15</v>
      </c>
      <c r="E27" s="31" t="s">
        <v>13</v>
      </c>
      <c r="F27" s="29" t="s">
        <v>242</v>
      </c>
      <c r="G27" s="26" t="s">
        <v>1706</v>
      </c>
      <c r="H27" s="29"/>
      <c r="I27" s="25"/>
      <c r="J27" s="25"/>
      <c r="K27" s="32"/>
      <c r="L27" s="33"/>
      <c r="M27" s="33"/>
      <c r="N27" s="33"/>
      <c r="O27" s="30"/>
      <c r="P27" s="33" t="s">
        <v>20</v>
      </c>
      <c r="Q27" s="34">
        <v>5.3999999999999995</v>
      </c>
      <c r="R27" s="33">
        <v>2</v>
      </c>
      <c r="S27" s="34">
        <f t="shared" si="0"/>
        <v>10.8</v>
      </c>
    </row>
    <row r="28" spans="1:19" s="28" customFormat="1">
      <c r="A28" s="25">
        <v>25</v>
      </c>
      <c r="B28" s="25" t="s">
        <v>244</v>
      </c>
      <c r="C28" s="25"/>
      <c r="D28" s="26" t="s">
        <v>1706</v>
      </c>
      <c r="E28" s="31" t="s">
        <v>13</v>
      </c>
      <c r="F28" s="29" t="s">
        <v>243</v>
      </c>
      <c r="G28" s="26" t="s">
        <v>15</v>
      </c>
      <c r="H28" s="29"/>
      <c r="I28" s="25"/>
      <c r="J28" s="25"/>
      <c r="K28" s="32"/>
      <c r="L28" s="33"/>
      <c r="M28" s="33"/>
      <c r="N28" s="33"/>
      <c r="O28" s="30"/>
      <c r="P28" s="33" t="s">
        <v>20</v>
      </c>
      <c r="Q28" s="34">
        <v>5.3999999999999995</v>
      </c>
      <c r="R28" s="33">
        <v>2</v>
      </c>
      <c r="S28" s="34">
        <f t="shared" si="0"/>
        <v>10.8</v>
      </c>
    </row>
    <row r="29" spans="1:19" s="28" customFormat="1">
      <c r="A29" s="25">
        <v>26</v>
      </c>
      <c r="B29" s="25" t="s">
        <v>244</v>
      </c>
      <c r="C29" s="25"/>
      <c r="D29" s="26" t="s">
        <v>1702</v>
      </c>
      <c r="E29" s="31" t="s">
        <v>16</v>
      </c>
      <c r="F29" s="29" t="s">
        <v>245</v>
      </c>
      <c r="G29" s="26" t="s">
        <v>1715</v>
      </c>
      <c r="H29" s="29" t="s">
        <v>2460</v>
      </c>
      <c r="I29" s="25">
        <v>4</v>
      </c>
      <c r="J29" s="25">
        <v>2</v>
      </c>
      <c r="K29" s="32">
        <v>10.4</v>
      </c>
      <c r="L29" s="33">
        <v>94.4</v>
      </c>
      <c r="M29" s="33" t="s">
        <v>1716</v>
      </c>
      <c r="N29" s="33">
        <v>1</v>
      </c>
      <c r="O29" s="30">
        <v>21.6</v>
      </c>
      <c r="P29" s="33"/>
      <c r="Q29" s="34">
        <f t="shared" ref="Q29" si="1">K29</f>
        <v>10.4</v>
      </c>
      <c r="R29" s="33">
        <v>3</v>
      </c>
      <c r="S29" s="34">
        <f t="shared" si="0"/>
        <v>31.2</v>
      </c>
    </row>
    <row r="30" spans="1:19" s="28" customFormat="1">
      <c r="A30" s="25">
        <v>27</v>
      </c>
      <c r="B30" s="25" t="s">
        <v>1709</v>
      </c>
      <c r="C30" s="25"/>
      <c r="D30" s="26" t="s">
        <v>15</v>
      </c>
      <c r="E30" s="29" t="s">
        <v>245</v>
      </c>
      <c r="F30" s="29" t="s">
        <v>1717</v>
      </c>
      <c r="G30" s="26" t="s">
        <v>1706</v>
      </c>
      <c r="H30" s="29" t="s">
        <v>1718</v>
      </c>
      <c r="I30" s="25">
        <v>4</v>
      </c>
      <c r="J30" s="25">
        <v>3</v>
      </c>
      <c r="K30" s="32">
        <v>46.7</v>
      </c>
      <c r="L30" s="33">
        <v>571.6</v>
      </c>
      <c r="M30" s="33" t="s">
        <v>1716</v>
      </c>
      <c r="N30" s="33">
        <v>1</v>
      </c>
      <c r="O30" s="30">
        <v>57.9</v>
      </c>
      <c r="P30" s="33"/>
      <c r="Q30" s="34">
        <f>5.7+4.1</f>
        <v>9.8000000000000007</v>
      </c>
      <c r="R30" s="33">
        <v>3</v>
      </c>
      <c r="S30" s="34">
        <f t="shared" si="0"/>
        <v>29.4</v>
      </c>
    </row>
    <row r="31" spans="1:19" s="28" customFormat="1">
      <c r="A31" s="25">
        <v>28</v>
      </c>
      <c r="B31" s="25" t="s">
        <v>244</v>
      </c>
      <c r="C31" s="25"/>
      <c r="D31" s="26" t="s">
        <v>1702</v>
      </c>
      <c r="E31" s="31" t="s">
        <v>28</v>
      </c>
      <c r="F31" s="29" t="s">
        <v>1719</v>
      </c>
      <c r="G31" s="26" t="s">
        <v>1715</v>
      </c>
      <c r="H31" s="29" t="s">
        <v>1720</v>
      </c>
      <c r="I31" s="25">
        <v>4</v>
      </c>
      <c r="J31" s="25">
        <v>1</v>
      </c>
      <c r="K31" s="32">
        <v>6.6</v>
      </c>
      <c r="L31" s="33">
        <v>37.6</v>
      </c>
      <c r="M31" s="33" t="s">
        <v>1721</v>
      </c>
      <c r="N31" s="33">
        <v>1</v>
      </c>
      <c r="O31" s="30">
        <v>17.8</v>
      </c>
      <c r="P31" s="33"/>
      <c r="Q31" s="34">
        <f t="shared" ref="Q31:Q94" si="2">K31</f>
        <v>6.6</v>
      </c>
      <c r="R31" s="33">
        <v>1</v>
      </c>
      <c r="S31" s="34">
        <f t="shared" si="0"/>
        <v>6.6</v>
      </c>
    </row>
    <row r="32" spans="1:19" s="28" customFormat="1">
      <c r="A32" s="25">
        <v>29</v>
      </c>
      <c r="B32" s="25" t="s">
        <v>1709</v>
      </c>
      <c r="C32" s="25"/>
      <c r="D32" s="26" t="s">
        <v>1702</v>
      </c>
      <c r="E32" s="31" t="s">
        <v>29</v>
      </c>
      <c r="F32" s="29" t="s">
        <v>1722</v>
      </c>
      <c r="G32" s="26" t="s">
        <v>1702</v>
      </c>
      <c r="H32" s="29" t="s">
        <v>1723</v>
      </c>
      <c r="I32" s="25">
        <v>4</v>
      </c>
      <c r="J32" s="25">
        <v>1</v>
      </c>
      <c r="K32" s="33">
        <v>7.3</v>
      </c>
      <c r="L32" s="33">
        <v>40.4</v>
      </c>
      <c r="M32" s="33" t="s">
        <v>1721</v>
      </c>
      <c r="N32" s="33">
        <v>1</v>
      </c>
      <c r="O32" s="30">
        <v>18.5</v>
      </c>
      <c r="P32" s="33"/>
      <c r="Q32" s="34">
        <f t="shared" si="2"/>
        <v>7.3</v>
      </c>
      <c r="R32" s="33">
        <v>1</v>
      </c>
      <c r="S32" s="34">
        <f t="shared" si="0"/>
        <v>7.3</v>
      </c>
    </row>
    <row r="33" spans="1:19" s="28" customFormat="1">
      <c r="A33" s="25">
        <v>30</v>
      </c>
      <c r="B33" s="25" t="s">
        <v>1709</v>
      </c>
      <c r="C33" s="25"/>
      <c r="D33" s="26" t="s">
        <v>1702</v>
      </c>
      <c r="E33" s="29" t="s">
        <v>1724</v>
      </c>
      <c r="F33" s="29" t="s">
        <v>1725</v>
      </c>
      <c r="G33" s="26" t="s">
        <v>1702</v>
      </c>
      <c r="H33" s="29" t="s">
        <v>1723</v>
      </c>
      <c r="I33" s="25">
        <v>4</v>
      </c>
      <c r="J33" s="25">
        <v>1</v>
      </c>
      <c r="K33" s="33">
        <v>43.8</v>
      </c>
      <c r="L33" s="33">
        <v>186.4</v>
      </c>
      <c r="M33" s="33" t="s">
        <v>1721</v>
      </c>
      <c r="N33" s="33">
        <v>1</v>
      </c>
      <c r="O33" s="30">
        <v>55</v>
      </c>
      <c r="P33" s="33"/>
      <c r="Q33" s="34">
        <f t="shared" si="2"/>
        <v>43.8</v>
      </c>
      <c r="R33" s="33">
        <f t="shared" ref="R33:R45" si="3">J33</f>
        <v>1</v>
      </c>
      <c r="S33" s="34">
        <f t="shared" si="0"/>
        <v>43.8</v>
      </c>
    </row>
    <row r="34" spans="1:19">
      <c r="A34" s="25">
        <v>31</v>
      </c>
      <c r="B34" s="25" t="s">
        <v>1709</v>
      </c>
      <c r="C34" s="25"/>
      <c r="D34" s="26" t="s">
        <v>1702</v>
      </c>
      <c r="E34" s="29" t="s">
        <v>1722</v>
      </c>
      <c r="F34" s="29" t="s">
        <v>1726</v>
      </c>
      <c r="G34" s="26" t="s">
        <v>1702</v>
      </c>
      <c r="H34" s="29" t="s">
        <v>1723</v>
      </c>
      <c r="I34" s="25">
        <v>4</v>
      </c>
      <c r="J34" s="25">
        <v>1</v>
      </c>
      <c r="K34" s="33">
        <v>45</v>
      </c>
      <c r="L34" s="33">
        <v>191.2</v>
      </c>
      <c r="M34" s="33" t="s">
        <v>1721</v>
      </c>
      <c r="N34" s="33">
        <v>1</v>
      </c>
      <c r="O34" s="30">
        <v>56.2</v>
      </c>
      <c r="P34" s="33"/>
      <c r="Q34" s="34">
        <f t="shared" si="2"/>
        <v>45</v>
      </c>
      <c r="R34" s="33">
        <f t="shared" si="3"/>
        <v>1</v>
      </c>
      <c r="S34" s="34">
        <f t="shared" si="0"/>
        <v>45</v>
      </c>
    </row>
    <row r="35" spans="1:19" s="28" customFormat="1">
      <c r="A35" s="25">
        <v>32</v>
      </c>
      <c r="B35" s="25" t="s">
        <v>1709</v>
      </c>
      <c r="C35" s="25"/>
      <c r="D35" s="26" t="s">
        <v>1702</v>
      </c>
      <c r="E35" s="29" t="s">
        <v>1725</v>
      </c>
      <c r="F35" s="29" t="s">
        <v>1727</v>
      </c>
      <c r="G35" s="26" t="s">
        <v>1702</v>
      </c>
      <c r="H35" s="29" t="s">
        <v>1728</v>
      </c>
      <c r="I35" s="25">
        <v>4</v>
      </c>
      <c r="J35" s="25">
        <v>1</v>
      </c>
      <c r="K35" s="33">
        <v>2.6</v>
      </c>
      <c r="L35" s="33">
        <v>21.6</v>
      </c>
      <c r="M35" s="33" t="s">
        <v>1721</v>
      </c>
      <c r="N35" s="33">
        <v>1</v>
      </c>
      <c r="O35" s="30">
        <v>13.8</v>
      </c>
      <c r="P35" s="33"/>
      <c r="Q35" s="34">
        <f t="shared" si="2"/>
        <v>2.6</v>
      </c>
      <c r="R35" s="33">
        <f t="shared" si="3"/>
        <v>1</v>
      </c>
      <c r="S35" s="34">
        <f t="shared" si="0"/>
        <v>2.6</v>
      </c>
    </row>
    <row r="36" spans="1:19">
      <c r="A36" s="25">
        <v>33</v>
      </c>
      <c r="B36" s="25" t="s">
        <v>1709</v>
      </c>
      <c r="C36" s="25"/>
      <c r="D36" s="26" t="s">
        <v>1702</v>
      </c>
      <c r="E36" s="29" t="s">
        <v>1726</v>
      </c>
      <c r="F36" s="29" t="s">
        <v>1727</v>
      </c>
      <c r="G36" s="26" t="s">
        <v>1702</v>
      </c>
      <c r="H36" s="29" t="s">
        <v>1728</v>
      </c>
      <c r="I36" s="25">
        <v>4</v>
      </c>
      <c r="J36" s="25">
        <v>1</v>
      </c>
      <c r="K36" s="33">
        <v>2.6</v>
      </c>
      <c r="L36" s="33">
        <v>21.6</v>
      </c>
      <c r="M36" s="33" t="s">
        <v>1721</v>
      </c>
      <c r="N36" s="33">
        <v>1</v>
      </c>
      <c r="O36" s="30">
        <v>13.8</v>
      </c>
      <c r="P36" s="33"/>
      <c r="Q36" s="34">
        <f t="shared" si="2"/>
        <v>2.6</v>
      </c>
      <c r="R36" s="33">
        <f t="shared" si="3"/>
        <v>1</v>
      </c>
      <c r="S36" s="34">
        <f t="shared" si="0"/>
        <v>2.6</v>
      </c>
    </row>
    <row r="37" spans="1:19">
      <c r="A37" s="25">
        <v>34</v>
      </c>
      <c r="B37" s="25" t="s">
        <v>1709</v>
      </c>
      <c r="C37" s="25"/>
      <c r="D37" s="26" t="s">
        <v>1702</v>
      </c>
      <c r="E37" s="36" t="s">
        <v>1729</v>
      </c>
      <c r="F37" s="29" t="s">
        <v>1730</v>
      </c>
      <c r="G37" s="26" t="s">
        <v>1702</v>
      </c>
      <c r="H37" s="29" t="s">
        <v>1723</v>
      </c>
      <c r="I37" s="25">
        <v>4</v>
      </c>
      <c r="J37" s="25">
        <v>1</v>
      </c>
      <c r="K37" s="33">
        <v>10.199999999999999</v>
      </c>
      <c r="L37" s="33">
        <v>52</v>
      </c>
      <c r="M37" s="33" t="s">
        <v>1721</v>
      </c>
      <c r="N37" s="33">
        <v>1</v>
      </c>
      <c r="O37" s="30">
        <v>21.4</v>
      </c>
      <c r="P37" s="33"/>
      <c r="Q37" s="34">
        <f t="shared" si="2"/>
        <v>10.199999999999999</v>
      </c>
      <c r="R37" s="33">
        <f t="shared" si="3"/>
        <v>1</v>
      </c>
      <c r="S37" s="34">
        <f t="shared" si="0"/>
        <v>10.199999999999999</v>
      </c>
    </row>
    <row r="38" spans="1:19">
      <c r="A38" s="25">
        <v>35</v>
      </c>
      <c r="B38" s="25" t="s">
        <v>1709</v>
      </c>
      <c r="C38" s="25"/>
      <c r="D38" s="26" t="s">
        <v>1702</v>
      </c>
      <c r="E38" s="36" t="s">
        <v>30</v>
      </c>
      <c r="F38" s="29" t="s">
        <v>1731</v>
      </c>
      <c r="G38" s="26" t="s">
        <v>1702</v>
      </c>
      <c r="H38" s="29" t="s">
        <v>1723</v>
      </c>
      <c r="I38" s="25">
        <v>4</v>
      </c>
      <c r="J38" s="25">
        <v>1</v>
      </c>
      <c r="K38" s="33">
        <v>10.799999999999999</v>
      </c>
      <c r="L38" s="33">
        <v>54.4</v>
      </c>
      <c r="M38" s="33" t="s">
        <v>1721</v>
      </c>
      <c r="N38" s="33">
        <v>1</v>
      </c>
      <c r="O38" s="30">
        <v>22</v>
      </c>
      <c r="P38" s="33"/>
      <c r="Q38" s="34">
        <f t="shared" si="2"/>
        <v>10.799999999999999</v>
      </c>
      <c r="R38" s="33">
        <f t="shared" si="3"/>
        <v>1</v>
      </c>
      <c r="S38" s="34">
        <f t="shared" si="0"/>
        <v>10.8</v>
      </c>
    </row>
    <row r="39" spans="1:19">
      <c r="A39" s="25">
        <v>36</v>
      </c>
      <c r="B39" s="25" t="s">
        <v>1709</v>
      </c>
      <c r="C39" s="25"/>
      <c r="D39" s="26" t="s">
        <v>1702</v>
      </c>
      <c r="E39" s="36" t="s">
        <v>246</v>
      </c>
      <c r="F39" s="29" t="s">
        <v>1732</v>
      </c>
      <c r="G39" s="26" t="s">
        <v>1702</v>
      </c>
      <c r="H39" s="29" t="s">
        <v>1723</v>
      </c>
      <c r="I39" s="25">
        <v>4</v>
      </c>
      <c r="J39" s="25">
        <v>1</v>
      </c>
      <c r="K39" s="33">
        <v>11.399999999999999</v>
      </c>
      <c r="L39" s="33">
        <v>56.8</v>
      </c>
      <c r="M39" s="33" t="s">
        <v>1721</v>
      </c>
      <c r="N39" s="33">
        <v>1</v>
      </c>
      <c r="O39" s="30">
        <v>22.6</v>
      </c>
      <c r="P39" s="33"/>
      <c r="Q39" s="34">
        <f t="shared" si="2"/>
        <v>11.399999999999999</v>
      </c>
      <c r="R39" s="33">
        <f t="shared" si="3"/>
        <v>1</v>
      </c>
      <c r="S39" s="34">
        <f t="shared" si="0"/>
        <v>11.4</v>
      </c>
    </row>
    <row r="40" spans="1:19">
      <c r="A40" s="25">
        <v>37</v>
      </c>
      <c r="B40" s="25" t="s">
        <v>1709</v>
      </c>
      <c r="C40" s="25"/>
      <c r="D40" s="26" t="s">
        <v>1702</v>
      </c>
      <c r="E40" s="29" t="s">
        <v>1730</v>
      </c>
      <c r="F40" s="29" t="s">
        <v>1733</v>
      </c>
      <c r="G40" s="26" t="s">
        <v>1702</v>
      </c>
      <c r="H40" s="29" t="s">
        <v>1723</v>
      </c>
      <c r="I40" s="25">
        <v>4</v>
      </c>
      <c r="J40" s="25">
        <v>1</v>
      </c>
      <c r="K40" s="33">
        <v>46.2</v>
      </c>
      <c r="L40" s="33">
        <v>196</v>
      </c>
      <c r="M40" s="33" t="s">
        <v>1721</v>
      </c>
      <c r="N40" s="33">
        <v>1</v>
      </c>
      <c r="O40" s="30">
        <v>57.4</v>
      </c>
      <c r="P40" s="33"/>
      <c r="Q40" s="34">
        <f t="shared" si="2"/>
        <v>46.2</v>
      </c>
      <c r="R40" s="33">
        <f t="shared" si="3"/>
        <v>1</v>
      </c>
      <c r="S40" s="34">
        <f t="shared" si="0"/>
        <v>46.2</v>
      </c>
    </row>
    <row r="41" spans="1:19">
      <c r="A41" s="25">
        <v>38</v>
      </c>
      <c r="B41" s="25" t="s">
        <v>1709</v>
      </c>
      <c r="C41" s="25"/>
      <c r="D41" s="26" t="s">
        <v>1702</v>
      </c>
      <c r="E41" s="29" t="s">
        <v>1731</v>
      </c>
      <c r="F41" s="29" t="s">
        <v>1734</v>
      </c>
      <c r="G41" s="26" t="s">
        <v>1702</v>
      </c>
      <c r="H41" s="29" t="s">
        <v>1723</v>
      </c>
      <c r="I41" s="25">
        <v>4</v>
      </c>
      <c r="J41" s="25">
        <v>1</v>
      </c>
      <c r="K41" s="33">
        <v>48.349999999999994</v>
      </c>
      <c r="L41" s="33">
        <v>204.6</v>
      </c>
      <c r="M41" s="33" t="s">
        <v>1721</v>
      </c>
      <c r="N41" s="33">
        <v>1</v>
      </c>
      <c r="O41" s="30">
        <v>59.6</v>
      </c>
      <c r="P41" s="33"/>
      <c r="Q41" s="34">
        <f t="shared" si="2"/>
        <v>48.349999999999994</v>
      </c>
      <c r="R41" s="33">
        <f t="shared" si="3"/>
        <v>1</v>
      </c>
      <c r="S41" s="34">
        <f t="shared" si="0"/>
        <v>48.4</v>
      </c>
    </row>
    <row r="42" spans="1:19">
      <c r="A42" s="25">
        <v>39</v>
      </c>
      <c r="B42" s="25" t="s">
        <v>1709</v>
      </c>
      <c r="C42" s="25"/>
      <c r="D42" s="26" t="s">
        <v>1702</v>
      </c>
      <c r="E42" s="29" t="s">
        <v>1732</v>
      </c>
      <c r="F42" s="29" t="s">
        <v>1735</v>
      </c>
      <c r="G42" s="26" t="s">
        <v>1702</v>
      </c>
      <c r="H42" s="29" t="s">
        <v>1723</v>
      </c>
      <c r="I42" s="25">
        <v>4</v>
      </c>
      <c r="J42" s="25">
        <v>1</v>
      </c>
      <c r="K42" s="33">
        <v>49.55</v>
      </c>
      <c r="L42" s="33">
        <v>209.4</v>
      </c>
      <c r="M42" s="33" t="s">
        <v>1721</v>
      </c>
      <c r="N42" s="33">
        <v>1</v>
      </c>
      <c r="O42" s="30">
        <v>60.8</v>
      </c>
      <c r="P42" s="33"/>
      <c r="Q42" s="34">
        <f t="shared" si="2"/>
        <v>49.55</v>
      </c>
      <c r="R42" s="33">
        <f t="shared" si="3"/>
        <v>1</v>
      </c>
      <c r="S42" s="34">
        <f t="shared" si="0"/>
        <v>49.6</v>
      </c>
    </row>
    <row r="43" spans="1:19" s="28" customFormat="1">
      <c r="A43" s="25">
        <v>40</v>
      </c>
      <c r="B43" s="25" t="s">
        <v>1709</v>
      </c>
      <c r="C43" s="25"/>
      <c r="D43" s="26" t="s">
        <v>1702</v>
      </c>
      <c r="E43" s="29" t="s">
        <v>1733</v>
      </c>
      <c r="F43" s="29" t="s">
        <v>1727</v>
      </c>
      <c r="G43" s="26" t="s">
        <v>1736</v>
      </c>
      <c r="H43" s="29" t="s">
        <v>1728</v>
      </c>
      <c r="I43" s="25">
        <v>4</v>
      </c>
      <c r="J43" s="25">
        <v>1</v>
      </c>
      <c r="K43" s="33">
        <v>1.8</v>
      </c>
      <c r="L43" s="33">
        <v>18.399999999999999</v>
      </c>
      <c r="M43" s="33" t="s">
        <v>1721</v>
      </c>
      <c r="N43" s="33">
        <v>1</v>
      </c>
      <c r="O43" s="30">
        <v>13</v>
      </c>
      <c r="P43" s="33"/>
      <c r="Q43" s="34">
        <f t="shared" si="2"/>
        <v>1.8</v>
      </c>
      <c r="R43" s="33">
        <f t="shared" si="3"/>
        <v>1</v>
      </c>
      <c r="S43" s="34">
        <f t="shared" si="0"/>
        <v>1.8</v>
      </c>
    </row>
    <row r="44" spans="1:19">
      <c r="A44" s="25">
        <v>41</v>
      </c>
      <c r="B44" s="25" t="s">
        <v>1709</v>
      </c>
      <c r="C44" s="25"/>
      <c r="D44" s="26" t="s">
        <v>1702</v>
      </c>
      <c r="E44" s="29" t="s">
        <v>1734</v>
      </c>
      <c r="F44" s="29" t="s">
        <v>1727</v>
      </c>
      <c r="G44" s="26" t="s">
        <v>1736</v>
      </c>
      <c r="H44" s="29" t="s">
        <v>1728</v>
      </c>
      <c r="I44" s="25">
        <v>4</v>
      </c>
      <c r="J44" s="25">
        <v>1</v>
      </c>
      <c r="K44" s="33">
        <v>1.8</v>
      </c>
      <c r="L44" s="33">
        <v>18.399999999999999</v>
      </c>
      <c r="M44" s="33" t="s">
        <v>1721</v>
      </c>
      <c r="N44" s="33">
        <v>1</v>
      </c>
      <c r="O44" s="30">
        <v>13</v>
      </c>
      <c r="P44" s="33"/>
      <c r="Q44" s="34">
        <f t="shared" si="2"/>
        <v>1.8</v>
      </c>
      <c r="R44" s="33">
        <f t="shared" si="3"/>
        <v>1</v>
      </c>
      <c r="S44" s="34">
        <f t="shared" si="0"/>
        <v>1.8</v>
      </c>
    </row>
    <row r="45" spans="1:19" s="28" customFormat="1">
      <c r="A45" s="25">
        <v>42</v>
      </c>
      <c r="B45" s="25" t="s">
        <v>1709</v>
      </c>
      <c r="C45" s="25"/>
      <c r="D45" s="26" t="s">
        <v>1702</v>
      </c>
      <c r="E45" s="29" t="s">
        <v>1735</v>
      </c>
      <c r="F45" s="29" t="s">
        <v>1727</v>
      </c>
      <c r="G45" s="26" t="s">
        <v>1736</v>
      </c>
      <c r="H45" s="29" t="s">
        <v>1728</v>
      </c>
      <c r="I45" s="25">
        <v>4</v>
      </c>
      <c r="J45" s="25">
        <v>1</v>
      </c>
      <c r="K45" s="33">
        <v>1.8</v>
      </c>
      <c r="L45" s="33">
        <v>18.399999999999999</v>
      </c>
      <c r="M45" s="33" t="s">
        <v>1721</v>
      </c>
      <c r="N45" s="33">
        <v>1</v>
      </c>
      <c r="O45" s="30">
        <v>13</v>
      </c>
      <c r="P45" s="33"/>
      <c r="Q45" s="34">
        <f t="shared" si="2"/>
        <v>1.8</v>
      </c>
      <c r="R45" s="33">
        <f t="shared" si="3"/>
        <v>1</v>
      </c>
      <c r="S45" s="34">
        <f t="shared" si="0"/>
        <v>1.8</v>
      </c>
    </row>
    <row r="46" spans="1:19">
      <c r="A46" s="25">
        <v>43</v>
      </c>
      <c r="B46" s="25" t="s">
        <v>1737</v>
      </c>
      <c r="C46" s="25"/>
      <c r="D46" s="26" t="s">
        <v>1736</v>
      </c>
      <c r="E46" s="36" t="s">
        <v>1738</v>
      </c>
      <c r="F46" s="29" t="s">
        <v>1739</v>
      </c>
      <c r="G46" s="26" t="s">
        <v>1740</v>
      </c>
      <c r="H46" s="29" t="s">
        <v>1741</v>
      </c>
      <c r="I46" s="25">
        <v>4</v>
      </c>
      <c r="J46" s="25">
        <v>1</v>
      </c>
      <c r="K46" s="33">
        <v>6.2</v>
      </c>
      <c r="L46" s="33">
        <v>30.9</v>
      </c>
      <c r="M46" s="33" t="s">
        <v>1742</v>
      </c>
      <c r="N46" s="33">
        <v>1</v>
      </c>
      <c r="O46" s="30">
        <v>12.3</v>
      </c>
      <c r="P46" s="33" t="s">
        <v>1743</v>
      </c>
      <c r="Q46" s="34">
        <f t="shared" si="2"/>
        <v>6.2</v>
      </c>
      <c r="R46" s="33">
        <v>1</v>
      </c>
      <c r="S46" s="34">
        <f t="shared" si="0"/>
        <v>6.2</v>
      </c>
    </row>
    <row r="47" spans="1:19">
      <c r="A47" s="25">
        <v>44</v>
      </c>
      <c r="B47" s="25" t="s">
        <v>1737</v>
      </c>
      <c r="C47" s="25"/>
      <c r="D47" s="26" t="s">
        <v>1736</v>
      </c>
      <c r="E47" s="36" t="s">
        <v>247</v>
      </c>
      <c r="F47" s="29" t="s">
        <v>1744</v>
      </c>
      <c r="G47" s="26" t="s">
        <v>1736</v>
      </c>
      <c r="H47" s="29" t="s">
        <v>1741</v>
      </c>
      <c r="I47" s="25">
        <v>4</v>
      </c>
      <c r="J47" s="25">
        <v>1</v>
      </c>
      <c r="K47" s="33">
        <v>41.5</v>
      </c>
      <c r="L47" s="33">
        <v>172.1</v>
      </c>
      <c r="M47" s="33" t="s">
        <v>1742</v>
      </c>
      <c r="N47" s="33">
        <v>1</v>
      </c>
      <c r="O47" s="30">
        <v>47.6</v>
      </c>
      <c r="P47" s="33" t="s">
        <v>1743</v>
      </c>
      <c r="Q47" s="34">
        <f t="shared" si="2"/>
        <v>41.5</v>
      </c>
      <c r="R47" s="33">
        <v>1</v>
      </c>
      <c r="S47" s="34">
        <f t="shared" si="0"/>
        <v>41.5</v>
      </c>
    </row>
    <row r="48" spans="1:19">
      <c r="A48" s="25">
        <v>45</v>
      </c>
      <c r="B48" s="25" t="s">
        <v>1737</v>
      </c>
      <c r="C48" s="25"/>
      <c r="D48" s="26" t="s">
        <v>1736</v>
      </c>
      <c r="E48" s="36" t="s">
        <v>248</v>
      </c>
      <c r="F48" s="29" t="s">
        <v>1745</v>
      </c>
      <c r="G48" s="26" t="s">
        <v>1708</v>
      </c>
      <c r="H48" s="29" t="s">
        <v>1746</v>
      </c>
      <c r="I48" s="25">
        <v>4</v>
      </c>
      <c r="J48" s="25">
        <v>1</v>
      </c>
      <c r="K48" s="33">
        <v>54.1</v>
      </c>
      <c r="L48" s="33">
        <v>233.5</v>
      </c>
      <c r="M48" s="33" t="s">
        <v>1747</v>
      </c>
      <c r="N48" s="33">
        <v>1</v>
      </c>
      <c r="O48" s="30">
        <v>71.2</v>
      </c>
      <c r="P48" s="33" t="s">
        <v>1748</v>
      </c>
      <c r="Q48" s="34">
        <f t="shared" si="2"/>
        <v>54.1</v>
      </c>
      <c r="R48" s="33">
        <v>1</v>
      </c>
      <c r="S48" s="34">
        <f t="shared" si="0"/>
        <v>54.1</v>
      </c>
    </row>
    <row r="49" spans="1:19">
      <c r="A49" s="25">
        <v>46</v>
      </c>
      <c r="B49" s="25" t="s">
        <v>1737</v>
      </c>
      <c r="C49" s="25"/>
      <c r="D49" s="26" t="s">
        <v>1736</v>
      </c>
      <c r="E49" s="36" t="s">
        <v>249</v>
      </c>
      <c r="F49" s="29" t="s">
        <v>1749</v>
      </c>
      <c r="G49" s="26" t="s">
        <v>1708</v>
      </c>
      <c r="H49" s="29" t="s">
        <v>1746</v>
      </c>
      <c r="I49" s="25">
        <v>4</v>
      </c>
      <c r="J49" s="25">
        <v>1</v>
      </c>
      <c r="K49" s="33">
        <v>23</v>
      </c>
      <c r="L49" s="33">
        <v>109.1</v>
      </c>
      <c r="M49" s="33" t="s">
        <v>1747</v>
      </c>
      <c r="N49" s="33">
        <v>1</v>
      </c>
      <c r="O49" s="30">
        <v>40.1</v>
      </c>
      <c r="P49" s="33" t="s">
        <v>1748</v>
      </c>
      <c r="Q49" s="34">
        <f t="shared" si="2"/>
        <v>23</v>
      </c>
      <c r="R49" s="33">
        <v>1</v>
      </c>
      <c r="S49" s="34">
        <f t="shared" si="0"/>
        <v>23</v>
      </c>
    </row>
    <row r="50" spans="1:19">
      <c r="A50" s="25">
        <v>47</v>
      </c>
      <c r="B50" s="25" t="s">
        <v>1737</v>
      </c>
      <c r="C50" s="25"/>
      <c r="D50" s="26" t="s">
        <v>1736</v>
      </c>
      <c r="E50" s="36" t="s">
        <v>250</v>
      </c>
      <c r="F50" s="29" t="s">
        <v>1750</v>
      </c>
      <c r="G50" s="26" t="s">
        <v>1708</v>
      </c>
      <c r="H50" s="29" t="s">
        <v>1746</v>
      </c>
      <c r="I50" s="25">
        <v>4</v>
      </c>
      <c r="J50" s="25">
        <v>1</v>
      </c>
      <c r="K50" s="33">
        <v>66.599999999999994</v>
      </c>
      <c r="L50" s="33">
        <v>283.5</v>
      </c>
      <c r="M50" s="33" t="s">
        <v>1747</v>
      </c>
      <c r="N50" s="33">
        <v>1</v>
      </c>
      <c r="O50" s="30">
        <v>83.7</v>
      </c>
      <c r="P50" s="33" t="s">
        <v>1748</v>
      </c>
      <c r="Q50" s="34">
        <f t="shared" si="2"/>
        <v>66.599999999999994</v>
      </c>
      <c r="R50" s="33">
        <v>1</v>
      </c>
      <c r="S50" s="34">
        <f t="shared" si="0"/>
        <v>66.599999999999994</v>
      </c>
    </row>
    <row r="51" spans="1:19">
      <c r="A51" s="25">
        <v>48</v>
      </c>
      <c r="B51" s="25" t="s">
        <v>1737</v>
      </c>
      <c r="C51" s="25"/>
      <c r="D51" s="26" t="s">
        <v>1736</v>
      </c>
      <c r="E51" s="36" t="s">
        <v>251</v>
      </c>
      <c r="F51" s="29" t="s">
        <v>1751</v>
      </c>
      <c r="G51" s="26" t="s">
        <v>1708</v>
      </c>
      <c r="H51" s="29" t="s">
        <v>1746</v>
      </c>
      <c r="I51" s="25">
        <v>4</v>
      </c>
      <c r="J51" s="25">
        <v>1</v>
      </c>
      <c r="K51" s="33">
        <v>43.300000000000004</v>
      </c>
      <c r="L51" s="33">
        <v>190.3</v>
      </c>
      <c r="M51" s="33" t="s">
        <v>1747</v>
      </c>
      <c r="N51" s="33">
        <v>1</v>
      </c>
      <c r="O51" s="30">
        <v>60.4</v>
      </c>
      <c r="P51" s="33" t="s">
        <v>1748</v>
      </c>
      <c r="Q51" s="34">
        <f t="shared" si="2"/>
        <v>43.300000000000004</v>
      </c>
      <c r="R51" s="33">
        <v>1</v>
      </c>
      <c r="S51" s="34">
        <f t="shared" si="0"/>
        <v>43.3</v>
      </c>
    </row>
    <row r="52" spans="1:19">
      <c r="A52" s="25">
        <v>49</v>
      </c>
      <c r="B52" s="25" t="s">
        <v>1737</v>
      </c>
      <c r="C52" s="25"/>
      <c r="D52" s="26" t="s">
        <v>1736</v>
      </c>
      <c r="E52" s="36" t="s">
        <v>252</v>
      </c>
      <c r="F52" s="29" t="s">
        <v>1752</v>
      </c>
      <c r="G52" s="26" t="s">
        <v>1753</v>
      </c>
      <c r="H52" s="29" t="s">
        <v>1746</v>
      </c>
      <c r="I52" s="25">
        <v>4</v>
      </c>
      <c r="J52" s="25">
        <v>1</v>
      </c>
      <c r="K52" s="33">
        <v>66</v>
      </c>
      <c r="L52" s="33">
        <v>382.6</v>
      </c>
      <c r="M52" s="33" t="s">
        <v>1747</v>
      </c>
      <c r="N52" s="33">
        <v>1</v>
      </c>
      <c r="O52" s="30">
        <v>184.6</v>
      </c>
      <c r="P52" s="33" t="s">
        <v>1748</v>
      </c>
      <c r="Q52" s="34">
        <f t="shared" si="2"/>
        <v>66</v>
      </c>
      <c r="R52" s="33">
        <v>1</v>
      </c>
      <c r="S52" s="34">
        <f t="shared" si="0"/>
        <v>66</v>
      </c>
    </row>
    <row r="53" spans="1:19">
      <c r="A53" s="25">
        <v>50</v>
      </c>
      <c r="B53" s="25" t="s">
        <v>1737</v>
      </c>
      <c r="C53" s="25"/>
      <c r="D53" s="26" t="s">
        <v>1736</v>
      </c>
      <c r="E53" s="36" t="s">
        <v>48</v>
      </c>
      <c r="F53" s="29" t="s">
        <v>1754</v>
      </c>
      <c r="G53" s="26" t="s">
        <v>1753</v>
      </c>
      <c r="H53" s="29" t="s">
        <v>1746</v>
      </c>
      <c r="I53" s="25">
        <v>4</v>
      </c>
      <c r="J53" s="25">
        <v>1</v>
      </c>
      <c r="K53" s="33">
        <v>33.4</v>
      </c>
      <c r="L53" s="33">
        <v>252.2</v>
      </c>
      <c r="M53" s="33" t="s">
        <v>1747</v>
      </c>
      <c r="N53" s="33">
        <v>1</v>
      </c>
      <c r="O53" s="30">
        <v>152</v>
      </c>
      <c r="P53" s="33" t="s">
        <v>1748</v>
      </c>
      <c r="Q53" s="34">
        <f t="shared" si="2"/>
        <v>33.4</v>
      </c>
      <c r="R53" s="33">
        <v>1</v>
      </c>
      <c r="S53" s="34">
        <f t="shared" si="0"/>
        <v>33.4</v>
      </c>
    </row>
    <row r="54" spans="1:19">
      <c r="A54" s="25">
        <v>51</v>
      </c>
      <c r="B54" s="25" t="s">
        <v>1737</v>
      </c>
      <c r="C54" s="25"/>
      <c r="D54" s="26" t="s">
        <v>1736</v>
      </c>
      <c r="E54" s="36" t="s">
        <v>50</v>
      </c>
      <c r="F54" s="29" t="s">
        <v>1755</v>
      </c>
      <c r="G54" s="26" t="s">
        <v>1753</v>
      </c>
      <c r="H54" s="29" t="s">
        <v>1746</v>
      </c>
      <c r="I54" s="25">
        <v>4</v>
      </c>
      <c r="J54" s="25">
        <v>1</v>
      </c>
      <c r="K54" s="33">
        <v>72.2</v>
      </c>
      <c r="L54" s="33">
        <v>407.4</v>
      </c>
      <c r="M54" s="33" t="s">
        <v>1747</v>
      </c>
      <c r="N54" s="33">
        <v>1</v>
      </c>
      <c r="O54" s="30">
        <v>190.8</v>
      </c>
      <c r="P54" s="33" t="s">
        <v>1748</v>
      </c>
      <c r="Q54" s="34">
        <f t="shared" si="2"/>
        <v>72.2</v>
      </c>
      <c r="R54" s="33">
        <v>1</v>
      </c>
      <c r="S54" s="34">
        <f t="shared" si="0"/>
        <v>72.2</v>
      </c>
    </row>
    <row r="55" spans="1:19">
      <c r="A55" s="25">
        <v>52</v>
      </c>
      <c r="B55" s="25" t="s">
        <v>1737</v>
      </c>
      <c r="C55" s="25"/>
      <c r="D55" s="26" t="s">
        <v>1736</v>
      </c>
      <c r="E55" s="36" t="s">
        <v>51</v>
      </c>
      <c r="F55" s="29" t="s">
        <v>1756</v>
      </c>
      <c r="G55" s="26" t="s">
        <v>1753</v>
      </c>
      <c r="H55" s="29" t="s">
        <v>1746</v>
      </c>
      <c r="I55" s="25">
        <v>4</v>
      </c>
      <c r="J55" s="25">
        <v>1</v>
      </c>
      <c r="K55" s="33">
        <v>35</v>
      </c>
      <c r="L55" s="33">
        <v>258.60000000000002</v>
      </c>
      <c r="M55" s="33" t="s">
        <v>1747</v>
      </c>
      <c r="N55" s="33">
        <v>1</v>
      </c>
      <c r="O55" s="30">
        <v>153.6</v>
      </c>
      <c r="P55" s="33" t="s">
        <v>1748</v>
      </c>
      <c r="Q55" s="34">
        <f t="shared" si="2"/>
        <v>35</v>
      </c>
      <c r="R55" s="33">
        <v>1</v>
      </c>
      <c r="S55" s="34">
        <f t="shared" si="0"/>
        <v>35</v>
      </c>
    </row>
    <row r="56" spans="1:19">
      <c r="A56" s="25">
        <v>53</v>
      </c>
      <c r="B56" s="25" t="s">
        <v>1737</v>
      </c>
      <c r="C56" s="25"/>
      <c r="D56" s="26" t="s">
        <v>1736</v>
      </c>
      <c r="E56" s="36" t="s">
        <v>53</v>
      </c>
      <c r="F56" s="29" t="s">
        <v>1757</v>
      </c>
      <c r="G56" s="26" t="s">
        <v>1753</v>
      </c>
      <c r="H56" s="29" t="s">
        <v>1746</v>
      </c>
      <c r="I56" s="25">
        <v>4</v>
      </c>
      <c r="J56" s="25">
        <v>1</v>
      </c>
      <c r="K56" s="33">
        <v>4.0999999999999996</v>
      </c>
      <c r="L56" s="33">
        <v>135</v>
      </c>
      <c r="M56" s="33" t="s">
        <v>1747</v>
      </c>
      <c r="N56" s="33">
        <v>1</v>
      </c>
      <c r="O56" s="30">
        <v>122.7</v>
      </c>
      <c r="P56" s="33" t="s">
        <v>1748</v>
      </c>
      <c r="Q56" s="34">
        <f t="shared" si="2"/>
        <v>4.0999999999999996</v>
      </c>
      <c r="R56" s="33">
        <v>1</v>
      </c>
      <c r="S56" s="34">
        <f t="shared" si="0"/>
        <v>4.0999999999999996</v>
      </c>
    </row>
    <row r="57" spans="1:19">
      <c r="A57" s="25">
        <v>54</v>
      </c>
      <c r="B57" s="25" t="s">
        <v>1737</v>
      </c>
      <c r="C57" s="25"/>
      <c r="D57" s="26" t="s">
        <v>1736</v>
      </c>
      <c r="E57" s="36" t="s">
        <v>54</v>
      </c>
      <c r="F57" s="29" t="s">
        <v>1758</v>
      </c>
      <c r="G57" s="26" t="s">
        <v>1702</v>
      </c>
      <c r="H57" s="29" t="s">
        <v>1759</v>
      </c>
      <c r="I57" s="25">
        <v>4</v>
      </c>
      <c r="J57" s="25">
        <v>1</v>
      </c>
      <c r="K57" s="33">
        <v>36.4</v>
      </c>
      <c r="L57" s="33">
        <v>153.80000000000001</v>
      </c>
      <c r="M57" s="33" t="s">
        <v>1760</v>
      </c>
      <c r="N57" s="33">
        <v>1</v>
      </c>
      <c r="O57" s="30">
        <v>44.6</v>
      </c>
      <c r="P57" s="33" t="s">
        <v>1743</v>
      </c>
      <c r="Q57" s="34">
        <f t="shared" si="2"/>
        <v>36.4</v>
      </c>
      <c r="R57" s="33">
        <v>1</v>
      </c>
      <c r="S57" s="34">
        <f t="shared" si="0"/>
        <v>36.4</v>
      </c>
    </row>
    <row r="58" spans="1:19">
      <c r="A58" s="25">
        <v>55</v>
      </c>
      <c r="B58" s="25" t="s">
        <v>1737</v>
      </c>
      <c r="C58" s="25"/>
      <c r="D58" s="26" t="s">
        <v>1736</v>
      </c>
      <c r="E58" s="36" t="s">
        <v>55</v>
      </c>
      <c r="F58" s="29" t="s">
        <v>1761</v>
      </c>
      <c r="G58" s="26" t="s">
        <v>1736</v>
      </c>
      <c r="H58" s="29" t="s">
        <v>1759</v>
      </c>
      <c r="I58" s="25">
        <v>4</v>
      </c>
      <c r="J58" s="25">
        <v>1</v>
      </c>
      <c r="K58" s="33">
        <v>36.4</v>
      </c>
      <c r="L58" s="33">
        <v>151.69999999999999</v>
      </c>
      <c r="M58" s="33" t="s">
        <v>1760</v>
      </c>
      <c r="N58" s="33">
        <v>1</v>
      </c>
      <c r="O58" s="30">
        <v>42.5</v>
      </c>
      <c r="P58" s="33" t="s">
        <v>1743</v>
      </c>
      <c r="Q58" s="34">
        <f t="shared" si="2"/>
        <v>36.4</v>
      </c>
      <c r="R58" s="33">
        <v>1</v>
      </c>
      <c r="S58" s="34">
        <f t="shared" si="0"/>
        <v>36.4</v>
      </c>
    </row>
    <row r="59" spans="1:19">
      <c r="A59" s="25">
        <v>56</v>
      </c>
      <c r="B59" s="25" t="s">
        <v>1737</v>
      </c>
      <c r="C59" s="25"/>
      <c r="D59" s="26" t="s">
        <v>1736</v>
      </c>
      <c r="E59" s="36" t="s">
        <v>56</v>
      </c>
      <c r="F59" s="29" t="s">
        <v>1762</v>
      </c>
      <c r="G59" s="26" t="s">
        <v>7</v>
      </c>
      <c r="H59" s="29" t="s">
        <v>1759</v>
      </c>
      <c r="I59" s="25">
        <v>4</v>
      </c>
      <c r="J59" s="25">
        <v>1</v>
      </c>
      <c r="K59" s="33">
        <v>36.4</v>
      </c>
      <c r="L59" s="33">
        <v>151.69999999999999</v>
      </c>
      <c r="M59" s="33" t="s">
        <v>1760</v>
      </c>
      <c r="N59" s="33">
        <v>1</v>
      </c>
      <c r="O59" s="30">
        <v>42.5</v>
      </c>
      <c r="P59" s="33" t="s">
        <v>1743</v>
      </c>
      <c r="Q59" s="34">
        <f t="shared" si="2"/>
        <v>36.4</v>
      </c>
      <c r="R59" s="33">
        <v>1</v>
      </c>
      <c r="S59" s="34">
        <f t="shared" si="0"/>
        <v>36.4</v>
      </c>
    </row>
    <row r="60" spans="1:19">
      <c r="A60" s="25">
        <v>57</v>
      </c>
      <c r="B60" s="25" t="s">
        <v>1737</v>
      </c>
      <c r="C60" s="25"/>
      <c r="D60" s="26" t="s">
        <v>1736</v>
      </c>
      <c r="E60" s="36" t="s">
        <v>57</v>
      </c>
      <c r="F60" s="29" t="s">
        <v>1763</v>
      </c>
      <c r="G60" s="26" t="s">
        <v>1702</v>
      </c>
      <c r="H60" s="29" t="s">
        <v>1759</v>
      </c>
      <c r="I60" s="25">
        <v>4</v>
      </c>
      <c r="J60" s="25">
        <v>1</v>
      </c>
      <c r="K60" s="33">
        <v>87.8</v>
      </c>
      <c r="L60" s="33">
        <v>359.4</v>
      </c>
      <c r="M60" s="33" t="s">
        <v>1760</v>
      </c>
      <c r="N60" s="33">
        <v>1</v>
      </c>
      <c r="O60" s="30">
        <v>96</v>
      </c>
      <c r="P60" s="33" t="s">
        <v>1743</v>
      </c>
      <c r="Q60" s="34">
        <f t="shared" si="2"/>
        <v>87.8</v>
      </c>
      <c r="R60" s="33">
        <v>1</v>
      </c>
      <c r="S60" s="34">
        <f t="shared" si="0"/>
        <v>87.8</v>
      </c>
    </row>
    <row r="61" spans="1:19">
      <c r="A61" s="25">
        <v>58</v>
      </c>
      <c r="B61" s="25" t="s">
        <v>1737</v>
      </c>
      <c r="C61" s="25"/>
      <c r="D61" s="26" t="s">
        <v>1736</v>
      </c>
      <c r="E61" s="36" t="s">
        <v>58</v>
      </c>
      <c r="F61" s="29" t="s">
        <v>1764</v>
      </c>
      <c r="G61" s="26" t="s">
        <v>1736</v>
      </c>
      <c r="H61" s="29" t="s">
        <v>1759</v>
      </c>
      <c r="I61" s="25">
        <v>4</v>
      </c>
      <c r="J61" s="25">
        <v>1</v>
      </c>
      <c r="K61" s="33">
        <v>87.8</v>
      </c>
      <c r="L61" s="33">
        <v>357.3</v>
      </c>
      <c r="M61" s="33" t="s">
        <v>1760</v>
      </c>
      <c r="N61" s="33">
        <v>1</v>
      </c>
      <c r="O61" s="30">
        <v>93.9</v>
      </c>
      <c r="P61" s="33" t="s">
        <v>1743</v>
      </c>
      <c r="Q61" s="34">
        <f t="shared" si="2"/>
        <v>87.8</v>
      </c>
      <c r="R61" s="33">
        <v>1</v>
      </c>
      <c r="S61" s="34">
        <f t="shared" si="0"/>
        <v>87.8</v>
      </c>
    </row>
    <row r="62" spans="1:19">
      <c r="A62" s="25">
        <v>59</v>
      </c>
      <c r="B62" s="25" t="s">
        <v>1737</v>
      </c>
      <c r="C62" s="25"/>
      <c r="D62" s="26" t="s">
        <v>1736</v>
      </c>
      <c r="E62" s="36" t="s">
        <v>59</v>
      </c>
      <c r="F62" s="29" t="s">
        <v>1765</v>
      </c>
      <c r="G62" s="26" t="s">
        <v>7</v>
      </c>
      <c r="H62" s="29" t="s">
        <v>1759</v>
      </c>
      <c r="I62" s="25">
        <v>4</v>
      </c>
      <c r="J62" s="25">
        <v>1</v>
      </c>
      <c r="K62" s="33">
        <v>87.8</v>
      </c>
      <c r="L62" s="33">
        <v>357.3</v>
      </c>
      <c r="M62" s="33" t="s">
        <v>1760</v>
      </c>
      <c r="N62" s="33">
        <v>1</v>
      </c>
      <c r="O62" s="30">
        <v>93.9</v>
      </c>
      <c r="P62" s="33" t="s">
        <v>1743</v>
      </c>
      <c r="Q62" s="34">
        <f t="shared" si="2"/>
        <v>87.8</v>
      </c>
      <c r="R62" s="33">
        <v>1</v>
      </c>
      <c r="S62" s="34">
        <f t="shared" si="0"/>
        <v>87.8</v>
      </c>
    </row>
    <row r="63" spans="1:19">
      <c r="A63" s="25">
        <v>60</v>
      </c>
      <c r="B63" s="25" t="s">
        <v>1737</v>
      </c>
      <c r="C63" s="25"/>
      <c r="D63" s="26" t="s">
        <v>1736</v>
      </c>
      <c r="E63" s="36" t="s">
        <v>60</v>
      </c>
      <c r="F63" s="29" t="s">
        <v>1766</v>
      </c>
      <c r="G63" s="26" t="s">
        <v>1702</v>
      </c>
      <c r="H63" s="29" t="s">
        <v>1759</v>
      </c>
      <c r="I63" s="25">
        <v>4</v>
      </c>
      <c r="J63" s="25">
        <v>1</v>
      </c>
      <c r="K63" s="33">
        <v>38.9</v>
      </c>
      <c r="L63" s="33">
        <v>163.80000000000001</v>
      </c>
      <c r="M63" s="33" t="s">
        <v>1760</v>
      </c>
      <c r="N63" s="33">
        <v>1</v>
      </c>
      <c r="O63" s="30">
        <v>47.1</v>
      </c>
      <c r="P63" s="33" t="s">
        <v>1743</v>
      </c>
      <c r="Q63" s="34">
        <f t="shared" si="2"/>
        <v>38.9</v>
      </c>
      <c r="R63" s="33">
        <v>1</v>
      </c>
      <c r="S63" s="34">
        <f t="shared" si="0"/>
        <v>38.9</v>
      </c>
    </row>
    <row r="64" spans="1:19">
      <c r="A64" s="25">
        <v>61</v>
      </c>
      <c r="B64" s="25" t="s">
        <v>1737</v>
      </c>
      <c r="C64" s="25"/>
      <c r="D64" s="26" t="s">
        <v>1736</v>
      </c>
      <c r="E64" s="36" t="s">
        <v>61</v>
      </c>
      <c r="F64" s="29" t="s">
        <v>1767</v>
      </c>
      <c r="G64" s="26" t="s">
        <v>1736</v>
      </c>
      <c r="H64" s="29" t="s">
        <v>1759</v>
      </c>
      <c r="I64" s="25">
        <v>4</v>
      </c>
      <c r="J64" s="25">
        <v>1</v>
      </c>
      <c r="K64" s="33">
        <v>38.9</v>
      </c>
      <c r="L64" s="33">
        <v>161.69999999999999</v>
      </c>
      <c r="M64" s="33" t="s">
        <v>1760</v>
      </c>
      <c r="N64" s="33">
        <v>1</v>
      </c>
      <c r="O64" s="30">
        <v>45</v>
      </c>
      <c r="P64" s="33" t="s">
        <v>1743</v>
      </c>
      <c r="Q64" s="34">
        <f t="shared" si="2"/>
        <v>38.9</v>
      </c>
      <c r="R64" s="33">
        <v>1</v>
      </c>
      <c r="S64" s="34">
        <f t="shared" si="0"/>
        <v>38.9</v>
      </c>
    </row>
    <row r="65" spans="1:19">
      <c r="A65" s="25">
        <v>62</v>
      </c>
      <c r="B65" s="25" t="s">
        <v>1737</v>
      </c>
      <c r="C65" s="25"/>
      <c r="D65" s="26" t="s">
        <v>1736</v>
      </c>
      <c r="E65" s="36" t="s">
        <v>63</v>
      </c>
      <c r="F65" s="29" t="s">
        <v>1768</v>
      </c>
      <c r="G65" s="26" t="s">
        <v>7</v>
      </c>
      <c r="H65" s="29" t="s">
        <v>1759</v>
      </c>
      <c r="I65" s="25">
        <v>4</v>
      </c>
      <c r="J65" s="25">
        <v>1</v>
      </c>
      <c r="K65" s="33">
        <v>38.9</v>
      </c>
      <c r="L65" s="33">
        <v>161.69999999999999</v>
      </c>
      <c r="M65" s="33" t="s">
        <v>1760</v>
      </c>
      <c r="N65" s="33">
        <v>1</v>
      </c>
      <c r="O65" s="30">
        <v>45</v>
      </c>
      <c r="P65" s="33" t="s">
        <v>1743</v>
      </c>
      <c r="Q65" s="34">
        <f t="shared" si="2"/>
        <v>38.9</v>
      </c>
      <c r="R65" s="33">
        <v>1</v>
      </c>
      <c r="S65" s="34">
        <f t="shared" si="0"/>
        <v>38.9</v>
      </c>
    </row>
    <row r="66" spans="1:19">
      <c r="A66" s="25">
        <v>63</v>
      </c>
      <c r="B66" s="25" t="s">
        <v>1737</v>
      </c>
      <c r="C66" s="25"/>
      <c r="D66" s="26" t="s">
        <v>1736</v>
      </c>
      <c r="E66" s="36" t="s">
        <v>64</v>
      </c>
      <c r="F66" s="29" t="s">
        <v>1769</v>
      </c>
      <c r="G66" s="26" t="s">
        <v>1702</v>
      </c>
      <c r="H66" s="29" t="s">
        <v>1770</v>
      </c>
      <c r="I66" s="25">
        <v>4</v>
      </c>
      <c r="J66" s="25">
        <v>1</v>
      </c>
      <c r="K66" s="33">
        <v>42.4</v>
      </c>
      <c r="L66" s="33">
        <v>177.8</v>
      </c>
      <c r="M66" s="33" t="s">
        <v>1771</v>
      </c>
      <c r="N66" s="33">
        <v>1</v>
      </c>
      <c r="O66" s="30">
        <v>50.6</v>
      </c>
      <c r="P66" s="33" t="s">
        <v>1772</v>
      </c>
      <c r="Q66" s="34">
        <f t="shared" si="2"/>
        <v>42.4</v>
      </c>
      <c r="R66" s="33">
        <v>1</v>
      </c>
      <c r="S66" s="34">
        <f t="shared" si="0"/>
        <v>42.4</v>
      </c>
    </row>
    <row r="67" spans="1:19">
      <c r="A67" s="25">
        <v>64</v>
      </c>
      <c r="B67" s="25" t="s">
        <v>1737</v>
      </c>
      <c r="C67" s="25"/>
      <c r="D67" s="26" t="s">
        <v>1736</v>
      </c>
      <c r="E67" s="36" t="s">
        <v>65</v>
      </c>
      <c r="F67" s="29" t="s">
        <v>1773</v>
      </c>
      <c r="G67" s="26" t="s">
        <v>1736</v>
      </c>
      <c r="H67" s="29" t="s">
        <v>1774</v>
      </c>
      <c r="I67" s="25">
        <v>4</v>
      </c>
      <c r="J67" s="25">
        <v>2</v>
      </c>
      <c r="K67" s="33">
        <v>1.4</v>
      </c>
      <c r="L67" s="33">
        <v>17.3</v>
      </c>
      <c r="M67" s="33" t="s">
        <v>1716</v>
      </c>
      <c r="N67" s="33">
        <v>1</v>
      </c>
      <c r="O67" s="30">
        <v>7.5</v>
      </c>
      <c r="P67" s="33"/>
      <c r="Q67" s="34">
        <f t="shared" si="2"/>
        <v>1.4</v>
      </c>
      <c r="R67" s="33">
        <f t="shared" ref="R67:R75" si="4">J67</f>
        <v>2</v>
      </c>
      <c r="S67" s="34">
        <f t="shared" si="0"/>
        <v>2.8</v>
      </c>
    </row>
    <row r="68" spans="1:19">
      <c r="A68" s="25">
        <v>65</v>
      </c>
      <c r="B68" s="25" t="s">
        <v>1737</v>
      </c>
      <c r="C68" s="25"/>
      <c r="D68" s="26" t="s">
        <v>1736</v>
      </c>
      <c r="E68" s="37" t="s">
        <v>1775</v>
      </c>
      <c r="F68" s="29" t="s">
        <v>1727</v>
      </c>
      <c r="G68" s="25" t="s">
        <v>1702</v>
      </c>
      <c r="H68" s="29" t="s">
        <v>1776</v>
      </c>
      <c r="I68" s="25">
        <v>4</v>
      </c>
      <c r="J68" s="25">
        <v>5</v>
      </c>
      <c r="K68" s="33">
        <v>5.5</v>
      </c>
      <c r="L68" s="33">
        <v>118.2</v>
      </c>
      <c r="M68" s="33" t="s">
        <v>1777</v>
      </c>
      <c r="N68" s="33">
        <v>1</v>
      </c>
      <c r="O68" s="30">
        <v>13.7</v>
      </c>
      <c r="P68" s="33"/>
      <c r="Q68" s="34">
        <f t="shared" si="2"/>
        <v>5.5</v>
      </c>
      <c r="R68" s="33">
        <f t="shared" si="4"/>
        <v>5</v>
      </c>
      <c r="S68" s="34">
        <f t="shared" si="0"/>
        <v>27.5</v>
      </c>
    </row>
    <row r="69" spans="1:19">
      <c r="A69" s="25">
        <v>66</v>
      </c>
      <c r="B69" s="25" t="s">
        <v>1737</v>
      </c>
      <c r="C69" s="25"/>
      <c r="D69" s="26" t="s">
        <v>1736</v>
      </c>
      <c r="E69" s="29" t="s">
        <v>1778</v>
      </c>
      <c r="F69" s="29" t="s">
        <v>1779</v>
      </c>
      <c r="G69" s="25" t="s">
        <v>1702</v>
      </c>
      <c r="H69" s="29" t="s">
        <v>1780</v>
      </c>
      <c r="I69" s="25">
        <v>4</v>
      </c>
      <c r="J69" s="25">
        <v>2</v>
      </c>
      <c r="K69" s="33">
        <v>3.2</v>
      </c>
      <c r="L69" s="33">
        <v>36.799999999999997</v>
      </c>
      <c r="M69" s="33" t="s">
        <v>1781</v>
      </c>
      <c r="N69" s="33">
        <v>1</v>
      </c>
      <c r="O69" s="30">
        <v>14.4</v>
      </c>
      <c r="P69" s="33"/>
      <c r="Q69" s="34">
        <f t="shared" si="2"/>
        <v>3.2</v>
      </c>
      <c r="R69" s="33">
        <f t="shared" si="4"/>
        <v>2</v>
      </c>
      <c r="S69" s="34">
        <f t="shared" ref="S69:S132" si="5">IF(R69="",0,ROUND(Q69*R69,1))</f>
        <v>6.4</v>
      </c>
    </row>
    <row r="70" spans="1:19">
      <c r="A70" s="25">
        <v>67</v>
      </c>
      <c r="B70" s="25" t="s">
        <v>1737</v>
      </c>
      <c r="C70" s="25"/>
      <c r="D70" s="26" t="s">
        <v>1736</v>
      </c>
      <c r="E70" s="29" t="s">
        <v>253</v>
      </c>
      <c r="F70" s="29" t="s">
        <v>1782</v>
      </c>
      <c r="G70" s="25" t="s">
        <v>1702</v>
      </c>
      <c r="H70" s="29" t="s">
        <v>1728</v>
      </c>
      <c r="I70" s="25">
        <v>4</v>
      </c>
      <c r="J70" s="25">
        <v>1</v>
      </c>
      <c r="K70" s="33">
        <v>2.6</v>
      </c>
      <c r="L70" s="33">
        <v>21.6</v>
      </c>
      <c r="M70" s="33" t="s">
        <v>1721</v>
      </c>
      <c r="N70" s="33">
        <v>1</v>
      </c>
      <c r="O70" s="30">
        <v>13.8</v>
      </c>
      <c r="P70" s="33"/>
      <c r="Q70" s="34">
        <f t="shared" si="2"/>
        <v>2.6</v>
      </c>
      <c r="R70" s="33">
        <f t="shared" si="4"/>
        <v>1</v>
      </c>
      <c r="S70" s="34">
        <f t="shared" si="5"/>
        <v>2.6</v>
      </c>
    </row>
    <row r="71" spans="1:19">
      <c r="A71" s="25">
        <v>68</v>
      </c>
      <c r="B71" s="25" t="s">
        <v>1737</v>
      </c>
      <c r="C71" s="25"/>
      <c r="D71" s="26" t="s">
        <v>1736</v>
      </c>
      <c r="E71" s="29" t="s">
        <v>254</v>
      </c>
      <c r="F71" s="29" t="s">
        <v>1782</v>
      </c>
      <c r="G71" s="25" t="s">
        <v>1702</v>
      </c>
      <c r="H71" s="29" t="s">
        <v>1728</v>
      </c>
      <c r="I71" s="25">
        <v>4</v>
      </c>
      <c r="J71" s="25">
        <v>1</v>
      </c>
      <c r="K71" s="33">
        <v>2.6</v>
      </c>
      <c r="L71" s="33">
        <v>21.6</v>
      </c>
      <c r="M71" s="33" t="s">
        <v>1721</v>
      </c>
      <c r="N71" s="33">
        <v>1</v>
      </c>
      <c r="O71" s="30">
        <v>13.8</v>
      </c>
      <c r="P71" s="33"/>
      <c r="Q71" s="34">
        <f t="shared" si="2"/>
        <v>2.6</v>
      </c>
      <c r="R71" s="33">
        <f t="shared" si="4"/>
        <v>1</v>
      </c>
      <c r="S71" s="34">
        <f t="shared" si="5"/>
        <v>2.6</v>
      </c>
    </row>
    <row r="72" spans="1:19">
      <c r="A72" s="25">
        <v>69</v>
      </c>
      <c r="B72" s="25" t="s">
        <v>1737</v>
      </c>
      <c r="C72" s="25"/>
      <c r="D72" s="26" t="s">
        <v>1736</v>
      </c>
      <c r="E72" s="29" t="s">
        <v>255</v>
      </c>
      <c r="F72" s="29" t="s">
        <v>1783</v>
      </c>
      <c r="G72" s="25" t="s">
        <v>1702</v>
      </c>
      <c r="H72" s="29" t="s">
        <v>1728</v>
      </c>
      <c r="I72" s="25">
        <v>4</v>
      </c>
      <c r="J72" s="25">
        <v>1</v>
      </c>
      <c r="K72" s="33">
        <v>1.9</v>
      </c>
      <c r="L72" s="33">
        <v>18.8</v>
      </c>
      <c r="M72" s="33" t="s">
        <v>1721</v>
      </c>
      <c r="N72" s="33">
        <v>1</v>
      </c>
      <c r="O72" s="30">
        <v>13.1</v>
      </c>
      <c r="P72" s="33"/>
      <c r="Q72" s="34">
        <f t="shared" si="2"/>
        <v>1.9</v>
      </c>
      <c r="R72" s="33">
        <f t="shared" si="4"/>
        <v>1</v>
      </c>
      <c r="S72" s="34">
        <f t="shared" si="5"/>
        <v>1.9</v>
      </c>
    </row>
    <row r="73" spans="1:19">
      <c r="A73" s="25">
        <v>70</v>
      </c>
      <c r="B73" s="25" t="s">
        <v>1737</v>
      </c>
      <c r="C73" s="25"/>
      <c r="D73" s="26" t="s">
        <v>1736</v>
      </c>
      <c r="E73" s="29" t="s">
        <v>256</v>
      </c>
      <c r="F73" s="29" t="s">
        <v>1783</v>
      </c>
      <c r="G73" s="25" t="s">
        <v>1702</v>
      </c>
      <c r="H73" s="29" t="s">
        <v>1728</v>
      </c>
      <c r="I73" s="25">
        <v>4</v>
      </c>
      <c r="J73" s="25">
        <v>1</v>
      </c>
      <c r="K73" s="33">
        <v>1.9</v>
      </c>
      <c r="L73" s="33">
        <v>18.8</v>
      </c>
      <c r="M73" s="33" t="s">
        <v>1721</v>
      </c>
      <c r="N73" s="33">
        <v>1</v>
      </c>
      <c r="O73" s="30">
        <v>13.1</v>
      </c>
      <c r="P73" s="33"/>
      <c r="Q73" s="34">
        <f t="shared" si="2"/>
        <v>1.9</v>
      </c>
      <c r="R73" s="33">
        <f t="shared" si="4"/>
        <v>1</v>
      </c>
      <c r="S73" s="34">
        <f t="shared" si="5"/>
        <v>1.9</v>
      </c>
    </row>
    <row r="74" spans="1:19">
      <c r="A74" s="25">
        <v>71</v>
      </c>
      <c r="B74" s="25" t="s">
        <v>1737</v>
      </c>
      <c r="C74" s="25"/>
      <c r="D74" s="26" t="s">
        <v>1736</v>
      </c>
      <c r="E74" s="29" t="s">
        <v>257</v>
      </c>
      <c r="F74" s="29" t="s">
        <v>1783</v>
      </c>
      <c r="G74" s="25" t="s">
        <v>1702</v>
      </c>
      <c r="H74" s="29" t="s">
        <v>1728</v>
      </c>
      <c r="I74" s="25">
        <v>4</v>
      </c>
      <c r="J74" s="25">
        <v>1</v>
      </c>
      <c r="K74" s="33">
        <v>1.9</v>
      </c>
      <c r="L74" s="33">
        <v>18.8</v>
      </c>
      <c r="M74" s="33" t="s">
        <v>1721</v>
      </c>
      <c r="N74" s="33">
        <v>1</v>
      </c>
      <c r="O74" s="30">
        <v>13.1</v>
      </c>
      <c r="P74" s="33"/>
      <c r="Q74" s="34">
        <f t="shared" si="2"/>
        <v>1.9</v>
      </c>
      <c r="R74" s="33">
        <f t="shared" si="4"/>
        <v>1</v>
      </c>
      <c r="S74" s="34">
        <f t="shared" si="5"/>
        <v>1.9</v>
      </c>
    </row>
    <row r="75" spans="1:19" ht="15.75" customHeight="1">
      <c r="A75" s="25">
        <v>72</v>
      </c>
      <c r="B75" s="25" t="s">
        <v>1784</v>
      </c>
      <c r="C75" s="25"/>
      <c r="D75" s="26" t="s">
        <v>1736</v>
      </c>
      <c r="E75" s="36" t="s">
        <v>1779</v>
      </c>
      <c r="F75" s="29" t="s">
        <v>1785</v>
      </c>
      <c r="G75" s="25" t="s">
        <v>1702</v>
      </c>
      <c r="H75" s="29" t="s">
        <v>1780</v>
      </c>
      <c r="I75" s="25">
        <v>4</v>
      </c>
      <c r="J75" s="25">
        <v>2</v>
      </c>
      <c r="K75" s="33">
        <v>1.3</v>
      </c>
      <c r="L75" s="33">
        <v>18.600000000000001</v>
      </c>
      <c r="M75" s="33" t="s">
        <v>1781</v>
      </c>
      <c r="N75" s="33">
        <v>1</v>
      </c>
      <c r="O75" s="30">
        <v>9.5</v>
      </c>
      <c r="P75" s="33"/>
      <c r="Q75" s="34">
        <f t="shared" si="2"/>
        <v>1.3</v>
      </c>
      <c r="R75" s="33">
        <f t="shared" si="4"/>
        <v>2</v>
      </c>
      <c r="S75" s="34">
        <f t="shared" si="5"/>
        <v>2.6</v>
      </c>
    </row>
    <row r="76" spans="1:19" ht="15.75" customHeight="1">
      <c r="A76" s="25">
        <v>73</v>
      </c>
      <c r="B76" s="25" t="s">
        <v>1784</v>
      </c>
      <c r="C76" s="25"/>
      <c r="D76" s="26" t="s">
        <v>49</v>
      </c>
      <c r="E76" s="36" t="s">
        <v>1786</v>
      </c>
      <c r="F76" s="29" t="s">
        <v>1787</v>
      </c>
      <c r="G76" s="25" t="s">
        <v>15</v>
      </c>
      <c r="H76" s="29" t="s">
        <v>1776</v>
      </c>
      <c r="I76" s="25">
        <v>4</v>
      </c>
      <c r="J76" s="25">
        <v>2</v>
      </c>
      <c r="K76" s="33">
        <v>59.8</v>
      </c>
      <c r="L76" s="33">
        <v>486.6</v>
      </c>
      <c r="M76" s="33" t="s">
        <v>1721</v>
      </c>
      <c r="N76" s="33">
        <v>1</v>
      </c>
      <c r="O76" s="30">
        <v>68</v>
      </c>
      <c r="P76" s="33" t="s">
        <v>79</v>
      </c>
      <c r="Q76" s="34">
        <f t="shared" si="2"/>
        <v>59.8</v>
      </c>
      <c r="R76" s="33">
        <v>4</v>
      </c>
      <c r="S76" s="34">
        <f t="shared" si="5"/>
        <v>239.2</v>
      </c>
    </row>
    <row r="77" spans="1:19" ht="15.75" customHeight="1">
      <c r="A77" s="25">
        <v>74</v>
      </c>
      <c r="B77" s="25" t="s">
        <v>1784</v>
      </c>
      <c r="C77" s="25"/>
      <c r="D77" s="26" t="s">
        <v>49</v>
      </c>
      <c r="E77" s="36" t="s">
        <v>70</v>
      </c>
      <c r="F77" s="29" t="s">
        <v>1788</v>
      </c>
      <c r="G77" s="25" t="s">
        <v>15</v>
      </c>
      <c r="H77" s="29" t="s">
        <v>1789</v>
      </c>
      <c r="I77" s="25">
        <v>4</v>
      </c>
      <c r="J77" s="25">
        <v>1</v>
      </c>
      <c r="K77" s="33">
        <v>41</v>
      </c>
      <c r="L77" s="33">
        <v>172.2</v>
      </c>
      <c r="M77" s="33" t="s">
        <v>1721</v>
      </c>
      <c r="N77" s="33">
        <v>1</v>
      </c>
      <c r="O77" s="30">
        <v>49.2</v>
      </c>
      <c r="P77" s="33" t="s">
        <v>42</v>
      </c>
      <c r="Q77" s="34">
        <f t="shared" si="2"/>
        <v>41</v>
      </c>
      <c r="R77" s="33">
        <v>2</v>
      </c>
      <c r="S77" s="34">
        <f t="shared" si="5"/>
        <v>82</v>
      </c>
    </row>
    <row r="78" spans="1:19" ht="15.75" customHeight="1">
      <c r="A78" s="25">
        <v>75</v>
      </c>
      <c r="B78" s="25" t="s">
        <v>1784</v>
      </c>
      <c r="C78" s="25"/>
      <c r="D78" s="26" t="s">
        <v>1736</v>
      </c>
      <c r="E78" s="36" t="s">
        <v>71</v>
      </c>
      <c r="F78" s="29" t="s">
        <v>1790</v>
      </c>
      <c r="G78" s="25" t="s">
        <v>1702</v>
      </c>
      <c r="H78" s="29" t="s">
        <v>1791</v>
      </c>
      <c r="I78" s="25">
        <v>4</v>
      </c>
      <c r="J78" s="25">
        <v>1</v>
      </c>
      <c r="K78" s="33">
        <v>56.6</v>
      </c>
      <c r="L78" s="33">
        <v>234.6</v>
      </c>
      <c r="M78" s="33" t="s">
        <v>1771</v>
      </c>
      <c r="N78" s="33">
        <v>1</v>
      </c>
      <c r="O78" s="30">
        <v>64.8</v>
      </c>
      <c r="P78" s="33" t="s">
        <v>1772</v>
      </c>
      <c r="Q78" s="34">
        <f t="shared" si="2"/>
        <v>56.6</v>
      </c>
      <c r="R78" s="33">
        <v>1</v>
      </c>
      <c r="S78" s="34">
        <f t="shared" si="5"/>
        <v>56.6</v>
      </c>
    </row>
    <row r="79" spans="1:19" ht="15.75" customHeight="1">
      <c r="A79" s="25">
        <v>76</v>
      </c>
      <c r="B79" s="25" t="s">
        <v>1784</v>
      </c>
      <c r="C79" s="25"/>
      <c r="D79" s="26" t="s">
        <v>1736</v>
      </c>
      <c r="E79" s="36" t="s">
        <v>72</v>
      </c>
      <c r="F79" s="29" t="s">
        <v>1792</v>
      </c>
      <c r="G79" s="25" t="s">
        <v>1702</v>
      </c>
      <c r="H79" s="29" t="s">
        <v>1793</v>
      </c>
      <c r="I79" s="25">
        <v>4</v>
      </c>
      <c r="J79" s="25">
        <v>1</v>
      </c>
      <c r="K79" s="33">
        <v>30.2</v>
      </c>
      <c r="L79" s="33">
        <v>129</v>
      </c>
      <c r="M79" s="33" t="s">
        <v>1760</v>
      </c>
      <c r="N79" s="33">
        <v>1</v>
      </c>
      <c r="O79" s="30">
        <v>38.4</v>
      </c>
      <c r="P79" s="33" t="s">
        <v>1743</v>
      </c>
      <c r="Q79" s="34">
        <f t="shared" si="2"/>
        <v>30.2</v>
      </c>
      <c r="R79" s="33">
        <f t="shared" ref="R79:R97" si="6">J79</f>
        <v>1</v>
      </c>
      <c r="S79" s="34">
        <f t="shared" si="5"/>
        <v>30.2</v>
      </c>
    </row>
    <row r="80" spans="1:19" ht="15.75" customHeight="1">
      <c r="A80" s="25">
        <v>77</v>
      </c>
      <c r="B80" s="25" t="s">
        <v>1784</v>
      </c>
      <c r="C80" s="25"/>
      <c r="D80" s="26" t="s">
        <v>1736</v>
      </c>
      <c r="E80" s="36" t="s">
        <v>73</v>
      </c>
      <c r="F80" s="29" t="s">
        <v>1794</v>
      </c>
      <c r="G80" s="25" t="s">
        <v>1740</v>
      </c>
      <c r="H80" s="29" t="s">
        <v>1795</v>
      </c>
      <c r="I80" s="25">
        <v>4</v>
      </c>
      <c r="J80" s="25">
        <v>1</v>
      </c>
      <c r="K80" s="33">
        <v>41.7</v>
      </c>
      <c r="L80" s="33">
        <v>172.9</v>
      </c>
      <c r="M80" s="33" t="s">
        <v>1760</v>
      </c>
      <c r="N80" s="33">
        <v>1</v>
      </c>
      <c r="O80" s="30">
        <v>47.8</v>
      </c>
      <c r="P80" s="33" t="s">
        <v>1796</v>
      </c>
      <c r="Q80" s="34">
        <f t="shared" si="2"/>
        <v>41.7</v>
      </c>
      <c r="R80" s="33">
        <f t="shared" si="6"/>
        <v>1</v>
      </c>
      <c r="S80" s="34">
        <f t="shared" si="5"/>
        <v>41.7</v>
      </c>
    </row>
    <row r="81" spans="1:19" ht="15.75" customHeight="1">
      <c r="A81" s="25">
        <v>78</v>
      </c>
      <c r="B81" s="25" t="s">
        <v>1784</v>
      </c>
      <c r="C81" s="25"/>
      <c r="D81" s="26" t="s">
        <v>1736</v>
      </c>
      <c r="E81" s="36" t="s">
        <v>74</v>
      </c>
      <c r="F81" s="29" t="s">
        <v>273</v>
      </c>
      <c r="G81" s="25" t="s">
        <v>1740</v>
      </c>
      <c r="H81" s="29" t="s">
        <v>1795</v>
      </c>
      <c r="I81" s="25">
        <v>4</v>
      </c>
      <c r="J81" s="25">
        <v>1</v>
      </c>
      <c r="K81" s="33">
        <v>41.7</v>
      </c>
      <c r="L81" s="33">
        <v>172.9</v>
      </c>
      <c r="M81" s="33" t="s">
        <v>1760</v>
      </c>
      <c r="N81" s="33">
        <v>1</v>
      </c>
      <c r="O81" s="30">
        <v>47.8</v>
      </c>
      <c r="P81" s="33" t="s">
        <v>1796</v>
      </c>
      <c r="Q81" s="34">
        <f t="shared" si="2"/>
        <v>41.7</v>
      </c>
      <c r="R81" s="33">
        <f t="shared" si="6"/>
        <v>1</v>
      </c>
      <c r="S81" s="34">
        <f t="shared" si="5"/>
        <v>41.7</v>
      </c>
    </row>
    <row r="82" spans="1:19" ht="15.75" customHeight="1">
      <c r="A82" s="25">
        <v>79</v>
      </c>
      <c r="B82" s="25" t="s">
        <v>258</v>
      </c>
      <c r="C82" s="25"/>
      <c r="D82" s="26" t="s">
        <v>1736</v>
      </c>
      <c r="E82" s="36" t="s">
        <v>75</v>
      </c>
      <c r="F82" s="29" t="s">
        <v>1797</v>
      </c>
      <c r="G82" s="25" t="s">
        <v>15</v>
      </c>
      <c r="H82" s="29" t="s">
        <v>1798</v>
      </c>
      <c r="I82" s="25">
        <v>4</v>
      </c>
      <c r="J82" s="25">
        <v>1</v>
      </c>
      <c r="K82" s="33">
        <v>7.5</v>
      </c>
      <c r="L82" s="33">
        <v>35.1</v>
      </c>
      <c r="M82" s="33" t="s">
        <v>1747</v>
      </c>
      <c r="N82" s="33">
        <v>1</v>
      </c>
      <c r="O82" s="30">
        <v>12.6</v>
      </c>
      <c r="P82" s="33" t="s">
        <v>1799</v>
      </c>
      <c r="Q82" s="34">
        <f t="shared" si="2"/>
        <v>7.5</v>
      </c>
      <c r="R82" s="33">
        <f t="shared" si="6"/>
        <v>1</v>
      </c>
      <c r="S82" s="34">
        <f t="shared" si="5"/>
        <v>7.5</v>
      </c>
    </row>
    <row r="83" spans="1:19" ht="15.75" customHeight="1">
      <c r="A83" s="25">
        <v>80</v>
      </c>
      <c r="B83" s="25" t="s">
        <v>1784</v>
      </c>
      <c r="C83" s="25"/>
      <c r="D83" s="26" t="s">
        <v>1736</v>
      </c>
      <c r="E83" s="36" t="s">
        <v>1800</v>
      </c>
      <c r="F83" s="29" t="s">
        <v>1801</v>
      </c>
      <c r="G83" s="25" t="s">
        <v>1702</v>
      </c>
      <c r="H83" s="29" t="s">
        <v>1802</v>
      </c>
      <c r="I83" s="25">
        <v>4</v>
      </c>
      <c r="J83" s="25">
        <v>1</v>
      </c>
      <c r="K83" s="33">
        <v>14.7</v>
      </c>
      <c r="L83" s="33">
        <v>63.9</v>
      </c>
      <c r="M83" s="33" t="s">
        <v>1742</v>
      </c>
      <c r="N83" s="33">
        <v>1</v>
      </c>
      <c r="O83" s="30">
        <v>19.8</v>
      </c>
      <c r="P83" s="33" t="s">
        <v>44</v>
      </c>
      <c r="Q83" s="34">
        <f t="shared" si="2"/>
        <v>14.7</v>
      </c>
      <c r="R83" s="33">
        <f t="shared" si="6"/>
        <v>1</v>
      </c>
      <c r="S83" s="34">
        <f t="shared" si="5"/>
        <v>14.7</v>
      </c>
    </row>
    <row r="84" spans="1:19" ht="15.75" customHeight="1">
      <c r="A84" s="25">
        <v>81</v>
      </c>
      <c r="B84" s="25" t="s">
        <v>1784</v>
      </c>
      <c r="C84" s="25"/>
      <c r="D84" s="26" t="s">
        <v>1736</v>
      </c>
      <c r="E84" s="36" t="s">
        <v>259</v>
      </c>
      <c r="F84" s="29" t="s">
        <v>1803</v>
      </c>
      <c r="G84" s="25" t="s">
        <v>1740</v>
      </c>
      <c r="H84" s="29" t="s">
        <v>1804</v>
      </c>
      <c r="I84" s="25">
        <v>4</v>
      </c>
      <c r="J84" s="25">
        <v>1</v>
      </c>
      <c r="K84" s="33">
        <v>57.5</v>
      </c>
      <c r="L84" s="33">
        <v>236.1</v>
      </c>
      <c r="M84" s="33" t="s">
        <v>1742</v>
      </c>
      <c r="N84" s="33">
        <v>1</v>
      </c>
      <c r="O84" s="30">
        <v>63.6</v>
      </c>
      <c r="P84" s="33" t="s">
        <v>1743</v>
      </c>
      <c r="Q84" s="34">
        <f t="shared" si="2"/>
        <v>57.5</v>
      </c>
      <c r="R84" s="33">
        <f t="shared" si="6"/>
        <v>1</v>
      </c>
      <c r="S84" s="34">
        <f t="shared" si="5"/>
        <v>57.5</v>
      </c>
    </row>
    <row r="85" spans="1:19" ht="15.75" customHeight="1">
      <c r="A85" s="25">
        <v>82</v>
      </c>
      <c r="B85" s="25" t="s">
        <v>1784</v>
      </c>
      <c r="C85" s="25"/>
      <c r="D85" s="26" t="s">
        <v>1736</v>
      </c>
      <c r="E85" s="36" t="s">
        <v>260</v>
      </c>
      <c r="F85" s="29" t="s">
        <v>274</v>
      </c>
      <c r="G85" s="25" t="s">
        <v>1740</v>
      </c>
      <c r="H85" s="29" t="s">
        <v>1804</v>
      </c>
      <c r="I85" s="25">
        <v>4</v>
      </c>
      <c r="J85" s="25">
        <v>1</v>
      </c>
      <c r="K85" s="33">
        <v>13.4</v>
      </c>
      <c r="L85" s="33">
        <v>59.7</v>
      </c>
      <c r="M85" s="33" t="s">
        <v>1742</v>
      </c>
      <c r="N85" s="33">
        <v>1</v>
      </c>
      <c r="O85" s="30">
        <v>19.5</v>
      </c>
      <c r="P85" s="33" t="s">
        <v>44</v>
      </c>
      <c r="Q85" s="34">
        <f t="shared" si="2"/>
        <v>13.4</v>
      </c>
      <c r="R85" s="33">
        <f t="shared" si="6"/>
        <v>1</v>
      </c>
      <c r="S85" s="34">
        <f t="shared" si="5"/>
        <v>13.4</v>
      </c>
    </row>
    <row r="86" spans="1:19" ht="15.75" customHeight="1">
      <c r="A86" s="25">
        <v>83</v>
      </c>
      <c r="B86" s="25" t="s">
        <v>1784</v>
      </c>
      <c r="C86" s="25"/>
      <c r="D86" s="26" t="s">
        <v>49</v>
      </c>
      <c r="E86" s="36" t="s">
        <v>261</v>
      </c>
      <c r="F86" s="29" t="s">
        <v>275</v>
      </c>
      <c r="G86" s="25" t="s">
        <v>45</v>
      </c>
      <c r="H86" s="29" t="s">
        <v>40</v>
      </c>
      <c r="I86" s="25">
        <v>4</v>
      </c>
      <c r="J86" s="25">
        <v>1</v>
      </c>
      <c r="K86" s="33">
        <v>67.8</v>
      </c>
      <c r="L86" s="33">
        <v>277.3</v>
      </c>
      <c r="M86" s="33" t="s">
        <v>1742</v>
      </c>
      <c r="N86" s="33">
        <v>1</v>
      </c>
      <c r="O86" s="30">
        <v>73.900000000000006</v>
      </c>
      <c r="P86" s="33" t="s">
        <v>1743</v>
      </c>
      <c r="Q86" s="34">
        <f t="shared" si="2"/>
        <v>67.8</v>
      </c>
      <c r="R86" s="33">
        <f t="shared" si="6"/>
        <v>1</v>
      </c>
      <c r="S86" s="34">
        <f t="shared" si="5"/>
        <v>67.8</v>
      </c>
    </row>
    <row r="87" spans="1:19" ht="15.75" customHeight="1">
      <c r="A87" s="25">
        <v>84</v>
      </c>
      <c r="B87" s="25" t="s">
        <v>258</v>
      </c>
      <c r="C87" s="25"/>
      <c r="D87" s="26" t="s">
        <v>1736</v>
      </c>
      <c r="E87" s="36" t="s">
        <v>262</v>
      </c>
      <c r="F87" s="29" t="s">
        <v>276</v>
      </c>
      <c r="G87" s="25" t="s">
        <v>45</v>
      </c>
      <c r="H87" s="29" t="s">
        <v>1804</v>
      </c>
      <c r="I87" s="25">
        <v>4</v>
      </c>
      <c r="J87" s="25">
        <v>1</v>
      </c>
      <c r="K87" s="33">
        <v>76.8</v>
      </c>
      <c r="L87" s="33">
        <v>313.3</v>
      </c>
      <c r="M87" s="33" t="s">
        <v>1742</v>
      </c>
      <c r="N87" s="33">
        <v>1</v>
      </c>
      <c r="O87" s="30">
        <v>82.9</v>
      </c>
      <c r="P87" s="33" t="s">
        <v>44</v>
      </c>
      <c r="Q87" s="34">
        <f t="shared" si="2"/>
        <v>76.8</v>
      </c>
      <c r="R87" s="33">
        <f t="shared" si="6"/>
        <v>1</v>
      </c>
      <c r="S87" s="34">
        <f t="shared" si="5"/>
        <v>76.8</v>
      </c>
    </row>
    <row r="88" spans="1:19" ht="15.75" customHeight="1">
      <c r="A88" s="25">
        <v>85</v>
      </c>
      <c r="B88" s="25" t="s">
        <v>258</v>
      </c>
      <c r="C88" s="25"/>
      <c r="D88" s="26" t="s">
        <v>1736</v>
      </c>
      <c r="E88" s="36" t="s">
        <v>263</v>
      </c>
      <c r="F88" s="29" t="s">
        <v>1805</v>
      </c>
      <c r="G88" s="25" t="s">
        <v>1740</v>
      </c>
      <c r="H88" s="29" t="s">
        <v>1806</v>
      </c>
      <c r="I88" s="25">
        <v>4</v>
      </c>
      <c r="J88" s="25">
        <v>1</v>
      </c>
      <c r="K88" s="33">
        <v>67.8</v>
      </c>
      <c r="L88" s="33">
        <v>277.3</v>
      </c>
      <c r="M88" s="33" t="s">
        <v>1742</v>
      </c>
      <c r="N88" s="33">
        <v>1</v>
      </c>
      <c r="O88" s="30">
        <v>73.900000000000006</v>
      </c>
      <c r="P88" s="33" t="s">
        <v>1807</v>
      </c>
      <c r="Q88" s="34">
        <f t="shared" si="2"/>
        <v>67.8</v>
      </c>
      <c r="R88" s="33">
        <f t="shared" si="6"/>
        <v>1</v>
      </c>
      <c r="S88" s="34">
        <f t="shared" si="5"/>
        <v>67.8</v>
      </c>
    </row>
    <row r="89" spans="1:19" ht="15.75" customHeight="1">
      <c r="A89" s="25">
        <v>86</v>
      </c>
      <c r="B89" s="25" t="s">
        <v>1784</v>
      </c>
      <c r="C89" s="25"/>
      <c r="D89" s="26" t="s">
        <v>1736</v>
      </c>
      <c r="E89" s="36" t="s">
        <v>264</v>
      </c>
      <c r="F89" s="29" t="s">
        <v>277</v>
      </c>
      <c r="G89" s="25" t="s">
        <v>1740</v>
      </c>
      <c r="H89" s="29" t="s">
        <v>1804</v>
      </c>
      <c r="I89" s="25">
        <v>4</v>
      </c>
      <c r="J89" s="25">
        <v>1</v>
      </c>
      <c r="K89" s="33">
        <v>44.7</v>
      </c>
      <c r="L89" s="33">
        <v>184.9</v>
      </c>
      <c r="M89" s="33" t="s">
        <v>1742</v>
      </c>
      <c r="N89" s="33">
        <v>1</v>
      </c>
      <c r="O89" s="30">
        <v>50.8</v>
      </c>
      <c r="P89" s="33" t="s">
        <v>1743</v>
      </c>
      <c r="Q89" s="34">
        <f t="shared" si="2"/>
        <v>44.7</v>
      </c>
      <c r="R89" s="33">
        <f t="shared" si="6"/>
        <v>1</v>
      </c>
      <c r="S89" s="34">
        <f t="shared" si="5"/>
        <v>44.7</v>
      </c>
    </row>
    <row r="90" spans="1:19" ht="15.75" customHeight="1">
      <c r="A90" s="25">
        <v>87</v>
      </c>
      <c r="B90" s="25" t="s">
        <v>1784</v>
      </c>
      <c r="C90" s="25"/>
      <c r="D90" s="26" t="s">
        <v>1736</v>
      </c>
      <c r="E90" s="36" t="s">
        <v>265</v>
      </c>
      <c r="F90" s="29" t="s">
        <v>278</v>
      </c>
      <c r="G90" s="25" t="s">
        <v>1740</v>
      </c>
      <c r="H90" s="29" t="s">
        <v>1806</v>
      </c>
      <c r="I90" s="25">
        <v>4</v>
      </c>
      <c r="J90" s="25">
        <v>1</v>
      </c>
      <c r="K90" s="33">
        <v>36</v>
      </c>
      <c r="L90" s="33">
        <v>150.1</v>
      </c>
      <c r="M90" s="33" t="s">
        <v>1742</v>
      </c>
      <c r="N90" s="33">
        <v>1</v>
      </c>
      <c r="O90" s="30">
        <v>42.1</v>
      </c>
      <c r="P90" s="33" t="s">
        <v>1807</v>
      </c>
      <c r="Q90" s="34">
        <f t="shared" si="2"/>
        <v>36</v>
      </c>
      <c r="R90" s="33">
        <f t="shared" si="6"/>
        <v>1</v>
      </c>
      <c r="S90" s="34">
        <f t="shared" si="5"/>
        <v>36</v>
      </c>
    </row>
    <row r="91" spans="1:19" ht="15.75" customHeight="1">
      <c r="A91" s="25">
        <v>88</v>
      </c>
      <c r="B91" s="25" t="s">
        <v>1784</v>
      </c>
      <c r="C91" s="25"/>
      <c r="D91" s="26" t="s">
        <v>49</v>
      </c>
      <c r="E91" s="36" t="s">
        <v>266</v>
      </c>
      <c r="F91" s="29" t="s">
        <v>279</v>
      </c>
      <c r="G91" s="25" t="s">
        <v>1740</v>
      </c>
      <c r="H91" s="29" t="s">
        <v>1804</v>
      </c>
      <c r="I91" s="25">
        <v>4</v>
      </c>
      <c r="J91" s="25">
        <v>1</v>
      </c>
      <c r="K91" s="33">
        <v>87.2</v>
      </c>
      <c r="L91" s="33">
        <v>354.9</v>
      </c>
      <c r="M91" s="33" t="s">
        <v>1742</v>
      </c>
      <c r="N91" s="33">
        <v>1</v>
      </c>
      <c r="O91" s="30">
        <v>93.3</v>
      </c>
      <c r="P91" s="33" t="s">
        <v>1743</v>
      </c>
      <c r="Q91" s="34">
        <f t="shared" si="2"/>
        <v>87.2</v>
      </c>
      <c r="R91" s="33">
        <f t="shared" si="6"/>
        <v>1</v>
      </c>
      <c r="S91" s="34">
        <f t="shared" si="5"/>
        <v>87.2</v>
      </c>
    </row>
    <row r="92" spans="1:19" ht="15.75" customHeight="1">
      <c r="A92" s="25">
        <v>89</v>
      </c>
      <c r="B92" s="25" t="s">
        <v>1784</v>
      </c>
      <c r="C92" s="25"/>
      <c r="D92" s="26" t="s">
        <v>1736</v>
      </c>
      <c r="E92" s="36" t="s">
        <v>267</v>
      </c>
      <c r="F92" s="29" t="s">
        <v>1808</v>
      </c>
      <c r="G92" s="25" t="s">
        <v>1702</v>
      </c>
      <c r="H92" s="29" t="s">
        <v>1804</v>
      </c>
      <c r="I92" s="25">
        <v>4</v>
      </c>
      <c r="J92" s="25">
        <v>1</v>
      </c>
      <c r="K92" s="33">
        <v>80.599999999999994</v>
      </c>
      <c r="L92" s="33">
        <v>330.6</v>
      </c>
      <c r="M92" s="33" t="s">
        <v>1760</v>
      </c>
      <c r="N92" s="33">
        <v>1</v>
      </c>
      <c r="O92" s="30">
        <v>88.8</v>
      </c>
      <c r="P92" s="33" t="s">
        <v>1743</v>
      </c>
      <c r="Q92" s="34">
        <f t="shared" si="2"/>
        <v>80.599999999999994</v>
      </c>
      <c r="R92" s="33">
        <f t="shared" si="6"/>
        <v>1</v>
      </c>
      <c r="S92" s="34">
        <f t="shared" si="5"/>
        <v>80.599999999999994</v>
      </c>
    </row>
    <row r="93" spans="1:19" ht="15.75" customHeight="1">
      <c r="A93" s="25">
        <v>90</v>
      </c>
      <c r="B93" s="25" t="s">
        <v>1784</v>
      </c>
      <c r="C93" s="25"/>
      <c r="D93" s="26" t="s">
        <v>1736</v>
      </c>
      <c r="E93" s="36" t="s">
        <v>268</v>
      </c>
      <c r="F93" s="29" t="s">
        <v>280</v>
      </c>
      <c r="G93" s="25" t="s">
        <v>1702</v>
      </c>
      <c r="H93" s="29" t="s">
        <v>1806</v>
      </c>
      <c r="I93" s="25">
        <v>4</v>
      </c>
      <c r="J93" s="25">
        <v>1</v>
      </c>
      <c r="K93" s="33">
        <v>69</v>
      </c>
      <c r="L93" s="33">
        <v>284.2</v>
      </c>
      <c r="M93" s="33" t="s">
        <v>1742</v>
      </c>
      <c r="N93" s="33">
        <v>1</v>
      </c>
      <c r="O93" s="30">
        <v>77.2</v>
      </c>
      <c r="P93" s="33" t="s">
        <v>1807</v>
      </c>
      <c r="Q93" s="34">
        <f t="shared" si="2"/>
        <v>69</v>
      </c>
      <c r="R93" s="33">
        <f t="shared" si="6"/>
        <v>1</v>
      </c>
      <c r="S93" s="34">
        <f t="shared" si="5"/>
        <v>69</v>
      </c>
    </row>
    <row r="94" spans="1:19" ht="15.75" customHeight="1">
      <c r="A94" s="25">
        <v>91</v>
      </c>
      <c r="B94" s="25" t="s">
        <v>258</v>
      </c>
      <c r="C94" s="25"/>
      <c r="D94" s="26" t="s">
        <v>49</v>
      </c>
      <c r="E94" s="36" t="s">
        <v>269</v>
      </c>
      <c r="F94" s="29" t="s">
        <v>281</v>
      </c>
      <c r="G94" s="25" t="s">
        <v>15</v>
      </c>
      <c r="H94" s="29" t="s">
        <v>1804</v>
      </c>
      <c r="I94" s="25">
        <v>4</v>
      </c>
      <c r="J94" s="25">
        <v>1</v>
      </c>
      <c r="K94" s="33">
        <v>51.4</v>
      </c>
      <c r="L94" s="33">
        <v>213.8</v>
      </c>
      <c r="M94" s="33" t="s">
        <v>1760</v>
      </c>
      <c r="N94" s="33">
        <v>1</v>
      </c>
      <c r="O94" s="30">
        <v>59.6</v>
      </c>
      <c r="P94" s="33" t="s">
        <v>1743</v>
      </c>
      <c r="Q94" s="34">
        <f t="shared" si="2"/>
        <v>51.4</v>
      </c>
      <c r="R94" s="33">
        <f t="shared" si="6"/>
        <v>1</v>
      </c>
      <c r="S94" s="34">
        <f t="shared" si="5"/>
        <v>51.4</v>
      </c>
    </row>
    <row r="95" spans="1:19" ht="15.75" customHeight="1">
      <c r="A95" s="25">
        <v>92</v>
      </c>
      <c r="B95" s="25" t="s">
        <v>1784</v>
      </c>
      <c r="C95" s="25"/>
      <c r="D95" s="26" t="s">
        <v>49</v>
      </c>
      <c r="E95" s="36" t="s">
        <v>270</v>
      </c>
      <c r="F95" s="29" t="s">
        <v>282</v>
      </c>
      <c r="G95" s="25" t="s">
        <v>1702</v>
      </c>
      <c r="H95" s="29" t="s">
        <v>1806</v>
      </c>
      <c r="I95" s="25">
        <v>4</v>
      </c>
      <c r="J95" s="25">
        <v>1</v>
      </c>
      <c r="K95" s="33">
        <v>56.5</v>
      </c>
      <c r="L95" s="33">
        <v>234.2</v>
      </c>
      <c r="M95" s="33" t="s">
        <v>1742</v>
      </c>
      <c r="N95" s="33">
        <v>1</v>
      </c>
      <c r="O95" s="30">
        <v>64.7</v>
      </c>
      <c r="P95" s="33" t="s">
        <v>1807</v>
      </c>
      <c r="Q95" s="34">
        <f t="shared" ref="Q95:Q158" si="7">K95</f>
        <v>56.5</v>
      </c>
      <c r="R95" s="33">
        <f t="shared" si="6"/>
        <v>1</v>
      </c>
      <c r="S95" s="34">
        <f t="shared" si="5"/>
        <v>56.5</v>
      </c>
    </row>
    <row r="96" spans="1:19" ht="15.75" customHeight="1">
      <c r="A96" s="25">
        <v>93</v>
      </c>
      <c r="B96" s="25" t="s">
        <v>1784</v>
      </c>
      <c r="C96" s="25"/>
      <c r="D96" s="26" t="s">
        <v>49</v>
      </c>
      <c r="E96" s="36" t="s">
        <v>271</v>
      </c>
      <c r="F96" s="29" t="s">
        <v>283</v>
      </c>
      <c r="G96" s="25" t="s">
        <v>15</v>
      </c>
      <c r="H96" s="29" t="s">
        <v>1804</v>
      </c>
      <c r="I96" s="25">
        <v>4</v>
      </c>
      <c r="J96" s="25">
        <v>1</v>
      </c>
      <c r="K96" s="33">
        <v>72.8</v>
      </c>
      <c r="L96" s="33">
        <v>299.39999999999998</v>
      </c>
      <c r="M96" s="33" t="s">
        <v>1760</v>
      </c>
      <c r="N96" s="33">
        <v>1</v>
      </c>
      <c r="O96" s="30">
        <v>81</v>
      </c>
      <c r="P96" s="33" t="s">
        <v>44</v>
      </c>
      <c r="Q96" s="34">
        <f t="shared" si="7"/>
        <v>72.8</v>
      </c>
      <c r="R96" s="33">
        <f t="shared" si="6"/>
        <v>1</v>
      </c>
      <c r="S96" s="34">
        <f t="shared" si="5"/>
        <v>72.8</v>
      </c>
    </row>
    <row r="97" spans="1:19" ht="15.75" customHeight="1">
      <c r="A97" s="25">
        <v>94</v>
      </c>
      <c r="B97" s="25" t="s">
        <v>1784</v>
      </c>
      <c r="C97" s="25"/>
      <c r="D97" s="26" t="s">
        <v>49</v>
      </c>
      <c r="E97" s="36" t="s">
        <v>272</v>
      </c>
      <c r="F97" s="29" t="s">
        <v>284</v>
      </c>
      <c r="G97" s="25" t="s">
        <v>15</v>
      </c>
      <c r="H97" s="29" t="s">
        <v>1804</v>
      </c>
      <c r="I97" s="25">
        <v>4</v>
      </c>
      <c r="J97" s="25">
        <v>1</v>
      </c>
      <c r="K97" s="33">
        <v>59.1</v>
      </c>
      <c r="L97" s="33">
        <v>244.6</v>
      </c>
      <c r="M97" s="33" t="s">
        <v>1760</v>
      </c>
      <c r="N97" s="33">
        <v>1</v>
      </c>
      <c r="O97" s="30">
        <v>67.3</v>
      </c>
      <c r="P97" s="33" t="s">
        <v>44</v>
      </c>
      <c r="Q97" s="34">
        <f t="shared" si="7"/>
        <v>59.1</v>
      </c>
      <c r="R97" s="33">
        <f t="shared" si="6"/>
        <v>1</v>
      </c>
      <c r="S97" s="34">
        <f t="shared" si="5"/>
        <v>59.1</v>
      </c>
    </row>
    <row r="98" spans="1:19">
      <c r="A98" s="25">
        <v>95</v>
      </c>
      <c r="B98" s="25" t="s">
        <v>1784</v>
      </c>
      <c r="C98" s="25"/>
      <c r="D98" s="25" t="s">
        <v>45</v>
      </c>
      <c r="E98" s="36" t="s">
        <v>1810</v>
      </c>
      <c r="F98" s="29" t="s">
        <v>1811</v>
      </c>
      <c r="G98" s="25" t="s">
        <v>1740</v>
      </c>
      <c r="H98" s="29" t="s">
        <v>287</v>
      </c>
      <c r="I98" s="25">
        <v>1</v>
      </c>
      <c r="J98" s="25">
        <v>1</v>
      </c>
      <c r="K98" s="33">
        <v>1.8</v>
      </c>
      <c r="L98" s="33">
        <v>5.8</v>
      </c>
      <c r="M98" s="33" t="s">
        <v>223</v>
      </c>
      <c r="N98" s="33">
        <v>1</v>
      </c>
      <c r="O98" s="30">
        <v>5.8</v>
      </c>
      <c r="P98" s="33" t="s">
        <v>1807</v>
      </c>
      <c r="Q98" s="34">
        <f t="shared" si="7"/>
        <v>1.8</v>
      </c>
      <c r="R98" s="33">
        <v>1</v>
      </c>
      <c r="S98" s="34">
        <f t="shared" si="5"/>
        <v>1.8</v>
      </c>
    </row>
    <row r="99" spans="1:19">
      <c r="A99" s="25">
        <v>96</v>
      </c>
      <c r="B99" s="25" t="s">
        <v>258</v>
      </c>
      <c r="C99" s="25"/>
      <c r="D99" s="25" t="s">
        <v>1740</v>
      </c>
      <c r="E99" s="36" t="s">
        <v>285</v>
      </c>
      <c r="F99" s="29" t="s">
        <v>1811</v>
      </c>
      <c r="G99" s="25" t="s">
        <v>1740</v>
      </c>
      <c r="H99" s="29" t="s">
        <v>1812</v>
      </c>
      <c r="I99" s="25">
        <v>1</v>
      </c>
      <c r="J99" s="25">
        <v>1</v>
      </c>
      <c r="K99" s="33">
        <v>2.6</v>
      </c>
      <c r="L99" s="33">
        <v>6.6</v>
      </c>
      <c r="M99" s="33" t="s">
        <v>223</v>
      </c>
      <c r="N99" s="33">
        <v>1</v>
      </c>
      <c r="O99" s="30">
        <v>6.6</v>
      </c>
      <c r="P99" s="33" t="s">
        <v>62</v>
      </c>
      <c r="Q99" s="34">
        <f t="shared" si="7"/>
        <v>2.6</v>
      </c>
      <c r="R99" s="33">
        <v>1</v>
      </c>
      <c r="S99" s="34">
        <f t="shared" si="5"/>
        <v>2.6</v>
      </c>
    </row>
    <row r="100" spans="1:19">
      <c r="A100" s="25">
        <v>97</v>
      </c>
      <c r="B100" s="25" t="s">
        <v>1784</v>
      </c>
      <c r="C100" s="25"/>
      <c r="D100" s="25" t="s">
        <v>1740</v>
      </c>
      <c r="E100" s="36" t="s">
        <v>1813</v>
      </c>
      <c r="F100" s="29" t="s">
        <v>1814</v>
      </c>
      <c r="G100" s="25" t="s">
        <v>1740</v>
      </c>
      <c r="H100" s="29" t="s">
        <v>1815</v>
      </c>
      <c r="I100" s="25">
        <v>1</v>
      </c>
      <c r="J100" s="25">
        <v>1</v>
      </c>
      <c r="K100" s="33">
        <v>3.2</v>
      </c>
      <c r="L100" s="33">
        <v>7.2</v>
      </c>
      <c r="M100" s="33" t="s">
        <v>223</v>
      </c>
      <c r="N100" s="33">
        <v>1</v>
      </c>
      <c r="O100" s="30">
        <v>7.2</v>
      </c>
      <c r="P100" s="33" t="s">
        <v>1816</v>
      </c>
      <c r="Q100" s="34">
        <f t="shared" si="7"/>
        <v>3.2</v>
      </c>
      <c r="R100" s="33">
        <f>J100</f>
        <v>1</v>
      </c>
      <c r="S100" s="34">
        <f t="shared" si="5"/>
        <v>3.2</v>
      </c>
    </row>
    <row r="101" spans="1:19">
      <c r="A101" s="25">
        <v>98</v>
      </c>
      <c r="B101" s="25" t="s">
        <v>1784</v>
      </c>
      <c r="C101" s="25"/>
      <c r="D101" s="25" t="s">
        <v>1740</v>
      </c>
      <c r="E101" s="36" t="s">
        <v>289</v>
      </c>
      <c r="F101" s="29" t="s">
        <v>1811</v>
      </c>
      <c r="G101" s="25" t="s">
        <v>1740</v>
      </c>
      <c r="H101" s="29" t="s">
        <v>1812</v>
      </c>
      <c r="I101" s="25">
        <v>1</v>
      </c>
      <c r="J101" s="25">
        <v>1</v>
      </c>
      <c r="K101" s="33">
        <v>1.8</v>
      </c>
      <c r="L101" s="33">
        <v>5.8</v>
      </c>
      <c r="M101" s="33" t="s">
        <v>223</v>
      </c>
      <c r="N101" s="33">
        <v>1</v>
      </c>
      <c r="O101" s="30">
        <v>5.8</v>
      </c>
      <c r="P101" s="33" t="s">
        <v>1807</v>
      </c>
      <c r="Q101" s="34">
        <f t="shared" si="7"/>
        <v>1.8</v>
      </c>
      <c r="R101" s="33">
        <v>1</v>
      </c>
      <c r="S101" s="34">
        <f t="shared" si="5"/>
        <v>1.8</v>
      </c>
    </row>
    <row r="102" spans="1:19">
      <c r="A102" s="25">
        <v>99</v>
      </c>
      <c r="B102" s="25" t="s">
        <v>1784</v>
      </c>
      <c r="C102" s="25"/>
      <c r="D102" s="25" t="s">
        <v>1740</v>
      </c>
      <c r="E102" s="36" t="s">
        <v>290</v>
      </c>
      <c r="F102" s="29" t="s">
        <v>1811</v>
      </c>
      <c r="G102" s="25" t="s">
        <v>45</v>
      </c>
      <c r="H102" s="29" t="s">
        <v>287</v>
      </c>
      <c r="I102" s="25">
        <v>1</v>
      </c>
      <c r="J102" s="25">
        <v>1</v>
      </c>
      <c r="K102" s="33">
        <v>2.6</v>
      </c>
      <c r="L102" s="33">
        <v>6.6</v>
      </c>
      <c r="M102" s="33" t="s">
        <v>223</v>
      </c>
      <c r="N102" s="33">
        <v>1</v>
      </c>
      <c r="O102" s="30">
        <v>6.6</v>
      </c>
      <c r="P102" s="33" t="s">
        <v>62</v>
      </c>
      <c r="Q102" s="34">
        <f t="shared" si="7"/>
        <v>2.6</v>
      </c>
      <c r="R102" s="33">
        <v>1</v>
      </c>
      <c r="S102" s="34">
        <f t="shared" si="5"/>
        <v>2.6</v>
      </c>
    </row>
    <row r="103" spans="1:19">
      <c r="A103" s="25">
        <v>100</v>
      </c>
      <c r="B103" s="25" t="s">
        <v>1784</v>
      </c>
      <c r="C103" s="25"/>
      <c r="D103" s="25" t="s">
        <v>1740</v>
      </c>
      <c r="E103" s="36" t="s">
        <v>291</v>
      </c>
      <c r="F103" s="29" t="s">
        <v>1814</v>
      </c>
      <c r="G103" s="25" t="s">
        <v>1740</v>
      </c>
      <c r="H103" s="29" t="s">
        <v>288</v>
      </c>
      <c r="I103" s="25">
        <v>1</v>
      </c>
      <c r="J103" s="25">
        <v>1</v>
      </c>
      <c r="K103" s="33">
        <v>3.2</v>
      </c>
      <c r="L103" s="33">
        <v>7.2</v>
      </c>
      <c r="M103" s="33" t="s">
        <v>223</v>
      </c>
      <c r="N103" s="33">
        <v>1</v>
      </c>
      <c r="O103" s="30">
        <v>7.2</v>
      </c>
      <c r="P103" s="33" t="s">
        <v>1816</v>
      </c>
      <c r="Q103" s="34">
        <f t="shared" si="7"/>
        <v>3.2</v>
      </c>
      <c r="R103" s="33">
        <f>J103</f>
        <v>1</v>
      </c>
      <c r="S103" s="34">
        <f t="shared" si="5"/>
        <v>3.2</v>
      </c>
    </row>
    <row r="104" spans="1:19">
      <c r="A104" s="25">
        <v>101</v>
      </c>
      <c r="B104" s="25" t="s">
        <v>258</v>
      </c>
      <c r="C104" s="25"/>
      <c r="D104" s="25" t="s">
        <v>1740</v>
      </c>
      <c r="E104" s="36" t="s">
        <v>292</v>
      </c>
      <c r="F104" s="29" t="s">
        <v>286</v>
      </c>
      <c r="G104" s="25" t="s">
        <v>45</v>
      </c>
      <c r="H104" s="29" t="s">
        <v>1812</v>
      </c>
      <c r="I104" s="25">
        <v>1</v>
      </c>
      <c r="J104" s="25">
        <v>1</v>
      </c>
      <c r="K104" s="33">
        <v>1.7</v>
      </c>
      <c r="L104" s="33">
        <v>5.7</v>
      </c>
      <c r="M104" s="33" t="s">
        <v>223</v>
      </c>
      <c r="N104" s="33">
        <v>1</v>
      </c>
      <c r="O104" s="30">
        <v>5.7</v>
      </c>
      <c r="P104" s="33" t="s">
        <v>1807</v>
      </c>
      <c r="Q104" s="34">
        <f t="shared" si="7"/>
        <v>1.7</v>
      </c>
      <c r="R104" s="33">
        <v>1</v>
      </c>
      <c r="S104" s="34">
        <f t="shared" si="5"/>
        <v>1.7</v>
      </c>
    </row>
    <row r="105" spans="1:19">
      <c r="A105" s="25">
        <v>102</v>
      </c>
      <c r="B105" s="25" t="s">
        <v>1784</v>
      </c>
      <c r="C105" s="25"/>
      <c r="D105" s="25" t="s">
        <v>1740</v>
      </c>
      <c r="E105" s="36" t="s">
        <v>293</v>
      </c>
      <c r="F105" s="29" t="s">
        <v>286</v>
      </c>
      <c r="G105" s="25" t="s">
        <v>1740</v>
      </c>
      <c r="H105" s="29" t="s">
        <v>1812</v>
      </c>
      <c r="I105" s="25">
        <v>1</v>
      </c>
      <c r="J105" s="25">
        <v>1</v>
      </c>
      <c r="K105" s="33">
        <v>2.2999999999999998</v>
      </c>
      <c r="L105" s="33">
        <v>6.3</v>
      </c>
      <c r="M105" s="33" t="s">
        <v>223</v>
      </c>
      <c r="N105" s="33">
        <v>1</v>
      </c>
      <c r="O105" s="30">
        <v>6.3</v>
      </c>
      <c r="P105" s="33" t="s">
        <v>62</v>
      </c>
      <c r="Q105" s="34">
        <f t="shared" si="7"/>
        <v>2.2999999999999998</v>
      </c>
      <c r="R105" s="33">
        <v>1</v>
      </c>
      <c r="S105" s="34">
        <f t="shared" si="5"/>
        <v>2.2999999999999998</v>
      </c>
    </row>
    <row r="106" spans="1:19">
      <c r="A106" s="25">
        <v>103</v>
      </c>
      <c r="B106" s="25" t="s">
        <v>258</v>
      </c>
      <c r="C106" s="25"/>
      <c r="D106" s="25" t="s">
        <v>1740</v>
      </c>
      <c r="E106" s="36" t="s">
        <v>294</v>
      </c>
      <c r="F106" s="29" t="s">
        <v>1814</v>
      </c>
      <c r="G106" s="25" t="s">
        <v>1740</v>
      </c>
      <c r="H106" s="29" t="s">
        <v>288</v>
      </c>
      <c r="I106" s="25">
        <v>1</v>
      </c>
      <c r="J106" s="25">
        <v>1</v>
      </c>
      <c r="K106" s="33">
        <v>1.7</v>
      </c>
      <c r="L106" s="33">
        <v>5.7</v>
      </c>
      <c r="M106" s="33" t="s">
        <v>223</v>
      </c>
      <c r="N106" s="33">
        <v>1</v>
      </c>
      <c r="O106" s="30">
        <v>5.7</v>
      </c>
      <c r="P106" s="33" t="s">
        <v>1816</v>
      </c>
      <c r="Q106" s="34">
        <f t="shared" si="7"/>
        <v>1.7</v>
      </c>
      <c r="R106" s="33">
        <f>J106</f>
        <v>1</v>
      </c>
      <c r="S106" s="34">
        <f t="shared" si="5"/>
        <v>1.7</v>
      </c>
    </row>
    <row r="107" spans="1:19">
      <c r="A107" s="25">
        <v>104</v>
      </c>
      <c r="B107" s="25" t="s">
        <v>1784</v>
      </c>
      <c r="C107" s="25"/>
      <c r="D107" s="25" t="s">
        <v>1740</v>
      </c>
      <c r="E107" s="36" t="s">
        <v>1817</v>
      </c>
      <c r="F107" s="29" t="s">
        <v>1811</v>
      </c>
      <c r="G107" s="25" t="s">
        <v>1740</v>
      </c>
      <c r="H107" s="29" t="s">
        <v>1812</v>
      </c>
      <c r="I107" s="25">
        <v>1</v>
      </c>
      <c r="J107" s="25">
        <v>1</v>
      </c>
      <c r="K107" s="33">
        <v>2.2999999999999998</v>
      </c>
      <c r="L107" s="33">
        <v>6.3</v>
      </c>
      <c r="M107" s="33" t="s">
        <v>223</v>
      </c>
      <c r="N107" s="33">
        <v>1</v>
      </c>
      <c r="O107" s="30">
        <v>6.3</v>
      </c>
      <c r="P107" s="33" t="s">
        <v>1807</v>
      </c>
      <c r="Q107" s="34">
        <f t="shared" si="7"/>
        <v>2.2999999999999998</v>
      </c>
      <c r="R107" s="33">
        <v>1</v>
      </c>
      <c r="S107" s="34">
        <f t="shared" si="5"/>
        <v>2.2999999999999998</v>
      </c>
    </row>
    <row r="108" spans="1:19">
      <c r="A108" s="25">
        <v>105</v>
      </c>
      <c r="B108" s="25" t="s">
        <v>1784</v>
      </c>
      <c r="C108" s="25"/>
      <c r="D108" s="25" t="s">
        <v>45</v>
      </c>
      <c r="E108" s="36" t="s">
        <v>295</v>
      </c>
      <c r="F108" s="29" t="s">
        <v>1811</v>
      </c>
      <c r="G108" s="25" t="s">
        <v>45</v>
      </c>
      <c r="H108" s="29" t="s">
        <v>287</v>
      </c>
      <c r="I108" s="25">
        <v>1</v>
      </c>
      <c r="J108" s="25">
        <v>1</v>
      </c>
      <c r="K108" s="33">
        <v>2.8</v>
      </c>
      <c r="L108" s="33">
        <v>6.8</v>
      </c>
      <c r="M108" s="33" t="s">
        <v>223</v>
      </c>
      <c r="N108" s="33">
        <v>1</v>
      </c>
      <c r="O108" s="30">
        <v>6.8</v>
      </c>
      <c r="P108" s="33" t="s">
        <v>1807</v>
      </c>
      <c r="Q108" s="34">
        <f t="shared" si="7"/>
        <v>2.8</v>
      </c>
      <c r="R108" s="33">
        <v>1</v>
      </c>
      <c r="S108" s="34">
        <f t="shared" si="5"/>
        <v>2.8</v>
      </c>
    </row>
    <row r="109" spans="1:19">
      <c r="A109" s="25">
        <v>106</v>
      </c>
      <c r="B109" s="25" t="s">
        <v>258</v>
      </c>
      <c r="C109" s="25"/>
      <c r="D109" s="25" t="s">
        <v>1740</v>
      </c>
      <c r="E109" s="36" t="s">
        <v>296</v>
      </c>
      <c r="F109" s="29" t="s">
        <v>1814</v>
      </c>
      <c r="G109" s="25" t="s">
        <v>45</v>
      </c>
      <c r="H109" s="29" t="s">
        <v>288</v>
      </c>
      <c r="I109" s="25">
        <v>1</v>
      </c>
      <c r="J109" s="25">
        <v>1</v>
      </c>
      <c r="K109" s="33">
        <v>2.1</v>
      </c>
      <c r="L109" s="33">
        <v>6.1</v>
      </c>
      <c r="M109" s="33" t="s">
        <v>223</v>
      </c>
      <c r="N109" s="33">
        <v>1</v>
      </c>
      <c r="O109" s="30">
        <v>6.1</v>
      </c>
      <c r="P109" s="33" t="s">
        <v>1816</v>
      </c>
      <c r="Q109" s="34">
        <f t="shared" si="7"/>
        <v>2.1</v>
      </c>
      <c r="R109" s="33">
        <f>J109</f>
        <v>1</v>
      </c>
      <c r="S109" s="34">
        <f t="shared" si="5"/>
        <v>2.1</v>
      </c>
    </row>
    <row r="110" spans="1:19">
      <c r="A110" s="25">
        <v>107</v>
      </c>
      <c r="B110" s="25" t="s">
        <v>258</v>
      </c>
      <c r="C110" s="25"/>
      <c r="D110" s="25" t="s">
        <v>45</v>
      </c>
      <c r="E110" s="36" t="s">
        <v>297</v>
      </c>
      <c r="F110" s="29" t="s">
        <v>1811</v>
      </c>
      <c r="G110" s="25" t="s">
        <v>1740</v>
      </c>
      <c r="H110" s="29" t="s">
        <v>1812</v>
      </c>
      <c r="I110" s="25">
        <v>1</v>
      </c>
      <c r="J110" s="25">
        <v>1</v>
      </c>
      <c r="K110" s="33">
        <v>2.2999999999999998</v>
      </c>
      <c r="L110" s="33">
        <v>6.3</v>
      </c>
      <c r="M110" s="33" t="s">
        <v>223</v>
      </c>
      <c r="N110" s="33">
        <v>1</v>
      </c>
      <c r="O110" s="30">
        <v>6.3</v>
      </c>
      <c r="P110" s="33" t="s">
        <v>1807</v>
      </c>
      <c r="Q110" s="34">
        <f t="shared" si="7"/>
        <v>2.2999999999999998</v>
      </c>
      <c r="R110" s="33">
        <v>1</v>
      </c>
      <c r="S110" s="34">
        <f t="shared" si="5"/>
        <v>2.2999999999999998</v>
      </c>
    </row>
    <row r="111" spans="1:19">
      <c r="A111" s="25">
        <v>108</v>
      </c>
      <c r="B111" s="25" t="s">
        <v>258</v>
      </c>
      <c r="C111" s="25"/>
      <c r="D111" s="25" t="s">
        <v>1740</v>
      </c>
      <c r="E111" s="36" t="s">
        <v>298</v>
      </c>
      <c r="F111" s="29" t="s">
        <v>286</v>
      </c>
      <c r="G111" s="25" t="s">
        <v>1740</v>
      </c>
      <c r="H111" s="29" t="s">
        <v>1812</v>
      </c>
      <c r="I111" s="25">
        <v>1</v>
      </c>
      <c r="J111" s="25">
        <v>1</v>
      </c>
      <c r="K111" s="33">
        <v>2.8</v>
      </c>
      <c r="L111" s="33">
        <v>6.8</v>
      </c>
      <c r="M111" s="33" t="s">
        <v>223</v>
      </c>
      <c r="N111" s="33">
        <v>1</v>
      </c>
      <c r="O111" s="30">
        <v>6.8</v>
      </c>
      <c r="P111" s="33" t="s">
        <v>1807</v>
      </c>
      <c r="Q111" s="34">
        <f t="shared" si="7"/>
        <v>2.8</v>
      </c>
      <c r="R111" s="33">
        <v>1</v>
      </c>
      <c r="S111" s="34">
        <f t="shared" si="5"/>
        <v>2.8</v>
      </c>
    </row>
    <row r="112" spans="1:19">
      <c r="A112" s="25">
        <v>109</v>
      </c>
      <c r="B112" s="25" t="s">
        <v>1784</v>
      </c>
      <c r="C112" s="25"/>
      <c r="D112" s="25" t="s">
        <v>45</v>
      </c>
      <c r="E112" s="36" t="s">
        <v>299</v>
      </c>
      <c r="F112" s="29" t="s">
        <v>76</v>
      </c>
      <c r="G112" s="25" t="s">
        <v>1740</v>
      </c>
      <c r="H112" s="29" t="s">
        <v>1815</v>
      </c>
      <c r="I112" s="25">
        <v>1</v>
      </c>
      <c r="J112" s="25">
        <v>1</v>
      </c>
      <c r="K112" s="33">
        <v>2.1</v>
      </c>
      <c r="L112" s="33">
        <v>6.1</v>
      </c>
      <c r="M112" s="33" t="s">
        <v>223</v>
      </c>
      <c r="N112" s="33">
        <v>1</v>
      </c>
      <c r="O112" s="30">
        <v>6.1</v>
      </c>
      <c r="P112" s="33" t="s">
        <v>1816</v>
      </c>
      <c r="Q112" s="34">
        <f t="shared" si="7"/>
        <v>2.1</v>
      </c>
      <c r="R112" s="33">
        <f>J112</f>
        <v>1</v>
      </c>
      <c r="S112" s="34">
        <f t="shared" si="5"/>
        <v>2.1</v>
      </c>
    </row>
    <row r="113" spans="1:19">
      <c r="A113" s="25">
        <v>110</v>
      </c>
      <c r="B113" s="25" t="s">
        <v>1784</v>
      </c>
      <c r="C113" s="25"/>
      <c r="D113" s="25" t="s">
        <v>1740</v>
      </c>
      <c r="E113" s="36" t="s">
        <v>300</v>
      </c>
      <c r="F113" s="29" t="s">
        <v>1811</v>
      </c>
      <c r="G113" s="25" t="s">
        <v>45</v>
      </c>
      <c r="H113" s="29" t="s">
        <v>1812</v>
      </c>
      <c r="I113" s="25">
        <v>1</v>
      </c>
      <c r="J113" s="25">
        <v>1</v>
      </c>
      <c r="K113" s="33">
        <v>2.2999999999999998</v>
      </c>
      <c r="L113" s="33">
        <v>6.3</v>
      </c>
      <c r="M113" s="33" t="s">
        <v>223</v>
      </c>
      <c r="N113" s="33">
        <v>1</v>
      </c>
      <c r="O113" s="30">
        <v>6.3</v>
      </c>
      <c r="P113" s="33" t="s">
        <v>1807</v>
      </c>
      <c r="Q113" s="34">
        <f t="shared" si="7"/>
        <v>2.2999999999999998</v>
      </c>
      <c r="R113" s="33">
        <v>1</v>
      </c>
      <c r="S113" s="34">
        <f t="shared" si="5"/>
        <v>2.2999999999999998</v>
      </c>
    </row>
    <row r="114" spans="1:19">
      <c r="A114" s="25">
        <v>111</v>
      </c>
      <c r="B114" s="25" t="s">
        <v>258</v>
      </c>
      <c r="C114" s="25"/>
      <c r="D114" s="25" t="s">
        <v>45</v>
      </c>
      <c r="E114" s="36" t="s">
        <v>301</v>
      </c>
      <c r="F114" s="29" t="s">
        <v>1811</v>
      </c>
      <c r="G114" s="25" t="s">
        <v>1740</v>
      </c>
      <c r="H114" s="29" t="s">
        <v>287</v>
      </c>
      <c r="I114" s="25">
        <v>1</v>
      </c>
      <c r="J114" s="25">
        <v>1</v>
      </c>
      <c r="K114" s="33">
        <v>2.8</v>
      </c>
      <c r="L114" s="33">
        <v>6.8</v>
      </c>
      <c r="M114" s="33" t="s">
        <v>223</v>
      </c>
      <c r="N114" s="33">
        <v>1</v>
      </c>
      <c r="O114" s="30">
        <v>6.8</v>
      </c>
      <c r="P114" s="33" t="s">
        <v>62</v>
      </c>
      <c r="Q114" s="34">
        <f t="shared" si="7"/>
        <v>2.8</v>
      </c>
      <c r="R114" s="33">
        <v>1</v>
      </c>
      <c r="S114" s="34">
        <f t="shared" si="5"/>
        <v>2.8</v>
      </c>
    </row>
    <row r="115" spans="1:19">
      <c r="A115" s="25">
        <v>112</v>
      </c>
      <c r="B115" s="25" t="s">
        <v>1784</v>
      </c>
      <c r="C115" s="25"/>
      <c r="D115" s="25" t="s">
        <v>1740</v>
      </c>
      <c r="E115" s="36" t="s">
        <v>302</v>
      </c>
      <c r="F115" s="29" t="s">
        <v>76</v>
      </c>
      <c r="G115" s="25" t="s">
        <v>1740</v>
      </c>
      <c r="H115" s="29" t="s">
        <v>1815</v>
      </c>
      <c r="I115" s="25">
        <v>1</v>
      </c>
      <c r="J115" s="25">
        <v>1</v>
      </c>
      <c r="K115" s="33">
        <v>2.1</v>
      </c>
      <c r="L115" s="33">
        <v>6.1</v>
      </c>
      <c r="M115" s="33" t="s">
        <v>223</v>
      </c>
      <c r="N115" s="33">
        <v>1</v>
      </c>
      <c r="O115" s="30">
        <v>6.1</v>
      </c>
      <c r="P115" s="33" t="s">
        <v>1816</v>
      </c>
      <c r="Q115" s="34">
        <f t="shared" si="7"/>
        <v>2.1</v>
      </c>
      <c r="R115" s="33">
        <f>J115</f>
        <v>1</v>
      </c>
      <c r="S115" s="34">
        <f t="shared" si="5"/>
        <v>2.1</v>
      </c>
    </row>
    <row r="116" spans="1:19">
      <c r="A116" s="25">
        <v>113</v>
      </c>
      <c r="B116" s="25" t="s">
        <v>304</v>
      </c>
      <c r="C116" s="25"/>
      <c r="D116" s="25" t="s">
        <v>1740</v>
      </c>
      <c r="E116" s="36" t="s">
        <v>1818</v>
      </c>
      <c r="F116" s="29" t="s">
        <v>1819</v>
      </c>
      <c r="G116" s="25" t="s">
        <v>1740</v>
      </c>
      <c r="H116" s="29" t="s">
        <v>1820</v>
      </c>
      <c r="I116" s="25">
        <v>4</v>
      </c>
      <c r="J116" s="25">
        <v>1</v>
      </c>
      <c r="K116" s="33">
        <v>4.2</v>
      </c>
      <c r="L116" s="33">
        <v>20.8</v>
      </c>
      <c r="M116" s="33" t="s">
        <v>1742</v>
      </c>
      <c r="N116" s="33">
        <v>1</v>
      </c>
      <c r="O116" s="30">
        <v>8.1999999999999993</v>
      </c>
      <c r="P116" s="33" t="s">
        <v>67</v>
      </c>
      <c r="Q116" s="34">
        <f t="shared" si="7"/>
        <v>4.2</v>
      </c>
      <c r="R116" s="33">
        <f>J116</f>
        <v>1</v>
      </c>
      <c r="S116" s="34">
        <f t="shared" si="5"/>
        <v>4.2</v>
      </c>
    </row>
    <row r="117" spans="1:19">
      <c r="A117" s="25">
        <v>114</v>
      </c>
      <c r="B117" s="25" t="s">
        <v>304</v>
      </c>
      <c r="C117" s="25"/>
      <c r="D117" s="25" t="s">
        <v>45</v>
      </c>
      <c r="E117" s="36" t="s">
        <v>305</v>
      </c>
      <c r="F117" s="29" t="s">
        <v>1821</v>
      </c>
      <c r="G117" s="25" t="s">
        <v>45</v>
      </c>
      <c r="H117" s="29" t="s">
        <v>1820</v>
      </c>
      <c r="I117" s="25">
        <v>4</v>
      </c>
      <c r="J117" s="25">
        <v>1</v>
      </c>
      <c r="K117" s="33">
        <v>2.7</v>
      </c>
      <c r="L117" s="33">
        <v>14.8</v>
      </c>
      <c r="M117" s="33" t="s">
        <v>1742</v>
      </c>
      <c r="N117" s="33">
        <v>1</v>
      </c>
      <c r="O117" s="30">
        <v>6.7</v>
      </c>
      <c r="P117" s="33" t="s">
        <v>1816</v>
      </c>
      <c r="Q117" s="34">
        <f t="shared" si="7"/>
        <v>2.7</v>
      </c>
      <c r="R117" s="33">
        <f>J117</f>
        <v>1</v>
      </c>
      <c r="S117" s="34">
        <f t="shared" si="5"/>
        <v>2.7</v>
      </c>
    </row>
    <row r="118" spans="1:19">
      <c r="A118" s="25">
        <v>115</v>
      </c>
      <c r="B118" s="25" t="s">
        <v>1822</v>
      </c>
      <c r="C118" s="25"/>
      <c r="D118" s="25" t="s">
        <v>1740</v>
      </c>
      <c r="E118" s="36" t="s">
        <v>306</v>
      </c>
      <c r="F118" s="29" t="s">
        <v>1821</v>
      </c>
      <c r="G118" s="25" t="s">
        <v>1740</v>
      </c>
      <c r="H118" s="29" t="s">
        <v>1820</v>
      </c>
      <c r="I118" s="25">
        <v>4</v>
      </c>
      <c r="J118" s="25">
        <v>1</v>
      </c>
      <c r="K118" s="33">
        <v>2.1</v>
      </c>
      <c r="L118" s="33">
        <v>12.4</v>
      </c>
      <c r="M118" s="33" t="s">
        <v>1742</v>
      </c>
      <c r="N118" s="33">
        <v>1</v>
      </c>
      <c r="O118" s="30">
        <v>6.1</v>
      </c>
      <c r="P118" s="33" t="s">
        <v>1816</v>
      </c>
      <c r="Q118" s="34">
        <f t="shared" si="7"/>
        <v>2.1</v>
      </c>
      <c r="R118" s="33">
        <v>1</v>
      </c>
      <c r="S118" s="34">
        <f t="shared" si="5"/>
        <v>2.1</v>
      </c>
    </row>
    <row r="119" spans="1:19">
      <c r="A119" s="25">
        <v>116</v>
      </c>
      <c r="B119" s="25" t="s">
        <v>1822</v>
      </c>
      <c r="C119" s="25"/>
      <c r="D119" s="25" t="s">
        <v>1740</v>
      </c>
      <c r="E119" s="36" t="s">
        <v>1823</v>
      </c>
      <c r="F119" s="29" t="s">
        <v>1821</v>
      </c>
      <c r="G119" s="25" t="s">
        <v>1740</v>
      </c>
      <c r="H119" s="29" t="s">
        <v>1824</v>
      </c>
      <c r="I119" s="25">
        <v>1</v>
      </c>
      <c r="J119" s="25">
        <v>1</v>
      </c>
      <c r="K119" s="33">
        <v>1.8</v>
      </c>
      <c r="L119" s="33">
        <v>5.8</v>
      </c>
      <c r="M119" s="33" t="s">
        <v>223</v>
      </c>
      <c r="N119" s="33">
        <v>1</v>
      </c>
      <c r="O119" s="30">
        <v>5.8</v>
      </c>
      <c r="P119" s="33" t="s">
        <v>1807</v>
      </c>
      <c r="Q119" s="34">
        <f t="shared" si="7"/>
        <v>1.8</v>
      </c>
      <c r="R119" s="33">
        <v>1</v>
      </c>
      <c r="S119" s="34">
        <f t="shared" si="5"/>
        <v>1.8</v>
      </c>
    </row>
    <row r="120" spans="1:19">
      <c r="A120" s="25">
        <v>117</v>
      </c>
      <c r="B120" s="25" t="s">
        <v>1822</v>
      </c>
      <c r="C120" s="25"/>
      <c r="D120" s="25" t="s">
        <v>1740</v>
      </c>
      <c r="E120" s="36" t="s">
        <v>307</v>
      </c>
      <c r="F120" s="29" t="s">
        <v>1821</v>
      </c>
      <c r="G120" s="25" t="s">
        <v>1740</v>
      </c>
      <c r="H120" s="29" t="s">
        <v>1824</v>
      </c>
      <c r="I120" s="25">
        <v>1</v>
      </c>
      <c r="J120" s="25">
        <v>1</v>
      </c>
      <c r="K120" s="33">
        <v>2.4</v>
      </c>
      <c r="L120" s="33">
        <v>6.4</v>
      </c>
      <c r="M120" s="33" t="s">
        <v>223</v>
      </c>
      <c r="N120" s="33">
        <v>1</v>
      </c>
      <c r="O120" s="30">
        <v>6.4</v>
      </c>
      <c r="P120" s="33" t="s">
        <v>1807</v>
      </c>
      <c r="Q120" s="34">
        <f t="shared" si="7"/>
        <v>2.4</v>
      </c>
      <c r="R120" s="33">
        <v>1</v>
      </c>
      <c r="S120" s="34">
        <f t="shared" si="5"/>
        <v>2.4</v>
      </c>
    </row>
    <row r="121" spans="1:19">
      <c r="A121" s="25">
        <v>118</v>
      </c>
      <c r="B121" s="25" t="s">
        <v>1822</v>
      </c>
      <c r="C121" s="25"/>
      <c r="D121" s="25" t="s">
        <v>1740</v>
      </c>
      <c r="E121" s="36" t="s">
        <v>1825</v>
      </c>
      <c r="F121" s="29" t="s">
        <v>1814</v>
      </c>
      <c r="G121" s="25" t="s">
        <v>1740</v>
      </c>
      <c r="H121" s="29" t="s">
        <v>1815</v>
      </c>
      <c r="I121" s="25">
        <v>1</v>
      </c>
      <c r="J121" s="25">
        <v>1</v>
      </c>
      <c r="K121" s="33">
        <v>2.2999999999999998</v>
      </c>
      <c r="L121" s="33">
        <v>6.3</v>
      </c>
      <c r="M121" s="33" t="s">
        <v>223</v>
      </c>
      <c r="N121" s="33">
        <v>1</v>
      </c>
      <c r="O121" s="30">
        <v>6.3</v>
      </c>
      <c r="P121" s="33" t="s">
        <v>1816</v>
      </c>
      <c r="Q121" s="34">
        <f t="shared" si="7"/>
        <v>2.2999999999999998</v>
      </c>
      <c r="R121" s="33">
        <f>J121</f>
        <v>1</v>
      </c>
      <c r="S121" s="34">
        <f t="shared" si="5"/>
        <v>2.2999999999999998</v>
      </c>
    </row>
    <row r="122" spans="1:19">
      <c r="A122" s="25">
        <v>119</v>
      </c>
      <c r="B122" s="25" t="s">
        <v>1822</v>
      </c>
      <c r="C122" s="25"/>
      <c r="D122" s="25" t="s">
        <v>1740</v>
      </c>
      <c r="E122" s="36" t="s">
        <v>308</v>
      </c>
      <c r="F122" s="29" t="s">
        <v>1821</v>
      </c>
      <c r="G122" s="25" t="s">
        <v>1740</v>
      </c>
      <c r="H122" s="29" t="s">
        <v>1824</v>
      </c>
      <c r="I122" s="25">
        <v>1</v>
      </c>
      <c r="J122" s="25">
        <v>1</v>
      </c>
      <c r="K122" s="33">
        <v>3.3</v>
      </c>
      <c r="L122" s="33">
        <v>7.3</v>
      </c>
      <c r="M122" s="33" t="s">
        <v>223</v>
      </c>
      <c r="N122" s="33">
        <v>1</v>
      </c>
      <c r="O122" s="30">
        <v>7.3</v>
      </c>
      <c r="P122" s="33" t="s">
        <v>1807</v>
      </c>
      <c r="Q122" s="34">
        <f t="shared" si="7"/>
        <v>3.3</v>
      </c>
      <c r="R122" s="33">
        <v>1</v>
      </c>
      <c r="S122" s="34">
        <f t="shared" si="5"/>
        <v>3.3</v>
      </c>
    </row>
    <row r="123" spans="1:19">
      <c r="A123" s="25">
        <v>120</v>
      </c>
      <c r="B123" s="25" t="s">
        <v>1822</v>
      </c>
      <c r="C123" s="25"/>
      <c r="D123" s="25" t="s">
        <v>1740</v>
      </c>
      <c r="E123" s="36" t="s">
        <v>309</v>
      </c>
      <c r="F123" s="29" t="s">
        <v>1821</v>
      </c>
      <c r="G123" s="25" t="s">
        <v>1740</v>
      </c>
      <c r="H123" s="29" t="s">
        <v>1824</v>
      </c>
      <c r="I123" s="25">
        <v>1</v>
      </c>
      <c r="J123" s="25">
        <v>1</v>
      </c>
      <c r="K123" s="33">
        <v>3.8</v>
      </c>
      <c r="L123" s="33">
        <v>7.8</v>
      </c>
      <c r="M123" s="33" t="s">
        <v>223</v>
      </c>
      <c r="N123" s="33">
        <v>1</v>
      </c>
      <c r="O123" s="30">
        <v>7.8</v>
      </c>
      <c r="P123" s="33" t="s">
        <v>1807</v>
      </c>
      <c r="Q123" s="34">
        <f t="shared" si="7"/>
        <v>3.8</v>
      </c>
      <c r="R123" s="33">
        <v>1</v>
      </c>
      <c r="S123" s="34">
        <f t="shared" si="5"/>
        <v>3.8</v>
      </c>
    </row>
    <row r="124" spans="1:19">
      <c r="A124" s="25">
        <v>121</v>
      </c>
      <c r="B124" s="25" t="s">
        <v>1822</v>
      </c>
      <c r="C124" s="25"/>
      <c r="D124" s="25" t="s">
        <v>1740</v>
      </c>
      <c r="E124" s="36" t="s">
        <v>310</v>
      </c>
      <c r="F124" s="29" t="s">
        <v>1814</v>
      </c>
      <c r="G124" s="25" t="s">
        <v>1740</v>
      </c>
      <c r="H124" s="29" t="s">
        <v>1815</v>
      </c>
      <c r="I124" s="25">
        <v>1</v>
      </c>
      <c r="J124" s="25">
        <v>1</v>
      </c>
      <c r="K124" s="33">
        <v>4.8</v>
      </c>
      <c r="L124" s="33">
        <v>8.8000000000000007</v>
      </c>
      <c r="M124" s="33" t="s">
        <v>223</v>
      </c>
      <c r="N124" s="33">
        <v>1</v>
      </c>
      <c r="O124" s="30">
        <v>8.8000000000000007</v>
      </c>
      <c r="P124" s="33" t="s">
        <v>1816</v>
      </c>
      <c r="Q124" s="34">
        <f t="shared" si="7"/>
        <v>4.8</v>
      </c>
      <c r="R124" s="33">
        <f>J124</f>
        <v>1</v>
      </c>
      <c r="S124" s="34">
        <f t="shared" si="5"/>
        <v>4.8</v>
      </c>
    </row>
    <row r="125" spans="1:19">
      <c r="A125" s="25">
        <v>122</v>
      </c>
      <c r="B125" s="25" t="s">
        <v>1822</v>
      </c>
      <c r="C125" s="25"/>
      <c r="D125" s="25" t="s">
        <v>1740</v>
      </c>
      <c r="E125" s="36" t="s">
        <v>1826</v>
      </c>
      <c r="F125" s="29" t="s">
        <v>1827</v>
      </c>
      <c r="G125" s="25" t="s">
        <v>1740</v>
      </c>
      <c r="H125" s="29" t="s">
        <v>1828</v>
      </c>
      <c r="I125" s="25">
        <v>2</v>
      </c>
      <c r="J125" s="25">
        <v>1</v>
      </c>
      <c r="K125" s="33">
        <v>123.9</v>
      </c>
      <c r="L125" s="33">
        <v>263.8</v>
      </c>
      <c r="M125" s="33" t="s">
        <v>1742</v>
      </c>
      <c r="N125" s="33">
        <v>1</v>
      </c>
      <c r="O125" s="30">
        <v>139.9</v>
      </c>
      <c r="P125" s="33" t="s">
        <v>1816</v>
      </c>
      <c r="Q125" s="34">
        <f t="shared" si="7"/>
        <v>123.9</v>
      </c>
      <c r="R125" s="33">
        <v>1</v>
      </c>
      <c r="S125" s="34">
        <f t="shared" si="5"/>
        <v>123.9</v>
      </c>
    </row>
    <row r="126" spans="1:19">
      <c r="A126" s="25">
        <v>123</v>
      </c>
      <c r="B126" s="25" t="s">
        <v>1822</v>
      </c>
      <c r="C126" s="25"/>
      <c r="D126" s="25" t="s">
        <v>1740</v>
      </c>
      <c r="E126" s="36" t="s">
        <v>311</v>
      </c>
      <c r="F126" s="29" t="s">
        <v>1829</v>
      </c>
      <c r="G126" s="25" t="s">
        <v>1740</v>
      </c>
      <c r="H126" s="29" t="s">
        <v>1741</v>
      </c>
      <c r="I126" s="25">
        <v>4</v>
      </c>
      <c r="J126" s="25">
        <v>1</v>
      </c>
      <c r="K126" s="33">
        <v>4.7</v>
      </c>
      <c r="L126" s="33">
        <v>22.8</v>
      </c>
      <c r="M126" s="33" t="s">
        <v>1742</v>
      </c>
      <c r="N126" s="33">
        <v>1</v>
      </c>
      <c r="O126" s="30">
        <v>8.6999999999999993</v>
      </c>
      <c r="P126" s="33" t="s">
        <v>1743</v>
      </c>
      <c r="Q126" s="34">
        <f t="shared" si="7"/>
        <v>4.7</v>
      </c>
      <c r="R126" s="33">
        <v>1</v>
      </c>
      <c r="S126" s="34">
        <f t="shared" si="5"/>
        <v>4.7</v>
      </c>
    </row>
    <row r="127" spans="1:19">
      <c r="A127" s="25">
        <v>124</v>
      </c>
      <c r="B127" s="25" t="s">
        <v>1822</v>
      </c>
      <c r="C127" s="25"/>
      <c r="D127" s="25" t="s">
        <v>1740</v>
      </c>
      <c r="E127" s="36" t="s">
        <v>1830</v>
      </c>
      <c r="F127" s="29" t="s">
        <v>1827</v>
      </c>
      <c r="G127" s="25" t="s">
        <v>1740</v>
      </c>
      <c r="H127" s="29" t="s">
        <v>1828</v>
      </c>
      <c r="I127" s="25">
        <v>2</v>
      </c>
      <c r="J127" s="25">
        <v>1</v>
      </c>
      <c r="K127" s="33">
        <v>123.9</v>
      </c>
      <c r="L127" s="33">
        <v>263.8</v>
      </c>
      <c r="M127" s="33" t="s">
        <v>1742</v>
      </c>
      <c r="N127" s="33">
        <v>1</v>
      </c>
      <c r="O127" s="30">
        <v>139.9</v>
      </c>
      <c r="P127" s="33" t="s">
        <v>1816</v>
      </c>
      <c r="Q127" s="34">
        <f t="shared" si="7"/>
        <v>123.9</v>
      </c>
      <c r="R127" s="33">
        <v>1</v>
      </c>
      <c r="S127" s="34">
        <f t="shared" si="5"/>
        <v>123.9</v>
      </c>
    </row>
    <row r="128" spans="1:19">
      <c r="A128" s="25">
        <v>125</v>
      </c>
      <c r="B128" s="25" t="s">
        <v>1822</v>
      </c>
      <c r="C128" s="25"/>
      <c r="D128" s="25" t="s">
        <v>1740</v>
      </c>
      <c r="E128" s="36" t="s">
        <v>1831</v>
      </c>
      <c r="F128" s="29" t="s">
        <v>1829</v>
      </c>
      <c r="G128" s="25" t="s">
        <v>1740</v>
      </c>
      <c r="H128" s="29" t="s">
        <v>1741</v>
      </c>
      <c r="I128" s="25">
        <v>4</v>
      </c>
      <c r="J128" s="25">
        <v>1</v>
      </c>
      <c r="K128" s="33">
        <v>4.7</v>
      </c>
      <c r="L128" s="33">
        <v>22.8</v>
      </c>
      <c r="M128" s="33" t="s">
        <v>1742</v>
      </c>
      <c r="N128" s="33">
        <v>1</v>
      </c>
      <c r="O128" s="30">
        <v>8.6999999999999993</v>
      </c>
      <c r="P128" s="33" t="s">
        <v>1743</v>
      </c>
      <c r="Q128" s="34">
        <f t="shared" si="7"/>
        <v>4.7</v>
      </c>
      <c r="R128" s="33">
        <v>1</v>
      </c>
      <c r="S128" s="34">
        <f t="shared" si="5"/>
        <v>4.7</v>
      </c>
    </row>
    <row r="129" spans="1:19">
      <c r="A129" s="25">
        <v>126</v>
      </c>
      <c r="B129" s="25" t="s">
        <v>1822</v>
      </c>
      <c r="C129" s="25"/>
      <c r="D129" s="25" t="s">
        <v>1740</v>
      </c>
      <c r="E129" s="36" t="s">
        <v>1832</v>
      </c>
      <c r="F129" s="29" t="s">
        <v>1827</v>
      </c>
      <c r="G129" s="25" t="s">
        <v>1740</v>
      </c>
      <c r="H129" s="29" t="s">
        <v>1828</v>
      </c>
      <c r="I129" s="25">
        <v>2</v>
      </c>
      <c r="J129" s="25">
        <v>1</v>
      </c>
      <c r="K129" s="33">
        <v>123.9</v>
      </c>
      <c r="L129" s="33">
        <v>263.8</v>
      </c>
      <c r="M129" s="33" t="s">
        <v>1742</v>
      </c>
      <c r="N129" s="33">
        <v>1</v>
      </c>
      <c r="O129" s="30">
        <v>139.9</v>
      </c>
      <c r="P129" s="33" t="s">
        <v>1816</v>
      </c>
      <c r="Q129" s="34">
        <f t="shared" si="7"/>
        <v>123.9</v>
      </c>
      <c r="R129" s="33">
        <v>1</v>
      </c>
      <c r="S129" s="34">
        <f t="shared" si="5"/>
        <v>123.9</v>
      </c>
    </row>
    <row r="130" spans="1:19">
      <c r="A130" s="25">
        <v>127</v>
      </c>
      <c r="B130" s="25" t="s">
        <v>1822</v>
      </c>
      <c r="C130" s="25"/>
      <c r="D130" s="25" t="s">
        <v>1740</v>
      </c>
      <c r="E130" s="36" t="s">
        <v>1833</v>
      </c>
      <c r="F130" s="29" t="s">
        <v>1829</v>
      </c>
      <c r="G130" s="25" t="s">
        <v>1740</v>
      </c>
      <c r="H130" s="29" t="s">
        <v>1741</v>
      </c>
      <c r="I130" s="25">
        <v>4</v>
      </c>
      <c r="J130" s="25">
        <v>1</v>
      </c>
      <c r="K130" s="33">
        <v>4.7</v>
      </c>
      <c r="L130" s="33">
        <v>22.8</v>
      </c>
      <c r="M130" s="33" t="s">
        <v>1742</v>
      </c>
      <c r="N130" s="33">
        <v>1</v>
      </c>
      <c r="O130" s="30">
        <v>8.6999999999999993</v>
      </c>
      <c r="P130" s="33" t="s">
        <v>1743</v>
      </c>
      <c r="Q130" s="34">
        <f t="shared" si="7"/>
        <v>4.7</v>
      </c>
      <c r="R130" s="33">
        <v>1</v>
      </c>
      <c r="S130" s="34">
        <f t="shared" si="5"/>
        <v>4.7</v>
      </c>
    </row>
    <row r="131" spans="1:19">
      <c r="A131" s="25">
        <v>128</v>
      </c>
      <c r="B131" s="25" t="s">
        <v>1822</v>
      </c>
      <c r="C131" s="25"/>
      <c r="D131" s="25" t="s">
        <v>1740</v>
      </c>
      <c r="E131" s="36" t="s">
        <v>313</v>
      </c>
      <c r="F131" s="29" t="s">
        <v>1834</v>
      </c>
      <c r="G131" s="25" t="s">
        <v>1740</v>
      </c>
      <c r="H131" s="29" t="s">
        <v>1828</v>
      </c>
      <c r="I131" s="25">
        <v>2</v>
      </c>
      <c r="J131" s="25">
        <v>1</v>
      </c>
      <c r="K131" s="33">
        <v>92.1</v>
      </c>
      <c r="L131" s="33">
        <v>195.2</v>
      </c>
      <c r="M131" s="33" t="s">
        <v>1742</v>
      </c>
      <c r="N131" s="33">
        <v>1</v>
      </c>
      <c r="O131" s="30">
        <v>103.1</v>
      </c>
      <c r="P131" s="33" t="s">
        <v>1816</v>
      </c>
      <c r="Q131" s="34">
        <f t="shared" si="7"/>
        <v>92.1</v>
      </c>
      <c r="R131" s="33">
        <v>1</v>
      </c>
      <c r="S131" s="34">
        <f t="shared" si="5"/>
        <v>92.1</v>
      </c>
    </row>
    <row r="132" spans="1:19">
      <c r="A132" s="25">
        <v>129</v>
      </c>
      <c r="B132" s="25" t="s">
        <v>1822</v>
      </c>
      <c r="C132" s="25"/>
      <c r="D132" s="25" t="s">
        <v>1740</v>
      </c>
      <c r="E132" s="36" t="s">
        <v>314</v>
      </c>
      <c r="F132" s="29" t="s">
        <v>1829</v>
      </c>
      <c r="G132" s="25" t="s">
        <v>1740</v>
      </c>
      <c r="H132" s="29" t="s">
        <v>1741</v>
      </c>
      <c r="I132" s="25">
        <v>4</v>
      </c>
      <c r="J132" s="25">
        <v>1</v>
      </c>
      <c r="K132" s="33">
        <v>4.9000000000000004</v>
      </c>
      <c r="L132" s="33">
        <v>23.6</v>
      </c>
      <c r="M132" s="33" t="s">
        <v>1742</v>
      </c>
      <c r="N132" s="33">
        <v>1</v>
      </c>
      <c r="O132" s="30">
        <v>8.9</v>
      </c>
      <c r="P132" s="33" t="s">
        <v>1743</v>
      </c>
      <c r="Q132" s="34">
        <f t="shared" si="7"/>
        <v>4.9000000000000004</v>
      </c>
      <c r="R132" s="33">
        <v>1</v>
      </c>
      <c r="S132" s="34">
        <f t="shared" si="5"/>
        <v>4.9000000000000004</v>
      </c>
    </row>
    <row r="133" spans="1:19">
      <c r="A133" s="25">
        <v>130</v>
      </c>
      <c r="B133" s="25" t="s">
        <v>1822</v>
      </c>
      <c r="C133" s="25"/>
      <c r="D133" s="25" t="s">
        <v>1740</v>
      </c>
      <c r="E133" s="36" t="s">
        <v>315</v>
      </c>
      <c r="F133" s="29" t="s">
        <v>1834</v>
      </c>
      <c r="G133" s="25" t="s">
        <v>1740</v>
      </c>
      <c r="H133" s="29" t="s">
        <v>1828</v>
      </c>
      <c r="I133" s="25">
        <v>2</v>
      </c>
      <c r="J133" s="25">
        <v>1</v>
      </c>
      <c r="K133" s="33">
        <v>92.1</v>
      </c>
      <c r="L133" s="33">
        <v>195.2</v>
      </c>
      <c r="M133" s="33" t="s">
        <v>1742</v>
      </c>
      <c r="N133" s="33">
        <v>1</v>
      </c>
      <c r="O133" s="30">
        <v>103.1</v>
      </c>
      <c r="P133" s="33" t="s">
        <v>1816</v>
      </c>
      <c r="Q133" s="34">
        <f t="shared" si="7"/>
        <v>92.1</v>
      </c>
      <c r="R133" s="33">
        <v>1</v>
      </c>
      <c r="S133" s="34">
        <f t="shared" ref="S133:S196" si="8">IF(R133="",0,ROUND(Q133*R133,1))</f>
        <v>92.1</v>
      </c>
    </row>
    <row r="134" spans="1:19">
      <c r="A134" s="25">
        <v>131</v>
      </c>
      <c r="B134" s="25" t="s">
        <v>1822</v>
      </c>
      <c r="C134" s="25"/>
      <c r="D134" s="25" t="s">
        <v>1740</v>
      </c>
      <c r="E134" s="36" t="s">
        <v>316</v>
      </c>
      <c r="F134" s="29" t="s">
        <v>1829</v>
      </c>
      <c r="G134" s="25" t="s">
        <v>1740</v>
      </c>
      <c r="H134" s="29" t="s">
        <v>1741</v>
      </c>
      <c r="I134" s="25">
        <v>4</v>
      </c>
      <c r="J134" s="25">
        <v>1</v>
      </c>
      <c r="K134" s="33">
        <v>4.9000000000000004</v>
      </c>
      <c r="L134" s="33">
        <v>23.6</v>
      </c>
      <c r="M134" s="33" t="s">
        <v>1742</v>
      </c>
      <c r="N134" s="33">
        <v>1</v>
      </c>
      <c r="O134" s="30">
        <v>8.9</v>
      </c>
      <c r="P134" s="33" t="s">
        <v>1743</v>
      </c>
      <c r="Q134" s="34">
        <f t="shared" si="7"/>
        <v>4.9000000000000004</v>
      </c>
      <c r="R134" s="33">
        <v>1</v>
      </c>
      <c r="S134" s="34">
        <f t="shared" si="8"/>
        <v>4.9000000000000004</v>
      </c>
    </row>
    <row r="135" spans="1:19">
      <c r="A135" s="25">
        <v>132</v>
      </c>
      <c r="B135" s="25" t="s">
        <v>1822</v>
      </c>
      <c r="C135" s="25"/>
      <c r="D135" s="25" t="s">
        <v>1740</v>
      </c>
      <c r="E135" s="36" t="s">
        <v>317</v>
      </c>
      <c r="F135" s="29" t="s">
        <v>1834</v>
      </c>
      <c r="G135" s="25" t="s">
        <v>1740</v>
      </c>
      <c r="H135" s="29" t="s">
        <v>1828</v>
      </c>
      <c r="I135" s="25">
        <v>2</v>
      </c>
      <c r="J135" s="25">
        <v>1</v>
      </c>
      <c r="K135" s="33">
        <v>92.1</v>
      </c>
      <c r="L135" s="33">
        <v>195.2</v>
      </c>
      <c r="M135" s="33" t="s">
        <v>1742</v>
      </c>
      <c r="N135" s="33">
        <v>1</v>
      </c>
      <c r="O135" s="30">
        <v>103.1</v>
      </c>
      <c r="P135" s="33" t="s">
        <v>1816</v>
      </c>
      <c r="Q135" s="34">
        <f t="shared" si="7"/>
        <v>92.1</v>
      </c>
      <c r="R135" s="33">
        <v>1</v>
      </c>
      <c r="S135" s="34">
        <f t="shared" si="8"/>
        <v>92.1</v>
      </c>
    </row>
    <row r="136" spans="1:19">
      <c r="A136" s="25">
        <v>133</v>
      </c>
      <c r="B136" s="25" t="s">
        <v>1822</v>
      </c>
      <c r="C136" s="25"/>
      <c r="D136" s="25" t="s">
        <v>1740</v>
      </c>
      <c r="E136" s="36" t="s">
        <v>318</v>
      </c>
      <c r="F136" s="29" t="s">
        <v>1829</v>
      </c>
      <c r="G136" s="25" t="s">
        <v>1740</v>
      </c>
      <c r="H136" s="29" t="s">
        <v>1741</v>
      </c>
      <c r="I136" s="25">
        <v>4</v>
      </c>
      <c r="J136" s="25">
        <v>1</v>
      </c>
      <c r="K136" s="33">
        <v>4.9000000000000004</v>
      </c>
      <c r="L136" s="33">
        <v>23.6</v>
      </c>
      <c r="M136" s="33" t="s">
        <v>1742</v>
      </c>
      <c r="N136" s="33">
        <v>1</v>
      </c>
      <c r="O136" s="30">
        <v>8.9</v>
      </c>
      <c r="P136" s="33" t="s">
        <v>1743</v>
      </c>
      <c r="Q136" s="34">
        <f t="shared" si="7"/>
        <v>4.9000000000000004</v>
      </c>
      <c r="R136" s="33">
        <v>1</v>
      </c>
      <c r="S136" s="34">
        <f t="shared" si="8"/>
        <v>4.9000000000000004</v>
      </c>
    </row>
    <row r="137" spans="1:19">
      <c r="A137" s="25">
        <v>134</v>
      </c>
      <c r="B137" s="25" t="s">
        <v>1822</v>
      </c>
      <c r="C137" s="25"/>
      <c r="D137" s="25" t="s">
        <v>1740</v>
      </c>
      <c r="E137" s="36" t="s">
        <v>319</v>
      </c>
      <c r="F137" s="29" t="s">
        <v>1835</v>
      </c>
      <c r="G137" s="25" t="s">
        <v>1740</v>
      </c>
      <c r="H137" s="29" t="s">
        <v>1828</v>
      </c>
      <c r="I137" s="25">
        <v>2</v>
      </c>
      <c r="J137" s="25">
        <v>1</v>
      </c>
      <c r="K137" s="33">
        <v>152.80000000000001</v>
      </c>
      <c r="L137" s="33">
        <v>322.60000000000002</v>
      </c>
      <c r="M137" s="33" t="s">
        <v>1742</v>
      </c>
      <c r="N137" s="33">
        <v>1</v>
      </c>
      <c r="O137" s="30">
        <v>169.8</v>
      </c>
      <c r="P137" s="33" t="s">
        <v>1816</v>
      </c>
      <c r="Q137" s="34">
        <f t="shared" si="7"/>
        <v>152.80000000000001</v>
      </c>
      <c r="R137" s="33">
        <v>1</v>
      </c>
      <c r="S137" s="34">
        <f t="shared" si="8"/>
        <v>152.80000000000001</v>
      </c>
    </row>
    <row r="138" spans="1:19">
      <c r="A138" s="25">
        <v>135</v>
      </c>
      <c r="B138" s="25" t="s">
        <v>1822</v>
      </c>
      <c r="C138" s="25"/>
      <c r="D138" s="25" t="s">
        <v>1740</v>
      </c>
      <c r="E138" s="36" t="s">
        <v>320</v>
      </c>
      <c r="F138" s="29" t="s">
        <v>1829</v>
      </c>
      <c r="G138" s="25" t="s">
        <v>1740</v>
      </c>
      <c r="H138" s="29" t="s">
        <v>1741</v>
      </c>
      <c r="I138" s="25">
        <v>4</v>
      </c>
      <c r="J138" s="25">
        <v>1</v>
      </c>
      <c r="K138" s="33">
        <v>3.8</v>
      </c>
      <c r="L138" s="33">
        <v>19.2</v>
      </c>
      <c r="M138" s="33" t="s">
        <v>1742</v>
      </c>
      <c r="N138" s="33">
        <v>1</v>
      </c>
      <c r="O138" s="30">
        <v>7.8</v>
      </c>
      <c r="P138" s="33" t="s">
        <v>1743</v>
      </c>
      <c r="Q138" s="34">
        <f t="shared" si="7"/>
        <v>3.8</v>
      </c>
      <c r="R138" s="33">
        <v>1</v>
      </c>
      <c r="S138" s="34">
        <f t="shared" si="8"/>
        <v>3.8</v>
      </c>
    </row>
    <row r="139" spans="1:19">
      <c r="A139" s="25">
        <v>136</v>
      </c>
      <c r="B139" s="25" t="s">
        <v>1822</v>
      </c>
      <c r="C139" s="25"/>
      <c r="D139" s="25" t="s">
        <v>1740</v>
      </c>
      <c r="E139" s="36" t="s">
        <v>321</v>
      </c>
      <c r="F139" s="29" t="s">
        <v>1835</v>
      </c>
      <c r="G139" s="25" t="s">
        <v>1740</v>
      </c>
      <c r="H139" s="29" t="s">
        <v>1828</v>
      </c>
      <c r="I139" s="25">
        <v>2</v>
      </c>
      <c r="J139" s="25">
        <v>1</v>
      </c>
      <c r="K139" s="33">
        <v>152.80000000000001</v>
      </c>
      <c r="L139" s="33">
        <v>322.60000000000002</v>
      </c>
      <c r="M139" s="33" t="s">
        <v>1742</v>
      </c>
      <c r="N139" s="33">
        <v>1</v>
      </c>
      <c r="O139" s="30">
        <v>169.8</v>
      </c>
      <c r="P139" s="33" t="s">
        <v>1816</v>
      </c>
      <c r="Q139" s="34">
        <f t="shared" si="7"/>
        <v>152.80000000000001</v>
      </c>
      <c r="R139" s="33">
        <v>1</v>
      </c>
      <c r="S139" s="34">
        <f t="shared" si="8"/>
        <v>152.80000000000001</v>
      </c>
    </row>
    <row r="140" spans="1:19">
      <c r="A140" s="25">
        <v>137</v>
      </c>
      <c r="B140" s="25" t="s">
        <v>1822</v>
      </c>
      <c r="C140" s="25"/>
      <c r="D140" s="25" t="s">
        <v>1740</v>
      </c>
      <c r="E140" s="36" t="s">
        <v>322</v>
      </c>
      <c r="F140" s="29" t="s">
        <v>1829</v>
      </c>
      <c r="G140" s="25" t="s">
        <v>1740</v>
      </c>
      <c r="H140" s="29" t="s">
        <v>1741</v>
      </c>
      <c r="I140" s="25">
        <v>4</v>
      </c>
      <c r="J140" s="25">
        <v>1</v>
      </c>
      <c r="K140" s="33">
        <v>3.8</v>
      </c>
      <c r="L140" s="33">
        <v>19.2</v>
      </c>
      <c r="M140" s="33" t="s">
        <v>1742</v>
      </c>
      <c r="N140" s="33">
        <v>1</v>
      </c>
      <c r="O140" s="30">
        <v>7.8</v>
      </c>
      <c r="P140" s="33" t="s">
        <v>1743</v>
      </c>
      <c r="Q140" s="34">
        <f t="shared" si="7"/>
        <v>3.8</v>
      </c>
      <c r="R140" s="33">
        <v>1</v>
      </c>
      <c r="S140" s="34">
        <f t="shared" si="8"/>
        <v>3.8</v>
      </c>
    </row>
    <row r="141" spans="1:19">
      <c r="A141" s="25">
        <v>138</v>
      </c>
      <c r="B141" s="25" t="s">
        <v>1822</v>
      </c>
      <c r="C141" s="25"/>
      <c r="D141" s="25" t="s">
        <v>1740</v>
      </c>
      <c r="E141" s="36" t="s">
        <v>323</v>
      </c>
      <c r="F141" s="29" t="s">
        <v>1835</v>
      </c>
      <c r="G141" s="25" t="s">
        <v>1740</v>
      </c>
      <c r="H141" s="29" t="s">
        <v>1828</v>
      </c>
      <c r="I141" s="25">
        <v>2</v>
      </c>
      <c r="J141" s="25">
        <v>1</v>
      </c>
      <c r="K141" s="33">
        <v>152.80000000000001</v>
      </c>
      <c r="L141" s="33">
        <v>322.60000000000002</v>
      </c>
      <c r="M141" s="33" t="s">
        <v>1742</v>
      </c>
      <c r="N141" s="33">
        <v>1</v>
      </c>
      <c r="O141" s="30">
        <v>169.8</v>
      </c>
      <c r="P141" s="33" t="s">
        <v>1816</v>
      </c>
      <c r="Q141" s="34">
        <f t="shared" si="7"/>
        <v>152.80000000000001</v>
      </c>
      <c r="R141" s="33">
        <v>1</v>
      </c>
      <c r="S141" s="34">
        <f t="shared" si="8"/>
        <v>152.80000000000001</v>
      </c>
    </row>
    <row r="142" spans="1:19">
      <c r="A142" s="25">
        <v>139</v>
      </c>
      <c r="B142" s="25" t="s">
        <v>1822</v>
      </c>
      <c r="C142" s="25"/>
      <c r="D142" s="25" t="s">
        <v>1740</v>
      </c>
      <c r="E142" s="36" t="s">
        <v>324</v>
      </c>
      <c r="F142" s="29" t="s">
        <v>1829</v>
      </c>
      <c r="G142" s="25" t="s">
        <v>1740</v>
      </c>
      <c r="H142" s="29" t="s">
        <v>1741</v>
      </c>
      <c r="I142" s="25">
        <v>4</v>
      </c>
      <c r="J142" s="25">
        <v>1</v>
      </c>
      <c r="K142" s="33">
        <v>3.8</v>
      </c>
      <c r="L142" s="33">
        <v>19.2</v>
      </c>
      <c r="M142" s="33" t="s">
        <v>1742</v>
      </c>
      <c r="N142" s="33">
        <v>1</v>
      </c>
      <c r="O142" s="30">
        <v>7.8</v>
      </c>
      <c r="P142" s="33" t="s">
        <v>1743</v>
      </c>
      <c r="Q142" s="34">
        <f t="shared" si="7"/>
        <v>3.8</v>
      </c>
      <c r="R142" s="33">
        <v>1</v>
      </c>
      <c r="S142" s="34">
        <f t="shared" si="8"/>
        <v>3.8</v>
      </c>
    </row>
    <row r="143" spans="1:19">
      <c r="A143" s="25">
        <v>140</v>
      </c>
      <c r="B143" s="25" t="s">
        <v>1822</v>
      </c>
      <c r="C143" s="25"/>
      <c r="D143" s="25" t="s">
        <v>1740</v>
      </c>
      <c r="E143" s="36" t="s">
        <v>1836</v>
      </c>
      <c r="F143" s="29" t="s">
        <v>1837</v>
      </c>
      <c r="G143" s="25" t="s">
        <v>1740</v>
      </c>
      <c r="H143" s="29" t="s">
        <v>1828</v>
      </c>
      <c r="I143" s="25">
        <v>4</v>
      </c>
      <c r="J143" s="25">
        <v>1</v>
      </c>
      <c r="K143" s="33">
        <v>5.9</v>
      </c>
      <c r="L143" s="33">
        <v>27.6</v>
      </c>
      <c r="M143" s="33" t="s">
        <v>1742</v>
      </c>
      <c r="N143" s="33">
        <v>1</v>
      </c>
      <c r="O143" s="30">
        <v>9.9</v>
      </c>
      <c r="P143" s="33" t="s">
        <v>1807</v>
      </c>
      <c r="Q143" s="34">
        <f t="shared" si="7"/>
        <v>5.9</v>
      </c>
      <c r="R143" s="33">
        <v>1</v>
      </c>
      <c r="S143" s="34">
        <f t="shared" si="8"/>
        <v>5.9</v>
      </c>
    </row>
    <row r="144" spans="1:19">
      <c r="A144" s="25">
        <v>141</v>
      </c>
      <c r="B144" s="25" t="s">
        <v>1822</v>
      </c>
      <c r="C144" s="25"/>
      <c r="D144" s="25" t="s">
        <v>1740</v>
      </c>
      <c r="E144" s="36" t="s">
        <v>325</v>
      </c>
      <c r="F144" s="29" t="s">
        <v>1809</v>
      </c>
      <c r="G144" s="25" t="s">
        <v>1740</v>
      </c>
      <c r="H144" s="29" t="s">
        <v>1838</v>
      </c>
      <c r="I144" s="25">
        <v>1</v>
      </c>
      <c r="J144" s="25">
        <v>1</v>
      </c>
      <c r="K144" s="33">
        <v>4</v>
      </c>
      <c r="L144" s="33">
        <v>8</v>
      </c>
      <c r="M144" s="33" t="s">
        <v>223</v>
      </c>
      <c r="N144" s="33">
        <v>1</v>
      </c>
      <c r="O144" s="30">
        <v>8</v>
      </c>
      <c r="P144" s="33" t="s">
        <v>1807</v>
      </c>
      <c r="Q144" s="34">
        <f t="shared" si="7"/>
        <v>4</v>
      </c>
      <c r="R144" s="33">
        <f>J144</f>
        <v>1</v>
      </c>
      <c r="S144" s="34">
        <f t="shared" si="8"/>
        <v>4</v>
      </c>
    </row>
    <row r="145" spans="1:19">
      <c r="A145" s="25">
        <v>142</v>
      </c>
      <c r="B145" s="25" t="s">
        <v>1822</v>
      </c>
      <c r="C145" s="25"/>
      <c r="D145" s="25" t="s">
        <v>1740</v>
      </c>
      <c r="E145" s="36" t="s">
        <v>1839</v>
      </c>
      <c r="F145" s="29" t="s">
        <v>1814</v>
      </c>
      <c r="G145" s="25" t="s">
        <v>1740</v>
      </c>
      <c r="H145" s="29" t="s">
        <v>1815</v>
      </c>
      <c r="I145" s="25">
        <v>1</v>
      </c>
      <c r="J145" s="25">
        <v>1</v>
      </c>
      <c r="K145" s="33">
        <v>4</v>
      </c>
      <c r="L145" s="33">
        <v>8</v>
      </c>
      <c r="M145" s="33" t="s">
        <v>223</v>
      </c>
      <c r="N145" s="33">
        <v>1</v>
      </c>
      <c r="O145" s="30">
        <v>8</v>
      </c>
      <c r="P145" s="33" t="s">
        <v>1816</v>
      </c>
      <c r="Q145" s="34">
        <f t="shared" si="7"/>
        <v>4</v>
      </c>
      <c r="R145" s="33">
        <f>J145</f>
        <v>1</v>
      </c>
      <c r="S145" s="34">
        <f t="shared" si="8"/>
        <v>4</v>
      </c>
    </row>
    <row r="146" spans="1:19">
      <c r="A146" s="25">
        <v>143</v>
      </c>
      <c r="B146" s="25" t="s">
        <v>1822</v>
      </c>
      <c r="C146" s="25"/>
      <c r="D146" s="25" t="s">
        <v>1740</v>
      </c>
      <c r="E146" s="36" t="s">
        <v>326</v>
      </c>
      <c r="F146" s="29" t="s">
        <v>1837</v>
      </c>
      <c r="G146" s="25" t="s">
        <v>1740</v>
      </c>
      <c r="H146" s="29" t="s">
        <v>1828</v>
      </c>
      <c r="I146" s="25">
        <v>4</v>
      </c>
      <c r="J146" s="25">
        <v>1</v>
      </c>
      <c r="K146" s="33">
        <v>6.3</v>
      </c>
      <c r="L146" s="33">
        <v>29.2</v>
      </c>
      <c r="M146" s="33" t="s">
        <v>1742</v>
      </c>
      <c r="N146" s="33">
        <v>1</v>
      </c>
      <c r="O146" s="30">
        <v>10.3</v>
      </c>
      <c r="P146" s="33" t="s">
        <v>1807</v>
      </c>
      <c r="Q146" s="34">
        <f t="shared" si="7"/>
        <v>6.3</v>
      </c>
      <c r="R146" s="33">
        <v>1</v>
      </c>
      <c r="S146" s="34">
        <f t="shared" si="8"/>
        <v>6.3</v>
      </c>
    </row>
    <row r="147" spans="1:19">
      <c r="A147" s="25">
        <v>144</v>
      </c>
      <c r="B147" s="25" t="s">
        <v>1822</v>
      </c>
      <c r="C147" s="25"/>
      <c r="D147" s="25" t="s">
        <v>1740</v>
      </c>
      <c r="E147" s="36" t="s">
        <v>327</v>
      </c>
      <c r="F147" s="29" t="s">
        <v>1809</v>
      </c>
      <c r="G147" s="25" t="s">
        <v>1740</v>
      </c>
      <c r="H147" s="29" t="s">
        <v>1838</v>
      </c>
      <c r="I147" s="25">
        <v>1</v>
      </c>
      <c r="J147" s="25">
        <v>1</v>
      </c>
      <c r="K147" s="33">
        <v>4.4000000000000004</v>
      </c>
      <c r="L147" s="33">
        <v>8.4</v>
      </c>
      <c r="M147" s="33" t="s">
        <v>223</v>
      </c>
      <c r="N147" s="33">
        <v>1</v>
      </c>
      <c r="O147" s="30">
        <v>8.4</v>
      </c>
      <c r="P147" s="33" t="s">
        <v>1807</v>
      </c>
      <c r="Q147" s="34">
        <f t="shared" si="7"/>
        <v>4.4000000000000004</v>
      </c>
      <c r="R147" s="33">
        <f>J147</f>
        <v>1</v>
      </c>
      <c r="S147" s="34">
        <f t="shared" si="8"/>
        <v>4.4000000000000004</v>
      </c>
    </row>
    <row r="148" spans="1:19">
      <c r="A148" s="25">
        <v>145</v>
      </c>
      <c r="B148" s="25" t="s">
        <v>1822</v>
      </c>
      <c r="C148" s="25"/>
      <c r="D148" s="25" t="s">
        <v>1740</v>
      </c>
      <c r="E148" s="36" t="s">
        <v>328</v>
      </c>
      <c r="F148" s="29" t="s">
        <v>1814</v>
      </c>
      <c r="G148" s="25" t="s">
        <v>1740</v>
      </c>
      <c r="H148" s="29" t="s">
        <v>1815</v>
      </c>
      <c r="I148" s="25">
        <v>1</v>
      </c>
      <c r="J148" s="25">
        <v>1</v>
      </c>
      <c r="K148" s="33">
        <v>4.4000000000000004</v>
      </c>
      <c r="L148" s="33">
        <v>8.4</v>
      </c>
      <c r="M148" s="33" t="s">
        <v>223</v>
      </c>
      <c r="N148" s="33">
        <v>1</v>
      </c>
      <c r="O148" s="30">
        <v>8.4</v>
      </c>
      <c r="P148" s="33" t="s">
        <v>1816</v>
      </c>
      <c r="Q148" s="34">
        <f t="shared" si="7"/>
        <v>4.4000000000000004</v>
      </c>
      <c r="R148" s="33">
        <f>J148</f>
        <v>1</v>
      </c>
      <c r="S148" s="34">
        <f t="shared" si="8"/>
        <v>4.4000000000000004</v>
      </c>
    </row>
    <row r="149" spans="1:19">
      <c r="A149" s="25">
        <v>146</v>
      </c>
      <c r="B149" s="25" t="s">
        <v>1822</v>
      </c>
      <c r="C149" s="25"/>
      <c r="D149" s="25" t="s">
        <v>1740</v>
      </c>
      <c r="E149" s="36" t="s">
        <v>329</v>
      </c>
      <c r="F149" s="29" t="s">
        <v>1837</v>
      </c>
      <c r="G149" s="25" t="s">
        <v>1740</v>
      </c>
      <c r="H149" s="29" t="s">
        <v>1828</v>
      </c>
      <c r="I149" s="25">
        <v>4</v>
      </c>
      <c r="J149" s="25">
        <v>1</v>
      </c>
      <c r="K149" s="33">
        <v>6.7</v>
      </c>
      <c r="L149" s="33">
        <v>30.8</v>
      </c>
      <c r="M149" s="33" t="s">
        <v>1742</v>
      </c>
      <c r="N149" s="33">
        <v>1</v>
      </c>
      <c r="O149" s="30">
        <v>10.7</v>
      </c>
      <c r="P149" s="33" t="s">
        <v>1807</v>
      </c>
      <c r="Q149" s="34">
        <f t="shared" si="7"/>
        <v>6.7</v>
      </c>
      <c r="R149" s="33">
        <v>1</v>
      </c>
      <c r="S149" s="34">
        <f t="shared" si="8"/>
        <v>6.7</v>
      </c>
    </row>
    <row r="150" spans="1:19">
      <c r="A150" s="25">
        <v>147</v>
      </c>
      <c r="B150" s="25" t="s">
        <v>1822</v>
      </c>
      <c r="C150" s="25"/>
      <c r="D150" s="25" t="s">
        <v>1740</v>
      </c>
      <c r="E150" s="36" t="s">
        <v>330</v>
      </c>
      <c r="F150" s="29" t="s">
        <v>1809</v>
      </c>
      <c r="G150" s="25" t="s">
        <v>1740</v>
      </c>
      <c r="H150" s="29" t="s">
        <v>1838</v>
      </c>
      <c r="I150" s="25">
        <v>1</v>
      </c>
      <c r="J150" s="25">
        <v>1</v>
      </c>
      <c r="K150" s="33">
        <v>5.8</v>
      </c>
      <c r="L150" s="33">
        <v>9.8000000000000007</v>
      </c>
      <c r="M150" s="33" t="s">
        <v>223</v>
      </c>
      <c r="N150" s="33">
        <v>1</v>
      </c>
      <c r="O150" s="30">
        <v>9.8000000000000007</v>
      </c>
      <c r="P150" s="33" t="s">
        <v>1807</v>
      </c>
      <c r="Q150" s="34">
        <f t="shared" si="7"/>
        <v>5.8</v>
      </c>
      <c r="R150" s="33">
        <f>J150</f>
        <v>1</v>
      </c>
      <c r="S150" s="34">
        <f t="shared" si="8"/>
        <v>5.8</v>
      </c>
    </row>
    <row r="151" spans="1:19">
      <c r="A151" s="25">
        <v>148</v>
      </c>
      <c r="B151" s="25" t="s">
        <v>1822</v>
      </c>
      <c r="C151" s="25"/>
      <c r="D151" s="25" t="s">
        <v>1740</v>
      </c>
      <c r="E151" s="36" t="s">
        <v>331</v>
      </c>
      <c r="F151" s="29" t="s">
        <v>1814</v>
      </c>
      <c r="G151" s="25" t="s">
        <v>1740</v>
      </c>
      <c r="H151" s="29" t="s">
        <v>1815</v>
      </c>
      <c r="I151" s="25">
        <v>1</v>
      </c>
      <c r="J151" s="25">
        <v>1</v>
      </c>
      <c r="K151" s="33">
        <v>5.8</v>
      </c>
      <c r="L151" s="33">
        <v>9.8000000000000007</v>
      </c>
      <c r="M151" s="33" t="s">
        <v>223</v>
      </c>
      <c r="N151" s="33">
        <v>1</v>
      </c>
      <c r="O151" s="30">
        <v>9.8000000000000007</v>
      </c>
      <c r="P151" s="33" t="s">
        <v>1816</v>
      </c>
      <c r="Q151" s="34">
        <f t="shared" si="7"/>
        <v>5.8</v>
      </c>
      <c r="R151" s="33">
        <f>J151</f>
        <v>1</v>
      </c>
      <c r="S151" s="34">
        <f t="shared" si="8"/>
        <v>5.8</v>
      </c>
    </row>
    <row r="152" spans="1:19">
      <c r="A152" s="25">
        <v>149</v>
      </c>
      <c r="B152" s="25" t="s">
        <v>1822</v>
      </c>
      <c r="C152" s="25"/>
      <c r="D152" s="25" t="s">
        <v>1740</v>
      </c>
      <c r="E152" s="36" t="s">
        <v>332</v>
      </c>
      <c r="F152" s="29" t="s">
        <v>1837</v>
      </c>
      <c r="G152" s="25" t="s">
        <v>1740</v>
      </c>
      <c r="H152" s="29" t="s">
        <v>1828</v>
      </c>
      <c r="I152" s="25">
        <v>4</v>
      </c>
      <c r="J152" s="25">
        <v>1</v>
      </c>
      <c r="K152" s="33">
        <v>3.4</v>
      </c>
      <c r="L152" s="33">
        <v>17.600000000000001</v>
      </c>
      <c r="M152" s="33" t="s">
        <v>1742</v>
      </c>
      <c r="N152" s="33">
        <v>1</v>
      </c>
      <c r="O152" s="30">
        <v>7.4</v>
      </c>
      <c r="P152" s="33" t="s">
        <v>1807</v>
      </c>
      <c r="Q152" s="34">
        <f t="shared" si="7"/>
        <v>3.4</v>
      </c>
      <c r="R152" s="33">
        <v>1</v>
      </c>
      <c r="S152" s="34">
        <f t="shared" si="8"/>
        <v>3.4</v>
      </c>
    </row>
    <row r="153" spans="1:19">
      <c r="A153" s="25">
        <v>150</v>
      </c>
      <c r="B153" s="25" t="s">
        <v>1822</v>
      </c>
      <c r="C153" s="25"/>
      <c r="D153" s="25" t="s">
        <v>1740</v>
      </c>
      <c r="E153" s="36" t="s">
        <v>333</v>
      </c>
      <c r="F153" s="29" t="s">
        <v>1809</v>
      </c>
      <c r="G153" s="25" t="s">
        <v>1740</v>
      </c>
      <c r="H153" s="29" t="s">
        <v>1838</v>
      </c>
      <c r="I153" s="25">
        <v>1</v>
      </c>
      <c r="J153" s="25">
        <v>1</v>
      </c>
      <c r="K153" s="33">
        <v>4.0999999999999996</v>
      </c>
      <c r="L153" s="33">
        <v>8.1</v>
      </c>
      <c r="M153" s="33" t="s">
        <v>223</v>
      </c>
      <c r="N153" s="33">
        <v>1</v>
      </c>
      <c r="O153" s="30">
        <v>8.1</v>
      </c>
      <c r="P153" s="33" t="s">
        <v>1807</v>
      </c>
      <c r="Q153" s="34">
        <f t="shared" si="7"/>
        <v>4.0999999999999996</v>
      </c>
      <c r="R153" s="33">
        <f>J153</f>
        <v>1</v>
      </c>
      <c r="S153" s="34">
        <f t="shared" si="8"/>
        <v>4.0999999999999996</v>
      </c>
    </row>
    <row r="154" spans="1:19">
      <c r="A154" s="25">
        <v>151</v>
      </c>
      <c r="B154" s="25" t="s">
        <v>1822</v>
      </c>
      <c r="C154" s="25"/>
      <c r="D154" s="25" t="s">
        <v>1740</v>
      </c>
      <c r="E154" s="36" t="s">
        <v>334</v>
      </c>
      <c r="F154" s="29" t="s">
        <v>1814</v>
      </c>
      <c r="G154" s="25" t="s">
        <v>1740</v>
      </c>
      <c r="H154" s="29" t="s">
        <v>1815</v>
      </c>
      <c r="I154" s="25">
        <v>1</v>
      </c>
      <c r="J154" s="25">
        <v>1</v>
      </c>
      <c r="K154" s="33">
        <v>4.0999999999999996</v>
      </c>
      <c r="L154" s="33">
        <v>8.1</v>
      </c>
      <c r="M154" s="33" t="s">
        <v>223</v>
      </c>
      <c r="N154" s="33">
        <v>1</v>
      </c>
      <c r="O154" s="30">
        <v>8.1</v>
      </c>
      <c r="P154" s="33" t="s">
        <v>1816</v>
      </c>
      <c r="Q154" s="34">
        <f t="shared" si="7"/>
        <v>4.0999999999999996</v>
      </c>
      <c r="R154" s="33">
        <f>J154</f>
        <v>1</v>
      </c>
      <c r="S154" s="34">
        <f t="shared" si="8"/>
        <v>4.0999999999999996</v>
      </c>
    </row>
    <row r="155" spans="1:19">
      <c r="A155" s="25">
        <v>152</v>
      </c>
      <c r="B155" s="25" t="s">
        <v>1822</v>
      </c>
      <c r="C155" s="25"/>
      <c r="D155" s="25" t="s">
        <v>1740</v>
      </c>
      <c r="E155" s="36" t="s">
        <v>1840</v>
      </c>
      <c r="F155" s="29" t="s">
        <v>1837</v>
      </c>
      <c r="G155" s="25" t="s">
        <v>1740</v>
      </c>
      <c r="H155" s="29" t="s">
        <v>1828</v>
      </c>
      <c r="I155" s="25">
        <v>4</v>
      </c>
      <c r="J155" s="25">
        <v>1</v>
      </c>
      <c r="K155" s="33">
        <v>6.3</v>
      </c>
      <c r="L155" s="33">
        <v>29.2</v>
      </c>
      <c r="M155" s="33" t="s">
        <v>1742</v>
      </c>
      <c r="N155" s="33">
        <v>1</v>
      </c>
      <c r="O155" s="30">
        <v>10.3</v>
      </c>
      <c r="P155" s="33" t="s">
        <v>1807</v>
      </c>
      <c r="Q155" s="34">
        <f t="shared" si="7"/>
        <v>6.3</v>
      </c>
      <c r="R155" s="33">
        <f>J155</f>
        <v>1</v>
      </c>
      <c r="S155" s="34">
        <f t="shared" si="8"/>
        <v>6.3</v>
      </c>
    </row>
    <row r="156" spans="1:19">
      <c r="A156" s="25">
        <v>153</v>
      </c>
      <c r="B156" s="25" t="s">
        <v>1822</v>
      </c>
      <c r="C156" s="25"/>
      <c r="D156" s="25" t="s">
        <v>1740</v>
      </c>
      <c r="E156" s="36" t="s">
        <v>1841</v>
      </c>
      <c r="F156" s="29" t="s">
        <v>1837</v>
      </c>
      <c r="G156" s="25" t="s">
        <v>1740</v>
      </c>
      <c r="H156" s="29" t="s">
        <v>1828</v>
      </c>
      <c r="I156" s="25">
        <v>4</v>
      </c>
      <c r="J156" s="25">
        <v>1</v>
      </c>
      <c r="K156" s="33">
        <v>6.3</v>
      </c>
      <c r="L156" s="33">
        <v>29.2</v>
      </c>
      <c r="M156" s="33" t="s">
        <v>1742</v>
      </c>
      <c r="N156" s="33">
        <v>1</v>
      </c>
      <c r="O156" s="30">
        <v>10.3</v>
      </c>
      <c r="P156" s="33" t="s">
        <v>1807</v>
      </c>
      <c r="Q156" s="34">
        <f t="shared" si="7"/>
        <v>6.3</v>
      </c>
      <c r="R156" s="33">
        <f>J156</f>
        <v>1</v>
      </c>
      <c r="S156" s="34">
        <f t="shared" si="8"/>
        <v>6.3</v>
      </c>
    </row>
    <row r="157" spans="1:19">
      <c r="A157" s="25">
        <v>154</v>
      </c>
      <c r="B157" s="25" t="s">
        <v>303</v>
      </c>
      <c r="C157" s="25"/>
      <c r="D157" s="25" t="s">
        <v>1740</v>
      </c>
      <c r="E157" s="37" t="s">
        <v>1842</v>
      </c>
      <c r="F157" s="29" t="s">
        <v>1843</v>
      </c>
      <c r="G157" s="25" t="s">
        <v>1740</v>
      </c>
      <c r="H157" s="29" t="s">
        <v>1844</v>
      </c>
      <c r="I157" s="25">
        <v>2</v>
      </c>
      <c r="J157" s="25">
        <v>1</v>
      </c>
      <c r="K157" s="33">
        <v>35.200000000000003</v>
      </c>
      <c r="L157" s="33">
        <v>79.400000000000006</v>
      </c>
      <c r="M157" s="33" t="s">
        <v>1742</v>
      </c>
      <c r="N157" s="33">
        <v>1</v>
      </c>
      <c r="O157" s="30">
        <v>44.2</v>
      </c>
      <c r="P157" s="33" t="s">
        <v>1816</v>
      </c>
      <c r="Q157" s="34">
        <f t="shared" si="7"/>
        <v>35.200000000000003</v>
      </c>
      <c r="R157" s="33">
        <v>1</v>
      </c>
      <c r="S157" s="34">
        <f t="shared" si="8"/>
        <v>35.200000000000003</v>
      </c>
    </row>
    <row r="158" spans="1:19">
      <c r="A158" s="25">
        <v>155</v>
      </c>
      <c r="B158" s="25" t="s">
        <v>303</v>
      </c>
      <c r="C158" s="25"/>
      <c r="D158" s="25" t="s">
        <v>1740</v>
      </c>
      <c r="E158" s="37" t="s">
        <v>335</v>
      </c>
      <c r="F158" s="29" t="s">
        <v>1845</v>
      </c>
      <c r="G158" s="25" t="s">
        <v>1740</v>
      </c>
      <c r="H158" s="29" t="s">
        <v>1844</v>
      </c>
      <c r="I158" s="25">
        <v>2</v>
      </c>
      <c r="J158" s="25">
        <v>1</v>
      </c>
      <c r="K158" s="33">
        <v>49</v>
      </c>
      <c r="L158" s="33">
        <v>106</v>
      </c>
      <c r="M158" s="33" t="s">
        <v>1742</v>
      </c>
      <c r="N158" s="33">
        <v>1</v>
      </c>
      <c r="O158" s="30">
        <v>57</v>
      </c>
      <c r="P158" s="33" t="s">
        <v>1816</v>
      </c>
      <c r="Q158" s="34">
        <f t="shared" si="7"/>
        <v>49</v>
      </c>
      <c r="R158" s="33">
        <v>1</v>
      </c>
      <c r="S158" s="34">
        <f t="shared" si="8"/>
        <v>49</v>
      </c>
    </row>
    <row r="159" spans="1:19">
      <c r="A159" s="25">
        <v>156</v>
      </c>
      <c r="B159" s="25" t="s">
        <v>303</v>
      </c>
      <c r="C159" s="25"/>
      <c r="D159" s="25" t="s">
        <v>1740</v>
      </c>
      <c r="E159" s="37" t="s">
        <v>336</v>
      </c>
      <c r="F159" s="29" t="s">
        <v>1846</v>
      </c>
      <c r="G159" s="25" t="s">
        <v>7</v>
      </c>
      <c r="H159" s="29" t="s">
        <v>1844</v>
      </c>
      <c r="I159" s="25">
        <v>2</v>
      </c>
      <c r="J159" s="25">
        <v>1</v>
      </c>
      <c r="K159" s="33">
        <v>81</v>
      </c>
      <c r="L159" s="33">
        <v>169</v>
      </c>
      <c r="M159" s="33" t="s">
        <v>1742</v>
      </c>
      <c r="N159" s="33">
        <v>1</v>
      </c>
      <c r="O159" s="30">
        <v>88</v>
      </c>
      <c r="P159" s="33" t="s">
        <v>1816</v>
      </c>
      <c r="Q159" s="34">
        <f t="shared" ref="Q159:Q222" si="9">K159</f>
        <v>81</v>
      </c>
      <c r="R159" s="33">
        <v>1</v>
      </c>
      <c r="S159" s="34">
        <f t="shared" si="8"/>
        <v>81</v>
      </c>
    </row>
    <row r="160" spans="1:19">
      <c r="A160" s="25">
        <v>157</v>
      </c>
      <c r="B160" s="25" t="s">
        <v>303</v>
      </c>
      <c r="C160" s="25"/>
      <c r="D160" s="25" t="s">
        <v>1740</v>
      </c>
      <c r="E160" s="37" t="s">
        <v>337</v>
      </c>
      <c r="F160" s="29" t="s">
        <v>1846</v>
      </c>
      <c r="G160" s="25" t="s">
        <v>7</v>
      </c>
      <c r="H160" s="29" t="s">
        <v>1844</v>
      </c>
      <c r="I160" s="25">
        <v>2</v>
      </c>
      <c r="J160" s="25">
        <v>1</v>
      </c>
      <c r="K160" s="33">
        <v>117.3</v>
      </c>
      <c r="L160" s="33">
        <v>241.6</v>
      </c>
      <c r="M160" s="33" t="s">
        <v>1742</v>
      </c>
      <c r="N160" s="33">
        <v>1</v>
      </c>
      <c r="O160" s="30">
        <v>124.3</v>
      </c>
      <c r="P160" s="33" t="s">
        <v>1816</v>
      </c>
      <c r="Q160" s="34">
        <f t="shared" si="9"/>
        <v>117.3</v>
      </c>
      <c r="R160" s="33">
        <v>1</v>
      </c>
      <c r="S160" s="34">
        <f t="shared" si="8"/>
        <v>117.3</v>
      </c>
    </row>
    <row r="161" spans="1:19">
      <c r="A161" s="25">
        <v>158</v>
      </c>
      <c r="B161" s="25" t="s">
        <v>303</v>
      </c>
      <c r="C161" s="25"/>
      <c r="D161" s="25" t="s">
        <v>1740</v>
      </c>
      <c r="E161" s="37" t="s">
        <v>338</v>
      </c>
      <c r="F161" s="29" t="s">
        <v>1847</v>
      </c>
      <c r="G161" s="25" t="s">
        <v>7</v>
      </c>
      <c r="H161" s="29" t="s">
        <v>1844</v>
      </c>
      <c r="I161" s="25">
        <v>2</v>
      </c>
      <c r="J161" s="25">
        <v>1</v>
      </c>
      <c r="K161" s="33">
        <v>157.19999999999999</v>
      </c>
      <c r="L161" s="33">
        <v>324.39999999999998</v>
      </c>
      <c r="M161" s="33" t="s">
        <v>1742</v>
      </c>
      <c r="N161" s="33">
        <v>1</v>
      </c>
      <c r="O161" s="30">
        <v>167.2</v>
      </c>
      <c r="P161" s="33" t="s">
        <v>1816</v>
      </c>
      <c r="Q161" s="34">
        <f t="shared" si="9"/>
        <v>157.19999999999999</v>
      </c>
      <c r="R161" s="33">
        <v>1</v>
      </c>
      <c r="S161" s="34">
        <f t="shared" si="8"/>
        <v>157.19999999999999</v>
      </c>
    </row>
    <row r="162" spans="1:19">
      <c r="A162" s="25">
        <v>159</v>
      </c>
      <c r="B162" s="25" t="s">
        <v>303</v>
      </c>
      <c r="C162" s="25"/>
      <c r="D162" s="25" t="s">
        <v>1740</v>
      </c>
      <c r="E162" s="37" t="s">
        <v>339</v>
      </c>
      <c r="F162" s="29" t="s">
        <v>1847</v>
      </c>
      <c r="G162" s="25" t="s">
        <v>7</v>
      </c>
      <c r="H162" s="29" t="s">
        <v>1844</v>
      </c>
      <c r="I162" s="25">
        <v>2</v>
      </c>
      <c r="J162" s="25">
        <v>1</v>
      </c>
      <c r="K162" s="33">
        <v>110.8</v>
      </c>
      <c r="L162" s="33">
        <v>225.6</v>
      </c>
      <c r="M162" s="33" t="s">
        <v>1742</v>
      </c>
      <c r="N162" s="33">
        <v>1</v>
      </c>
      <c r="O162" s="30">
        <v>114.8</v>
      </c>
      <c r="P162" s="33" t="s">
        <v>1816</v>
      </c>
      <c r="Q162" s="34">
        <f t="shared" si="9"/>
        <v>110.8</v>
      </c>
      <c r="R162" s="33">
        <v>1</v>
      </c>
      <c r="S162" s="34">
        <f t="shared" si="8"/>
        <v>110.8</v>
      </c>
    </row>
    <row r="163" spans="1:19">
      <c r="A163" s="25">
        <v>160</v>
      </c>
      <c r="B163" s="25" t="s">
        <v>303</v>
      </c>
      <c r="C163" s="25"/>
      <c r="D163" s="25" t="s">
        <v>1740</v>
      </c>
      <c r="E163" s="36" t="s">
        <v>1848</v>
      </c>
      <c r="F163" s="29" t="s">
        <v>1849</v>
      </c>
      <c r="G163" s="25" t="s">
        <v>1740</v>
      </c>
      <c r="H163" s="29" t="s">
        <v>1850</v>
      </c>
      <c r="I163" s="25">
        <v>1</v>
      </c>
      <c r="J163" s="25">
        <v>1</v>
      </c>
      <c r="K163" s="33">
        <v>29.9</v>
      </c>
      <c r="L163" s="33">
        <v>43.9</v>
      </c>
      <c r="M163" s="33" t="s">
        <v>223</v>
      </c>
      <c r="N163" s="33">
        <v>1</v>
      </c>
      <c r="O163" s="30">
        <v>43.9</v>
      </c>
      <c r="P163" s="33" t="s">
        <v>1743</v>
      </c>
      <c r="Q163" s="34">
        <f t="shared" si="9"/>
        <v>29.9</v>
      </c>
      <c r="R163" s="33">
        <v>1</v>
      </c>
      <c r="S163" s="34">
        <f t="shared" si="8"/>
        <v>29.9</v>
      </c>
    </row>
    <row r="164" spans="1:19">
      <c r="A164" s="25">
        <v>161</v>
      </c>
      <c r="B164" s="25" t="s">
        <v>303</v>
      </c>
      <c r="C164" s="25"/>
      <c r="D164" s="25" t="s">
        <v>1740</v>
      </c>
      <c r="E164" s="36" t="s">
        <v>373</v>
      </c>
      <c r="F164" s="29" t="s">
        <v>1849</v>
      </c>
      <c r="G164" s="25" t="s">
        <v>1740</v>
      </c>
      <c r="H164" s="29" t="s">
        <v>1850</v>
      </c>
      <c r="I164" s="25">
        <v>1</v>
      </c>
      <c r="J164" s="25">
        <v>1</v>
      </c>
      <c r="K164" s="33">
        <v>2.7</v>
      </c>
      <c r="L164" s="33">
        <v>16.7</v>
      </c>
      <c r="M164" s="33" t="s">
        <v>223</v>
      </c>
      <c r="N164" s="33">
        <v>1</v>
      </c>
      <c r="O164" s="30">
        <v>16.7</v>
      </c>
      <c r="P164" s="33" t="s">
        <v>1743</v>
      </c>
      <c r="Q164" s="34">
        <f t="shared" si="9"/>
        <v>2.7</v>
      </c>
      <c r="R164" s="33">
        <v>1</v>
      </c>
      <c r="S164" s="34">
        <f t="shared" si="8"/>
        <v>2.7</v>
      </c>
    </row>
    <row r="165" spans="1:19">
      <c r="A165" s="25">
        <v>162</v>
      </c>
      <c r="B165" s="25" t="s">
        <v>303</v>
      </c>
      <c r="C165" s="25"/>
      <c r="D165" s="25" t="s">
        <v>1740</v>
      </c>
      <c r="E165" s="36" t="s">
        <v>374</v>
      </c>
      <c r="F165" s="29" t="s">
        <v>1849</v>
      </c>
      <c r="G165" s="25" t="s">
        <v>1740</v>
      </c>
      <c r="H165" s="29" t="s">
        <v>1850</v>
      </c>
      <c r="I165" s="25">
        <v>1</v>
      </c>
      <c r="J165" s="25">
        <v>1</v>
      </c>
      <c r="K165" s="33">
        <v>99.1</v>
      </c>
      <c r="L165" s="33">
        <v>113.1</v>
      </c>
      <c r="M165" s="33" t="s">
        <v>223</v>
      </c>
      <c r="N165" s="33">
        <v>1</v>
      </c>
      <c r="O165" s="30">
        <v>113.1</v>
      </c>
      <c r="P165" s="33" t="s">
        <v>1743</v>
      </c>
      <c r="Q165" s="34">
        <f t="shared" si="9"/>
        <v>99.1</v>
      </c>
      <c r="R165" s="33">
        <v>1</v>
      </c>
      <c r="S165" s="34">
        <f t="shared" si="8"/>
        <v>99.1</v>
      </c>
    </row>
    <row r="166" spans="1:19">
      <c r="A166" s="25">
        <v>163</v>
      </c>
      <c r="B166" s="25" t="s">
        <v>303</v>
      </c>
      <c r="C166" s="25"/>
      <c r="D166" s="25" t="s">
        <v>1740</v>
      </c>
      <c r="E166" s="36" t="s">
        <v>375</v>
      </c>
      <c r="F166" s="29" t="s">
        <v>1849</v>
      </c>
      <c r="G166" s="25" t="s">
        <v>1740</v>
      </c>
      <c r="H166" s="29" t="s">
        <v>1850</v>
      </c>
      <c r="I166" s="25">
        <v>1</v>
      </c>
      <c r="J166" s="25">
        <v>1</v>
      </c>
      <c r="K166" s="33">
        <v>65.400000000000006</v>
      </c>
      <c r="L166" s="33">
        <v>79.400000000000006</v>
      </c>
      <c r="M166" s="33" t="s">
        <v>223</v>
      </c>
      <c r="N166" s="33">
        <v>1</v>
      </c>
      <c r="O166" s="30">
        <v>79.400000000000006</v>
      </c>
      <c r="P166" s="33" t="s">
        <v>1743</v>
      </c>
      <c r="Q166" s="34">
        <f t="shared" si="9"/>
        <v>65.400000000000006</v>
      </c>
      <c r="R166" s="33">
        <v>1</v>
      </c>
      <c r="S166" s="34">
        <f t="shared" si="8"/>
        <v>65.400000000000006</v>
      </c>
    </row>
    <row r="167" spans="1:19">
      <c r="A167" s="25">
        <v>164</v>
      </c>
      <c r="B167" s="25" t="s">
        <v>303</v>
      </c>
      <c r="C167" s="25"/>
      <c r="D167" s="25" t="s">
        <v>1740</v>
      </c>
      <c r="E167" s="36" t="s">
        <v>376</v>
      </c>
      <c r="F167" s="29" t="s">
        <v>1849</v>
      </c>
      <c r="G167" s="25" t="s">
        <v>1740</v>
      </c>
      <c r="H167" s="29" t="s">
        <v>1850</v>
      </c>
      <c r="I167" s="25">
        <v>1</v>
      </c>
      <c r="J167" s="25">
        <v>1</v>
      </c>
      <c r="K167" s="33">
        <v>34.799999999999997</v>
      </c>
      <c r="L167" s="33">
        <v>48.8</v>
      </c>
      <c r="M167" s="33" t="s">
        <v>223</v>
      </c>
      <c r="N167" s="33">
        <v>1</v>
      </c>
      <c r="O167" s="30">
        <v>48.8</v>
      </c>
      <c r="P167" s="33" t="s">
        <v>1743</v>
      </c>
      <c r="Q167" s="34">
        <f t="shared" si="9"/>
        <v>34.799999999999997</v>
      </c>
      <c r="R167" s="33">
        <v>1</v>
      </c>
      <c r="S167" s="34">
        <f t="shared" si="8"/>
        <v>34.799999999999997</v>
      </c>
    </row>
    <row r="168" spans="1:19">
      <c r="A168" s="25">
        <v>165</v>
      </c>
      <c r="B168" s="25" t="s">
        <v>303</v>
      </c>
      <c r="C168" s="25"/>
      <c r="D168" s="25" t="s">
        <v>1740</v>
      </c>
      <c r="E168" s="36" t="s">
        <v>377</v>
      </c>
      <c r="F168" s="29" t="s">
        <v>1849</v>
      </c>
      <c r="G168" s="25" t="s">
        <v>1708</v>
      </c>
      <c r="H168" s="29" t="s">
        <v>1850</v>
      </c>
      <c r="I168" s="25">
        <v>1</v>
      </c>
      <c r="J168" s="25">
        <v>1</v>
      </c>
      <c r="K168" s="33">
        <v>86.5</v>
      </c>
      <c r="L168" s="33">
        <v>109.1</v>
      </c>
      <c r="M168" s="33" t="s">
        <v>223</v>
      </c>
      <c r="N168" s="33">
        <v>1</v>
      </c>
      <c r="O168" s="30">
        <v>109.1</v>
      </c>
      <c r="P168" s="33" t="s">
        <v>1743</v>
      </c>
      <c r="Q168" s="34">
        <f t="shared" si="9"/>
        <v>86.5</v>
      </c>
      <c r="R168" s="33">
        <v>1</v>
      </c>
      <c r="S168" s="34">
        <f t="shared" si="8"/>
        <v>86.5</v>
      </c>
    </row>
    <row r="169" spans="1:19">
      <c r="A169" s="25">
        <v>166</v>
      </c>
      <c r="B169" s="25" t="s">
        <v>303</v>
      </c>
      <c r="C169" s="25"/>
      <c r="D169" s="25" t="s">
        <v>1740</v>
      </c>
      <c r="E169" s="36" t="s">
        <v>1851</v>
      </c>
      <c r="F169" s="29" t="s">
        <v>1852</v>
      </c>
      <c r="G169" s="25" t="s">
        <v>1740</v>
      </c>
      <c r="H169" s="29" t="s">
        <v>1828</v>
      </c>
      <c r="I169" s="25">
        <v>2</v>
      </c>
      <c r="J169" s="25">
        <v>1</v>
      </c>
      <c r="K169" s="33">
        <v>198.2</v>
      </c>
      <c r="L169" s="33">
        <v>417.4</v>
      </c>
      <c r="M169" s="33" t="s">
        <v>1742</v>
      </c>
      <c r="N169" s="33">
        <v>1</v>
      </c>
      <c r="O169" s="30">
        <v>219.2</v>
      </c>
      <c r="P169" s="33"/>
      <c r="Q169" s="34">
        <f t="shared" si="9"/>
        <v>198.2</v>
      </c>
      <c r="R169" s="33">
        <v>1</v>
      </c>
      <c r="S169" s="34">
        <f t="shared" si="8"/>
        <v>198.2</v>
      </c>
    </row>
    <row r="170" spans="1:19">
      <c r="A170" s="25">
        <v>167</v>
      </c>
      <c r="B170" s="25" t="s">
        <v>303</v>
      </c>
      <c r="C170" s="25"/>
      <c r="D170" s="25" t="s">
        <v>1740</v>
      </c>
      <c r="E170" s="36" t="s">
        <v>340</v>
      </c>
      <c r="F170" s="29" t="s">
        <v>1853</v>
      </c>
      <c r="G170" s="25" t="s">
        <v>1740</v>
      </c>
      <c r="H170" s="29" t="s">
        <v>1828</v>
      </c>
      <c r="I170" s="25">
        <v>2</v>
      </c>
      <c r="J170" s="25">
        <v>1</v>
      </c>
      <c r="K170" s="33">
        <v>198.2</v>
      </c>
      <c r="L170" s="33">
        <v>420.4</v>
      </c>
      <c r="M170" s="33" t="s">
        <v>1742</v>
      </c>
      <c r="N170" s="33">
        <v>1</v>
      </c>
      <c r="O170" s="30">
        <v>222.2</v>
      </c>
      <c r="P170" s="33" t="s">
        <v>1816</v>
      </c>
      <c r="Q170" s="34">
        <f t="shared" si="9"/>
        <v>198.2</v>
      </c>
      <c r="R170" s="33">
        <v>1</v>
      </c>
      <c r="S170" s="34">
        <f t="shared" si="8"/>
        <v>198.2</v>
      </c>
    </row>
    <row r="171" spans="1:19">
      <c r="A171" s="25">
        <v>168</v>
      </c>
      <c r="B171" s="25" t="s">
        <v>303</v>
      </c>
      <c r="C171" s="25"/>
      <c r="D171" s="25" t="s">
        <v>1740</v>
      </c>
      <c r="E171" s="36" t="s">
        <v>341</v>
      </c>
      <c r="F171" s="29" t="s">
        <v>1854</v>
      </c>
      <c r="G171" s="25" t="s">
        <v>7</v>
      </c>
      <c r="H171" s="29" t="s">
        <v>1828</v>
      </c>
      <c r="I171" s="25">
        <v>2</v>
      </c>
      <c r="J171" s="25">
        <v>1</v>
      </c>
      <c r="K171" s="33">
        <v>348.7</v>
      </c>
      <c r="L171" s="33">
        <v>732.4</v>
      </c>
      <c r="M171" s="33" t="s">
        <v>1742</v>
      </c>
      <c r="N171" s="33">
        <v>1</v>
      </c>
      <c r="O171" s="30">
        <v>383.7</v>
      </c>
      <c r="P171" s="33" t="s">
        <v>1816</v>
      </c>
      <c r="Q171" s="34">
        <f t="shared" si="9"/>
        <v>348.7</v>
      </c>
      <c r="R171" s="33">
        <v>1</v>
      </c>
      <c r="S171" s="34">
        <f t="shared" si="8"/>
        <v>348.7</v>
      </c>
    </row>
    <row r="172" spans="1:19">
      <c r="A172" s="25">
        <v>169</v>
      </c>
      <c r="B172" s="25" t="s">
        <v>303</v>
      </c>
      <c r="C172" s="25"/>
      <c r="D172" s="25" t="s">
        <v>1740</v>
      </c>
      <c r="E172" s="36" t="s">
        <v>342</v>
      </c>
      <c r="F172" s="29" t="s">
        <v>1855</v>
      </c>
      <c r="G172" s="25" t="s">
        <v>7</v>
      </c>
      <c r="H172" s="29" t="s">
        <v>1828</v>
      </c>
      <c r="I172" s="25">
        <v>2</v>
      </c>
      <c r="J172" s="25">
        <v>1</v>
      </c>
      <c r="K172" s="33">
        <v>348.7</v>
      </c>
      <c r="L172" s="33">
        <v>731.4</v>
      </c>
      <c r="M172" s="33" t="s">
        <v>1742</v>
      </c>
      <c r="N172" s="33">
        <v>1</v>
      </c>
      <c r="O172" s="30">
        <v>382.7</v>
      </c>
      <c r="P172" s="33"/>
      <c r="Q172" s="34">
        <f t="shared" si="9"/>
        <v>348.7</v>
      </c>
      <c r="R172" s="33">
        <v>1</v>
      </c>
      <c r="S172" s="34">
        <f t="shared" si="8"/>
        <v>348.7</v>
      </c>
    </row>
    <row r="173" spans="1:19">
      <c r="A173" s="25">
        <v>170</v>
      </c>
      <c r="B173" s="25" t="s">
        <v>303</v>
      </c>
      <c r="C173" s="25"/>
      <c r="D173" s="25" t="s">
        <v>1856</v>
      </c>
      <c r="E173" s="36" t="s">
        <v>343</v>
      </c>
      <c r="F173" s="29" t="s">
        <v>350</v>
      </c>
      <c r="G173" s="25" t="s">
        <v>7</v>
      </c>
      <c r="H173" s="29" t="s">
        <v>52</v>
      </c>
      <c r="I173" s="25">
        <v>2</v>
      </c>
      <c r="J173" s="25">
        <v>1</v>
      </c>
      <c r="K173" s="33">
        <v>288.90000000000003</v>
      </c>
      <c r="L173" s="33">
        <v>606.79999999999995</v>
      </c>
      <c r="M173" s="33" t="s">
        <v>1742</v>
      </c>
      <c r="N173" s="33">
        <v>1</v>
      </c>
      <c r="O173" s="30">
        <v>317.89999999999998</v>
      </c>
      <c r="P173" s="33" t="s">
        <v>67</v>
      </c>
      <c r="Q173" s="34">
        <f t="shared" si="9"/>
        <v>288.90000000000003</v>
      </c>
      <c r="R173" s="33">
        <v>1</v>
      </c>
      <c r="S173" s="34">
        <f t="shared" si="8"/>
        <v>288.89999999999998</v>
      </c>
    </row>
    <row r="174" spans="1:19">
      <c r="A174" s="25">
        <v>171</v>
      </c>
      <c r="B174" s="25" t="s">
        <v>303</v>
      </c>
      <c r="C174" s="25"/>
      <c r="D174" s="25" t="s">
        <v>1857</v>
      </c>
      <c r="E174" s="36" t="s">
        <v>344</v>
      </c>
      <c r="F174" s="29" t="s">
        <v>1858</v>
      </c>
      <c r="G174" s="25" t="s">
        <v>7</v>
      </c>
      <c r="H174" s="29" t="s">
        <v>1859</v>
      </c>
      <c r="I174" s="25">
        <v>2</v>
      </c>
      <c r="J174" s="25">
        <v>1</v>
      </c>
      <c r="K174" s="33">
        <v>288.90000000000003</v>
      </c>
      <c r="L174" s="33">
        <v>605.79999999999995</v>
      </c>
      <c r="M174" s="33" t="s">
        <v>1742</v>
      </c>
      <c r="N174" s="33">
        <v>1</v>
      </c>
      <c r="O174" s="30">
        <v>316.89999999999998</v>
      </c>
      <c r="P174" s="33"/>
      <c r="Q174" s="34">
        <f t="shared" si="9"/>
        <v>288.90000000000003</v>
      </c>
      <c r="R174" s="33">
        <v>1</v>
      </c>
      <c r="S174" s="34">
        <f t="shared" si="8"/>
        <v>288.89999999999998</v>
      </c>
    </row>
    <row r="175" spans="1:19">
      <c r="A175" s="25">
        <v>172</v>
      </c>
      <c r="B175" s="25" t="s">
        <v>303</v>
      </c>
      <c r="C175" s="25"/>
      <c r="D175" s="25" t="s">
        <v>1856</v>
      </c>
      <c r="E175" s="36" t="s">
        <v>345</v>
      </c>
      <c r="F175" s="29" t="s">
        <v>1860</v>
      </c>
      <c r="G175" s="25" t="s">
        <v>7</v>
      </c>
      <c r="H175" s="29" t="s">
        <v>52</v>
      </c>
      <c r="I175" s="25">
        <v>2</v>
      </c>
      <c r="J175" s="25">
        <v>1</v>
      </c>
      <c r="K175" s="33">
        <v>134.1</v>
      </c>
      <c r="L175" s="33">
        <v>284.2</v>
      </c>
      <c r="M175" s="33" t="s">
        <v>1742</v>
      </c>
      <c r="N175" s="33">
        <v>1</v>
      </c>
      <c r="O175" s="30">
        <v>150.1</v>
      </c>
      <c r="P175" s="33" t="s">
        <v>1861</v>
      </c>
      <c r="Q175" s="34">
        <f t="shared" si="9"/>
        <v>134.1</v>
      </c>
      <c r="R175" s="33">
        <v>1</v>
      </c>
      <c r="S175" s="34">
        <f t="shared" si="8"/>
        <v>134.1</v>
      </c>
    </row>
    <row r="176" spans="1:19">
      <c r="A176" s="25">
        <v>173</v>
      </c>
      <c r="B176" s="25" t="s">
        <v>303</v>
      </c>
      <c r="C176" s="25"/>
      <c r="D176" s="25" t="s">
        <v>7</v>
      </c>
      <c r="E176" s="36" t="s">
        <v>346</v>
      </c>
      <c r="F176" s="29" t="s">
        <v>1862</v>
      </c>
      <c r="G176" s="25" t="s">
        <v>7</v>
      </c>
      <c r="H176" s="29" t="s">
        <v>1863</v>
      </c>
      <c r="I176" s="25">
        <v>2</v>
      </c>
      <c r="J176" s="25">
        <v>1</v>
      </c>
      <c r="K176" s="33">
        <v>134.1</v>
      </c>
      <c r="L176" s="33">
        <v>282.2</v>
      </c>
      <c r="M176" s="33" t="s">
        <v>1742</v>
      </c>
      <c r="N176" s="33">
        <v>1</v>
      </c>
      <c r="O176" s="30">
        <v>148.1</v>
      </c>
      <c r="P176" s="33"/>
      <c r="Q176" s="34">
        <f t="shared" si="9"/>
        <v>134.1</v>
      </c>
      <c r="R176" s="33">
        <v>1</v>
      </c>
      <c r="S176" s="34">
        <f t="shared" si="8"/>
        <v>134.1</v>
      </c>
    </row>
    <row r="177" spans="1:19">
      <c r="A177" s="25">
        <v>174</v>
      </c>
      <c r="B177" s="25" t="s">
        <v>303</v>
      </c>
      <c r="C177" s="25"/>
      <c r="D177" s="25" t="s">
        <v>7</v>
      </c>
      <c r="E177" s="36" t="s">
        <v>347</v>
      </c>
      <c r="F177" s="29" t="s">
        <v>1864</v>
      </c>
      <c r="G177" s="25" t="s">
        <v>7</v>
      </c>
      <c r="H177" s="29" t="s">
        <v>52</v>
      </c>
      <c r="I177" s="25">
        <v>2</v>
      </c>
      <c r="J177" s="25">
        <v>1</v>
      </c>
      <c r="K177" s="33">
        <v>190.8</v>
      </c>
      <c r="L177" s="33">
        <v>400.6</v>
      </c>
      <c r="M177" s="33" t="s">
        <v>1742</v>
      </c>
      <c r="N177" s="33">
        <v>1</v>
      </c>
      <c r="O177" s="30">
        <v>209.8</v>
      </c>
      <c r="P177" s="33" t="s">
        <v>67</v>
      </c>
      <c r="Q177" s="34">
        <f t="shared" si="9"/>
        <v>190.8</v>
      </c>
      <c r="R177" s="33">
        <v>1</v>
      </c>
      <c r="S177" s="34">
        <f t="shared" si="8"/>
        <v>190.8</v>
      </c>
    </row>
    <row r="178" spans="1:19">
      <c r="A178" s="25">
        <v>175</v>
      </c>
      <c r="B178" s="25" t="s">
        <v>303</v>
      </c>
      <c r="C178" s="25"/>
      <c r="D178" s="25" t="s">
        <v>7</v>
      </c>
      <c r="E178" s="36" t="s">
        <v>348</v>
      </c>
      <c r="F178" s="29" t="s">
        <v>1865</v>
      </c>
      <c r="G178" s="25" t="s">
        <v>7</v>
      </c>
      <c r="H178" s="29" t="s">
        <v>1866</v>
      </c>
      <c r="I178" s="25">
        <v>2</v>
      </c>
      <c r="J178" s="25">
        <v>1</v>
      </c>
      <c r="K178" s="33">
        <v>190.8</v>
      </c>
      <c r="L178" s="33">
        <v>395.6</v>
      </c>
      <c r="M178" s="33" t="s">
        <v>1742</v>
      </c>
      <c r="N178" s="33">
        <v>1</v>
      </c>
      <c r="O178" s="30">
        <v>204.8</v>
      </c>
      <c r="P178" s="33"/>
      <c r="Q178" s="34">
        <f t="shared" si="9"/>
        <v>190.8</v>
      </c>
      <c r="R178" s="33">
        <v>1</v>
      </c>
      <c r="S178" s="34">
        <f t="shared" si="8"/>
        <v>190.8</v>
      </c>
    </row>
    <row r="179" spans="1:19">
      <c r="A179" s="25">
        <v>176</v>
      </c>
      <c r="B179" s="25" t="s">
        <v>303</v>
      </c>
      <c r="C179" s="25"/>
      <c r="D179" s="25" t="s">
        <v>7</v>
      </c>
      <c r="E179" s="36" t="s">
        <v>349</v>
      </c>
      <c r="F179" s="29" t="s">
        <v>1867</v>
      </c>
      <c r="G179" s="25" t="s">
        <v>7</v>
      </c>
      <c r="H179" s="29" t="s">
        <v>1866</v>
      </c>
      <c r="I179" s="25">
        <v>2</v>
      </c>
      <c r="J179" s="25">
        <v>1</v>
      </c>
      <c r="K179" s="33">
        <v>127.7</v>
      </c>
      <c r="L179" s="33">
        <v>280.39999999999998</v>
      </c>
      <c r="M179" s="33" t="s">
        <v>1742</v>
      </c>
      <c r="N179" s="33">
        <v>1</v>
      </c>
      <c r="O179" s="30">
        <v>152.69999999999999</v>
      </c>
      <c r="P179" s="33" t="s">
        <v>1861</v>
      </c>
      <c r="Q179" s="34">
        <f t="shared" si="9"/>
        <v>127.7</v>
      </c>
      <c r="R179" s="33">
        <v>1</v>
      </c>
      <c r="S179" s="34">
        <f t="shared" si="8"/>
        <v>127.7</v>
      </c>
    </row>
    <row r="180" spans="1:19">
      <c r="A180" s="25">
        <v>177</v>
      </c>
      <c r="B180" s="25" t="s">
        <v>1868</v>
      </c>
      <c r="C180" s="25"/>
      <c r="D180" s="25" t="s">
        <v>1869</v>
      </c>
      <c r="E180" s="36" t="s">
        <v>1870</v>
      </c>
      <c r="F180" s="29" t="s">
        <v>1871</v>
      </c>
      <c r="G180" s="25" t="s">
        <v>1872</v>
      </c>
      <c r="H180" s="29" t="s">
        <v>1873</v>
      </c>
      <c r="I180" s="25">
        <v>3</v>
      </c>
      <c r="J180" s="25">
        <v>1</v>
      </c>
      <c r="K180" s="33">
        <v>5.9</v>
      </c>
      <c r="L180" s="33">
        <v>21.8</v>
      </c>
      <c r="M180" s="33" t="s">
        <v>1742</v>
      </c>
      <c r="N180" s="33">
        <v>1</v>
      </c>
      <c r="O180" s="30">
        <v>10</v>
      </c>
      <c r="P180" s="33" t="s">
        <v>1874</v>
      </c>
      <c r="Q180" s="34">
        <f t="shared" si="9"/>
        <v>5.9</v>
      </c>
      <c r="R180" s="33">
        <v>1</v>
      </c>
      <c r="S180" s="34">
        <f t="shared" si="8"/>
        <v>5.9</v>
      </c>
    </row>
    <row r="181" spans="1:19">
      <c r="A181" s="25">
        <v>178</v>
      </c>
      <c r="B181" s="25" t="s">
        <v>352</v>
      </c>
      <c r="C181" s="25"/>
      <c r="D181" s="25" t="s">
        <v>1872</v>
      </c>
      <c r="E181" s="36" t="s">
        <v>353</v>
      </c>
      <c r="F181" s="29" t="s">
        <v>354</v>
      </c>
      <c r="G181" s="25" t="s">
        <v>1875</v>
      </c>
      <c r="H181" s="29" t="s">
        <v>1876</v>
      </c>
      <c r="I181" s="25">
        <v>3</v>
      </c>
      <c r="J181" s="25">
        <v>1</v>
      </c>
      <c r="K181" s="33">
        <v>3.4</v>
      </c>
      <c r="L181" s="33">
        <v>14.3</v>
      </c>
      <c r="M181" s="33" t="s">
        <v>1742</v>
      </c>
      <c r="N181" s="33">
        <v>1</v>
      </c>
      <c r="O181" s="30">
        <v>7.5</v>
      </c>
      <c r="P181" s="33" t="s">
        <v>1861</v>
      </c>
      <c r="Q181" s="34">
        <f t="shared" si="9"/>
        <v>3.4</v>
      </c>
      <c r="R181" s="33">
        <v>1</v>
      </c>
      <c r="S181" s="34">
        <f t="shared" si="8"/>
        <v>3.4</v>
      </c>
    </row>
    <row r="182" spans="1:19">
      <c r="A182" s="25">
        <v>179</v>
      </c>
      <c r="B182" s="25" t="s">
        <v>1868</v>
      </c>
      <c r="C182" s="25"/>
      <c r="D182" s="25" t="s">
        <v>9</v>
      </c>
      <c r="E182" s="37" t="s">
        <v>355</v>
      </c>
      <c r="F182" s="29" t="s">
        <v>1877</v>
      </c>
      <c r="G182" s="25" t="s">
        <v>9</v>
      </c>
      <c r="H182" s="29" t="s">
        <v>1876</v>
      </c>
      <c r="I182" s="25">
        <v>2</v>
      </c>
      <c r="J182" s="25">
        <v>1</v>
      </c>
      <c r="K182" s="33">
        <v>109.6</v>
      </c>
      <c r="L182" s="33">
        <v>227.3</v>
      </c>
      <c r="M182" s="33" t="s">
        <v>1742</v>
      </c>
      <c r="N182" s="33">
        <v>1</v>
      </c>
      <c r="O182" s="30">
        <v>117.7</v>
      </c>
      <c r="P182" s="33" t="s">
        <v>1861</v>
      </c>
      <c r="Q182" s="34">
        <f t="shared" si="9"/>
        <v>109.6</v>
      </c>
      <c r="R182" s="33">
        <v>1</v>
      </c>
      <c r="S182" s="34">
        <f t="shared" si="8"/>
        <v>109.6</v>
      </c>
    </row>
    <row r="183" spans="1:19">
      <c r="A183" s="25">
        <v>180</v>
      </c>
      <c r="B183" s="25" t="s">
        <v>1878</v>
      </c>
      <c r="C183" s="25"/>
      <c r="D183" s="25" t="s">
        <v>9</v>
      </c>
      <c r="E183" s="37" t="s">
        <v>356</v>
      </c>
      <c r="F183" s="29" t="s">
        <v>1879</v>
      </c>
      <c r="G183" s="25" t="s">
        <v>9</v>
      </c>
      <c r="H183" s="29" t="s">
        <v>1873</v>
      </c>
      <c r="I183" s="25">
        <v>2</v>
      </c>
      <c r="J183" s="25">
        <v>1</v>
      </c>
      <c r="K183" s="33">
        <v>65.3</v>
      </c>
      <c r="L183" s="33">
        <v>138.69999999999999</v>
      </c>
      <c r="M183" s="33" t="s">
        <v>1742</v>
      </c>
      <c r="N183" s="33">
        <v>1</v>
      </c>
      <c r="O183" s="30">
        <v>73.400000000000006</v>
      </c>
      <c r="P183" s="33" t="s">
        <v>67</v>
      </c>
      <c r="Q183" s="34">
        <f t="shared" si="9"/>
        <v>65.3</v>
      </c>
      <c r="R183" s="33">
        <v>1</v>
      </c>
      <c r="S183" s="34">
        <f t="shared" si="8"/>
        <v>65.3</v>
      </c>
    </row>
    <row r="184" spans="1:19">
      <c r="A184" s="25">
        <v>181</v>
      </c>
      <c r="B184" s="25" t="s">
        <v>352</v>
      </c>
      <c r="C184" s="25"/>
      <c r="D184" s="25" t="s">
        <v>9</v>
      </c>
      <c r="E184" s="37" t="s">
        <v>357</v>
      </c>
      <c r="F184" s="29" t="s">
        <v>1880</v>
      </c>
      <c r="G184" s="25" t="s">
        <v>9</v>
      </c>
      <c r="H184" s="29" t="s">
        <v>1844</v>
      </c>
      <c r="I184" s="25">
        <v>2</v>
      </c>
      <c r="J184" s="25">
        <v>1</v>
      </c>
      <c r="K184" s="33">
        <v>163.80000000000001</v>
      </c>
      <c r="L184" s="33">
        <v>337.7</v>
      </c>
      <c r="M184" s="33" t="s">
        <v>1742</v>
      </c>
      <c r="N184" s="33">
        <v>1</v>
      </c>
      <c r="O184" s="30">
        <v>173.9</v>
      </c>
      <c r="P184" s="33" t="s">
        <v>1861</v>
      </c>
      <c r="Q184" s="34">
        <f t="shared" si="9"/>
        <v>163.80000000000001</v>
      </c>
      <c r="R184" s="33">
        <v>1</v>
      </c>
      <c r="S184" s="34">
        <f t="shared" si="8"/>
        <v>163.80000000000001</v>
      </c>
    </row>
    <row r="185" spans="1:19">
      <c r="A185" s="25">
        <v>182</v>
      </c>
      <c r="B185" s="25" t="s">
        <v>1878</v>
      </c>
      <c r="C185" s="25"/>
      <c r="D185" s="25" t="s">
        <v>9</v>
      </c>
      <c r="E185" s="37" t="s">
        <v>358</v>
      </c>
      <c r="F185" s="29" t="s">
        <v>1847</v>
      </c>
      <c r="G185" s="25" t="s">
        <v>9</v>
      </c>
      <c r="H185" s="29" t="s">
        <v>66</v>
      </c>
      <c r="I185" s="25">
        <v>2</v>
      </c>
      <c r="J185" s="25">
        <v>1</v>
      </c>
      <c r="K185" s="33">
        <v>110.7</v>
      </c>
      <c r="L185" s="33">
        <v>225.5</v>
      </c>
      <c r="M185" s="33" t="s">
        <v>1742</v>
      </c>
      <c r="N185" s="33">
        <v>1</v>
      </c>
      <c r="O185" s="30">
        <v>114.8</v>
      </c>
      <c r="P185" s="33" t="s">
        <v>1861</v>
      </c>
      <c r="Q185" s="34">
        <f t="shared" si="9"/>
        <v>110.7</v>
      </c>
      <c r="R185" s="33">
        <v>1</v>
      </c>
      <c r="S185" s="34">
        <f t="shared" si="8"/>
        <v>110.7</v>
      </c>
    </row>
    <row r="186" spans="1:19">
      <c r="A186" s="25">
        <v>183</v>
      </c>
      <c r="B186" s="25" t="s">
        <v>1878</v>
      </c>
      <c r="C186" s="25"/>
      <c r="D186" s="25" t="s">
        <v>9</v>
      </c>
      <c r="E186" s="36" t="s">
        <v>380</v>
      </c>
      <c r="F186" s="29" t="s">
        <v>1881</v>
      </c>
      <c r="G186" s="25" t="s">
        <v>1857</v>
      </c>
      <c r="H186" s="29" t="s">
        <v>1882</v>
      </c>
      <c r="I186" s="25">
        <v>1</v>
      </c>
      <c r="J186" s="25">
        <v>1</v>
      </c>
      <c r="K186" s="33">
        <v>29.9</v>
      </c>
      <c r="L186" s="33">
        <v>44</v>
      </c>
      <c r="M186" s="33" t="s">
        <v>223</v>
      </c>
      <c r="N186" s="33">
        <v>1</v>
      </c>
      <c r="O186" s="30">
        <v>44</v>
      </c>
      <c r="P186" s="33" t="s">
        <v>1883</v>
      </c>
      <c r="Q186" s="34">
        <f t="shared" si="9"/>
        <v>29.9</v>
      </c>
      <c r="R186" s="33">
        <v>1</v>
      </c>
      <c r="S186" s="34">
        <f t="shared" si="8"/>
        <v>29.9</v>
      </c>
    </row>
    <row r="187" spans="1:19">
      <c r="A187" s="25">
        <v>184</v>
      </c>
      <c r="B187" s="25" t="s">
        <v>352</v>
      </c>
      <c r="C187" s="25"/>
      <c r="D187" s="25" t="s">
        <v>9</v>
      </c>
      <c r="E187" s="36" t="s">
        <v>381</v>
      </c>
      <c r="F187" s="29" t="s">
        <v>1849</v>
      </c>
      <c r="G187" s="25" t="s">
        <v>1857</v>
      </c>
      <c r="H187" s="29" t="s">
        <v>379</v>
      </c>
      <c r="I187" s="25">
        <v>1</v>
      </c>
      <c r="J187" s="25">
        <v>1</v>
      </c>
      <c r="K187" s="33">
        <v>2.7</v>
      </c>
      <c r="L187" s="33">
        <v>16.8</v>
      </c>
      <c r="M187" s="33" t="s">
        <v>223</v>
      </c>
      <c r="N187" s="33">
        <v>1</v>
      </c>
      <c r="O187" s="30">
        <v>16.8</v>
      </c>
      <c r="P187" s="33" t="s">
        <v>1884</v>
      </c>
      <c r="Q187" s="34">
        <f t="shared" si="9"/>
        <v>2.7</v>
      </c>
      <c r="R187" s="33">
        <v>1</v>
      </c>
      <c r="S187" s="34">
        <f t="shared" si="8"/>
        <v>2.7</v>
      </c>
    </row>
    <row r="188" spans="1:19">
      <c r="A188" s="25">
        <v>185</v>
      </c>
      <c r="B188" s="25" t="s">
        <v>1878</v>
      </c>
      <c r="C188" s="25"/>
      <c r="D188" s="25" t="s">
        <v>9</v>
      </c>
      <c r="E188" s="36" t="s">
        <v>382</v>
      </c>
      <c r="F188" s="29" t="s">
        <v>378</v>
      </c>
      <c r="G188" s="25" t="s">
        <v>1885</v>
      </c>
      <c r="H188" s="29" t="s">
        <v>1886</v>
      </c>
      <c r="I188" s="25">
        <v>1</v>
      </c>
      <c r="J188" s="25">
        <v>1</v>
      </c>
      <c r="K188" s="33">
        <v>99.1</v>
      </c>
      <c r="L188" s="33">
        <v>113.2</v>
      </c>
      <c r="M188" s="33" t="s">
        <v>223</v>
      </c>
      <c r="N188" s="33">
        <v>1</v>
      </c>
      <c r="O188" s="30">
        <v>113.2</v>
      </c>
      <c r="P188" s="33" t="s">
        <v>1887</v>
      </c>
      <c r="Q188" s="34">
        <f t="shared" si="9"/>
        <v>99.1</v>
      </c>
      <c r="R188" s="33">
        <v>1</v>
      </c>
      <c r="S188" s="34">
        <f t="shared" si="8"/>
        <v>99.1</v>
      </c>
    </row>
    <row r="189" spans="1:19">
      <c r="A189" s="25">
        <v>186</v>
      </c>
      <c r="B189" s="25" t="s">
        <v>1888</v>
      </c>
      <c r="C189" s="25"/>
      <c r="D189" s="25" t="s">
        <v>9</v>
      </c>
      <c r="E189" s="36" t="s">
        <v>383</v>
      </c>
      <c r="F189" s="29" t="s">
        <v>1889</v>
      </c>
      <c r="G189" s="25" t="s">
        <v>45</v>
      </c>
      <c r="H189" s="29" t="s">
        <v>379</v>
      </c>
      <c r="I189" s="25">
        <v>1</v>
      </c>
      <c r="J189" s="25">
        <v>1</v>
      </c>
      <c r="K189" s="33">
        <v>65.400000000000006</v>
      </c>
      <c r="L189" s="33">
        <v>79.5</v>
      </c>
      <c r="M189" s="33" t="s">
        <v>223</v>
      </c>
      <c r="N189" s="33">
        <v>1</v>
      </c>
      <c r="O189" s="30">
        <v>79.5</v>
      </c>
      <c r="P189" s="33" t="s">
        <v>44</v>
      </c>
      <c r="Q189" s="34">
        <f t="shared" si="9"/>
        <v>65.400000000000006</v>
      </c>
      <c r="R189" s="33">
        <v>1</v>
      </c>
      <c r="S189" s="34">
        <f t="shared" si="8"/>
        <v>65.400000000000006</v>
      </c>
    </row>
    <row r="190" spans="1:19">
      <c r="A190" s="25">
        <v>187</v>
      </c>
      <c r="B190" s="25" t="s">
        <v>1868</v>
      </c>
      <c r="C190" s="25"/>
      <c r="D190" s="25" t="s">
        <v>9</v>
      </c>
      <c r="E190" s="36" t="s">
        <v>384</v>
      </c>
      <c r="F190" s="29" t="s">
        <v>1881</v>
      </c>
      <c r="G190" s="25" t="s">
        <v>1856</v>
      </c>
      <c r="H190" s="29" t="s">
        <v>1890</v>
      </c>
      <c r="I190" s="25">
        <v>1</v>
      </c>
      <c r="J190" s="25">
        <v>1</v>
      </c>
      <c r="K190" s="33">
        <v>34.799999999999997</v>
      </c>
      <c r="L190" s="33">
        <v>48.9</v>
      </c>
      <c r="M190" s="33" t="s">
        <v>223</v>
      </c>
      <c r="N190" s="33">
        <v>1</v>
      </c>
      <c r="O190" s="30">
        <v>48.9</v>
      </c>
      <c r="P190" s="33" t="s">
        <v>1891</v>
      </c>
      <c r="Q190" s="34">
        <f t="shared" si="9"/>
        <v>34.799999999999997</v>
      </c>
      <c r="R190" s="33">
        <v>1</v>
      </c>
      <c r="S190" s="34">
        <f t="shared" si="8"/>
        <v>34.799999999999997</v>
      </c>
    </row>
    <row r="191" spans="1:19">
      <c r="A191" s="25">
        <v>188</v>
      </c>
      <c r="B191" s="25" t="s">
        <v>1888</v>
      </c>
      <c r="C191" s="25"/>
      <c r="D191" s="25" t="s">
        <v>9</v>
      </c>
      <c r="E191" s="36" t="s">
        <v>385</v>
      </c>
      <c r="F191" s="29" t="s">
        <v>1881</v>
      </c>
      <c r="G191" s="25" t="s">
        <v>1892</v>
      </c>
      <c r="H191" s="29" t="s">
        <v>1886</v>
      </c>
      <c r="I191" s="25">
        <v>1</v>
      </c>
      <c r="J191" s="25">
        <v>1</v>
      </c>
      <c r="K191" s="33">
        <v>86.5</v>
      </c>
      <c r="L191" s="33">
        <v>106.1</v>
      </c>
      <c r="M191" s="33" t="s">
        <v>223</v>
      </c>
      <c r="N191" s="33">
        <v>1</v>
      </c>
      <c r="O191" s="30">
        <v>106.1</v>
      </c>
      <c r="P191" s="33" t="s">
        <v>1883</v>
      </c>
      <c r="Q191" s="34">
        <f t="shared" si="9"/>
        <v>86.5</v>
      </c>
      <c r="R191" s="33">
        <v>1</v>
      </c>
      <c r="S191" s="34">
        <f t="shared" si="8"/>
        <v>86.5</v>
      </c>
    </row>
    <row r="192" spans="1:19">
      <c r="A192" s="25">
        <v>189</v>
      </c>
      <c r="B192" s="25" t="s">
        <v>1888</v>
      </c>
      <c r="C192" s="25"/>
      <c r="D192" s="25" t="s">
        <v>9</v>
      </c>
      <c r="E192" s="36" t="s">
        <v>359</v>
      </c>
      <c r="F192" s="29" t="s">
        <v>1893</v>
      </c>
      <c r="G192" s="25" t="s">
        <v>9</v>
      </c>
      <c r="H192" s="29" t="s">
        <v>1866</v>
      </c>
      <c r="I192" s="25">
        <v>2</v>
      </c>
      <c r="J192" s="25">
        <v>1</v>
      </c>
      <c r="K192" s="33">
        <v>179.6</v>
      </c>
      <c r="L192" s="33">
        <v>380.3</v>
      </c>
      <c r="M192" s="33" t="s">
        <v>1742</v>
      </c>
      <c r="N192" s="33">
        <v>1</v>
      </c>
      <c r="O192" s="30">
        <v>200.7</v>
      </c>
      <c r="P192" s="33" t="s">
        <v>67</v>
      </c>
      <c r="Q192" s="34">
        <f t="shared" si="9"/>
        <v>179.6</v>
      </c>
      <c r="R192" s="33">
        <v>1</v>
      </c>
      <c r="S192" s="34">
        <f t="shared" si="8"/>
        <v>179.6</v>
      </c>
    </row>
    <row r="193" spans="1:19">
      <c r="A193" s="25">
        <v>190</v>
      </c>
      <c r="B193" s="25" t="s">
        <v>352</v>
      </c>
      <c r="C193" s="25"/>
      <c r="D193" s="25" t="s">
        <v>9</v>
      </c>
      <c r="E193" s="36" t="s">
        <v>360</v>
      </c>
      <c r="F193" s="29" t="s">
        <v>1894</v>
      </c>
      <c r="G193" s="25" t="s">
        <v>9</v>
      </c>
      <c r="H193" s="29" t="s">
        <v>1866</v>
      </c>
      <c r="I193" s="25">
        <v>2</v>
      </c>
      <c r="J193" s="25">
        <v>1</v>
      </c>
      <c r="K193" s="33">
        <v>179.6</v>
      </c>
      <c r="L193" s="33">
        <v>379.3</v>
      </c>
      <c r="M193" s="33" t="s">
        <v>1742</v>
      </c>
      <c r="N193" s="33">
        <v>1</v>
      </c>
      <c r="O193" s="30">
        <v>199.7</v>
      </c>
      <c r="P193" s="33"/>
      <c r="Q193" s="34">
        <f t="shared" si="9"/>
        <v>179.6</v>
      </c>
      <c r="R193" s="33">
        <v>1</v>
      </c>
      <c r="S193" s="34">
        <f t="shared" si="8"/>
        <v>179.6</v>
      </c>
    </row>
    <row r="194" spans="1:19">
      <c r="A194" s="25">
        <v>191</v>
      </c>
      <c r="B194" s="25" t="s">
        <v>352</v>
      </c>
      <c r="C194" s="25"/>
      <c r="D194" s="25" t="s">
        <v>9</v>
      </c>
      <c r="E194" s="36" t="s">
        <v>361</v>
      </c>
      <c r="F194" s="29" t="s">
        <v>1895</v>
      </c>
      <c r="G194" s="25" t="s">
        <v>9</v>
      </c>
      <c r="H194" s="29" t="s">
        <v>52</v>
      </c>
      <c r="I194" s="25">
        <v>2</v>
      </c>
      <c r="J194" s="25">
        <v>1</v>
      </c>
      <c r="K194" s="33">
        <v>345.6</v>
      </c>
      <c r="L194" s="33">
        <v>729.3</v>
      </c>
      <c r="M194" s="33" t="s">
        <v>1742</v>
      </c>
      <c r="N194" s="33">
        <v>1</v>
      </c>
      <c r="O194" s="30">
        <v>383.7</v>
      </c>
      <c r="P194" s="33" t="s">
        <v>1861</v>
      </c>
      <c r="Q194" s="34">
        <f t="shared" si="9"/>
        <v>345.6</v>
      </c>
      <c r="R194" s="33">
        <v>1</v>
      </c>
      <c r="S194" s="34">
        <f t="shared" si="8"/>
        <v>345.6</v>
      </c>
    </row>
    <row r="195" spans="1:19">
      <c r="A195" s="25">
        <v>192</v>
      </c>
      <c r="B195" s="25" t="s">
        <v>352</v>
      </c>
      <c r="C195" s="25"/>
      <c r="D195" s="25" t="s">
        <v>9</v>
      </c>
      <c r="E195" s="36" t="s">
        <v>362</v>
      </c>
      <c r="F195" s="29" t="s">
        <v>1896</v>
      </c>
      <c r="G195" s="25" t="s">
        <v>9</v>
      </c>
      <c r="H195" s="29" t="s">
        <v>1859</v>
      </c>
      <c r="I195" s="25">
        <v>2</v>
      </c>
      <c r="J195" s="25">
        <v>1</v>
      </c>
      <c r="K195" s="33">
        <v>345.6</v>
      </c>
      <c r="L195" s="33">
        <v>728.3</v>
      </c>
      <c r="M195" s="33" t="s">
        <v>1742</v>
      </c>
      <c r="N195" s="33">
        <v>1</v>
      </c>
      <c r="O195" s="30">
        <v>382.7</v>
      </c>
      <c r="P195" s="33"/>
      <c r="Q195" s="34">
        <f t="shared" si="9"/>
        <v>345.6</v>
      </c>
      <c r="R195" s="33">
        <v>1</v>
      </c>
      <c r="S195" s="34">
        <f t="shared" si="8"/>
        <v>345.6</v>
      </c>
    </row>
    <row r="196" spans="1:19">
      <c r="A196" s="25">
        <v>193</v>
      </c>
      <c r="B196" s="25" t="s">
        <v>1878</v>
      </c>
      <c r="C196" s="25"/>
      <c r="D196" s="25" t="s">
        <v>9</v>
      </c>
      <c r="E196" s="36" t="s">
        <v>363</v>
      </c>
      <c r="F196" s="29" t="s">
        <v>370</v>
      </c>
      <c r="G196" s="25" t="s">
        <v>9</v>
      </c>
      <c r="H196" s="29" t="s">
        <v>52</v>
      </c>
      <c r="I196" s="25">
        <v>2</v>
      </c>
      <c r="J196" s="25">
        <v>1</v>
      </c>
      <c r="K196" s="33">
        <v>296</v>
      </c>
      <c r="L196" s="33">
        <v>624.1</v>
      </c>
      <c r="M196" s="33" t="s">
        <v>1742</v>
      </c>
      <c r="N196" s="33">
        <v>1</v>
      </c>
      <c r="O196" s="30">
        <v>328.1</v>
      </c>
      <c r="P196" s="33" t="s">
        <v>1897</v>
      </c>
      <c r="Q196" s="34">
        <f t="shared" si="9"/>
        <v>296</v>
      </c>
      <c r="R196" s="33">
        <v>1</v>
      </c>
      <c r="S196" s="34">
        <f t="shared" si="8"/>
        <v>296</v>
      </c>
    </row>
    <row r="197" spans="1:19">
      <c r="A197" s="25">
        <v>194</v>
      </c>
      <c r="B197" s="25" t="s">
        <v>1888</v>
      </c>
      <c r="C197" s="25"/>
      <c r="D197" s="25" t="s">
        <v>9</v>
      </c>
      <c r="E197" s="36" t="s">
        <v>364</v>
      </c>
      <c r="F197" s="29" t="s">
        <v>1898</v>
      </c>
      <c r="G197" s="25" t="s">
        <v>9</v>
      </c>
      <c r="H197" s="29" t="s">
        <v>1899</v>
      </c>
      <c r="I197" s="25">
        <v>2</v>
      </c>
      <c r="J197" s="25">
        <v>1</v>
      </c>
      <c r="K197" s="33">
        <v>296</v>
      </c>
      <c r="L197" s="33">
        <v>620.1</v>
      </c>
      <c r="M197" s="33" t="s">
        <v>1742</v>
      </c>
      <c r="N197" s="33">
        <v>1</v>
      </c>
      <c r="O197" s="30">
        <v>324.10000000000002</v>
      </c>
      <c r="P197" s="33"/>
      <c r="Q197" s="34">
        <f t="shared" si="9"/>
        <v>296</v>
      </c>
      <c r="R197" s="33">
        <v>1</v>
      </c>
      <c r="S197" s="34">
        <f t="shared" ref="S197:S260" si="10">IF(R197="",0,ROUND(Q197*R197,1))</f>
        <v>296</v>
      </c>
    </row>
    <row r="198" spans="1:19">
      <c r="A198" s="25">
        <v>195</v>
      </c>
      <c r="B198" s="25" t="s">
        <v>1868</v>
      </c>
      <c r="C198" s="25"/>
      <c r="D198" s="25" t="s">
        <v>9</v>
      </c>
      <c r="E198" s="36" t="s">
        <v>365</v>
      </c>
      <c r="F198" s="29" t="s">
        <v>351</v>
      </c>
      <c r="G198" s="25" t="s">
        <v>9</v>
      </c>
      <c r="H198" s="29" t="s">
        <v>1863</v>
      </c>
      <c r="I198" s="25">
        <v>2</v>
      </c>
      <c r="J198" s="25">
        <v>1</v>
      </c>
      <c r="K198" s="33">
        <v>165</v>
      </c>
      <c r="L198" s="33">
        <v>346.1</v>
      </c>
      <c r="M198" s="33" t="s">
        <v>1742</v>
      </c>
      <c r="N198" s="33">
        <v>1</v>
      </c>
      <c r="O198" s="30">
        <v>181.1</v>
      </c>
      <c r="P198" s="33" t="s">
        <v>1897</v>
      </c>
      <c r="Q198" s="34">
        <f t="shared" si="9"/>
        <v>165</v>
      </c>
      <c r="R198" s="33">
        <v>1</v>
      </c>
      <c r="S198" s="34">
        <f t="shared" si="10"/>
        <v>165</v>
      </c>
    </row>
    <row r="199" spans="1:19">
      <c r="A199" s="25">
        <v>196</v>
      </c>
      <c r="B199" s="25" t="s">
        <v>352</v>
      </c>
      <c r="C199" s="25"/>
      <c r="D199" s="25" t="s">
        <v>9</v>
      </c>
      <c r="E199" s="36" t="s">
        <v>366</v>
      </c>
      <c r="F199" s="29" t="s">
        <v>1900</v>
      </c>
      <c r="G199" s="25" t="s">
        <v>9</v>
      </c>
      <c r="H199" s="29" t="s">
        <v>1866</v>
      </c>
      <c r="I199" s="25">
        <v>2</v>
      </c>
      <c r="J199" s="25">
        <v>1</v>
      </c>
      <c r="K199" s="33">
        <v>165</v>
      </c>
      <c r="L199" s="33">
        <v>344.1</v>
      </c>
      <c r="M199" s="33" t="s">
        <v>1742</v>
      </c>
      <c r="N199" s="33">
        <v>1</v>
      </c>
      <c r="O199" s="30">
        <v>179.1</v>
      </c>
      <c r="P199" s="33"/>
      <c r="Q199" s="34">
        <f t="shared" si="9"/>
        <v>165</v>
      </c>
      <c r="R199" s="33">
        <v>1</v>
      </c>
      <c r="S199" s="34">
        <f t="shared" si="10"/>
        <v>165</v>
      </c>
    </row>
    <row r="200" spans="1:19">
      <c r="A200" s="25">
        <v>197</v>
      </c>
      <c r="B200" s="25" t="s">
        <v>352</v>
      </c>
      <c r="C200" s="25"/>
      <c r="D200" s="25" t="s">
        <v>9</v>
      </c>
      <c r="E200" s="36" t="s">
        <v>367</v>
      </c>
      <c r="F200" s="29" t="s">
        <v>371</v>
      </c>
      <c r="G200" s="25" t="s">
        <v>9</v>
      </c>
      <c r="H200" s="29" t="s">
        <v>52</v>
      </c>
      <c r="I200" s="25">
        <v>2</v>
      </c>
      <c r="J200" s="25">
        <v>1</v>
      </c>
      <c r="K200" s="33">
        <v>184.3</v>
      </c>
      <c r="L200" s="33">
        <v>385.7</v>
      </c>
      <c r="M200" s="33" t="s">
        <v>1742</v>
      </c>
      <c r="N200" s="33">
        <v>1</v>
      </c>
      <c r="O200" s="30">
        <v>201.4</v>
      </c>
      <c r="P200" s="33" t="s">
        <v>67</v>
      </c>
      <c r="Q200" s="34">
        <f t="shared" si="9"/>
        <v>184.3</v>
      </c>
      <c r="R200" s="33">
        <v>1</v>
      </c>
      <c r="S200" s="34">
        <f t="shared" si="10"/>
        <v>184.3</v>
      </c>
    </row>
    <row r="201" spans="1:19">
      <c r="A201" s="25">
        <v>198</v>
      </c>
      <c r="B201" s="25" t="s">
        <v>1878</v>
      </c>
      <c r="C201" s="25"/>
      <c r="D201" s="25" t="s">
        <v>9</v>
      </c>
      <c r="E201" s="36" t="s">
        <v>368</v>
      </c>
      <c r="F201" s="29" t="s">
        <v>1901</v>
      </c>
      <c r="G201" s="25" t="s">
        <v>9</v>
      </c>
      <c r="H201" s="29" t="s">
        <v>52</v>
      </c>
      <c r="I201" s="25">
        <v>2</v>
      </c>
      <c r="J201" s="25">
        <v>1</v>
      </c>
      <c r="K201" s="33">
        <v>184.3</v>
      </c>
      <c r="L201" s="33">
        <v>384.7</v>
      </c>
      <c r="M201" s="33" t="s">
        <v>1742</v>
      </c>
      <c r="N201" s="33">
        <v>1</v>
      </c>
      <c r="O201" s="30">
        <v>200.4</v>
      </c>
      <c r="P201" s="33"/>
      <c r="Q201" s="34">
        <f t="shared" si="9"/>
        <v>184.3</v>
      </c>
      <c r="R201" s="33">
        <v>1</v>
      </c>
      <c r="S201" s="34">
        <f t="shared" si="10"/>
        <v>184.3</v>
      </c>
    </row>
    <row r="202" spans="1:19">
      <c r="A202" s="25">
        <v>199</v>
      </c>
      <c r="B202" s="25" t="s">
        <v>1878</v>
      </c>
      <c r="C202" s="25"/>
      <c r="D202" s="25" t="s">
        <v>9</v>
      </c>
      <c r="E202" s="36" t="s">
        <v>369</v>
      </c>
      <c r="F202" s="29" t="s">
        <v>372</v>
      </c>
      <c r="G202" s="25" t="s">
        <v>9</v>
      </c>
      <c r="H202" s="29" t="s">
        <v>1866</v>
      </c>
      <c r="I202" s="25">
        <v>2</v>
      </c>
      <c r="J202" s="25">
        <v>1</v>
      </c>
      <c r="K202" s="33">
        <v>170.2</v>
      </c>
      <c r="L202" s="33">
        <v>367.5</v>
      </c>
      <c r="M202" s="33" t="s">
        <v>1742</v>
      </c>
      <c r="N202" s="33">
        <v>1</v>
      </c>
      <c r="O202" s="30">
        <v>197.3</v>
      </c>
      <c r="P202" s="33" t="s">
        <v>67</v>
      </c>
      <c r="Q202" s="34">
        <f t="shared" si="9"/>
        <v>170.2</v>
      </c>
      <c r="R202" s="33">
        <v>1</v>
      </c>
      <c r="S202" s="34">
        <f t="shared" si="10"/>
        <v>170.2</v>
      </c>
    </row>
    <row r="203" spans="1:19">
      <c r="A203" s="25">
        <v>200</v>
      </c>
      <c r="B203" s="25" t="s">
        <v>1878</v>
      </c>
      <c r="C203" s="25" t="s">
        <v>1902</v>
      </c>
      <c r="D203" s="25" t="s">
        <v>15</v>
      </c>
      <c r="E203" s="37" t="s">
        <v>386</v>
      </c>
      <c r="F203" s="29" t="s">
        <v>408</v>
      </c>
      <c r="G203" s="25" t="s">
        <v>1903</v>
      </c>
      <c r="H203" s="29" t="s">
        <v>1866</v>
      </c>
      <c r="I203" s="25">
        <v>2</v>
      </c>
      <c r="J203" s="25">
        <v>1</v>
      </c>
      <c r="K203" s="33">
        <v>194.5</v>
      </c>
      <c r="L203" s="33">
        <v>510</v>
      </c>
      <c r="M203" s="33" t="s">
        <v>1742</v>
      </c>
      <c r="N203" s="33">
        <v>1</v>
      </c>
      <c r="O203" s="30">
        <v>315.5</v>
      </c>
      <c r="P203" s="33" t="s">
        <v>1897</v>
      </c>
      <c r="Q203" s="34">
        <f t="shared" si="9"/>
        <v>194.5</v>
      </c>
      <c r="R203" s="33">
        <v>1</v>
      </c>
      <c r="S203" s="34">
        <f t="shared" si="10"/>
        <v>194.5</v>
      </c>
    </row>
    <row r="204" spans="1:19">
      <c r="A204" s="25">
        <v>201</v>
      </c>
      <c r="B204" s="25" t="s">
        <v>1878</v>
      </c>
      <c r="C204" s="25" t="s">
        <v>1902</v>
      </c>
      <c r="D204" s="25" t="s">
        <v>15</v>
      </c>
      <c r="E204" s="37" t="s">
        <v>387</v>
      </c>
      <c r="F204" s="29" t="s">
        <v>1904</v>
      </c>
      <c r="G204" s="25" t="s">
        <v>1905</v>
      </c>
      <c r="H204" s="29" t="s">
        <v>1866</v>
      </c>
      <c r="I204" s="25">
        <v>2</v>
      </c>
      <c r="J204" s="25">
        <v>1</v>
      </c>
      <c r="K204" s="33">
        <v>195.40000000000003</v>
      </c>
      <c r="L204" s="33">
        <v>524.70000000000005</v>
      </c>
      <c r="M204" s="33" t="s">
        <v>1742</v>
      </c>
      <c r="N204" s="33">
        <v>1</v>
      </c>
      <c r="O204" s="30">
        <v>329.3</v>
      </c>
      <c r="P204" s="33" t="s">
        <v>1861</v>
      </c>
      <c r="Q204" s="34">
        <f t="shared" si="9"/>
        <v>195.40000000000003</v>
      </c>
      <c r="R204" s="33">
        <v>1</v>
      </c>
      <c r="S204" s="34">
        <f t="shared" si="10"/>
        <v>195.4</v>
      </c>
    </row>
    <row r="205" spans="1:19">
      <c r="A205" s="25">
        <v>202</v>
      </c>
      <c r="B205" s="25" t="s">
        <v>1878</v>
      </c>
      <c r="C205" s="25" t="s">
        <v>1906</v>
      </c>
      <c r="D205" s="25" t="s">
        <v>1907</v>
      </c>
      <c r="E205" s="37" t="s">
        <v>388</v>
      </c>
      <c r="F205" s="29" t="s">
        <v>1908</v>
      </c>
      <c r="G205" s="25" t="s">
        <v>1909</v>
      </c>
      <c r="H205" s="29" t="s">
        <v>1866</v>
      </c>
      <c r="I205" s="25">
        <v>2</v>
      </c>
      <c r="J205" s="25">
        <v>1</v>
      </c>
      <c r="K205" s="32">
        <v>145.29999999999998</v>
      </c>
      <c r="L205" s="33">
        <v>410.6</v>
      </c>
      <c r="M205" s="33" t="s">
        <v>1742</v>
      </c>
      <c r="N205" s="33">
        <v>1</v>
      </c>
      <c r="O205" s="30">
        <v>265.3</v>
      </c>
      <c r="P205" s="33" t="s">
        <v>1861</v>
      </c>
      <c r="Q205" s="34">
        <f t="shared" si="9"/>
        <v>145.29999999999998</v>
      </c>
      <c r="R205" s="33">
        <v>1</v>
      </c>
      <c r="S205" s="34">
        <f t="shared" si="10"/>
        <v>145.30000000000001</v>
      </c>
    </row>
    <row r="206" spans="1:19">
      <c r="A206" s="25">
        <v>203</v>
      </c>
      <c r="B206" s="25" t="s">
        <v>1878</v>
      </c>
      <c r="C206" s="25" t="s">
        <v>1906</v>
      </c>
      <c r="D206" s="25" t="s">
        <v>1907</v>
      </c>
      <c r="E206" s="37" t="s">
        <v>389</v>
      </c>
      <c r="F206" s="29" t="s">
        <v>1908</v>
      </c>
      <c r="G206" s="25" t="s">
        <v>1905</v>
      </c>
      <c r="H206" s="29" t="s">
        <v>1866</v>
      </c>
      <c r="I206" s="25">
        <v>2</v>
      </c>
      <c r="J206" s="25">
        <v>1</v>
      </c>
      <c r="K206" s="32">
        <v>158.19999999999999</v>
      </c>
      <c r="L206" s="33">
        <v>450.3</v>
      </c>
      <c r="M206" s="33" t="s">
        <v>1742</v>
      </c>
      <c r="N206" s="33">
        <v>1</v>
      </c>
      <c r="O206" s="30">
        <v>292.10000000000002</v>
      </c>
      <c r="P206" s="33" t="s">
        <v>1861</v>
      </c>
      <c r="Q206" s="34">
        <f t="shared" si="9"/>
        <v>158.19999999999999</v>
      </c>
      <c r="R206" s="33">
        <v>1</v>
      </c>
      <c r="S206" s="34">
        <f t="shared" si="10"/>
        <v>158.19999999999999</v>
      </c>
    </row>
    <row r="207" spans="1:19">
      <c r="A207" s="25">
        <v>204</v>
      </c>
      <c r="B207" s="25" t="s">
        <v>352</v>
      </c>
      <c r="C207" s="25" t="s">
        <v>412</v>
      </c>
      <c r="D207" s="25" t="s">
        <v>15</v>
      </c>
      <c r="E207" s="37" t="s">
        <v>390</v>
      </c>
      <c r="F207" s="29" t="s">
        <v>408</v>
      </c>
      <c r="G207" s="25" t="s">
        <v>745</v>
      </c>
      <c r="H207" s="29" t="s">
        <v>52</v>
      </c>
      <c r="I207" s="25">
        <v>2</v>
      </c>
      <c r="J207" s="25">
        <v>1</v>
      </c>
      <c r="K207" s="32">
        <v>249</v>
      </c>
      <c r="L207" s="33">
        <v>628.9</v>
      </c>
      <c r="M207" s="33" t="s">
        <v>1742</v>
      </c>
      <c r="N207" s="33">
        <v>1</v>
      </c>
      <c r="O207" s="30">
        <v>379.9</v>
      </c>
      <c r="P207" s="33" t="s">
        <v>67</v>
      </c>
      <c r="Q207" s="34">
        <f t="shared" si="9"/>
        <v>249</v>
      </c>
      <c r="R207" s="33">
        <v>1</v>
      </c>
      <c r="S207" s="34">
        <f t="shared" si="10"/>
        <v>249</v>
      </c>
    </row>
    <row r="208" spans="1:19">
      <c r="A208" s="25">
        <v>205</v>
      </c>
      <c r="B208" s="25" t="s">
        <v>1910</v>
      </c>
      <c r="C208" s="25" t="s">
        <v>1911</v>
      </c>
      <c r="D208" s="25" t="s">
        <v>1702</v>
      </c>
      <c r="E208" s="37" t="s">
        <v>391</v>
      </c>
      <c r="F208" s="29" t="s">
        <v>1912</v>
      </c>
      <c r="G208" s="25" t="s">
        <v>1913</v>
      </c>
      <c r="H208" s="29" t="s">
        <v>52</v>
      </c>
      <c r="I208" s="25">
        <v>2</v>
      </c>
      <c r="J208" s="25">
        <v>1</v>
      </c>
      <c r="K208" s="32">
        <v>196.9</v>
      </c>
      <c r="L208" s="33">
        <v>510.8</v>
      </c>
      <c r="M208" s="33" t="s">
        <v>1742</v>
      </c>
      <c r="N208" s="33">
        <v>1</v>
      </c>
      <c r="O208" s="30">
        <v>313.89999999999998</v>
      </c>
      <c r="P208" s="33" t="s">
        <v>1816</v>
      </c>
      <c r="Q208" s="34">
        <f t="shared" si="9"/>
        <v>196.9</v>
      </c>
      <c r="R208" s="33">
        <v>1</v>
      </c>
      <c r="S208" s="34">
        <f t="shared" si="10"/>
        <v>196.9</v>
      </c>
    </row>
    <row r="209" spans="1:19">
      <c r="A209" s="25">
        <v>206</v>
      </c>
      <c r="B209" s="25" t="s">
        <v>1910</v>
      </c>
      <c r="C209" s="25" t="s">
        <v>230</v>
      </c>
      <c r="D209" s="25" t="s">
        <v>15</v>
      </c>
      <c r="E209" s="37" t="s">
        <v>392</v>
      </c>
      <c r="F209" s="29" t="s">
        <v>1914</v>
      </c>
      <c r="G209" s="25" t="s">
        <v>1913</v>
      </c>
      <c r="H209" s="29" t="s">
        <v>52</v>
      </c>
      <c r="I209" s="25">
        <v>2</v>
      </c>
      <c r="J209" s="25">
        <v>1</v>
      </c>
      <c r="K209" s="32">
        <v>173.10000000000002</v>
      </c>
      <c r="L209" s="33">
        <v>463.2</v>
      </c>
      <c r="M209" s="33" t="s">
        <v>1742</v>
      </c>
      <c r="N209" s="33">
        <v>1</v>
      </c>
      <c r="O209" s="30">
        <v>290.10000000000002</v>
      </c>
      <c r="P209" s="33" t="s">
        <v>1915</v>
      </c>
      <c r="Q209" s="34">
        <f t="shared" si="9"/>
        <v>173.10000000000002</v>
      </c>
      <c r="R209" s="33">
        <v>1</v>
      </c>
      <c r="S209" s="34">
        <f t="shared" si="10"/>
        <v>173.1</v>
      </c>
    </row>
    <row r="210" spans="1:19">
      <c r="A210" s="25">
        <v>207</v>
      </c>
      <c r="B210" s="25" t="s">
        <v>1910</v>
      </c>
      <c r="C210" s="25" t="s">
        <v>1916</v>
      </c>
      <c r="D210" s="25" t="s">
        <v>15</v>
      </c>
      <c r="E210" s="37" t="s">
        <v>393</v>
      </c>
      <c r="F210" s="29" t="s">
        <v>409</v>
      </c>
      <c r="G210" s="25" t="s">
        <v>1917</v>
      </c>
      <c r="H210" s="29" t="s">
        <v>1828</v>
      </c>
      <c r="I210" s="25">
        <v>2</v>
      </c>
      <c r="J210" s="25">
        <v>1</v>
      </c>
      <c r="K210" s="32">
        <v>221.4</v>
      </c>
      <c r="L210" s="33">
        <v>573.70000000000005</v>
      </c>
      <c r="M210" s="33" t="s">
        <v>1742</v>
      </c>
      <c r="N210" s="33">
        <v>1</v>
      </c>
      <c r="O210" s="30">
        <v>352.3</v>
      </c>
      <c r="P210" s="33" t="s">
        <v>67</v>
      </c>
      <c r="Q210" s="34">
        <f t="shared" si="9"/>
        <v>221.4</v>
      </c>
      <c r="R210" s="33">
        <v>1</v>
      </c>
      <c r="S210" s="34">
        <f t="shared" si="10"/>
        <v>221.4</v>
      </c>
    </row>
    <row r="211" spans="1:19">
      <c r="A211" s="25">
        <v>208</v>
      </c>
      <c r="B211" s="25" t="s">
        <v>1910</v>
      </c>
      <c r="C211" s="25" t="s">
        <v>1918</v>
      </c>
      <c r="D211" s="25" t="s">
        <v>1702</v>
      </c>
      <c r="E211" s="37" t="s">
        <v>394</v>
      </c>
      <c r="F211" s="29" t="s">
        <v>408</v>
      </c>
      <c r="G211" s="25" t="s">
        <v>1913</v>
      </c>
      <c r="H211" s="29" t="s">
        <v>52</v>
      </c>
      <c r="I211" s="25">
        <v>2</v>
      </c>
      <c r="J211" s="25">
        <v>1</v>
      </c>
      <c r="K211" s="32">
        <v>194.9</v>
      </c>
      <c r="L211" s="33">
        <v>518.79999999999995</v>
      </c>
      <c r="M211" s="33" t="s">
        <v>1742</v>
      </c>
      <c r="N211" s="33">
        <v>1</v>
      </c>
      <c r="O211" s="30">
        <v>323.89999999999998</v>
      </c>
      <c r="P211" s="33" t="s">
        <v>1816</v>
      </c>
      <c r="Q211" s="34">
        <f t="shared" si="9"/>
        <v>194.9</v>
      </c>
      <c r="R211" s="33">
        <v>1</v>
      </c>
      <c r="S211" s="34">
        <f t="shared" si="10"/>
        <v>194.9</v>
      </c>
    </row>
    <row r="212" spans="1:19">
      <c r="A212" s="25">
        <v>209</v>
      </c>
      <c r="B212" s="25" t="s">
        <v>1910</v>
      </c>
      <c r="C212" s="25" t="s">
        <v>1918</v>
      </c>
      <c r="D212" s="25" t="s">
        <v>1702</v>
      </c>
      <c r="E212" s="37" t="s">
        <v>395</v>
      </c>
      <c r="F212" s="29" t="s">
        <v>1914</v>
      </c>
      <c r="G212" s="25" t="s">
        <v>1917</v>
      </c>
      <c r="H212" s="29" t="s">
        <v>52</v>
      </c>
      <c r="I212" s="25">
        <v>2</v>
      </c>
      <c r="J212" s="25">
        <v>1</v>
      </c>
      <c r="K212" s="32">
        <v>158.79999999999998</v>
      </c>
      <c r="L212" s="33">
        <v>439.5</v>
      </c>
      <c r="M212" s="33" t="s">
        <v>1742</v>
      </c>
      <c r="N212" s="33">
        <v>1</v>
      </c>
      <c r="O212" s="30">
        <v>280.7</v>
      </c>
      <c r="P212" s="33" t="s">
        <v>1816</v>
      </c>
      <c r="Q212" s="34">
        <f t="shared" si="9"/>
        <v>158.79999999999998</v>
      </c>
      <c r="R212" s="33">
        <v>1</v>
      </c>
      <c r="S212" s="34">
        <f t="shared" si="10"/>
        <v>158.80000000000001</v>
      </c>
    </row>
    <row r="213" spans="1:19">
      <c r="A213" s="25">
        <v>210</v>
      </c>
      <c r="B213" s="25" t="s">
        <v>1910</v>
      </c>
      <c r="C213" s="25" t="s">
        <v>1919</v>
      </c>
      <c r="D213" s="25" t="s">
        <v>1702</v>
      </c>
      <c r="E213" s="37" t="s">
        <v>396</v>
      </c>
      <c r="F213" s="29" t="s">
        <v>410</v>
      </c>
      <c r="G213" s="25" t="s">
        <v>1913</v>
      </c>
      <c r="H213" s="29" t="s">
        <v>1828</v>
      </c>
      <c r="I213" s="25">
        <v>2</v>
      </c>
      <c r="J213" s="25">
        <v>1</v>
      </c>
      <c r="K213" s="32">
        <v>165.70000000000002</v>
      </c>
      <c r="L213" s="33">
        <v>421.4</v>
      </c>
      <c r="M213" s="33" t="s">
        <v>1742</v>
      </c>
      <c r="N213" s="33">
        <v>1</v>
      </c>
      <c r="O213" s="30">
        <v>255.7</v>
      </c>
      <c r="P213" s="33" t="s">
        <v>1816</v>
      </c>
      <c r="Q213" s="34">
        <f t="shared" si="9"/>
        <v>165.70000000000002</v>
      </c>
      <c r="R213" s="33">
        <v>1</v>
      </c>
      <c r="S213" s="34">
        <f t="shared" si="10"/>
        <v>165.7</v>
      </c>
    </row>
    <row r="214" spans="1:19">
      <c r="A214" s="25">
        <v>211</v>
      </c>
      <c r="B214" s="25" t="s">
        <v>1910</v>
      </c>
      <c r="C214" s="25" t="s">
        <v>43</v>
      </c>
      <c r="D214" s="25" t="s">
        <v>1702</v>
      </c>
      <c r="E214" s="37" t="s">
        <v>397</v>
      </c>
      <c r="F214" s="29" t="s">
        <v>1920</v>
      </c>
      <c r="G214" s="25" t="s">
        <v>1913</v>
      </c>
      <c r="H214" s="29" t="s">
        <v>1828</v>
      </c>
      <c r="I214" s="25">
        <v>2</v>
      </c>
      <c r="J214" s="25">
        <v>1</v>
      </c>
      <c r="K214" s="32">
        <v>136.20000000000002</v>
      </c>
      <c r="L214" s="33">
        <v>362.4</v>
      </c>
      <c r="M214" s="33" t="s">
        <v>1742</v>
      </c>
      <c r="N214" s="33">
        <v>1</v>
      </c>
      <c r="O214" s="30">
        <v>226.2</v>
      </c>
      <c r="P214" s="33" t="s">
        <v>1816</v>
      </c>
      <c r="Q214" s="34">
        <f t="shared" si="9"/>
        <v>136.20000000000002</v>
      </c>
      <c r="R214" s="33">
        <v>1</v>
      </c>
      <c r="S214" s="34">
        <f t="shared" si="10"/>
        <v>136.19999999999999</v>
      </c>
    </row>
    <row r="215" spans="1:19">
      <c r="A215" s="25">
        <v>212</v>
      </c>
      <c r="B215" s="25" t="s">
        <v>1910</v>
      </c>
      <c r="C215" s="25" t="s">
        <v>412</v>
      </c>
      <c r="D215" s="25" t="s">
        <v>1702</v>
      </c>
      <c r="E215" s="37" t="s">
        <v>398</v>
      </c>
      <c r="F215" s="29" t="s">
        <v>410</v>
      </c>
      <c r="G215" s="25" t="s">
        <v>1913</v>
      </c>
      <c r="H215" s="29" t="s">
        <v>1828</v>
      </c>
      <c r="I215" s="25">
        <v>2</v>
      </c>
      <c r="J215" s="25">
        <v>1</v>
      </c>
      <c r="K215" s="32">
        <v>293.10000000000002</v>
      </c>
      <c r="L215" s="33">
        <v>676.2</v>
      </c>
      <c r="M215" s="33" t="s">
        <v>1742</v>
      </c>
      <c r="N215" s="33">
        <v>1</v>
      </c>
      <c r="O215" s="30">
        <v>383.1</v>
      </c>
      <c r="P215" s="33" t="s">
        <v>1816</v>
      </c>
      <c r="Q215" s="34">
        <f t="shared" si="9"/>
        <v>293.10000000000002</v>
      </c>
      <c r="R215" s="33">
        <v>1</v>
      </c>
      <c r="S215" s="34">
        <f t="shared" si="10"/>
        <v>293.10000000000002</v>
      </c>
    </row>
    <row r="216" spans="1:19">
      <c r="A216" s="25">
        <v>213</v>
      </c>
      <c r="B216" s="25" t="s">
        <v>1910</v>
      </c>
      <c r="C216" s="25" t="s">
        <v>1916</v>
      </c>
      <c r="D216" s="25" t="s">
        <v>15</v>
      </c>
      <c r="E216" s="37" t="s">
        <v>399</v>
      </c>
      <c r="F216" s="29" t="s">
        <v>410</v>
      </c>
      <c r="G216" s="25" t="s">
        <v>116</v>
      </c>
      <c r="H216" s="29" t="s">
        <v>52</v>
      </c>
      <c r="I216" s="25">
        <v>2</v>
      </c>
      <c r="J216" s="25">
        <v>1</v>
      </c>
      <c r="K216" s="32">
        <v>187.10000000000002</v>
      </c>
      <c r="L216" s="33">
        <v>464.2</v>
      </c>
      <c r="M216" s="33" t="s">
        <v>1742</v>
      </c>
      <c r="N216" s="33">
        <v>1</v>
      </c>
      <c r="O216" s="30">
        <v>277.10000000000002</v>
      </c>
      <c r="P216" s="33" t="s">
        <v>1816</v>
      </c>
      <c r="Q216" s="34">
        <f t="shared" si="9"/>
        <v>187.10000000000002</v>
      </c>
      <c r="R216" s="33">
        <v>1</v>
      </c>
      <c r="S216" s="34">
        <f t="shared" si="10"/>
        <v>187.1</v>
      </c>
    </row>
    <row r="217" spans="1:19">
      <c r="A217" s="25">
        <v>214</v>
      </c>
      <c r="B217" s="25" t="s">
        <v>1910</v>
      </c>
      <c r="C217" s="25" t="s">
        <v>1918</v>
      </c>
      <c r="D217" s="25" t="s">
        <v>1702</v>
      </c>
      <c r="E217" s="37" t="s">
        <v>400</v>
      </c>
      <c r="F217" s="29" t="s">
        <v>1920</v>
      </c>
      <c r="G217" s="25" t="s">
        <v>1913</v>
      </c>
      <c r="H217" s="29" t="s">
        <v>1828</v>
      </c>
      <c r="I217" s="25">
        <v>2</v>
      </c>
      <c r="J217" s="25">
        <v>1</v>
      </c>
      <c r="K217" s="32">
        <v>151.30000000000001</v>
      </c>
      <c r="L217" s="33">
        <v>392.6</v>
      </c>
      <c r="M217" s="33" t="s">
        <v>1742</v>
      </c>
      <c r="N217" s="33">
        <v>1</v>
      </c>
      <c r="O217" s="30">
        <v>241.3</v>
      </c>
      <c r="P217" s="33" t="s">
        <v>1816</v>
      </c>
      <c r="Q217" s="34">
        <f t="shared" si="9"/>
        <v>151.30000000000001</v>
      </c>
      <c r="R217" s="33">
        <v>1</v>
      </c>
      <c r="S217" s="34">
        <f t="shared" si="10"/>
        <v>151.30000000000001</v>
      </c>
    </row>
    <row r="218" spans="1:19">
      <c r="A218" s="25">
        <v>215</v>
      </c>
      <c r="B218" s="25" t="s">
        <v>352</v>
      </c>
      <c r="C218" s="25"/>
      <c r="D218" s="25" t="s">
        <v>1702</v>
      </c>
      <c r="E218" s="37" t="s">
        <v>401</v>
      </c>
      <c r="F218" s="29" t="s">
        <v>1921</v>
      </c>
      <c r="G218" s="25" t="s">
        <v>1702</v>
      </c>
      <c r="H218" s="29" t="s">
        <v>1828</v>
      </c>
      <c r="I218" s="25">
        <v>2</v>
      </c>
      <c r="J218" s="25">
        <v>1</v>
      </c>
      <c r="K218" s="32">
        <v>192</v>
      </c>
      <c r="L218" s="33">
        <v>409.1</v>
      </c>
      <c r="M218" s="33" t="s">
        <v>1742</v>
      </c>
      <c r="N218" s="33">
        <v>1</v>
      </c>
      <c r="O218" s="30">
        <v>217.1</v>
      </c>
      <c r="P218" s="33" t="s">
        <v>1816</v>
      </c>
      <c r="Q218" s="34">
        <f t="shared" si="9"/>
        <v>192</v>
      </c>
      <c r="R218" s="33">
        <f>J218</f>
        <v>1</v>
      </c>
      <c r="S218" s="34">
        <f t="shared" si="10"/>
        <v>192</v>
      </c>
    </row>
    <row r="219" spans="1:19">
      <c r="A219" s="25">
        <v>216</v>
      </c>
      <c r="B219" s="25" t="s">
        <v>352</v>
      </c>
      <c r="C219" s="25"/>
      <c r="D219" s="25" t="s">
        <v>1702</v>
      </c>
      <c r="E219" s="37" t="s">
        <v>402</v>
      </c>
      <c r="F219" s="29" t="s">
        <v>1922</v>
      </c>
      <c r="G219" s="25" t="s">
        <v>1702</v>
      </c>
      <c r="H219" s="29" t="s">
        <v>52</v>
      </c>
      <c r="I219" s="25">
        <v>2</v>
      </c>
      <c r="J219" s="25">
        <v>1</v>
      </c>
      <c r="K219" s="32">
        <v>329.6</v>
      </c>
      <c r="L219" s="33">
        <v>701.3</v>
      </c>
      <c r="M219" s="33" t="s">
        <v>1742</v>
      </c>
      <c r="N219" s="33">
        <v>1</v>
      </c>
      <c r="O219" s="30">
        <v>371.7</v>
      </c>
      <c r="P219" s="33" t="s">
        <v>1816</v>
      </c>
      <c r="Q219" s="34">
        <f t="shared" si="9"/>
        <v>329.6</v>
      </c>
      <c r="R219" s="33">
        <v>1</v>
      </c>
      <c r="S219" s="34">
        <f t="shared" si="10"/>
        <v>329.6</v>
      </c>
    </row>
    <row r="220" spans="1:19">
      <c r="A220" s="25">
        <v>217</v>
      </c>
      <c r="B220" s="25" t="s">
        <v>1910</v>
      </c>
      <c r="C220" s="25"/>
      <c r="D220" s="25" t="s">
        <v>15</v>
      </c>
      <c r="E220" s="37" t="s">
        <v>403</v>
      </c>
      <c r="F220" s="29" t="s">
        <v>411</v>
      </c>
      <c r="G220" s="26" t="s">
        <v>9</v>
      </c>
      <c r="H220" s="29" t="s">
        <v>1828</v>
      </c>
      <c r="I220" s="25">
        <v>2</v>
      </c>
      <c r="J220" s="25">
        <v>1</v>
      </c>
      <c r="K220" s="32">
        <v>162</v>
      </c>
      <c r="L220" s="33">
        <v>349.1</v>
      </c>
      <c r="M220" s="33" t="s">
        <v>1742</v>
      </c>
      <c r="N220" s="33">
        <v>1</v>
      </c>
      <c r="O220" s="30">
        <v>187.1</v>
      </c>
      <c r="P220" s="33" t="s">
        <v>67</v>
      </c>
      <c r="Q220" s="34">
        <f t="shared" si="9"/>
        <v>162</v>
      </c>
      <c r="R220" s="33">
        <v>1</v>
      </c>
      <c r="S220" s="34">
        <f t="shared" si="10"/>
        <v>162</v>
      </c>
    </row>
    <row r="221" spans="1:19">
      <c r="A221" s="25">
        <v>218</v>
      </c>
      <c r="B221" s="25" t="s">
        <v>1910</v>
      </c>
      <c r="C221" s="25"/>
      <c r="D221" s="25" t="s">
        <v>1702</v>
      </c>
      <c r="E221" s="37" t="s">
        <v>404</v>
      </c>
      <c r="F221" s="29" t="s">
        <v>1923</v>
      </c>
      <c r="G221" s="26" t="s">
        <v>9</v>
      </c>
      <c r="H221" s="29" t="s">
        <v>52</v>
      </c>
      <c r="I221" s="25">
        <v>2</v>
      </c>
      <c r="J221" s="25">
        <v>1</v>
      </c>
      <c r="K221" s="32">
        <v>295</v>
      </c>
      <c r="L221" s="33">
        <v>632.1</v>
      </c>
      <c r="M221" s="33" t="s">
        <v>1742</v>
      </c>
      <c r="N221" s="33">
        <v>1</v>
      </c>
      <c r="O221" s="30">
        <v>337.1</v>
      </c>
      <c r="P221" s="33" t="s">
        <v>1816</v>
      </c>
      <c r="Q221" s="34">
        <f t="shared" si="9"/>
        <v>295</v>
      </c>
      <c r="R221" s="33">
        <v>1</v>
      </c>
      <c r="S221" s="34">
        <f t="shared" si="10"/>
        <v>295</v>
      </c>
    </row>
    <row r="222" spans="1:19">
      <c r="A222" s="25">
        <v>219</v>
      </c>
      <c r="B222" s="25" t="s">
        <v>1910</v>
      </c>
      <c r="C222" s="25"/>
      <c r="D222" s="25" t="s">
        <v>1702</v>
      </c>
      <c r="E222" s="37" t="s">
        <v>405</v>
      </c>
      <c r="F222" s="29" t="s">
        <v>1921</v>
      </c>
      <c r="G222" s="25" t="s">
        <v>1740</v>
      </c>
      <c r="H222" s="29" t="s">
        <v>52</v>
      </c>
      <c r="I222" s="25">
        <v>2</v>
      </c>
      <c r="J222" s="25">
        <v>1</v>
      </c>
      <c r="K222" s="32">
        <v>162</v>
      </c>
      <c r="L222" s="33">
        <v>352.2</v>
      </c>
      <c r="M222" s="33" t="s">
        <v>1742</v>
      </c>
      <c r="N222" s="33">
        <v>1</v>
      </c>
      <c r="O222" s="30">
        <v>190.2</v>
      </c>
      <c r="P222" s="33" t="s">
        <v>1816</v>
      </c>
      <c r="Q222" s="34">
        <f t="shared" si="9"/>
        <v>162</v>
      </c>
      <c r="R222" s="33">
        <f>J222</f>
        <v>1</v>
      </c>
      <c r="S222" s="34">
        <f t="shared" si="10"/>
        <v>162</v>
      </c>
    </row>
    <row r="223" spans="1:19">
      <c r="A223" s="25">
        <v>220</v>
      </c>
      <c r="B223" s="25" t="s">
        <v>1910</v>
      </c>
      <c r="C223" s="25"/>
      <c r="D223" s="25" t="s">
        <v>1702</v>
      </c>
      <c r="E223" s="37" t="s">
        <v>406</v>
      </c>
      <c r="F223" s="29" t="s">
        <v>1924</v>
      </c>
      <c r="G223" s="25" t="s">
        <v>1740</v>
      </c>
      <c r="H223" s="29" t="s">
        <v>1828</v>
      </c>
      <c r="I223" s="25">
        <v>2</v>
      </c>
      <c r="J223" s="25">
        <v>1</v>
      </c>
      <c r="K223" s="32">
        <v>295</v>
      </c>
      <c r="L223" s="33">
        <v>635.20000000000005</v>
      </c>
      <c r="M223" s="33" t="s">
        <v>1742</v>
      </c>
      <c r="N223" s="33">
        <v>1</v>
      </c>
      <c r="O223" s="30">
        <v>340.2</v>
      </c>
      <c r="P223" s="33" t="s">
        <v>1816</v>
      </c>
      <c r="Q223" s="34">
        <f t="shared" ref="Q223:Q286" si="11">K223</f>
        <v>295</v>
      </c>
      <c r="R223" s="33">
        <f>J223</f>
        <v>1</v>
      </c>
      <c r="S223" s="34">
        <f t="shared" si="10"/>
        <v>295</v>
      </c>
    </row>
    <row r="224" spans="1:19">
      <c r="A224" s="25">
        <v>221</v>
      </c>
      <c r="B224" s="25" t="s">
        <v>1910</v>
      </c>
      <c r="C224" s="25"/>
      <c r="D224" s="25" t="s">
        <v>1702</v>
      </c>
      <c r="E224" s="37" t="s">
        <v>407</v>
      </c>
      <c r="F224" s="29" t="s">
        <v>1925</v>
      </c>
      <c r="G224" s="25" t="s">
        <v>1708</v>
      </c>
      <c r="H224" s="29" t="s">
        <v>52</v>
      </c>
      <c r="I224" s="25">
        <v>2</v>
      </c>
      <c r="J224" s="25">
        <v>1</v>
      </c>
      <c r="K224" s="32">
        <v>147.30000000000001</v>
      </c>
      <c r="L224" s="33">
        <v>307.10000000000002</v>
      </c>
      <c r="M224" s="33" t="s">
        <v>1742</v>
      </c>
      <c r="N224" s="33">
        <v>1</v>
      </c>
      <c r="O224" s="30">
        <v>159.80000000000001</v>
      </c>
      <c r="P224" s="33" t="s">
        <v>1816</v>
      </c>
      <c r="Q224" s="34">
        <f t="shared" si="11"/>
        <v>147.30000000000001</v>
      </c>
      <c r="R224" s="33">
        <v>1</v>
      </c>
      <c r="S224" s="34">
        <f t="shared" si="10"/>
        <v>147.30000000000001</v>
      </c>
    </row>
    <row r="225" spans="1:19">
      <c r="A225" s="25">
        <v>222</v>
      </c>
      <c r="B225" s="25" t="s">
        <v>1926</v>
      </c>
      <c r="C225" s="25"/>
      <c r="D225" s="25" t="s">
        <v>11</v>
      </c>
      <c r="E225" s="36" t="s">
        <v>417</v>
      </c>
      <c r="F225" s="29" t="s">
        <v>378</v>
      </c>
      <c r="G225" s="25" t="s">
        <v>1740</v>
      </c>
      <c r="H225" s="29" t="s">
        <v>379</v>
      </c>
      <c r="I225" s="25">
        <v>1</v>
      </c>
      <c r="J225" s="25">
        <v>1</v>
      </c>
      <c r="K225" s="33">
        <v>29.9</v>
      </c>
      <c r="L225" s="33">
        <v>46.1</v>
      </c>
      <c r="M225" s="33" t="s">
        <v>223</v>
      </c>
      <c r="N225" s="33">
        <v>1</v>
      </c>
      <c r="O225" s="30">
        <v>46.1</v>
      </c>
      <c r="P225" s="33" t="s">
        <v>1743</v>
      </c>
      <c r="Q225" s="34">
        <f t="shared" si="11"/>
        <v>29.9</v>
      </c>
      <c r="R225" s="33">
        <v>1</v>
      </c>
      <c r="S225" s="34">
        <f t="shared" si="10"/>
        <v>29.9</v>
      </c>
    </row>
    <row r="226" spans="1:19">
      <c r="A226" s="25">
        <v>223</v>
      </c>
      <c r="B226" s="25" t="s">
        <v>1926</v>
      </c>
      <c r="C226" s="25"/>
      <c r="D226" s="25" t="s">
        <v>11</v>
      </c>
      <c r="E226" s="36" t="s">
        <v>418</v>
      </c>
      <c r="F226" s="29" t="s">
        <v>1849</v>
      </c>
      <c r="G226" s="25" t="s">
        <v>1740</v>
      </c>
      <c r="H226" s="29" t="s">
        <v>1850</v>
      </c>
      <c r="I226" s="25">
        <v>1</v>
      </c>
      <c r="J226" s="25">
        <v>1</v>
      </c>
      <c r="K226" s="33">
        <v>2.7</v>
      </c>
      <c r="L226" s="33">
        <v>18.899999999999999</v>
      </c>
      <c r="M226" s="33" t="s">
        <v>223</v>
      </c>
      <c r="N226" s="33">
        <v>1</v>
      </c>
      <c r="O226" s="30">
        <v>18.899999999999999</v>
      </c>
      <c r="P226" s="33" t="s">
        <v>1743</v>
      </c>
      <c r="Q226" s="34">
        <f t="shared" si="11"/>
        <v>2.7</v>
      </c>
      <c r="R226" s="33">
        <v>1</v>
      </c>
      <c r="S226" s="34">
        <f t="shared" si="10"/>
        <v>2.7</v>
      </c>
    </row>
    <row r="227" spans="1:19">
      <c r="A227" s="25">
        <v>224</v>
      </c>
      <c r="B227" s="25" t="s">
        <v>1926</v>
      </c>
      <c r="C227" s="25"/>
      <c r="D227" s="25" t="s">
        <v>11</v>
      </c>
      <c r="E227" s="36" t="s">
        <v>419</v>
      </c>
      <c r="F227" s="29" t="s">
        <v>1849</v>
      </c>
      <c r="G227" s="25" t="s">
        <v>1740</v>
      </c>
      <c r="H227" s="29" t="s">
        <v>379</v>
      </c>
      <c r="I227" s="25">
        <v>1</v>
      </c>
      <c r="J227" s="25">
        <v>1</v>
      </c>
      <c r="K227" s="33">
        <v>99.1</v>
      </c>
      <c r="L227" s="33">
        <v>115.3</v>
      </c>
      <c r="M227" s="33" t="s">
        <v>223</v>
      </c>
      <c r="N227" s="33">
        <v>1</v>
      </c>
      <c r="O227" s="30">
        <v>115.3</v>
      </c>
      <c r="P227" s="33" t="s">
        <v>44</v>
      </c>
      <c r="Q227" s="34">
        <f t="shared" si="11"/>
        <v>99.1</v>
      </c>
      <c r="R227" s="33">
        <v>1</v>
      </c>
      <c r="S227" s="34">
        <f t="shared" si="10"/>
        <v>99.1</v>
      </c>
    </row>
    <row r="228" spans="1:19">
      <c r="A228" s="25">
        <v>225</v>
      </c>
      <c r="B228" s="25" t="s">
        <v>1926</v>
      </c>
      <c r="C228" s="25"/>
      <c r="D228" s="25" t="s">
        <v>11</v>
      </c>
      <c r="E228" s="36" t="s">
        <v>420</v>
      </c>
      <c r="F228" s="29" t="s">
        <v>1849</v>
      </c>
      <c r="G228" s="25" t="s">
        <v>1740</v>
      </c>
      <c r="H228" s="29" t="s">
        <v>1850</v>
      </c>
      <c r="I228" s="25">
        <v>1</v>
      </c>
      <c r="J228" s="25">
        <v>1</v>
      </c>
      <c r="K228" s="33">
        <v>65.400000000000006</v>
      </c>
      <c r="L228" s="33">
        <v>81.599999999999994</v>
      </c>
      <c r="M228" s="33" t="s">
        <v>223</v>
      </c>
      <c r="N228" s="33">
        <v>1</v>
      </c>
      <c r="O228" s="30">
        <v>81.599999999999994</v>
      </c>
      <c r="P228" s="33" t="s">
        <v>1743</v>
      </c>
      <c r="Q228" s="34">
        <f t="shared" si="11"/>
        <v>65.400000000000006</v>
      </c>
      <c r="R228" s="33">
        <v>1</v>
      </c>
      <c r="S228" s="34">
        <f t="shared" si="10"/>
        <v>65.400000000000006</v>
      </c>
    </row>
    <row r="229" spans="1:19">
      <c r="A229" s="25">
        <v>226</v>
      </c>
      <c r="B229" s="25" t="s">
        <v>1926</v>
      </c>
      <c r="C229" s="25"/>
      <c r="D229" s="25" t="s">
        <v>11</v>
      </c>
      <c r="E229" s="36" t="s">
        <v>421</v>
      </c>
      <c r="F229" s="29" t="s">
        <v>1849</v>
      </c>
      <c r="G229" s="25" t="s">
        <v>1740</v>
      </c>
      <c r="H229" s="29" t="s">
        <v>379</v>
      </c>
      <c r="I229" s="25">
        <v>1</v>
      </c>
      <c r="J229" s="25">
        <v>1</v>
      </c>
      <c r="K229" s="33">
        <v>34.799999999999997</v>
      </c>
      <c r="L229" s="33">
        <v>51</v>
      </c>
      <c r="M229" s="33" t="s">
        <v>223</v>
      </c>
      <c r="N229" s="33">
        <v>1</v>
      </c>
      <c r="O229" s="30">
        <v>51</v>
      </c>
      <c r="P229" s="33" t="s">
        <v>1743</v>
      </c>
      <c r="Q229" s="34">
        <f t="shared" si="11"/>
        <v>34.799999999999997</v>
      </c>
      <c r="R229" s="33">
        <v>1</v>
      </c>
      <c r="S229" s="34">
        <f t="shared" si="10"/>
        <v>34.799999999999997</v>
      </c>
    </row>
    <row r="230" spans="1:19">
      <c r="A230" s="25">
        <v>227</v>
      </c>
      <c r="B230" s="25" t="s">
        <v>1926</v>
      </c>
      <c r="C230" s="25"/>
      <c r="D230" s="25" t="s">
        <v>11</v>
      </c>
      <c r="E230" s="36" t="s">
        <v>422</v>
      </c>
      <c r="F230" s="29" t="s">
        <v>1849</v>
      </c>
      <c r="G230" s="25" t="s">
        <v>1708</v>
      </c>
      <c r="H230" s="29" t="s">
        <v>1850</v>
      </c>
      <c r="I230" s="25">
        <v>1</v>
      </c>
      <c r="J230" s="25">
        <v>1</v>
      </c>
      <c r="K230" s="33">
        <v>86.5</v>
      </c>
      <c r="L230" s="33">
        <v>100</v>
      </c>
      <c r="M230" s="33" t="s">
        <v>223</v>
      </c>
      <c r="N230" s="33">
        <v>1</v>
      </c>
      <c r="O230" s="30">
        <v>100</v>
      </c>
      <c r="P230" s="33" t="s">
        <v>44</v>
      </c>
      <c r="Q230" s="34">
        <f t="shared" si="11"/>
        <v>86.5</v>
      </c>
      <c r="R230" s="33">
        <v>1</v>
      </c>
      <c r="S230" s="34">
        <f t="shared" si="10"/>
        <v>86.5</v>
      </c>
    </row>
    <row r="231" spans="1:19">
      <c r="A231" s="25">
        <v>228</v>
      </c>
      <c r="B231" s="25" t="s">
        <v>1926</v>
      </c>
      <c r="C231" s="25"/>
      <c r="D231" s="25" t="s">
        <v>11</v>
      </c>
      <c r="E231" s="36" t="s">
        <v>423</v>
      </c>
      <c r="F231" s="29" t="s">
        <v>1927</v>
      </c>
      <c r="G231" s="25" t="s">
        <v>1740</v>
      </c>
      <c r="H231" s="29" t="s">
        <v>1828</v>
      </c>
      <c r="I231" s="25">
        <v>2</v>
      </c>
      <c r="J231" s="25">
        <v>1</v>
      </c>
      <c r="K231" s="32">
        <v>295</v>
      </c>
      <c r="L231" s="33">
        <v>637.20000000000005</v>
      </c>
      <c r="M231" s="33" t="s">
        <v>1742</v>
      </c>
      <c r="N231" s="33">
        <v>1</v>
      </c>
      <c r="O231" s="30">
        <v>342.2</v>
      </c>
      <c r="P231" s="33" t="s">
        <v>67</v>
      </c>
      <c r="Q231" s="34">
        <f t="shared" si="11"/>
        <v>295</v>
      </c>
      <c r="R231" s="33">
        <v>1</v>
      </c>
      <c r="S231" s="34">
        <f t="shared" si="10"/>
        <v>295</v>
      </c>
    </row>
    <row r="232" spans="1:19">
      <c r="A232" s="25">
        <v>229</v>
      </c>
      <c r="B232" s="25" t="s">
        <v>1926</v>
      </c>
      <c r="C232" s="25"/>
      <c r="D232" s="25" t="s">
        <v>11</v>
      </c>
      <c r="E232" s="36" t="s">
        <v>424</v>
      </c>
      <c r="F232" s="29" t="s">
        <v>1928</v>
      </c>
      <c r="G232" s="25" t="s">
        <v>1740</v>
      </c>
      <c r="H232" s="29" t="s">
        <v>1828</v>
      </c>
      <c r="I232" s="25">
        <v>2</v>
      </c>
      <c r="J232" s="25">
        <v>1</v>
      </c>
      <c r="K232" s="32">
        <v>295</v>
      </c>
      <c r="L232" s="33">
        <v>632.20000000000005</v>
      </c>
      <c r="M232" s="33" t="s">
        <v>1742</v>
      </c>
      <c r="N232" s="33">
        <v>1</v>
      </c>
      <c r="O232" s="30">
        <v>337.2</v>
      </c>
      <c r="P232" s="33"/>
      <c r="Q232" s="34">
        <f t="shared" si="11"/>
        <v>295</v>
      </c>
      <c r="R232" s="33">
        <v>1</v>
      </c>
      <c r="S232" s="34">
        <f t="shared" si="10"/>
        <v>295</v>
      </c>
    </row>
    <row r="233" spans="1:19">
      <c r="A233" s="25">
        <v>230</v>
      </c>
      <c r="B233" s="25" t="s">
        <v>1926</v>
      </c>
      <c r="C233" s="25"/>
      <c r="D233" s="25" t="s">
        <v>11</v>
      </c>
      <c r="E233" s="36" t="s">
        <v>425</v>
      </c>
      <c r="F233" s="29" t="s">
        <v>1929</v>
      </c>
      <c r="G233" s="25" t="s">
        <v>1740</v>
      </c>
      <c r="H233" s="29" t="s">
        <v>1828</v>
      </c>
      <c r="I233" s="25">
        <v>2</v>
      </c>
      <c r="J233" s="25">
        <v>1</v>
      </c>
      <c r="K233" s="32">
        <v>262.5</v>
      </c>
      <c r="L233" s="33">
        <v>566.20000000000005</v>
      </c>
      <c r="M233" s="33" t="s">
        <v>1742</v>
      </c>
      <c r="N233" s="33">
        <v>1</v>
      </c>
      <c r="O233" s="30">
        <v>303.7</v>
      </c>
      <c r="P233" s="33" t="s">
        <v>1816</v>
      </c>
      <c r="Q233" s="34">
        <f t="shared" si="11"/>
        <v>262.5</v>
      </c>
      <c r="R233" s="33">
        <v>1</v>
      </c>
      <c r="S233" s="34">
        <f t="shared" si="10"/>
        <v>262.5</v>
      </c>
    </row>
    <row r="234" spans="1:19">
      <c r="A234" s="25">
        <v>231</v>
      </c>
      <c r="B234" s="25" t="s">
        <v>439</v>
      </c>
      <c r="C234" s="25"/>
      <c r="D234" s="25" t="s">
        <v>11</v>
      </c>
      <c r="E234" s="36" t="s">
        <v>426</v>
      </c>
      <c r="F234" s="29" t="s">
        <v>433</v>
      </c>
      <c r="G234" s="25" t="s">
        <v>45</v>
      </c>
      <c r="H234" s="29" t="s">
        <v>1828</v>
      </c>
      <c r="I234" s="25">
        <v>2</v>
      </c>
      <c r="J234" s="25">
        <v>1</v>
      </c>
      <c r="K234" s="32">
        <v>262.5</v>
      </c>
      <c r="L234" s="33">
        <v>562.20000000000005</v>
      </c>
      <c r="M234" s="33" t="s">
        <v>1742</v>
      </c>
      <c r="N234" s="33">
        <v>1</v>
      </c>
      <c r="O234" s="30">
        <v>299.7</v>
      </c>
      <c r="P234" s="33"/>
      <c r="Q234" s="34">
        <f t="shared" si="11"/>
        <v>262.5</v>
      </c>
      <c r="R234" s="33">
        <v>1</v>
      </c>
      <c r="S234" s="34">
        <f t="shared" si="10"/>
        <v>262.5</v>
      </c>
    </row>
    <row r="235" spans="1:19">
      <c r="A235" s="25">
        <v>232</v>
      </c>
      <c r="B235" s="25" t="s">
        <v>439</v>
      </c>
      <c r="C235" s="25"/>
      <c r="D235" s="25" t="s">
        <v>11</v>
      </c>
      <c r="E235" s="36" t="s">
        <v>427</v>
      </c>
      <c r="F235" s="29" t="s">
        <v>434</v>
      </c>
      <c r="G235" s="25" t="s">
        <v>1736</v>
      </c>
      <c r="H235" s="29" t="s">
        <v>52</v>
      </c>
      <c r="I235" s="25">
        <v>2</v>
      </c>
      <c r="J235" s="25">
        <v>1</v>
      </c>
      <c r="K235" s="32">
        <v>222</v>
      </c>
      <c r="L235" s="33">
        <v>475.1</v>
      </c>
      <c r="M235" s="33" t="s">
        <v>1742</v>
      </c>
      <c r="N235" s="33">
        <v>1</v>
      </c>
      <c r="O235" s="30">
        <v>253.1</v>
      </c>
      <c r="P235" s="33" t="s">
        <v>67</v>
      </c>
      <c r="Q235" s="34">
        <f t="shared" si="11"/>
        <v>222</v>
      </c>
      <c r="R235" s="33">
        <v>1</v>
      </c>
      <c r="S235" s="34">
        <f t="shared" si="10"/>
        <v>222</v>
      </c>
    </row>
    <row r="236" spans="1:19">
      <c r="A236" s="25">
        <v>233</v>
      </c>
      <c r="B236" s="25" t="s">
        <v>439</v>
      </c>
      <c r="C236" s="25"/>
      <c r="D236" s="25" t="s">
        <v>11</v>
      </c>
      <c r="E236" s="36" t="s">
        <v>428</v>
      </c>
      <c r="F236" s="29" t="s">
        <v>435</v>
      </c>
      <c r="G236" s="25" t="s">
        <v>49</v>
      </c>
      <c r="H236" s="29" t="s">
        <v>52</v>
      </c>
      <c r="I236" s="25">
        <v>2</v>
      </c>
      <c r="J236" s="25">
        <v>1</v>
      </c>
      <c r="K236" s="32">
        <v>222</v>
      </c>
      <c r="L236" s="33">
        <v>474.1</v>
      </c>
      <c r="M236" s="33" t="s">
        <v>1742</v>
      </c>
      <c r="N236" s="33">
        <v>1</v>
      </c>
      <c r="O236" s="30">
        <v>252.1</v>
      </c>
      <c r="P236" s="33" t="s">
        <v>67</v>
      </c>
      <c r="Q236" s="34">
        <f t="shared" si="11"/>
        <v>222</v>
      </c>
      <c r="R236" s="33">
        <v>1</v>
      </c>
      <c r="S236" s="34">
        <f t="shared" si="10"/>
        <v>222</v>
      </c>
    </row>
    <row r="237" spans="1:19">
      <c r="A237" s="25">
        <v>234</v>
      </c>
      <c r="B237" s="25" t="s">
        <v>1926</v>
      </c>
      <c r="C237" s="25"/>
      <c r="D237" s="25" t="s">
        <v>11</v>
      </c>
      <c r="E237" s="36" t="s">
        <v>429</v>
      </c>
      <c r="F237" s="29" t="s">
        <v>436</v>
      </c>
      <c r="G237" s="25" t="s">
        <v>1736</v>
      </c>
      <c r="H237" s="29" t="s">
        <v>1828</v>
      </c>
      <c r="I237" s="25">
        <v>2</v>
      </c>
      <c r="J237" s="25">
        <v>1</v>
      </c>
      <c r="K237" s="32">
        <v>201</v>
      </c>
      <c r="L237" s="33">
        <v>426.1</v>
      </c>
      <c r="M237" s="33" t="s">
        <v>1742</v>
      </c>
      <c r="N237" s="33">
        <v>1</v>
      </c>
      <c r="O237" s="30">
        <v>225.1</v>
      </c>
      <c r="P237" s="33" t="s">
        <v>67</v>
      </c>
      <c r="Q237" s="34">
        <f t="shared" si="11"/>
        <v>201</v>
      </c>
      <c r="R237" s="33">
        <v>1</v>
      </c>
      <c r="S237" s="34">
        <f t="shared" si="10"/>
        <v>201</v>
      </c>
    </row>
    <row r="238" spans="1:19">
      <c r="A238" s="25">
        <v>235</v>
      </c>
      <c r="B238" s="25" t="s">
        <v>1926</v>
      </c>
      <c r="C238" s="25"/>
      <c r="D238" s="25" t="s">
        <v>11</v>
      </c>
      <c r="E238" s="36" t="s">
        <v>430</v>
      </c>
      <c r="F238" s="29" t="s">
        <v>1930</v>
      </c>
      <c r="G238" s="25" t="s">
        <v>1736</v>
      </c>
      <c r="H238" s="29" t="s">
        <v>1828</v>
      </c>
      <c r="I238" s="25">
        <v>2</v>
      </c>
      <c r="J238" s="25">
        <v>1</v>
      </c>
      <c r="K238" s="32">
        <v>201</v>
      </c>
      <c r="L238" s="33">
        <v>423.1</v>
      </c>
      <c r="M238" s="33" t="s">
        <v>1742</v>
      </c>
      <c r="N238" s="33">
        <v>1</v>
      </c>
      <c r="O238" s="30">
        <v>222.1</v>
      </c>
      <c r="P238" s="33" t="s">
        <v>1816</v>
      </c>
      <c r="Q238" s="34">
        <f t="shared" si="11"/>
        <v>201</v>
      </c>
      <c r="R238" s="33">
        <v>1</v>
      </c>
      <c r="S238" s="34">
        <f t="shared" si="10"/>
        <v>201</v>
      </c>
    </row>
    <row r="239" spans="1:19">
      <c r="A239" s="25">
        <v>236</v>
      </c>
      <c r="B239" s="25" t="s">
        <v>1926</v>
      </c>
      <c r="C239" s="25"/>
      <c r="D239" s="25" t="s">
        <v>11</v>
      </c>
      <c r="E239" s="36" t="s">
        <v>431</v>
      </c>
      <c r="F239" s="29" t="s">
        <v>1931</v>
      </c>
      <c r="G239" s="25" t="s">
        <v>1702</v>
      </c>
      <c r="H239" s="29" t="s">
        <v>1828</v>
      </c>
      <c r="I239" s="25">
        <v>2</v>
      </c>
      <c r="J239" s="25">
        <v>1</v>
      </c>
      <c r="K239" s="32">
        <v>85.2</v>
      </c>
      <c r="L239" s="33">
        <v>180.5</v>
      </c>
      <c r="M239" s="33" t="s">
        <v>1742</v>
      </c>
      <c r="N239" s="33">
        <v>1</v>
      </c>
      <c r="O239" s="30">
        <v>95.3</v>
      </c>
      <c r="P239" s="33" t="s">
        <v>1816</v>
      </c>
      <c r="Q239" s="34">
        <f t="shared" si="11"/>
        <v>85.2</v>
      </c>
      <c r="R239" s="33">
        <v>1</v>
      </c>
      <c r="S239" s="34">
        <f t="shared" si="10"/>
        <v>85.2</v>
      </c>
    </row>
    <row r="240" spans="1:19">
      <c r="A240" s="25">
        <v>237</v>
      </c>
      <c r="B240" s="25" t="s">
        <v>1926</v>
      </c>
      <c r="C240" s="25"/>
      <c r="D240" s="25" t="s">
        <v>11</v>
      </c>
      <c r="E240" s="36" t="s">
        <v>432</v>
      </c>
      <c r="F240" s="29" t="s">
        <v>1932</v>
      </c>
      <c r="G240" s="25" t="s">
        <v>1702</v>
      </c>
      <c r="H240" s="29" t="s">
        <v>1933</v>
      </c>
      <c r="I240" s="25">
        <v>4</v>
      </c>
      <c r="J240" s="25">
        <v>1</v>
      </c>
      <c r="K240" s="32">
        <v>118.2</v>
      </c>
      <c r="L240" s="33">
        <v>477.9</v>
      </c>
      <c r="M240" s="33" t="s">
        <v>1742</v>
      </c>
      <c r="N240" s="33">
        <v>1</v>
      </c>
      <c r="O240" s="30">
        <v>123.3</v>
      </c>
      <c r="P240" s="33" t="s">
        <v>1807</v>
      </c>
      <c r="Q240" s="34">
        <f t="shared" si="11"/>
        <v>118.2</v>
      </c>
      <c r="R240" s="33">
        <v>1</v>
      </c>
      <c r="S240" s="34">
        <f t="shared" si="10"/>
        <v>118.2</v>
      </c>
    </row>
    <row r="241" spans="1:19">
      <c r="A241" s="25">
        <v>238</v>
      </c>
      <c r="B241" s="25" t="s">
        <v>1926</v>
      </c>
      <c r="C241" s="25"/>
      <c r="D241" s="25" t="s">
        <v>11</v>
      </c>
      <c r="E241" s="36" t="s">
        <v>1934</v>
      </c>
      <c r="F241" s="29" t="s">
        <v>1935</v>
      </c>
      <c r="G241" s="25" t="s">
        <v>1736</v>
      </c>
      <c r="H241" s="29" t="s">
        <v>1936</v>
      </c>
      <c r="I241" s="25">
        <v>2</v>
      </c>
      <c r="J241" s="25">
        <v>1</v>
      </c>
      <c r="K241" s="33">
        <v>8.4</v>
      </c>
      <c r="L241" s="33">
        <v>25</v>
      </c>
      <c r="M241" s="33" t="s">
        <v>1760</v>
      </c>
      <c r="N241" s="33">
        <v>1</v>
      </c>
      <c r="O241" s="30">
        <v>16.600000000000001</v>
      </c>
      <c r="P241" s="33" t="s">
        <v>1796</v>
      </c>
      <c r="Q241" s="34">
        <f t="shared" si="11"/>
        <v>8.4</v>
      </c>
      <c r="R241" s="33">
        <v>1</v>
      </c>
      <c r="S241" s="34">
        <f t="shared" si="10"/>
        <v>8.4</v>
      </c>
    </row>
    <row r="242" spans="1:19">
      <c r="A242" s="25">
        <v>239</v>
      </c>
      <c r="B242" s="25" t="s">
        <v>1926</v>
      </c>
      <c r="C242" s="25"/>
      <c r="D242" s="25" t="s">
        <v>11</v>
      </c>
      <c r="E242" s="36" t="s">
        <v>437</v>
      </c>
      <c r="F242" s="29" t="s">
        <v>1937</v>
      </c>
      <c r="G242" s="25" t="s">
        <v>1740</v>
      </c>
      <c r="H242" s="29" t="s">
        <v>1936</v>
      </c>
      <c r="I242" s="25">
        <v>2</v>
      </c>
      <c r="J242" s="25">
        <v>1</v>
      </c>
      <c r="K242" s="33">
        <v>8.4</v>
      </c>
      <c r="L242" s="33">
        <v>31.1</v>
      </c>
      <c r="M242" s="33" t="s">
        <v>1760</v>
      </c>
      <c r="N242" s="33">
        <v>1</v>
      </c>
      <c r="O242" s="30">
        <v>22.7</v>
      </c>
      <c r="P242" s="33" t="s">
        <v>1796</v>
      </c>
      <c r="Q242" s="34">
        <f t="shared" si="11"/>
        <v>8.4</v>
      </c>
      <c r="R242" s="33">
        <v>1</v>
      </c>
      <c r="S242" s="34">
        <f t="shared" si="10"/>
        <v>8.4</v>
      </c>
    </row>
    <row r="243" spans="1:19">
      <c r="A243" s="25">
        <v>240</v>
      </c>
      <c r="B243" s="25" t="s">
        <v>1926</v>
      </c>
      <c r="C243" s="25"/>
      <c r="D243" s="25" t="s">
        <v>11</v>
      </c>
      <c r="E243" s="36" t="s">
        <v>438</v>
      </c>
      <c r="F243" s="29" t="s">
        <v>1938</v>
      </c>
      <c r="G243" s="25" t="s">
        <v>1702</v>
      </c>
      <c r="H243" s="29" t="s">
        <v>1939</v>
      </c>
      <c r="I243" s="25">
        <v>3</v>
      </c>
      <c r="J243" s="25">
        <v>1</v>
      </c>
      <c r="K243" s="33">
        <v>4.2</v>
      </c>
      <c r="L243" s="33">
        <v>20.8</v>
      </c>
      <c r="M243" s="33" t="s">
        <v>1721</v>
      </c>
      <c r="N243" s="33">
        <v>1</v>
      </c>
      <c r="O243" s="30">
        <v>12.4</v>
      </c>
      <c r="P243" s="33" t="s">
        <v>1772</v>
      </c>
      <c r="Q243" s="34">
        <f t="shared" si="11"/>
        <v>4.2</v>
      </c>
      <c r="R243" s="33">
        <v>1</v>
      </c>
      <c r="S243" s="34">
        <f t="shared" si="10"/>
        <v>4.2</v>
      </c>
    </row>
    <row r="244" spans="1:19">
      <c r="A244" s="25">
        <v>241</v>
      </c>
      <c r="B244" s="25" t="s">
        <v>1926</v>
      </c>
      <c r="C244" s="25"/>
      <c r="D244" s="25" t="s">
        <v>11</v>
      </c>
      <c r="E244" s="29" t="s">
        <v>1938</v>
      </c>
      <c r="F244" s="29" t="s">
        <v>1940</v>
      </c>
      <c r="G244" s="25" t="s">
        <v>1702</v>
      </c>
      <c r="H244" s="29" t="s">
        <v>1941</v>
      </c>
      <c r="I244" s="25">
        <v>4</v>
      </c>
      <c r="J244" s="25">
        <v>2</v>
      </c>
      <c r="K244" s="33">
        <v>3.9</v>
      </c>
      <c r="L244" s="33">
        <v>39.4</v>
      </c>
      <c r="M244" s="33" t="s">
        <v>1721</v>
      </c>
      <c r="N244" s="33">
        <v>1</v>
      </c>
      <c r="O244" s="30">
        <v>12.1</v>
      </c>
      <c r="P244" s="33" t="s">
        <v>1942</v>
      </c>
      <c r="Q244" s="34">
        <f t="shared" si="11"/>
        <v>3.9</v>
      </c>
      <c r="R244" s="33">
        <v>1</v>
      </c>
      <c r="S244" s="34">
        <f t="shared" si="10"/>
        <v>3.9</v>
      </c>
    </row>
    <row r="245" spans="1:19">
      <c r="A245" s="25">
        <v>242</v>
      </c>
      <c r="B245" s="25" t="s">
        <v>1926</v>
      </c>
      <c r="C245" s="25"/>
      <c r="D245" s="25" t="s">
        <v>11</v>
      </c>
      <c r="E245" s="37" t="s">
        <v>413</v>
      </c>
      <c r="F245" s="29" t="s">
        <v>1943</v>
      </c>
      <c r="G245" s="25" t="s">
        <v>1702</v>
      </c>
      <c r="H245" s="29" t="s">
        <v>1844</v>
      </c>
      <c r="I245" s="25">
        <v>2</v>
      </c>
      <c r="J245" s="25">
        <v>1</v>
      </c>
      <c r="K245" s="32">
        <v>112.3</v>
      </c>
      <c r="L245" s="33">
        <v>231.7</v>
      </c>
      <c r="M245" s="33" t="s">
        <v>1742</v>
      </c>
      <c r="N245" s="33">
        <v>1</v>
      </c>
      <c r="O245" s="30">
        <v>119.4</v>
      </c>
      <c r="P245" s="33" t="s">
        <v>1816</v>
      </c>
      <c r="Q245" s="34">
        <f t="shared" si="11"/>
        <v>112.3</v>
      </c>
      <c r="R245" s="33">
        <v>1</v>
      </c>
      <c r="S245" s="34">
        <f t="shared" si="10"/>
        <v>112.3</v>
      </c>
    </row>
    <row r="246" spans="1:19">
      <c r="A246" s="25">
        <v>243</v>
      </c>
      <c r="B246" s="25" t="s">
        <v>1926</v>
      </c>
      <c r="C246" s="25"/>
      <c r="D246" s="25" t="s">
        <v>11</v>
      </c>
      <c r="E246" s="37" t="s">
        <v>414</v>
      </c>
      <c r="F246" s="29" t="s">
        <v>1943</v>
      </c>
      <c r="G246" s="25" t="s">
        <v>1702</v>
      </c>
      <c r="H246" s="29" t="s">
        <v>1844</v>
      </c>
      <c r="I246" s="25">
        <v>2</v>
      </c>
      <c r="J246" s="25">
        <v>1</v>
      </c>
      <c r="K246" s="32">
        <v>75</v>
      </c>
      <c r="L246" s="33">
        <v>158.1</v>
      </c>
      <c r="M246" s="33" t="s">
        <v>1742</v>
      </c>
      <c r="N246" s="33">
        <v>1</v>
      </c>
      <c r="O246" s="30">
        <v>83.1</v>
      </c>
      <c r="P246" s="33" t="s">
        <v>1816</v>
      </c>
      <c r="Q246" s="34">
        <f t="shared" si="11"/>
        <v>75</v>
      </c>
      <c r="R246" s="33">
        <v>1</v>
      </c>
      <c r="S246" s="34">
        <f t="shared" si="10"/>
        <v>75</v>
      </c>
    </row>
    <row r="247" spans="1:19">
      <c r="A247" s="25">
        <v>244</v>
      </c>
      <c r="B247" s="25" t="s">
        <v>1926</v>
      </c>
      <c r="C247" s="25"/>
      <c r="D247" s="25" t="s">
        <v>11</v>
      </c>
      <c r="E247" s="37" t="s">
        <v>415</v>
      </c>
      <c r="F247" s="29" t="s">
        <v>1943</v>
      </c>
      <c r="G247" s="25" t="s">
        <v>1702</v>
      </c>
      <c r="H247" s="29" t="s">
        <v>1844</v>
      </c>
      <c r="I247" s="25">
        <v>2</v>
      </c>
      <c r="J247" s="25">
        <v>1</v>
      </c>
      <c r="K247" s="32">
        <v>73.599999999999994</v>
      </c>
      <c r="L247" s="33">
        <v>154.30000000000001</v>
      </c>
      <c r="M247" s="33" t="s">
        <v>1742</v>
      </c>
      <c r="N247" s="33">
        <v>1</v>
      </c>
      <c r="O247" s="30">
        <v>80.7</v>
      </c>
      <c r="P247" s="33" t="s">
        <v>1816</v>
      </c>
      <c r="Q247" s="34">
        <f t="shared" si="11"/>
        <v>73.599999999999994</v>
      </c>
      <c r="R247" s="33">
        <v>1</v>
      </c>
      <c r="S247" s="34">
        <f t="shared" si="10"/>
        <v>73.599999999999994</v>
      </c>
    </row>
    <row r="248" spans="1:19">
      <c r="A248" s="25">
        <v>245</v>
      </c>
      <c r="B248" s="25" t="s">
        <v>1926</v>
      </c>
      <c r="C248" s="25"/>
      <c r="D248" s="25" t="s">
        <v>11</v>
      </c>
      <c r="E248" s="37" t="s">
        <v>416</v>
      </c>
      <c r="F248" s="29" t="s">
        <v>1944</v>
      </c>
      <c r="G248" s="25" t="s">
        <v>1702</v>
      </c>
      <c r="H248" s="29" t="s">
        <v>1844</v>
      </c>
      <c r="I248" s="25">
        <v>2</v>
      </c>
      <c r="J248" s="25">
        <v>1</v>
      </c>
      <c r="K248" s="32">
        <v>200.4</v>
      </c>
      <c r="L248" s="33">
        <v>413.9</v>
      </c>
      <c r="M248" s="33" t="s">
        <v>1742</v>
      </c>
      <c r="N248" s="33">
        <v>1</v>
      </c>
      <c r="O248" s="30">
        <v>213.5</v>
      </c>
      <c r="P248" s="33" t="s">
        <v>1816</v>
      </c>
      <c r="Q248" s="34">
        <f t="shared" si="11"/>
        <v>200.4</v>
      </c>
      <c r="R248" s="33">
        <v>1</v>
      </c>
      <c r="S248" s="34">
        <f t="shared" si="10"/>
        <v>200.4</v>
      </c>
    </row>
    <row r="249" spans="1:19">
      <c r="A249" s="25">
        <v>246</v>
      </c>
      <c r="B249" s="25" t="s">
        <v>1926</v>
      </c>
      <c r="C249" s="25"/>
      <c r="D249" s="25" t="s">
        <v>11</v>
      </c>
      <c r="E249" s="37" t="s">
        <v>440</v>
      </c>
      <c r="F249" s="29" t="s">
        <v>1944</v>
      </c>
      <c r="G249" s="25" t="s">
        <v>1702</v>
      </c>
      <c r="H249" s="29" t="s">
        <v>1844</v>
      </c>
      <c r="I249" s="25">
        <v>2</v>
      </c>
      <c r="J249" s="25">
        <v>1</v>
      </c>
      <c r="K249" s="32">
        <v>116.7</v>
      </c>
      <c r="L249" s="33">
        <v>238.5</v>
      </c>
      <c r="M249" s="33" t="s">
        <v>1742</v>
      </c>
      <c r="N249" s="33">
        <v>1</v>
      </c>
      <c r="O249" s="30">
        <v>121.8</v>
      </c>
      <c r="P249" s="33" t="s">
        <v>1816</v>
      </c>
      <c r="Q249" s="34">
        <f t="shared" si="11"/>
        <v>116.7</v>
      </c>
      <c r="R249" s="33">
        <v>1</v>
      </c>
      <c r="S249" s="34">
        <f t="shared" si="10"/>
        <v>116.7</v>
      </c>
    </row>
    <row r="250" spans="1:19">
      <c r="A250" s="25">
        <v>247</v>
      </c>
      <c r="B250" s="25" t="s">
        <v>1926</v>
      </c>
      <c r="C250" s="25" t="s">
        <v>1919</v>
      </c>
      <c r="D250" s="25" t="s">
        <v>11</v>
      </c>
      <c r="E250" s="37" t="s">
        <v>441</v>
      </c>
      <c r="F250" s="29" t="s">
        <v>1945</v>
      </c>
      <c r="G250" s="25" t="s">
        <v>1946</v>
      </c>
      <c r="H250" s="29" t="s">
        <v>1844</v>
      </c>
      <c r="I250" s="25">
        <v>2</v>
      </c>
      <c r="J250" s="25">
        <v>1</v>
      </c>
      <c r="K250" s="32">
        <v>38.49</v>
      </c>
      <c r="L250" s="33">
        <v>102.1</v>
      </c>
      <c r="M250" s="33" t="s">
        <v>1742</v>
      </c>
      <c r="N250" s="33">
        <v>1</v>
      </c>
      <c r="O250" s="30">
        <v>63.6</v>
      </c>
      <c r="P250" s="33" t="s">
        <v>1816</v>
      </c>
      <c r="Q250" s="34">
        <f t="shared" si="11"/>
        <v>38.49</v>
      </c>
      <c r="R250" s="33">
        <v>1</v>
      </c>
      <c r="S250" s="34">
        <f t="shared" si="10"/>
        <v>38.5</v>
      </c>
    </row>
    <row r="251" spans="1:19">
      <c r="A251" s="25">
        <v>248</v>
      </c>
      <c r="B251" s="25" t="s">
        <v>1926</v>
      </c>
      <c r="C251" s="25" t="s">
        <v>1919</v>
      </c>
      <c r="D251" s="25" t="s">
        <v>11</v>
      </c>
      <c r="E251" s="37" t="s">
        <v>442</v>
      </c>
      <c r="F251" s="29" t="s">
        <v>1947</v>
      </c>
      <c r="G251" s="25" t="s">
        <v>1948</v>
      </c>
      <c r="H251" s="29" t="s">
        <v>1844</v>
      </c>
      <c r="I251" s="25">
        <v>2</v>
      </c>
      <c r="J251" s="25">
        <v>1</v>
      </c>
      <c r="K251" s="32">
        <v>38.49</v>
      </c>
      <c r="L251" s="33">
        <v>118</v>
      </c>
      <c r="M251" s="33" t="s">
        <v>1742</v>
      </c>
      <c r="N251" s="33">
        <v>1</v>
      </c>
      <c r="O251" s="30">
        <v>79.5</v>
      </c>
      <c r="P251" s="33" t="s">
        <v>1816</v>
      </c>
      <c r="Q251" s="34">
        <f t="shared" si="11"/>
        <v>38.49</v>
      </c>
      <c r="R251" s="33">
        <v>1</v>
      </c>
      <c r="S251" s="34">
        <f t="shared" si="10"/>
        <v>38.5</v>
      </c>
    </row>
    <row r="252" spans="1:19">
      <c r="A252" s="25">
        <v>249</v>
      </c>
      <c r="B252" s="25" t="s">
        <v>1926</v>
      </c>
      <c r="C252" s="25" t="s">
        <v>1919</v>
      </c>
      <c r="D252" s="25" t="s">
        <v>11</v>
      </c>
      <c r="E252" s="37" t="s">
        <v>443</v>
      </c>
      <c r="F252" s="29" t="s">
        <v>1949</v>
      </c>
      <c r="G252" s="25" t="s">
        <v>1950</v>
      </c>
      <c r="H252" s="29" t="s">
        <v>1844</v>
      </c>
      <c r="I252" s="25">
        <v>2</v>
      </c>
      <c r="J252" s="25">
        <v>1</v>
      </c>
      <c r="K252" s="32">
        <v>38.49</v>
      </c>
      <c r="L252" s="33">
        <v>134</v>
      </c>
      <c r="M252" s="33" t="s">
        <v>1742</v>
      </c>
      <c r="N252" s="33">
        <v>1</v>
      </c>
      <c r="O252" s="30">
        <v>95.5</v>
      </c>
      <c r="P252" s="33" t="s">
        <v>1816</v>
      </c>
      <c r="Q252" s="34">
        <f t="shared" si="11"/>
        <v>38.49</v>
      </c>
      <c r="R252" s="33">
        <v>1</v>
      </c>
      <c r="S252" s="34">
        <f t="shared" si="10"/>
        <v>38.5</v>
      </c>
    </row>
    <row r="253" spans="1:19">
      <c r="A253" s="25">
        <v>250</v>
      </c>
      <c r="B253" s="25" t="s">
        <v>1926</v>
      </c>
      <c r="C253" s="25" t="s">
        <v>1951</v>
      </c>
      <c r="D253" s="25" t="s">
        <v>11</v>
      </c>
      <c r="E253" s="37" t="s">
        <v>444</v>
      </c>
      <c r="F253" s="29" t="s">
        <v>491</v>
      </c>
      <c r="G253" s="25" t="s">
        <v>1946</v>
      </c>
      <c r="H253" s="29" t="s">
        <v>1844</v>
      </c>
      <c r="I253" s="25">
        <v>2</v>
      </c>
      <c r="J253" s="25">
        <v>1</v>
      </c>
      <c r="K253" s="32">
        <v>22.2</v>
      </c>
      <c r="L253" s="33">
        <v>69.599999999999994</v>
      </c>
      <c r="M253" s="33" t="s">
        <v>1742</v>
      </c>
      <c r="N253" s="33">
        <v>1</v>
      </c>
      <c r="O253" s="30">
        <v>47.4</v>
      </c>
      <c r="P253" s="33" t="s">
        <v>1816</v>
      </c>
      <c r="Q253" s="34">
        <f t="shared" si="11"/>
        <v>22.2</v>
      </c>
      <c r="R253" s="33">
        <v>1</v>
      </c>
      <c r="S253" s="34">
        <f t="shared" si="10"/>
        <v>22.2</v>
      </c>
    </row>
    <row r="254" spans="1:19">
      <c r="A254" s="25">
        <v>251</v>
      </c>
      <c r="B254" s="25" t="s">
        <v>1926</v>
      </c>
      <c r="C254" s="25" t="s">
        <v>1951</v>
      </c>
      <c r="D254" s="25" t="s">
        <v>11</v>
      </c>
      <c r="E254" s="37" t="s">
        <v>445</v>
      </c>
      <c r="F254" s="29" t="s">
        <v>492</v>
      </c>
      <c r="G254" s="25" t="s">
        <v>1948</v>
      </c>
      <c r="H254" s="29" t="s">
        <v>1844</v>
      </c>
      <c r="I254" s="25">
        <v>2</v>
      </c>
      <c r="J254" s="25">
        <v>1</v>
      </c>
      <c r="K254" s="32">
        <v>22.2</v>
      </c>
      <c r="L254" s="33">
        <v>85.4</v>
      </c>
      <c r="M254" s="33" t="s">
        <v>1742</v>
      </c>
      <c r="N254" s="33">
        <v>1</v>
      </c>
      <c r="O254" s="30">
        <v>63.2</v>
      </c>
      <c r="P254" s="33" t="s">
        <v>1816</v>
      </c>
      <c r="Q254" s="34">
        <f t="shared" si="11"/>
        <v>22.2</v>
      </c>
      <c r="R254" s="33">
        <v>1</v>
      </c>
      <c r="S254" s="34">
        <f t="shared" si="10"/>
        <v>22.2</v>
      </c>
    </row>
    <row r="255" spans="1:19">
      <c r="A255" s="25">
        <v>252</v>
      </c>
      <c r="B255" s="25" t="s">
        <v>1926</v>
      </c>
      <c r="C255" s="25" t="s">
        <v>1951</v>
      </c>
      <c r="D255" s="25" t="s">
        <v>11</v>
      </c>
      <c r="E255" s="37" t="s">
        <v>446</v>
      </c>
      <c r="F255" s="29" t="s">
        <v>493</v>
      </c>
      <c r="G255" s="25" t="s">
        <v>1950</v>
      </c>
      <c r="H255" s="29" t="s">
        <v>1844</v>
      </c>
      <c r="I255" s="25">
        <v>2</v>
      </c>
      <c r="J255" s="25">
        <v>1</v>
      </c>
      <c r="K255" s="32">
        <v>22.2</v>
      </c>
      <c r="L255" s="33">
        <v>101.4</v>
      </c>
      <c r="M255" s="33" t="s">
        <v>1742</v>
      </c>
      <c r="N255" s="33">
        <v>1</v>
      </c>
      <c r="O255" s="30">
        <v>79.2</v>
      </c>
      <c r="P255" s="33" t="s">
        <v>1816</v>
      </c>
      <c r="Q255" s="34">
        <f t="shared" si="11"/>
        <v>22.2</v>
      </c>
      <c r="R255" s="33">
        <v>1</v>
      </c>
      <c r="S255" s="34">
        <f t="shared" si="10"/>
        <v>22.2</v>
      </c>
    </row>
    <row r="256" spans="1:19">
      <c r="A256" s="25">
        <v>253</v>
      </c>
      <c r="B256" s="25" t="s">
        <v>1926</v>
      </c>
      <c r="C256" s="25" t="s">
        <v>1911</v>
      </c>
      <c r="D256" s="25" t="s">
        <v>11</v>
      </c>
      <c r="E256" s="37" t="s">
        <v>447</v>
      </c>
      <c r="F256" s="29" t="s">
        <v>1952</v>
      </c>
      <c r="G256" s="25" t="s">
        <v>1946</v>
      </c>
      <c r="H256" s="29" t="s">
        <v>1844</v>
      </c>
      <c r="I256" s="25">
        <v>2</v>
      </c>
      <c r="J256" s="25">
        <v>1</v>
      </c>
      <c r="K256" s="32">
        <v>118</v>
      </c>
      <c r="L256" s="33">
        <v>261.2</v>
      </c>
      <c r="M256" s="33" t="s">
        <v>1742</v>
      </c>
      <c r="N256" s="33">
        <v>1</v>
      </c>
      <c r="O256" s="30">
        <v>143.19999999999999</v>
      </c>
      <c r="P256" s="33" t="s">
        <v>1816</v>
      </c>
      <c r="Q256" s="34">
        <f t="shared" si="11"/>
        <v>118</v>
      </c>
      <c r="R256" s="33">
        <v>1</v>
      </c>
      <c r="S256" s="34">
        <f t="shared" si="10"/>
        <v>118</v>
      </c>
    </row>
    <row r="257" spans="1:19">
      <c r="A257" s="25">
        <v>254</v>
      </c>
      <c r="B257" s="25" t="s">
        <v>1926</v>
      </c>
      <c r="C257" s="25" t="s">
        <v>1911</v>
      </c>
      <c r="D257" s="25" t="s">
        <v>11</v>
      </c>
      <c r="E257" s="37" t="s">
        <v>448</v>
      </c>
      <c r="F257" s="29" t="s">
        <v>1953</v>
      </c>
      <c r="G257" s="25" t="s">
        <v>1948</v>
      </c>
      <c r="H257" s="29" t="s">
        <v>1844</v>
      </c>
      <c r="I257" s="25">
        <v>2</v>
      </c>
      <c r="J257" s="25">
        <v>1</v>
      </c>
      <c r="K257" s="32">
        <v>118</v>
      </c>
      <c r="L257" s="33">
        <v>277</v>
      </c>
      <c r="M257" s="33" t="s">
        <v>1742</v>
      </c>
      <c r="N257" s="33">
        <v>1</v>
      </c>
      <c r="O257" s="30">
        <v>159</v>
      </c>
      <c r="P257" s="33" t="s">
        <v>1816</v>
      </c>
      <c r="Q257" s="34">
        <f t="shared" si="11"/>
        <v>118</v>
      </c>
      <c r="R257" s="33">
        <v>1</v>
      </c>
      <c r="S257" s="34">
        <f t="shared" si="10"/>
        <v>118</v>
      </c>
    </row>
    <row r="258" spans="1:19">
      <c r="A258" s="25">
        <v>255</v>
      </c>
      <c r="B258" s="25" t="s">
        <v>1926</v>
      </c>
      <c r="C258" s="25" t="s">
        <v>1911</v>
      </c>
      <c r="D258" s="25" t="s">
        <v>11</v>
      </c>
      <c r="E258" s="37" t="s">
        <v>449</v>
      </c>
      <c r="F258" s="29" t="s">
        <v>1954</v>
      </c>
      <c r="G258" s="25" t="s">
        <v>1950</v>
      </c>
      <c r="H258" s="29" t="s">
        <v>1844</v>
      </c>
      <c r="I258" s="25">
        <v>2</v>
      </c>
      <c r="J258" s="25">
        <v>1</v>
      </c>
      <c r="K258" s="32">
        <v>118</v>
      </c>
      <c r="L258" s="33">
        <v>293</v>
      </c>
      <c r="M258" s="33" t="s">
        <v>1742</v>
      </c>
      <c r="N258" s="33">
        <v>1</v>
      </c>
      <c r="O258" s="30">
        <v>175</v>
      </c>
      <c r="P258" s="33" t="s">
        <v>1816</v>
      </c>
      <c r="Q258" s="34">
        <f t="shared" si="11"/>
        <v>118</v>
      </c>
      <c r="R258" s="33">
        <v>1</v>
      </c>
      <c r="S258" s="34">
        <f t="shared" si="10"/>
        <v>118</v>
      </c>
    </row>
    <row r="259" spans="1:19">
      <c r="A259" s="25">
        <v>256</v>
      </c>
      <c r="B259" s="25" t="s">
        <v>1926</v>
      </c>
      <c r="C259" s="25" t="s">
        <v>1916</v>
      </c>
      <c r="D259" s="25" t="s">
        <v>11</v>
      </c>
      <c r="E259" s="37" t="s">
        <v>450</v>
      </c>
      <c r="F259" s="29" t="s">
        <v>494</v>
      </c>
      <c r="G259" s="25" t="s">
        <v>1946</v>
      </c>
      <c r="H259" s="29" t="s">
        <v>1844</v>
      </c>
      <c r="I259" s="25">
        <v>2</v>
      </c>
      <c r="J259" s="25">
        <v>1</v>
      </c>
      <c r="K259" s="32">
        <v>88.5</v>
      </c>
      <c r="L259" s="33">
        <v>202.2</v>
      </c>
      <c r="M259" s="33" t="s">
        <v>1742</v>
      </c>
      <c r="N259" s="33">
        <v>1</v>
      </c>
      <c r="O259" s="30">
        <v>113.7</v>
      </c>
      <c r="P259" s="33" t="s">
        <v>1816</v>
      </c>
      <c r="Q259" s="34">
        <f t="shared" si="11"/>
        <v>88.5</v>
      </c>
      <c r="R259" s="33">
        <v>1</v>
      </c>
      <c r="S259" s="34">
        <f t="shared" si="10"/>
        <v>88.5</v>
      </c>
    </row>
    <row r="260" spans="1:19">
      <c r="A260" s="25">
        <v>257</v>
      </c>
      <c r="B260" s="25" t="s">
        <v>1926</v>
      </c>
      <c r="C260" s="25" t="s">
        <v>1916</v>
      </c>
      <c r="D260" s="25" t="s">
        <v>11</v>
      </c>
      <c r="E260" s="37" t="s">
        <v>451</v>
      </c>
      <c r="F260" s="29" t="s">
        <v>495</v>
      </c>
      <c r="G260" s="25" t="s">
        <v>1948</v>
      </c>
      <c r="H260" s="29" t="s">
        <v>1844</v>
      </c>
      <c r="I260" s="25">
        <v>2</v>
      </c>
      <c r="J260" s="25">
        <v>1</v>
      </c>
      <c r="K260" s="32">
        <v>88.5</v>
      </c>
      <c r="L260" s="33">
        <v>218</v>
      </c>
      <c r="M260" s="33" t="s">
        <v>1742</v>
      </c>
      <c r="N260" s="33">
        <v>1</v>
      </c>
      <c r="O260" s="30">
        <v>129.5</v>
      </c>
      <c r="P260" s="33" t="s">
        <v>1816</v>
      </c>
      <c r="Q260" s="34">
        <f t="shared" si="11"/>
        <v>88.5</v>
      </c>
      <c r="R260" s="33">
        <v>1</v>
      </c>
      <c r="S260" s="34">
        <f t="shared" si="10"/>
        <v>88.5</v>
      </c>
    </row>
    <row r="261" spans="1:19">
      <c r="A261" s="25">
        <v>258</v>
      </c>
      <c r="B261" s="25" t="s">
        <v>1926</v>
      </c>
      <c r="C261" s="25" t="s">
        <v>1916</v>
      </c>
      <c r="D261" s="25" t="s">
        <v>11</v>
      </c>
      <c r="E261" s="37" t="s">
        <v>452</v>
      </c>
      <c r="F261" s="29" t="s">
        <v>496</v>
      </c>
      <c r="G261" s="25" t="s">
        <v>1950</v>
      </c>
      <c r="H261" s="29" t="s">
        <v>1844</v>
      </c>
      <c r="I261" s="25">
        <v>2</v>
      </c>
      <c r="J261" s="25">
        <v>1</v>
      </c>
      <c r="K261" s="32">
        <v>88.5</v>
      </c>
      <c r="L261" s="33">
        <v>234</v>
      </c>
      <c r="M261" s="33" t="s">
        <v>1742</v>
      </c>
      <c r="N261" s="33">
        <v>1</v>
      </c>
      <c r="O261" s="30">
        <v>145.5</v>
      </c>
      <c r="P261" s="33" t="s">
        <v>1816</v>
      </c>
      <c r="Q261" s="34">
        <f t="shared" si="11"/>
        <v>88.5</v>
      </c>
      <c r="R261" s="33">
        <v>1</v>
      </c>
      <c r="S261" s="34">
        <f t="shared" ref="S261:S324" si="12">IF(R261="",0,ROUND(Q261*R261,1))</f>
        <v>88.5</v>
      </c>
    </row>
    <row r="262" spans="1:19">
      <c r="A262" s="25">
        <v>259</v>
      </c>
      <c r="B262" s="25" t="s">
        <v>1926</v>
      </c>
      <c r="C262" s="25" t="s">
        <v>1918</v>
      </c>
      <c r="D262" s="25" t="s">
        <v>11</v>
      </c>
      <c r="E262" s="37" t="s">
        <v>453</v>
      </c>
      <c r="F262" s="29" t="s">
        <v>497</v>
      </c>
      <c r="G262" s="25" t="s">
        <v>1946</v>
      </c>
      <c r="H262" s="29" t="s">
        <v>1844</v>
      </c>
      <c r="I262" s="25">
        <v>2</v>
      </c>
      <c r="J262" s="25">
        <v>1</v>
      </c>
      <c r="K262" s="32">
        <v>48.7</v>
      </c>
      <c r="L262" s="33">
        <v>122.6</v>
      </c>
      <c r="M262" s="33" t="s">
        <v>1742</v>
      </c>
      <c r="N262" s="33">
        <v>1</v>
      </c>
      <c r="O262" s="30">
        <v>73.900000000000006</v>
      </c>
      <c r="P262" s="33" t="s">
        <v>1816</v>
      </c>
      <c r="Q262" s="34">
        <f t="shared" si="11"/>
        <v>48.7</v>
      </c>
      <c r="R262" s="33">
        <v>1</v>
      </c>
      <c r="S262" s="34">
        <f t="shared" si="12"/>
        <v>48.7</v>
      </c>
    </row>
    <row r="263" spans="1:19">
      <c r="A263" s="25">
        <v>260</v>
      </c>
      <c r="B263" s="25" t="s">
        <v>1926</v>
      </c>
      <c r="C263" s="25" t="s">
        <v>1918</v>
      </c>
      <c r="D263" s="25" t="s">
        <v>11</v>
      </c>
      <c r="E263" s="37" t="s">
        <v>454</v>
      </c>
      <c r="F263" s="29" t="s">
        <v>498</v>
      </c>
      <c r="G263" s="25" t="s">
        <v>1948</v>
      </c>
      <c r="H263" s="29" t="s">
        <v>1844</v>
      </c>
      <c r="I263" s="25">
        <v>2</v>
      </c>
      <c r="J263" s="25">
        <v>1</v>
      </c>
      <c r="K263" s="32">
        <v>48.7</v>
      </c>
      <c r="L263" s="33">
        <v>138.4</v>
      </c>
      <c r="M263" s="33" t="s">
        <v>1742</v>
      </c>
      <c r="N263" s="33">
        <v>1</v>
      </c>
      <c r="O263" s="30">
        <v>89.7</v>
      </c>
      <c r="P263" s="33" t="s">
        <v>1816</v>
      </c>
      <c r="Q263" s="34">
        <f t="shared" si="11"/>
        <v>48.7</v>
      </c>
      <c r="R263" s="33">
        <v>1</v>
      </c>
      <c r="S263" s="34">
        <f t="shared" si="12"/>
        <v>48.7</v>
      </c>
    </row>
    <row r="264" spans="1:19">
      <c r="A264" s="25">
        <v>261</v>
      </c>
      <c r="B264" s="25" t="s">
        <v>1926</v>
      </c>
      <c r="C264" s="25" t="s">
        <v>1918</v>
      </c>
      <c r="D264" s="25" t="s">
        <v>11</v>
      </c>
      <c r="E264" s="37" t="s">
        <v>455</v>
      </c>
      <c r="F264" s="29" t="s">
        <v>499</v>
      </c>
      <c r="G264" s="25" t="s">
        <v>1950</v>
      </c>
      <c r="H264" s="29" t="s">
        <v>1844</v>
      </c>
      <c r="I264" s="25">
        <v>2</v>
      </c>
      <c r="J264" s="25">
        <v>1</v>
      </c>
      <c r="K264" s="32">
        <v>48.7</v>
      </c>
      <c r="L264" s="33">
        <v>154.4</v>
      </c>
      <c r="M264" s="33" t="s">
        <v>1742</v>
      </c>
      <c r="N264" s="33">
        <v>1</v>
      </c>
      <c r="O264" s="30">
        <v>105.7</v>
      </c>
      <c r="P264" s="33" t="s">
        <v>1816</v>
      </c>
      <c r="Q264" s="34">
        <f t="shared" si="11"/>
        <v>48.7</v>
      </c>
      <c r="R264" s="33">
        <v>1</v>
      </c>
      <c r="S264" s="34">
        <f t="shared" si="12"/>
        <v>48.7</v>
      </c>
    </row>
    <row r="265" spans="1:19">
      <c r="A265" s="25">
        <v>262</v>
      </c>
      <c r="B265" s="25" t="s">
        <v>1926</v>
      </c>
      <c r="C265" s="25" t="s">
        <v>1919</v>
      </c>
      <c r="D265" s="25" t="s">
        <v>11</v>
      </c>
      <c r="E265" s="37" t="s">
        <v>456</v>
      </c>
      <c r="F265" s="29" t="s">
        <v>1955</v>
      </c>
      <c r="G265" s="25" t="s">
        <v>1957</v>
      </c>
      <c r="H265" s="29" t="s">
        <v>1958</v>
      </c>
      <c r="I265" s="25">
        <v>2</v>
      </c>
      <c r="J265" s="25">
        <v>1</v>
      </c>
      <c r="K265" s="32">
        <v>40.06</v>
      </c>
      <c r="L265" s="33">
        <v>112.4</v>
      </c>
      <c r="M265" s="33" t="s">
        <v>1742</v>
      </c>
      <c r="N265" s="33">
        <v>1</v>
      </c>
      <c r="O265" s="30">
        <v>72.400000000000006</v>
      </c>
      <c r="P265" s="33" t="s">
        <v>1796</v>
      </c>
      <c r="Q265" s="34">
        <f t="shared" si="11"/>
        <v>40.06</v>
      </c>
      <c r="R265" s="33">
        <v>1</v>
      </c>
      <c r="S265" s="34">
        <f t="shared" si="12"/>
        <v>40.1</v>
      </c>
    </row>
    <row r="266" spans="1:19">
      <c r="A266" s="25">
        <v>263</v>
      </c>
      <c r="B266" s="25" t="s">
        <v>1926</v>
      </c>
      <c r="C266" s="25" t="s">
        <v>1919</v>
      </c>
      <c r="D266" s="25" t="s">
        <v>11</v>
      </c>
      <c r="E266" s="37" t="s">
        <v>457</v>
      </c>
      <c r="F266" s="29" t="s">
        <v>1955</v>
      </c>
      <c r="G266" s="25" t="s">
        <v>1957</v>
      </c>
      <c r="H266" s="29" t="s">
        <v>1958</v>
      </c>
      <c r="I266" s="25">
        <v>2</v>
      </c>
      <c r="J266" s="25">
        <v>1</v>
      </c>
      <c r="K266" s="32">
        <v>40.06</v>
      </c>
      <c r="L266" s="33">
        <v>112.4</v>
      </c>
      <c r="M266" s="33" t="s">
        <v>1742</v>
      </c>
      <c r="N266" s="33">
        <v>1</v>
      </c>
      <c r="O266" s="30">
        <v>72.400000000000006</v>
      </c>
      <c r="P266" s="33" t="s">
        <v>1796</v>
      </c>
      <c r="Q266" s="34">
        <f t="shared" si="11"/>
        <v>40.06</v>
      </c>
      <c r="R266" s="33">
        <v>1</v>
      </c>
      <c r="S266" s="34">
        <f t="shared" si="12"/>
        <v>40.1</v>
      </c>
    </row>
    <row r="267" spans="1:19">
      <c r="A267" s="25">
        <v>264</v>
      </c>
      <c r="B267" s="25" t="s">
        <v>1926</v>
      </c>
      <c r="C267" s="25" t="s">
        <v>1919</v>
      </c>
      <c r="D267" s="25" t="s">
        <v>11</v>
      </c>
      <c r="E267" s="37" t="s">
        <v>458</v>
      </c>
      <c r="F267" s="29" t="s">
        <v>1959</v>
      </c>
      <c r="G267" s="25" t="s">
        <v>1917</v>
      </c>
      <c r="H267" s="29" t="s">
        <v>1960</v>
      </c>
      <c r="I267" s="25">
        <v>2</v>
      </c>
      <c r="J267" s="25">
        <v>1</v>
      </c>
      <c r="K267" s="32">
        <v>40.06</v>
      </c>
      <c r="L267" s="33">
        <v>152</v>
      </c>
      <c r="M267" s="33" t="s">
        <v>1742</v>
      </c>
      <c r="N267" s="33">
        <v>1</v>
      </c>
      <c r="O267" s="30">
        <v>112</v>
      </c>
      <c r="P267" s="33" t="s">
        <v>1748</v>
      </c>
      <c r="Q267" s="34">
        <f t="shared" si="11"/>
        <v>40.06</v>
      </c>
      <c r="R267" s="33">
        <v>1</v>
      </c>
      <c r="S267" s="34">
        <f t="shared" si="12"/>
        <v>40.1</v>
      </c>
    </row>
    <row r="268" spans="1:19">
      <c r="A268" s="25">
        <v>265</v>
      </c>
      <c r="B268" s="25" t="s">
        <v>1926</v>
      </c>
      <c r="C268" s="25" t="s">
        <v>1919</v>
      </c>
      <c r="D268" s="25" t="s">
        <v>11</v>
      </c>
      <c r="E268" s="37" t="s">
        <v>459</v>
      </c>
      <c r="F268" s="29" t="s">
        <v>1959</v>
      </c>
      <c r="G268" s="25" t="s">
        <v>1917</v>
      </c>
      <c r="H268" s="29" t="s">
        <v>1961</v>
      </c>
      <c r="I268" s="25">
        <v>2</v>
      </c>
      <c r="J268" s="25">
        <v>1</v>
      </c>
      <c r="K268" s="32">
        <v>40.06</v>
      </c>
      <c r="L268" s="33">
        <v>152</v>
      </c>
      <c r="M268" s="33" t="s">
        <v>1742</v>
      </c>
      <c r="N268" s="33">
        <v>1</v>
      </c>
      <c r="O268" s="30">
        <v>112</v>
      </c>
      <c r="P268" s="33" t="s">
        <v>1748</v>
      </c>
      <c r="Q268" s="34">
        <f t="shared" si="11"/>
        <v>40.06</v>
      </c>
      <c r="R268" s="33">
        <v>1</v>
      </c>
      <c r="S268" s="34">
        <f t="shared" si="12"/>
        <v>40.1</v>
      </c>
    </row>
    <row r="269" spans="1:19">
      <c r="A269" s="25">
        <v>266</v>
      </c>
      <c r="B269" s="25" t="s">
        <v>1926</v>
      </c>
      <c r="C269" s="25" t="s">
        <v>1951</v>
      </c>
      <c r="D269" s="25" t="s">
        <v>11</v>
      </c>
      <c r="E269" s="37" t="s">
        <v>460</v>
      </c>
      <c r="F269" s="29" t="s">
        <v>500</v>
      </c>
      <c r="G269" s="25" t="s">
        <v>1957</v>
      </c>
      <c r="H269" s="29" t="s">
        <v>1958</v>
      </c>
      <c r="I269" s="25">
        <v>2</v>
      </c>
      <c r="J269" s="25">
        <v>1</v>
      </c>
      <c r="K269" s="32">
        <v>17.2</v>
      </c>
      <c r="L269" s="33">
        <v>66.7</v>
      </c>
      <c r="M269" s="33" t="s">
        <v>1742</v>
      </c>
      <c r="N269" s="33">
        <v>1</v>
      </c>
      <c r="O269" s="30">
        <v>49.5</v>
      </c>
      <c r="P269" s="33" t="s">
        <v>1796</v>
      </c>
      <c r="Q269" s="34">
        <f t="shared" si="11"/>
        <v>17.2</v>
      </c>
      <c r="R269" s="33">
        <v>1</v>
      </c>
      <c r="S269" s="34">
        <f t="shared" si="12"/>
        <v>17.2</v>
      </c>
    </row>
    <row r="270" spans="1:19">
      <c r="A270" s="25">
        <v>267</v>
      </c>
      <c r="B270" s="25" t="s">
        <v>1926</v>
      </c>
      <c r="C270" s="25" t="s">
        <v>1951</v>
      </c>
      <c r="D270" s="25" t="s">
        <v>11</v>
      </c>
      <c r="E270" s="37" t="s">
        <v>461</v>
      </c>
      <c r="F270" s="29" t="s">
        <v>500</v>
      </c>
      <c r="G270" s="25" t="s">
        <v>1957</v>
      </c>
      <c r="H270" s="29" t="s">
        <v>1958</v>
      </c>
      <c r="I270" s="25">
        <v>2</v>
      </c>
      <c r="J270" s="25">
        <v>1</v>
      </c>
      <c r="K270" s="32">
        <v>17.2</v>
      </c>
      <c r="L270" s="33">
        <v>66.7</v>
      </c>
      <c r="M270" s="33" t="s">
        <v>1742</v>
      </c>
      <c r="N270" s="33">
        <v>1</v>
      </c>
      <c r="O270" s="30">
        <v>49.5</v>
      </c>
      <c r="P270" s="33" t="s">
        <v>1796</v>
      </c>
      <c r="Q270" s="34">
        <f t="shared" si="11"/>
        <v>17.2</v>
      </c>
      <c r="R270" s="33">
        <v>1</v>
      </c>
      <c r="S270" s="34">
        <f t="shared" si="12"/>
        <v>17.2</v>
      </c>
    </row>
    <row r="271" spans="1:19">
      <c r="A271" s="25">
        <v>268</v>
      </c>
      <c r="B271" s="25" t="s">
        <v>1926</v>
      </c>
      <c r="C271" s="25" t="s">
        <v>1951</v>
      </c>
      <c r="D271" s="25" t="s">
        <v>11</v>
      </c>
      <c r="E271" s="37" t="s">
        <v>462</v>
      </c>
      <c r="F271" s="29" t="s">
        <v>501</v>
      </c>
      <c r="G271" s="25" t="s">
        <v>1917</v>
      </c>
      <c r="H271" s="29" t="s">
        <v>1960</v>
      </c>
      <c r="I271" s="25">
        <v>2</v>
      </c>
      <c r="J271" s="25">
        <v>1</v>
      </c>
      <c r="K271" s="32">
        <v>17.2</v>
      </c>
      <c r="L271" s="33">
        <v>106.3</v>
      </c>
      <c r="M271" s="33" t="s">
        <v>1742</v>
      </c>
      <c r="N271" s="33">
        <v>1</v>
      </c>
      <c r="O271" s="30">
        <v>89.1</v>
      </c>
      <c r="P271" s="33" t="s">
        <v>1748</v>
      </c>
      <c r="Q271" s="34">
        <f t="shared" si="11"/>
        <v>17.2</v>
      </c>
      <c r="R271" s="33">
        <v>1</v>
      </c>
      <c r="S271" s="34">
        <f t="shared" si="12"/>
        <v>17.2</v>
      </c>
    </row>
    <row r="272" spans="1:19">
      <c r="A272" s="25">
        <v>269</v>
      </c>
      <c r="B272" s="25" t="s">
        <v>1926</v>
      </c>
      <c r="C272" s="25" t="s">
        <v>1951</v>
      </c>
      <c r="D272" s="25" t="s">
        <v>11</v>
      </c>
      <c r="E272" s="37" t="s">
        <v>463</v>
      </c>
      <c r="F272" s="29" t="s">
        <v>501</v>
      </c>
      <c r="G272" s="25" t="s">
        <v>1917</v>
      </c>
      <c r="H272" s="29" t="s">
        <v>1961</v>
      </c>
      <c r="I272" s="25">
        <v>2</v>
      </c>
      <c r="J272" s="25">
        <v>1</v>
      </c>
      <c r="K272" s="32">
        <v>17.2</v>
      </c>
      <c r="L272" s="33">
        <v>106.3</v>
      </c>
      <c r="M272" s="33" t="s">
        <v>1742</v>
      </c>
      <c r="N272" s="33">
        <v>1</v>
      </c>
      <c r="O272" s="30">
        <v>89.1</v>
      </c>
      <c r="P272" s="33" t="s">
        <v>1748</v>
      </c>
      <c r="Q272" s="34">
        <f t="shared" si="11"/>
        <v>17.2</v>
      </c>
      <c r="R272" s="33">
        <v>1</v>
      </c>
      <c r="S272" s="34">
        <f t="shared" si="12"/>
        <v>17.2</v>
      </c>
    </row>
    <row r="273" spans="1:19">
      <c r="A273" s="25">
        <v>270</v>
      </c>
      <c r="B273" s="25" t="s">
        <v>1926</v>
      </c>
      <c r="C273" s="25" t="s">
        <v>1911</v>
      </c>
      <c r="D273" s="25" t="s">
        <v>11</v>
      </c>
      <c r="E273" s="37" t="s">
        <v>464</v>
      </c>
      <c r="F273" s="29" t="s">
        <v>1962</v>
      </c>
      <c r="G273" s="25" t="s">
        <v>1957</v>
      </c>
      <c r="H273" s="29" t="s">
        <v>1958</v>
      </c>
      <c r="I273" s="25">
        <v>2</v>
      </c>
      <c r="J273" s="25">
        <v>1</v>
      </c>
      <c r="K273" s="32">
        <v>117.53</v>
      </c>
      <c r="L273" s="33">
        <v>267.39999999999998</v>
      </c>
      <c r="M273" s="33" t="s">
        <v>1742</v>
      </c>
      <c r="N273" s="33">
        <v>1</v>
      </c>
      <c r="O273" s="30">
        <v>149.9</v>
      </c>
      <c r="P273" s="33" t="s">
        <v>1796</v>
      </c>
      <c r="Q273" s="34">
        <f t="shared" si="11"/>
        <v>117.53</v>
      </c>
      <c r="R273" s="33">
        <v>1</v>
      </c>
      <c r="S273" s="34">
        <f t="shared" si="12"/>
        <v>117.5</v>
      </c>
    </row>
    <row r="274" spans="1:19">
      <c r="A274" s="25">
        <v>271</v>
      </c>
      <c r="B274" s="25" t="s">
        <v>1926</v>
      </c>
      <c r="C274" s="25" t="s">
        <v>1911</v>
      </c>
      <c r="D274" s="25" t="s">
        <v>11</v>
      </c>
      <c r="E274" s="37" t="s">
        <v>465</v>
      </c>
      <c r="F274" s="29" t="s">
        <v>1962</v>
      </c>
      <c r="G274" s="25" t="s">
        <v>1957</v>
      </c>
      <c r="H274" s="29" t="s">
        <v>1958</v>
      </c>
      <c r="I274" s="25">
        <v>2</v>
      </c>
      <c r="J274" s="25">
        <v>1</v>
      </c>
      <c r="K274" s="32">
        <v>117.53</v>
      </c>
      <c r="L274" s="33">
        <v>267.39999999999998</v>
      </c>
      <c r="M274" s="33" t="s">
        <v>1742</v>
      </c>
      <c r="N274" s="33">
        <v>1</v>
      </c>
      <c r="O274" s="30">
        <v>149.9</v>
      </c>
      <c r="P274" s="33" t="s">
        <v>1796</v>
      </c>
      <c r="Q274" s="34">
        <f t="shared" si="11"/>
        <v>117.53</v>
      </c>
      <c r="R274" s="33">
        <v>1</v>
      </c>
      <c r="S274" s="34">
        <f t="shared" si="12"/>
        <v>117.5</v>
      </c>
    </row>
    <row r="275" spans="1:19">
      <c r="A275" s="25">
        <v>272</v>
      </c>
      <c r="B275" s="25" t="s">
        <v>1926</v>
      </c>
      <c r="C275" s="25" t="s">
        <v>1911</v>
      </c>
      <c r="D275" s="25" t="s">
        <v>11</v>
      </c>
      <c r="E275" s="37" t="s">
        <v>466</v>
      </c>
      <c r="F275" s="29" t="s">
        <v>1963</v>
      </c>
      <c r="G275" s="25" t="s">
        <v>1917</v>
      </c>
      <c r="H275" s="29" t="s">
        <v>1960</v>
      </c>
      <c r="I275" s="25">
        <v>2</v>
      </c>
      <c r="J275" s="25">
        <v>1</v>
      </c>
      <c r="K275" s="32">
        <v>117.53</v>
      </c>
      <c r="L275" s="33">
        <v>307</v>
      </c>
      <c r="M275" s="33" t="s">
        <v>1742</v>
      </c>
      <c r="N275" s="33">
        <v>1</v>
      </c>
      <c r="O275" s="30">
        <v>189.4</v>
      </c>
      <c r="P275" s="33" t="s">
        <v>1748</v>
      </c>
      <c r="Q275" s="34">
        <f t="shared" si="11"/>
        <v>117.53</v>
      </c>
      <c r="R275" s="33">
        <v>1</v>
      </c>
      <c r="S275" s="34">
        <f t="shared" si="12"/>
        <v>117.5</v>
      </c>
    </row>
    <row r="276" spans="1:19">
      <c r="A276" s="25">
        <v>273</v>
      </c>
      <c r="B276" s="25" t="s">
        <v>1926</v>
      </c>
      <c r="C276" s="25" t="s">
        <v>1911</v>
      </c>
      <c r="D276" s="25" t="s">
        <v>11</v>
      </c>
      <c r="E276" s="37" t="s">
        <v>467</v>
      </c>
      <c r="F276" s="29" t="s">
        <v>1963</v>
      </c>
      <c r="G276" s="25" t="s">
        <v>1917</v>
      </c>
      <c r="H276" s="29" t="s">
        <v>1961</v>
      </c>
      <c r="I276" s="25">
        <v>2</v>
      </c>
      <c r="J276" s="25">
        <v>1</v>
      </c>
      <c r="K276" s="32">
        <v>117.53</v>
      </c>
      <c r="L276" s="33">
        <v>307</v>
      </c>
      <c r="M276" s="33" t="s">
        <v>1742</v>
      </c>
      <c r="N276" s="33">
        <v>1</v>
      </c>
      <c r="O276" s="30">
        <v>189.4</v>
      </c>
      <c r="P276" s="33" t="s">
        <v>1748</v>
      </c>
      <c r="Q276" s="34">
        <f t="shared" si="11"/>
        <v>117.53</v>
      </c>
      <c r="R276" s="33">
        <v>1</v>
      </c>
      <c r="S276" s="34">
        <f t="shared" si="12"/>
        <v>117.5</v>
      </c>
    </row>
    <row r="277" spans="1:19">
      <c r="A277" s="25">
        <v>274</v>
      </c>
      <c r="B277" s="25" t="s">
        <v>1926</v>
      </c>
      <c r="C277" s="25" t="s">
        <v>1916</v>
      </c>
      <c r="D277" s="25" t="s">
        <v>11</v>
      </c>
      <c r="E277" s="37" t="s">
        <v>468</v>
      </c>
      <c r="F277" s="29" t="s">
        <v>502</v>
      </c>
      <c r="G277" s="25" t="s">
        <v>1957</v>
      </c>
      <c r="H277" s="29" t="s">
        <v>1958</v>
      </c>
      <c r="I277" s="25">
        <v>2</v>
      </c>
      <c r="J277" s="25">
        <v>1</v>
      </c>
      <c r="K277" s="32">
        <v>90</v>
      </c>
      <c r="L277" s="33">
        <v>212.3</v>
      </c>
      <c r="M277" s="33" t="s">
        <v>1742</v>
      </c>
      <c r="N277" s="33">
        <v>1</v>
      </c>
      <c r="O277" s="30">
        <v>122.3</v>
      </c>
      <c r="P277" s="33" t="s">
        <v>1796</v>
      </c>
      <c r="Q277" s="34">
        <f t="shared" si="11"/>
        <v>90</v>
      </c>
      <c r="R277" s="33">
        <v>1</v>
      </c>
      <c r="S277" s="34">
        <f t="shared" si="12"/>
        <v>90</v>
      </c>
    </row>
    <row r="278" spans="1:19">
      <c r="A278" s="25">
        <v>275</v>
      </c>
      <c r="B278" s="25" t="s">
        <v>1926</v>
      </c>
      <c r="C278" s="25" t="s">
        <v>1916</v>
      </c>
      <c r="D278" s="25" t="s">
        <v>11</v>
      </c>
      <c r="E278" s="37" t="s">
        <v>469</v>
      </c>
      <c r="F278" s="29" t="s">
        <v>502</v>
      </c>
      <c r="G278" s="25" t="s">
        <v>1957</v>
      </c>
      <c r="H278" s="29" t="s">
        <v>1958</v>
      </c>
      <c r="I278" s="25">
        <v>2</v>
      </c>
      <c r="J278" s="25">
        <v>1</v>
      </c>
      <c r="K278" s="32">
        <v>90</v>
      </c>
      <c r="L278" s="33">
        <v>212.3</v>
      </c>
      <c r="M278" s="33" t="s">
        <v>1742</v>
      </c>
      <c r="N278" s="33">
        <v>1</v>
      </c>
      <c r="O278" s="30">
        <v>122.3</v>
      </c>
      <c r="P278" s="33" t="s">
        <v>1796</v>
      </c>
      <c r="Q278" s="34">
        <f t="shared" si="11"/>
        <v>90</v>
      </c>
      <c r="R278" s="33">
        <v>1</v>
      </c>
      <c r="S278" s="34">
        <f t="shared" si="12"/>
        <v>90</v>
      </c>
    </row>
    <row r="279" spans="1:19">
      <c r="A279" s="25">
        <v>276</v>
      </c>
      <c r="B279" s="25" t="s">
        <v>1926</v>
      </c>
      <c r="C279" s="25" t="s">
        <v>1916</v>
      </c>
      <c r="D279" s="25" t="s">
        <v>11</v>
      </c>
      <c r="E279" s="37" t="s">
        <v>470</v>
      </c>
      <c r="F279" s="29" t="s">
        <v>503</v>
      </c>
      <c r="G279" s="25" t="s">
        <v>1917</v>
      </c>
      <c r="H279" s="29" t="s">
        <v>1960</v>
      </c>
      <c r="I279" s="25">
        <v>2</v>
      </c>
      <c r="J279" s="25">
        <v>1</v>
      </c>
      <c r="K279" s="32">
        <v>90</v>
      </c>
      <c r="L279" s="33">
        <v>251.9</v>
      </c>
      <c r="M279" s="33" t="s">
        <v>1742</v>
      </c>
      <c r="N279" s="33">
        <v>1</v>
      </c>
      <c r="O279" s="30">
        <v>161.9</v>
      </c>
      <c r="P279" s="33" t="s">
        <v>1748</v>
      </c>
      <c r="Q279" s="34">
        <f t="shared" si="11"/>
        <v>90</v>
      </c>
      <c r="R279" s="33">
        <v>1</v>
      </c>
      <c r="S279" s="34">
        <f t="shared" si="12"/>
        <v>90</v>
      </c>
    </row>
    <row r="280" spans="1:19">
      <c r="A280" s="25">
        <v>277</v>
      </c>
      <c r="B280" s="25" t="s">
        <v>1926</v>
      </c>
      <c r="C280" s="25" t="s">
        <v>1916</v>
      </c>
      <c r="D280" s="25" t="s">
        <v>11</v>
      </c>
      <c r="E280" s="37" t="s">
        <v>471</v>
      </c>
      <c r="F280" s="29" t="s">
        <v>503</v>
      </c>
      <c r="G280" s="25" t="s">
        <v>1917</v>
      </c>
      <c r="H280" s="29" t="s">
        <v>1961</v>
      </c>
      <c r="I280" s="25">
        <v>2</v>
      </c>
      <c r="J280" s="25">
        <v>1</v>
      </c>
      <c r="K280" s="32">
        <v>90</v>
      </c>
      <c r="L280" s="33">
        <v>251.9</v>
      </c>
      <c r="M280" s="33" t="s">
        <v>1742</v>
      </c>
      <c r="N280" s="33">
        <v>1</v>
      </c>
      <c r="O280" s="30">
        <v>161.9</v>
      </c>
      <c r="P280" s="33" t="s">
        <v>1748</v>
      </c>
      <c r="Q280" s="34">
        <f t="shared" si="11"/>
        <v>90</v>
      </c>
      <c r="R280" s="33">
        <v>1</v>
      </c>
      <c r="S280" s="34">
        <f t="shared" si="12"/>
        <v>90</v>
      </c>
    </row>
    <row r="281" spans="1:19">
      <c r="A281" s="25">
        <v>278</v>
      </c>
      <c r="B281" s="25" t="s">
        <v>1926</v>
      </c>
      <c r="C281" s="25" t="s">
        <v>1918</v>
      </c>
      <c r="D281" s="25" t="s">
        <v>11</v>
      </c>
      <c r="E281" s="37" t="s">
        <v>472</v>
      </c>
      <c r="F281" s="29" t="s">
        <v>504</v>
      </c>
      <c r="G281" s="25" t="s">
        <v>1957</v>
      </c>
      <c r="H281" s="29" t="s">
        <v>1958</v>
      </c>
      <c r="I281" s="25">
        <v>2</v>
      </c>
      <c r="J281" s="25">
        <v>1</v>
      </c>
      <c r="K281" s="32">
        <v>61.699999999999996</v>
      </c>
      <c r="L281" s="33">
        <v>155.69999999999999</v>
      </c>
      <c r="M281" s="33" t="s">
        <v>1742</v>
      </c>
      <c r="N281" s="33">
        <v>1</v>
      </c>
      <c r="O281" s="30">
        <v>94</v>
      </c>
      <c r="P281" s="33" t="s">
        <v>1796</v>
      </c>
      <c r="Q281" s="34">
        <f t="shared" si="11"/>
        <v>61.699999999999996</v>
      </c>
      <c r="R281" s="33">
        <v>1</v>
      </c>
      <c r="S281" s="34">
        <f t="shared" si="12"/>
        <v>61.7</v>
      </c>
    </row>
    <row r="282" spans="1:19">
      <c r="A282" s="25">
        <v>279</v>
      </c>
      <c r="B282" s="25" t="s">
        <v>1926</v>
      </c>
      <c r="C282" s="25" t="s">
        <v>1918</v>
      </c>
      <c r="D282" s="25" t="s">
        <v>11</v>
      </c>
      <c r="E282" s="37" t="s">
        <v>473</v>
      </c>
      <c r="F282" s="29" t="s">
        <v>504</v>
      </c>
      <c r="G282" s="25" t="s">
        <v>1957</v>
      </c>
      <c r="H282" s="29" t="s">
        <v>1958</v>
      </c>
      <c r="I282" s="25">
        <v>2</v>
      </c>
      <c r="J282" s="25">
        <v>1</v>
      </c>
      <c r="K282" s="32">
        <v>61.699999999999996</v>
      </c>
      <c r="L282" s="33">
        <v>155.69999999999999</v>
      </c>
      <c r="M282" s="33" t="s">
        <v>1742</v>
      </c>
      <c r="N282" s="33">
        <v>1</v>
      </c>
      <c r="O282" s="30">
        <v>94</v>
      </c>
      <c r="P282" s="33" t="s">
        <v>1796</v>
      </c>
      <c r="Q282" s="34">
        <f t="shared" si="11"/>
        <v>61.699999999999996</v>
      </c>
      <c r="R282" s="33">
        <v>1</v>
      </c>
      <c r="S282" s="34">
        <f t="shared" si="12"/>
        <v>61.7</v>
      </c>
    </row>
    <row r="283" spans="1:19">
      <c r="A283" s="25">
        <v>280</v>
      </c>
      <c r="B283" s="25" t="s">
        <v>1926</v>
      </c>
      <c r="C283" s="25" t="s">
        <v>1918</v>
      </c>
      <c r="D283" s="25" t="s">
        <v>11</v>
      </c>
      <c r="E283" s="37" t="s">
        <v>474</v>
      </c>
      <c r="F283" s="29" t="s">
        <v>505</v>
      </c>
      <c r="G283" s="25" t="s">
        <v>1917</v>
      </c>
      <c r="H283" s="29" t="s">
        <v>1960</v>
      </c>
      <c r="I283" s="25">
        <v>2</v>
      </c>
      <c r="J283" s="25">
        <v>1</v>
      </c>
      <c r="K283" s="32">
        <v>61.699999999999996</v>
      </c>
      <c r="L283" s="33">
        <v>195.3</v>
      </c>
      <c r="M283" s="33" t="s">
        <v>1742</v>
      </c>
      <c r="N283" s="33">
        <v>1</v>
      </c>
      <c r="O283" s="30">
        <v>133.6</v>
      </c>
      <c r="P283" s="33" t="s">
        <v>1748</v>
      </c>
      <c r="Q283" s="34">
        <f t="shared" si="11"/>
        <v>61.699999999999996</v>
      </c>
      <c r="R283" s="33">
        <v>1</v>
      </c>
      <c r="S283" s="34">
        <f t="shared" si="12"/>
        <v>61.7</v>
      </c>
    </row>
    <row r="284" spans="1:19">
      <c r="A284" s="25">
        <v>281</v>
      </c>
      <c r="B284" s="25" t="s">
        <v>1926</v>
      </c>
      <c r="C284" s="25" t="s">
        <v>1918</v>
      </c>
      <c r="D284" s="25" t="s">
        <v>11</v>
      </c>
      <c r="E284" s="37" t="s">
        <v>475</v>
      </c>
      <c r="F284" s="29" t="s">
        <v>505</v>
      </c>
      <c r="G284" s="25" t="s">
        <v>1917</v>
      </c>
      <c r="H284" s="29" t="s">
        <v>1961</v>
      </c>
      <c r="I284" s="25">
        <v>2</v>
      </c>
      <c r="J284" s="25">
        <v>1</v>
      </c>
      <c r="K284" s="32">
        <v>61.699999999999996</v>
      </c>
      <c r="L284" s="33">
        <v>195.3</v>
      </c>
      <c r="M284" s="33" t="s">
        <v>1742</v>
      </c>
      <c r="N284" s="33">
        <v>1</v>
      </c>
      <c r="O284" s="30">
        <v>133.6</v>
      </c>
      <c r="P284" s="33" t="s">
        <v>1748</v>
      </c>
      <c r="Q284" s="34">
        <f t="shared" si="11"/>
        <v>61.699999999999996</v>
      </c>
      <c r="R284" s="33">
        <v>1</v>
      </c>
      <c r="S284" s="34">
        <f t="shared" si="12"/>
        <v>61.7</v>
      </c>
    </row>
    <row r="285" spans="1:19">
      <c r="A285" s="25">
        <v>282</v>
      </c>
      <c r="B285" s="25" t="s">
        <v>1926</v>
      </c>
      <c r="C285" s="25"/>
      <c r="D285" s="25" t="s">
        <v>11</v>
      </c>
      <c r="E285" s="37" t="s">
        <v>476</v>
      </c>
      <c r="F285" s="29" t="s">
        <v>1944</v>
      </c>
      <c r="G285" s="25" t="s">
        <v>1753</v>
      </c>
      <c r="H285" s="29" t="s">
        <v>1933</v>
      </c>
      <c r="I285" s="25">
        <v>2</v>
      </c>
      <c r="J285" s="25">
        <v>1</v>
      </c>
      <c r="K285" s="32">
        <v>65.09</v>
      </c>
      <c r="L285" s="33">
        <v>186.4</v>
      </c>
      <c r="M285" s="33" t="s">
        <v>1742</v>
      </c>
      <c r="N285" s="33">
        <v>1</v>
      </c>
      <c r="O285" s="30">
        <v>121.3</v>
      </c>
      <c r="P285" s="33" t="s">
        <v>1964</v>
      </c>
      <c r="Q285" s="34">
        <f t="shared" si="11"/>
        <v>65.09</v>
      </c>
      <c r="R285" s="33">
        <v>1</v>
      </c>
      <c r="S285" s="34">
        <f t="shared" si="12"/>
        <v>65.099999999999994</v>
      </c>
    </row>
    <row r="286" spans="1:19">
      <c r="A286" s="25">
        <v>283</v>
      </c>
      <c r="B286" s="25" t="s">
        <v>1926</v>
      </c>
      <c r="C286" s="25"/>
      <c r="D286" s="25" t="s">
        <v>11</v>
      </c>
      <c r="E286" s="37" t="s">
        <v>477</v>
      </c>
      <c r="F286" s="29" t="s">
        <v>1944</v>
      </c>
      <c r="G286" s="25" t="s">
        <v>1753</v>
      </c>
      <c r="H286" s="29" t="s">
        <v>1933</v>
      </c>
      <c r="I286" s="25">
        <v>2</v>
      </c>
      <c r="J286" s="25">
        <v>1</v>
      </c>
      <c r="K286" s="32">
        <v>48.8</v>
      </c>
      <c r="L286" s="33">
        <v>153.80000000000001</v>
      </c>
      <c r="M286" s="33" t="s">
        <v>1742</v>
      </c>
      <c r="N286" s="33">
        <v>1</v>
      </c>
      <c r="O286" s="30">
        <v>105</v>
      </c>
      <c r="P286" s="33" t="s">
        <v>1964</v>
      </c>
      <c r="Q286" s="34">
        <f t="shared" si="11"/>
        <v>48.8</v>
      </c>
      <c r="R286" s="33">
        <v>1</v>
      </c>
      <c r="S286" s="34">
        <f t="shared" si="12"/>
        <v>48.8</v>
      </c>
    </row>
    <row r="287" spans="1:19">
      <c r="A287" s="25">
        <v>284</v>
      </c>
      <c r="B287" s="25" t="s">
        <v>1926</v>
      </c>
      <c r="C287" s="25"/>
      <c r="D287" s="25" t="s">
        <v>11</v>
      </c>
      <c r="E287" s="37" t="s">
        <v>478</v>
      </c>
      <c r="F287" s="29" t="s">
        <v>1944</v>
      </c>
      <c r="G287" s="25" t="s">
        <v>1753</v>
      </c>
      <c r="H287" s="29" t="s">
        <v>1933</v>
      </c>
      <c r="I287" s="25">
        <v>2</v>
      </c>
      <c r="J287" s="25">
        <v>1</v>
      </c>
      <c r="K287" s="32">
        <v>138.6</v>
      </c>
      <c r="L287" s="33">
        <v>333.4</v>
      </c>
      <c r="M287" s="33" t="s">
        <v>1742</v>
      </c>
      <c r="N287" s="33">
        <v>1</v>
      </c>
      <c r="O287" s="30">
        <v>194.8</v>
      </c>
      <c r="P287" s="33" t="s">
        <v>1964</v>
      </c>
      <c r="Q287" s="34">
        <f t="shared" ref="Q287:Q350" si="13">K287</f>
        <v>138.6</v>
      </c>
      <c r="R287" s="33">
        <v>1</v>
      </c>
      <c r="S287" s="34">
        <f t="shared" si="12"/>
        <v>138.6</v>
      </c>
    </row>
    <row r="288" spans="1:19">
      <c r="A288" s="25">
        <v>285</v>
      </c>
      <c r="B288" s="25" t="s">
        <v>1926</v>
      </c>
      <c r="C288" s="25"/>
      <c r="D288" s="25" t="s">
        <v>11</v>
      </c>
      <c r="E288" s="37" t="s">
        <v>479</v>
      </c>
      <c r="F288" s="29" t="s">
        <v>1944</v>
      </c>
      <c r="G288" s="25" t="s">
        <v>1753</v>
      </c>
      <c r="H288" s="29" t="s">
        <v>1933</v>
      </c>
      <c r="I288" s="25">
        <v>2</v>
      </c>
      <c r="J288" s="25">
        <v>1</v>
      </c>
      <c r="K288" s="32">
        <v>104.3</v>
      </c>
      <c r="L288" s="33">
        <v>264.8</v>
      </c>
      <c r="M288" s="33" t="s">
        <v>1742</v>
      </c>
      <c r="N288" s="33">
        <v>1</v>
      </c>
      <c r="O288" s="30">
        <v>160.5</v>
      </c>
      <c r="P288" s="33" t="s">
        <v>1964</v>
      </c>
      <c r="Q288" s="34">
        <f t="shared" si="13"/>
        <v>104.3</v>
      </c>
      <c r="R288" s="33">
        <v>1</v>
      </c>
      <c r="S288" s="34">
        <f t="shared" si="12"/>
        <v>104.3</v>
      </c>
    </row>
    <row r="289" spans="1:19">
      <c r="A289" s="25">
        <v>286</v>
      </c>
      <c r="B289" s="25" t="s">
        <v>1926</v>
      </c>
      <c r="C289" s="25"/>
      <c r="D289" s="25" t="s">
        <v>11</v>
      </c>
      <c r="E289" s="37" t="s">
        <v>480</v>
      </c>
      <c r="F289" s="29" t="s">
        <v>1944</v>
      </c>
      <c r="G289" s="25" t="s">
        <v>1753</v>
      </c>
      <c r="H289" s="29" t="s">
        <v>1933</v>
      </c>
      <c r="I289" s="25">
        <v>2</v>
      </c>
      <c r="J289" s="25">
        <v>1</v>
      </c>
      <c r="K289" s="32">
        <v>73.3</v>
      </c>
      <c r="L289" s="33">
        <v>202.8</v>
      </c>
      <c r="M289" s="33" t="s">
        <v>1742</v>
      </c>
      <c r="N289" s="33">
        <v>1</v>
      </c>
      <c r="O289" s="30">
        <v>129.5</v>
      </c>
      <c r="P289" s="33" t="s">
        <v>1964</v>
      </c>
      <c r="Q289" s="34">
        <f t="shared" si="13"/>
        <v>73.3</v>
      </c>
      <c r="R289" s="33">
        <v>1</v>
      </c>
      <c r="S289" s="34">
        <f t="shared" si="12"/>
        <v>73.3</v>
      </c>
    </row>
    <row r="290" spans="1:19">
      <c r="A290" s="25">
        <v>287</v>
      </c>
      <c r="B290" s="25" t="s">
        <v>1926</v>
      </c>
      <c r="C290" s="25"/>
      <c r="D290" s="25" t="s">
        <v>11</v>
      </c>
      <c r="E290" s="37" t="s">
        <v>481</v>
      </c>
      <c r="F290" s="29" t="s">
        <v>1965</v>
      </c>
      <c r="G290" s="25" t="s">
        <v>1708</v>
      </c>
      <c r="H290" s="29" t="s">
        <v>1939</v>
      </c>
      <c r="I290" s="25">
        <v>4</v>
      </c>
      <c r="J290" s="25">
        <v>1</v>
      </c>
      <c r="K290" s="32">
        <v>91</v>
      </c>
      <c r="L290" s="33">
        <v>372.9</v>
      </c>
      <c r="M290" s="33" t="s">
        <v>1771</v>
      </c>
      <c r="N290" s="33">
        <v>1</v>
      </c>
      <c r="O290" s="30">
        <v>99.9</v>
      </c>
      <c r="P290" s="33" t="s">
        <v>1772</v>
      </c>
      <c r="Q290" s="34">
        <f t="shared" si="13"/>
        <v>91</v>
      </c>
      <c r="R290" s="33">
        <v>1</v>
      </c>
      <c r="S290" s="34">
        <f t="shared" si="12"/>
        <v>91</v>
      </c>
    </row>
    <row r="291" spans="1:19">
      <c r="A291" s="25">
        <v>288</v>
      </c>
      <c r="B291" s="25" t="s">
        <v>1926</v>
      </c>
      <c r="C291" s="25"/>
      <c r="D291" s="25" t="s">
        <v>11</v>
      </c>
      <c r="E291" s="37" t="s">
        <v>482</v>
      </c>
      <c r="F291" s="29" t="s">
        <v>1966</v>
      </c>
      <c r="G291" s="25" t="s">
        <v>1702</v>
      </c>
      <c r="H291" s="29" t="s">
        <v>1828</v>
      </c>
      <c r="I291" s="25">
        <v>4</v>
      </c>
      <c r="J291" s="25">
        <v>1</v>
      </c>
      <c r="K291" s="32">
        <v>67.400000000000006</v>
      </c>
      <c r="L291" s="33">
        <v>277.8</v>
      </c>
      <c r="M291" s="33" t="s">
        <v>1742</v>
      </c>
      <c r="N291" s="33">
        <v>1</v>
      </c>
      <c r="O291" s="30">
        <v>75.599999999999994</v>
      </c>
      <c r="P291" s="33" t="s">
        <v>1743</v>
      </c>
      <c r="Q291" s="34">
        <f t="shared" si="13"/>
        <v>67.400000000000006</v>
      </c>
      <c r="R291" s="33">
        <v>1</v>
      </c>
      <c r="S291" s="34">
        <f t="shared" si="12"/>
        <v>67.400000000000006</v>
      </c>
    </row>
    <row r="292" spans="1:19">
      <c r="A292" s="25">
        <v>289</v>
      </c>
      <c r="B292" s="25" t="s">
        <v>1926</v>
      </c>
      <c r="C292" s="25"/>
      <c r="D292" s="25" t="s">
        <v>11</v>
      </c>
      <c r="E292" s="37" t="s">
        <v>483</v>
      </c>
      <c r="F292" s="29" t="s">
        <v>1967</v>
      </c>
      <c r="G292" s="25" t="s">
        <v>1736</v>
      </c>
      <c r="H292" s="29" t="s">
        <v>1741</v>
      </c>
      <c r="I292" s="25">
        <v>4</v>
      </c>
      <c r="J292" s="25">
        <v>1</v>
      </c>
      <c r="K292" s="32">
        <v>8.9</v>
      </c>
      <c r="L292" s="33">
        <v>43.8</v>
      </c>
      <c r="M292" s="33" t="s">
        <v>1742</v>
      </c>
      <c r="N292" s="33">
        <v>1</v>
      </c>
      <c r="O292" s="30">
        <v>17.100000000000001</v>
      </c>
      <c r="P292" s="33" t="s">
        <v>1743</v>
      </c>
      <c r="Q292" s="34">
        <f t="shared" si="13"/>
        <v>8.9</v>
      </c>
      <c r="R292" s="33">
        <v>1</v>
      </c>
      <c r="S292" s="34">
        <f t="shared" si="12"/>
        <v>8.9</v>
      </c>
    </row>
    <row r="293" spans="1:19">
      <c r="A293" s="25">
        <v>290</v>
      </c>
      <c r="B293" s="25" t="s">
        <v>1926</v>
      </c>
      <c r="C293" s="25"/>
      <c r="D293" s="25" t="s">
        <v>11</v>
      </c>
      <c r="E293" s="37" t="s">
        <v>484</v>
      </c>
      <c r="F293" s="29" t="s">
        <v>490</v>
      </c>
      <c r="G293" s="25" t="s">
        <v>7</v>
      </c>
      <c r="H293" s="29" t="s">
        <v>1741</v>
      </c>
      <c r="I293" s="25">
        <v>4</v>
      </c>
      <c r="J293" s="25">
        <v>1</v>
      </c>
      <c r="K293" s="32">
        <v>8.9</v>
      </c>
      <c r="L293" s="33">
        <v>49.9</v>
      </c>
      <c r="M293" s="33" t="s">
        <v>1742</v>
      </c>
      <c r="N293" s="33">
        <v>1</v>
      </c>
      <c r="O293" s="30">
        <v>23.2</v>
      </c>
      <c r="P293" s="33" t="s">
        <v>1743</v>
      </c>
      <c r="Q293" s="34">
        <f t="shared" si="13"/>
        <v>8.9</v>
      </c>
      <c r="R293" s="33">
        <v>1</v>
      </c>
      <c r="S293" s="34">
        <f t="shared" si="12"/>
        <v>8.9</v>
      </c>
    </row>
    <row r="294" spans="1:19">
      <c r="A294" s="25">
        <v>291</v>
      </c>
      <c r="B294" s="25" t="s">
        <v>1926</v>
      </c>
      <c r="C294" s="25"/>
      <c r="D294" s="25" t="s">
        <v>11</v>
      </c>
      <c r="E294" s="37" t="s">
        <v>485</v>
      </c>
      <c r="F294" s="29" t="s">
        <v>1968</v>
      </c>
      <c r="G294" s="25" t="s">
        <v>7</v>
      </c>
      <c r="H294" s="29" t="s">
        <v>1741</v>
      </c>
      <c r="I294" s="25">
        <v>4</v>
      </c>
      <c r="J294" s="25">
        <v>1</v>
      </c>
      <c r="K294" s="32">
        <v>36.5</v>
      </c>
      <c r="L294" s="33">
        <v>160.30000000000001</v>
      </c>
      <c r="M294" s="33" t="s">
        <v>1742</v>
      </c>
      <c r="N294" s="33">
        <v>1</v>
      </c>
      <c r="O294" s="30">
        <v>50.8</v>
      </c>
      <c r="P294" s="33" t="s">
        <v>1743</v>
      </c>
      <c r="Q294" s="34">
        <f t="shared" si="13"/>
        <v>36.5</v>
      </c>
      <c r="R294" s="33">
        <v>1</v>
      </c>
      <c r="S294" s="34">
        <f t="shared" si="12"/>
        <v>36.5</v>
      </c>
    </row>
    <row r="295" spans="1:19">
      <c r="A295" s="25">
        <v>292</v>
      </c>
      <c r="B295" s="25" t="s">
        <v>1926</v>
      </c>
      <c r="C295" s="25"/>
      <c r="D295" s="25" t="s">
        <v>11</v>
      </c>
      <c r="E295" s="37" t="s">
        <v>486</v>
      </c>
      <c r="F295" s="29" t="s">
        <v>1969</v>
      </c>
      <c r="G295" s="25" t="s">
        <v>7</v>
      </c>
      <c r="H295" s="29" t="s">
        <v>1741</v>
      </c>
      <c r="I295" s="25">
        <v>4</v>
      </c>
      <c r="J295" s="25">
        <v>1</v>
      </c>
      <c r="K295" s="32">
        <v>17.2</v>
      </c>
      <c r="L295" s="33">
        <v>83.1</v>
      </c>
      <c r="M295" s="33" t="s">
        <v>1742</v>
      </c>
      <c r="N295" s="33">
        <v>1</v>
      </c>
      <c r="O295" s="30">
        <v>31.5</v>
      </c>
      <c r="P295" s="33" t="s">
        <v>1743</v>
      </c>
      <c r="Q295" s="34">
        <f t="shared" si="13"/>
        <v>17.2</v>
      </c>
      <c r="R295" s="33">
        <v>1</v>
      </c>
      <c r="S295" s="34">
        <f t="shared" si="12"/>
        <v>17.2</v>
      </c>
    </row>
    <row r="296" spans="1:19">
      <c r="A296" s="25">
        <v>293</v>
      </c>
      <c r="B296" s="25" t="s">
        <v>1926</v>
      </c>
      <c r="C296" s="25"/>
      <c r="D296" s="25" t="s">
        <v>11</v>
      </c>
      <c r="E296" s="37" t="s">
        <v>487</v>
      </c>
      <c r="F296" s="29" t="s">
        <v>1970</v>
      </c>
      <c r="G296" s="25" t="s">
        <v>7</v>
      </c>
      <c r="H296" s="29" t="s">
        <v>1741</v>
      </c>
      <c r="I296" s="25">
        <v>4</v>
      </c>
      <c r="J296" s="25">
        <v>1</v>
      </c>
      <c r="K296" s="32">
        <v>111.3</v>
      </c>
      <c r="L296" s="33">
        <v>459.5</v>
      </c>
      <c r="M296" s="33" t="s">
        <v>1742</v>
      </c>
      <c r="N296" s="33">
        <v>1</v>
      </c>
      <c r="O296" s="30">
        <v>125.6</v>
      </c>
      <c r="P296" s="33" t="s">
        <v>1743</v>
      </c>
      <c r="Q296" s="34">
        <f t="shared" si="13"/>
        <v>111.3</v>
      </c>
      <c r="R296" s="33">
        <v>1</v>
      </c>
      <c r="S296" s="34">
        <f t="shared" si="12"/>
        <v>111.3</v>
      </c>
    </row>
    <row r="297" spans="1:19">
      <c r="A297" s="25">
        <v>294</v>
      </c>
      <c r="B297" s="25" t="s">
        <v>1926</v>
      </c>
      <c r="C297" s="25"/>
      <c r="D297" s="25" t="s">
        <v>11</v>
      </c>
      <c r="E297" s="37" t="s">
        <v>488</v>
      </c>
      <c r="F297" s="29" t="s">
        <v>1971</v>
      </c>
      <c r="G297" s="25" t="s">
        <v>7</v>
      </c>
      <c r="H297" s="29" t="s">
        <v>1741</v>
      </c>
      <c r="I297" s="25">
        <v>4</v>
      </c>
      <c r="J297" s="25">
        <v>1</v>
      </c>
      <c r="K297" s="32">
        <v>79.599999999999994</v>
      </c>
      <c r="L297" s="33">
        <v>332.7</v>
      </c>
      <c r="M297" s="33" t="s">
        <v>1742</v>
      </c>
      <c r="N297" s="33">
        <v>1</v>
      </c>
      <c r="O297" s="30">
        <v>93.9</v>
      </c>
      <c r="P297" s="33" t="s">
        <v>1743</v>
      </c>
      <c r="Q297" s="34">
        <f t="shared" si="13"/>
        <v>79.599999999999994</v>
      </c>
      <c r="R297" s="33">
        <v>1</v>
      </c>
      <c r="S297" s="34">
        <f t="shared" si="12"/>
        <v>79.599999999999994</v>
      </c>
    </row>
    <row r="298" spans="1:19">
      <c r="A298" s="25">
        <v>295</v>
      </c>
      <c r="B298" s="25" t="s">
        <v>1926</v>
      </c>
      <c r="C298" s="25"/>
      <c r="D298" s="25" t="s">
        <v>11</v>
      </c>
      <c r="E298" s="37" t="s">
        <v>489</v>
      </c>
      <c r="F298" s="29" t="s">
        <v>1972</v>
      </c>
      <c r="G298" s="25" t="s">
        <v>7</v>
      </c>
      <c r="H298" s="29" t="s">
        <v>1741</v>
      </c>
      <c r="I298" s="25">
        <v>4</v>
      </c>
      <c r="J298" s="25">
        <v>1</v>
      </c>
      <c r="K298" s="32">
        <v>51</v>
      </c>
      <c r="L298" s="33">
        <v>218.3</v>
      </c>
      <c r="M298" s="33" t="s">
        <v>1742</v>
      </c>
      <c r="N298" s="33">
        <v>1</v>
      </c>
      <c r="O298" s="30">
        <v>65.3</v>
      </c>
      <c r="P298" s="33" t="s">
        <v>1743</v>
      </c>
      <c r="Q298" s="34">
        <f t="shared" si="13"/>
        <v>51</v>
      </c>
      <c r="R298" s="33">
        <v>1</v>
      </c>
      <c r="S298" s="34">
        <f t="shared" si="12"/>
        <v>51</v>
      </c>
    </row>
    <row r="299" spans="1:19">
      <c r="A299" s="25">
        <v>296</v>
      </c>
      <c r="B299" s="25" t="s">
        <v>1973</v>
      </c>
      <c r="C299" s="25"/>
      <c r="D299" s="25" t="s">
        <v>1708</v>
      </c>
      <c r="E299" s="37" t="s">
        <v>1974</v>
      </c>
      <c r="F299" s="29" t="s">
        <v>1849</v>
      </c>
      <c r="G299" s="25" t="s">
        <v>1708</v>
      </c>
      <c r="H299" s="29" t="s">
        <v>1850</v>
      </c>
      <c r="I299" s="25">
        <v>1</v>
      </c>
      <c r="J299" s="25">
        <v>1</v>
      </c>
      <c r="K299" s="32">
        <v>35.200000000000003</v>
      </c>
      <c r="L299" s="33">
        <v>51.7</v>
      </c>
      <c r="M299" s="33" t="s">
        <v>223</v>
      </c>
      <c r="N299" s="33">
        <v>1</v>
      </c>
      <c r="O299" s="30">
        <v>51.7</v>
      </c>
      <c r="P299" s="33" t="s">
        <v>1748</v>
      </c>
      <c r="Q299" s="34">
        <f t="shared" si="13"/>
        <v>35.200000000000003</v>
      </c>
      <c r="R299" s="33">
        <v>1</v>
      </c>
      <c r="S299" s="34">
        <f t="shared" si="12"/>
        <v>35.200000000000003</v>
      </c>
    </row>
    <row r="300" spans="1:19">
      <c r="A300" s="25">
        <v>297</v>
      </c>
      <c r="B300" s="25" t="s">
        <v>1973</v>
      </c>
      <c r="C300" s="25"/>
      <c r="D300" s="25" t="s">
        <v>1708</v>
      </c>
      <c r="E300" s="37" t="s">
        <v>1975</v>
      </c>
      <c r="F300" s="29" t="s">
        <v>1976</v>
      </c>
      <c r="G300" s="25" t="s">
        <v>1708</v>
      </c>
      <c r="H300" s="29" t="s">
        <v>1828</v>
      </c>
      <c r="I300" s="25">
        <v>2</v>
      </c>
      <c r="J300" s="25">
        <v>1</v>
      </c>
      <c r="K300" s="32">
        <v>29.1</v>
      </c>
      <c r="L300" s="33">
        <v>70.7</v>
      </c>
      <c r="M300" s="33" t="s">
        <v>1742</v>
      </c>
      <c r="N300" s="33">
        <v>1</v>
      </c>
      <c r="O300" s="30">
        <v>41.6</v>
      </c>
      <c r="P300" s="33" t="s">
        <v>1816</v>
      </c>
      <c r="Q300" s="34">
        <f t="shared" si="13"/>
        <v>29.1</v>
      </c>
      <c r="R300" s="33">
        <v>1</v>
      </c>
      <c r="S300" s="34">
        <f t="shared" si="12"/>
        <v>29.1</v>
      </c>
    </row>
    <row r="301" spans="1:19">
      <c r="A301" s="25">
        <v>298</v>
      </c>
      <c r="B301" s="25" t="s">
        <v>1973</v>
      </c>
      <c r="C301" s="25"/>
      <c r="D301" s="25" t="s">
        <v>221</v>
      </c>
      <c r="E301" s="37" t="s">
        <v>507</v>
      </c>
      <c r="F301" s="29" t="s">
        <v>1977</v>
      </c>
      <c r="G301" s="25" t="s">
        <v>1708</v>
      </c>
      <c r="H301" s="29" t="s">
        <v>1828</v>
      </c>
      <c r="I301" s="25">
        <v>2</v>
      </c>
      <c r="J301" s="25">
        <v>1</v>
      </c>
      <c r="K301" s="32">
        <v>26</v>
      </c>
      <c r="L301" s="33">
        <v>65.5</v>
      </c>
      <c r="M301" s="33" t="s">
        <v>1742</v>
      </c>
      <c r="N301" s="33">
        <v>1</v>
      </c>
      <c r="O301" s="30">
        <v>39.5</v>
      </c>
      <c r="P301" s="33" t="s">
        <v>1816</v>
      </c>
      <c r="Q301" s="34">
        <f t="shared" si="13"/>
        <v>26</v>
      </c>
      <c r="R301" s="33">
        <v>1</v>
      </c>
      <c r="S301" s="34">
        <f t="shared" si="12"/>
        <v>26</v>
      </c>
    </row>
    <row r="302" spans="1:19">
      <c r="A302" s="25">
        <v>299</v>
      </c>
      <c r="B302" s="25" t="s">
        <v>1973</v>
      </c>
      <c r="C302" s="25"/>
      <c r="D302" s="25" t="s">
        <v>221</v>
      </c>
      <c r="E302" s="37" t="s">
        <v>508</v>
      </c>
      <c r="F302" s="29" t="s">
        <v>1977</v>
      </c>
      <c r="G302" s="25" t="s">
        <v>1708</v>
      </c>
      <c r="H302" s="29" t="s">
        <v>1828</v>
      </c>
      <c r="I302" s="25">
        <v>2</v>
      </c>
      <c r="J302" s="25">
        <v>1</v>
      </c>
      <c r="K302" s="32">
        <v>19.3</v>
      </c>
      <c r="L302" s="33">
        <v>52.1</v>
      </c>
      <c r="M302" s="33" t="s">
        <v>1742</v>
      </c>
      <c r="N302" s="33">
        <v>1</v>
      </c>
      <c r="O302" s="30">
        <v>32.799999999999997</v>
      </c>
      <c r="P302" s="33" t="s">
        <v>1816</v>
      </c>
      <c r="Q302" s="34">
        <f t="shared" si="13"/>
        <v>19.3</v>
      </c>
      <c r="R302" s="33">
        <v>1</v>
      </c>
      <c r="S302" s="34">
        <f t="shared" si="12"/>
        <v>19.3</v>
      </c>
    </row>
    <row r="303" spans="1:19">
      <c r="A303" s="25">
        <v>300</v>
      </c>
      <c r="B303" s="25" t="s">
        <v>1973</v>
      </c>
      <c r="C303" s="25"/>
      <c r="D303" s="25" t="s">
        <v>221</v>
      </c>
      <c r="E303" s="37" t="s">
        <v>509</v>
      </c>
      <c r="F303" s="29" t="s">
        <v>1978</v>
      </c>
      <c r="G303" s="25" t="s">
        <v>1708</v>
      </c>
      <c r="H303" s="29" t="s">
        <v>1828</v>
      </c>
      <c r="I303" s="25">
        <v>2</v>
      </c>
      <c r="J303" s="25">
        <v>1</v>
      </c>
      <c r="K303" s="32">
        <v>11.9</v>
      </c>
      <c r="L303" s="33">
        <v>32.299999999999997</v>
      </c>
      <c r="M303" s="33" t="s">
        <v>1742</v>
      </c>
      <c r="N303" s="33">
        <v>1</v>
      </c>
      <c r="O303" s="30">
        <v>20.399999999999999</v>
      </c>
      <c r="P303" s="33" t="s">
        <v>1816</v>
      </c>
      <c r="Q303" s="34">
        <f t="shared" si="13"/>
        <v>11.9</v>
      </c>
      <c r="R303" s="33">
        <v>1</v>
      </c>
      <c r="S303" s="34">
        <f t="shared" si="12"/>
        <v>11.9</v>
      </c>
    </row>
    <row r="304" spans="1:19">
      <c r="A304" s="25">
        <v>301</v>
      </c>
      <c r="B304" s="25" t="s">
        <v>1973</v>
      </c>
      <c r="C304" s="25"/>
      <c r="D304" s="25" t="s">
        <v>221</v>
      </c>
      <c r="E304" s="37" t="s">
        <v>510</v>
      </c>
      <c r="F304" s="29" t="s">
        <v>1979</v>
      </c>
      <c r="G304" s="25" t="s">
        <v>1708</v>
      </c>
      <c r="H304" s="29" t="s">
        <v>1828</v>
      </c>
      <c r="I304" s="25">
        <v>2</v>
      </c>
      <c r="J304" s="25">
        <v>1</v>
      </c>
      <c r="K304" s="32">
        <v>16.899999999999999</v>
      </c>
      <c r="L304" s="33">
        <v>39.299999999999997</v>
      </c>
      <c r="M304" s="33" t="s">
        <v>1742</v>
      </c>
      <c r="N304" s="33">
        <v>1</v>
      </c>
      <c r="O304" s="30">
        <v>22.4</v>
      </c>
      <c r="P304" s="33" t="s">
        <v>1816</v>
      </c>
      <c r="Q304" s="34">
        <f t="shared" si="13"/>
        <v>16.899999999999999</v>
      </c>
      <c r="R304" s="33">
        <v>1</v>
      </c>
      <c r="S304" s="34">
        <f t="shared" si="12"/>
        <v>16.899999999999999</v>
      </c>
    </row>
    <row r="305" spans="1:19">
      <c r="A305" s="25">
        <v>302</v>
      </c>
      <c r="B305" s="25" t="s">
        <v>1973</v>
      </c>
      <c r="C305" s="25"/>
      <c r="D305" s="25" t="s">
        <v>221</v>
      </c>
      <c r="E305" s="37" t="s">
        <v>511</v>
      </c>
      <c r="F305" s="29" t="s">
        <v>1980</v>
      </c>
      <c r="G305" s="25" t="s">
        <v>1708</v>
      </c>
      <c r="H305" s="29" t="s">
        <v>1828</v>
      </c>
      <c r="I305" s="25">
        <v>2</v>
      </c>
      <c r="J305" s="25">
        <v>1</v>
      </c>
      <c r="K305" s="32">
        <v>31.4</v>
      </c>
      <c r="L305" s="33">
        <v>73.3</v>
      </c>
      <c r="M305" s="33" t="s">
        <v>1742</v>
      </c>
      <c r="N305" s="33">
        <v>1</v>
      </c>
      <c r="O305" s="30">
        <v>41.9</v>
      </c>
      <c r="P305" s="33" t="s">
        <v>1816</v>
      </c>
      <c r="Q305" s="34">
        <f t="shared" si="13"/>
        <v>31.4</v>
      </c>
      <c r="R305" s="33">
        <v>1</v>
      </c>
      <c r="S305" s="34">
        <f t="shared" si="12"/>
        <v>31.4</v>
      </c>
    </row>
    <row r="306" spans="1:19">
      <c r="A306" s="25">
        <v>303</v>
      </c>
      <c r="B306" s="25" t="s">
        <v>1973</v>
      </c>
      <c r="C306" s="25"/>
      <c r="D306" s="25" t="s">
        <v>221</v>
      </c>
      <c r="E306" s="37" t="s">
        <v>512</v>
      </c>
      <c r="F306" s="29" t="s">
        <v>1981</v>
      </c>
      <c r="G306" s="25" t="s">
        <v>1708</v>
      </c>
      <c r="H306" s="29" t="s">
        <v>1828</v>
      </c>
      <c r="I306" s="25">
        <v>2</v>
      </c>
      <c r="J306" s="25">
        <v>1</v>
      </c>
      <c r="K306" s="32">
        <v>49.2</v>
      </c>
      <c r="L306" s="33">
        <v>107.9</v>
      </c>
      <c r="M306" s="33" t="s">
        <v>1742</v>
      </c>
      <c r="N306" s="33">
        <v>1</v>
      </c>
      <c r="O306" s="30">
        <v>58.7</v>
      </c>
      <c r="P306" s="33" t="s">
        <v>1816</v>
      </c>
      <c r="Q306" s="34">
        <f t="shared" si="13"/>
        <v>49.2</v>
      </c>
      <c r="R306" s="33">
        <v>1</v>
      </c>
      <c r="S306" s="34">
        <f t="shared" si="12"/>
        <v>49.2</v>
      </c>
    </row>
    <row r="307" spans="1:19">
      <c r="A307" s="25">
        <v>304</v>
      </c>
      <c r="B307" s="25" t="s">
        <v>1973</v>
      </c>
      <c r="C307" s="25"/>
      <c r="D307" s="25" t="s">
        <v>221</v>
      </c>
      <c r="E307" s="37" t="s">
        <v>513</v>
      </c>
      <c r="F307" s="29" t="s">
        <v>1980</v>
      </c>
      <c r="G307" s="25" t="s">
        <v>1708</v>
      </c>
      <c r="H307" s="29" t="s">
        <v>1828</v>
      </c>
      <c r="I307" s="25">
        <v>2</v>
      </c>
      <c r="J307" s="25">
        <v>1</v>
      </c>
      <c r="K307" s="32">
        <v>50.1</v>
      </c>
      <c r="L307" s="33">
        <v>110.7</v>
      </c>
      <c r="M307" s="33" t="s">
        <v>1742</v>
      </c>
      <c r="N307" s="33">
        <v>1</v>
      </c>
      <c r="O307" s="30">
        <v>60.6</v>
      </c>
      <c r="P307" s="33" t="s">
        <v>1816</v>
      </c>
      <c r="Q307" s="34">
        <f t="shared" si="13"/>
        <v>50.1</v>
      </c>
      <c r="R307" s="33">
        <v>1</v>
      </c>
      <c r="S307" s="34">
        <f t="shared" si="12"/>
        <v>50.1</v>
      </c>
    </row>
    <row r="308" spans="1:19">
      <c r="A308" s="25">
        <v>305</v>
      </c>
      <c r="B308" s="25" t="s">
        <v>1973</v>
      </c>
      <c r="C308" s="25"/>
      <c r="D308" s="25" t="s">
        <v>221</v>
      </c>
      <c r="E308" s="37" t="s">
        <v>514</v>
      </c>
      <c r="F308" s="29" t="s">
        <v>1982</v>
      </c>
      <c r="G308" s="25" t="s">
        <v>1708</v>
      </c>
      <c r="H308" s="29" t="s">
        <v>1828</v>
      </c>
      <c r="I308" s="25">
        <v>2</v>
      </c>
      <c r="J308" s="25">
        <v>1</v>
      </c>
      <c r="K308" s="32">
        <v>27.7</v>
      </c>
      <c r="L308" s="33">
        <v>67.400000000000006</v>
      </c>
      <c r="M308" s="33" t="s">
        <v>1742</v>
      </c>
      <c r="N308" s="33">
        <v>1</v>
      </c>
      <c r="O308" s="30">
        <v>39.700000000000003</v>
      </c>
      <c r="P308" s="33" t="s">
        <v>1816</v>
      </c>
      <c r="Q308" s="34">
        <f t="shared" si="13"/>
        <v>27.7</v>
      </c>
      <c r="R308" s="33">
        <v>1</v>
      </c>
      <c r="S308" s="34">
        <f t="shared" si="12"/>
        <v>27.7</v>
      </c>
    </row>
    <row r="309" spans="1:19">
      <c r="A309" s="25">
        <v>306</v>
      </c>
      <c r="B309" s="25" t="s">
        <v>1973</v>
      </c>
      <c r="C309" s="25"/>
      <c r="D309" s="25" t="s">
        <v>221</v>
      </c>
      <c r="E309" s="37" t="s">
        <v>515</v>
      </c>
      <c r="F309" s="29" t="s">
        <v>1981</v>
      </c>
      <c r="G309" s="25" t="s">
        <v>1708</v>
      </c>
      <c r="H309" s="29" t="s">
        <v>1828</v>
      </c>
      <c r="I309" s="25">
        <v>2</v>
      </c>
      <c r="J309" s="25">
        <v>1</v>
      </c>
      <c r="K309" s="32">
        <v>47</v>
      </c>
      <c r="L309" s="33">
        <v>112.5</v>
      </c>
      <c r="M309" s="33" t="s">
        <v>1742</v>
      </c>
      <c r="N309" s="33">
        <v>1</v>
      </c>
      <c r="O309" s="30">
        <v>65.5</v>
      </c>
      <c r="P309" s="33" t="s">
        <v>1816</v>
      </c>
      <c r="Q309" s="34">
        <f t="shared" si="13"/>
        <v>47</v>
      </c>
      <c r="R309" s="33">
        <v>1</v>
      </c>
      <c r="S309" s="34">
        <f t="shared" si="12"/>
        <v>47</v>
      </c>
    </row>
    <row r="310" spans="1:19">
      <c r="A310" s="25">
        <v>307</v>
      </c>
      <c r="B310" s="25" t="s">
        <v>1973</v>
      </c>
      <c r="C310" s="25"/>
      <c r="D310" s="25" t="s">
        <v>221</v>
      </c>
      <c r="E310" s="37" t="s">
        <v>1983</v>
      </c>
      <c r="F310" s="29" t="s">
        <v>1845</v>
      </c>
      <c r="G310" s="25" t="s">
        <v>1708</v>
      </c>
      <c r="H310" s="29" t="s">
        <v>1741</v>
      </c>
      <c r="I310" s="25">
        <v>2</v>
      </c>
      <c r="J310" s="25">
        <v>1</v>
      </c>
      <c r="K310" s="32">
        <v>30</v>
      </c>
      <c r="L310" s="33">
        <v>69.5</v>
      </c>
      <c r="M310" s="33" t="s">
        <v>1742</v>
      </c>
      <c r="N310" s="33">
        <v>1</v>
      </c>
      <c r="O310" s="30">
        <v>39.5</v>
      </c>
      <c r="P310" s="33" t="s">
        <v>1807</v>
      </c>
      <c r="Q310" s="34">
        <f t="shared" si="13"/>
        <v>30</v>
      </c>
      <c r="R310" s="33">
        <v>1</v>
      </c>
      <c r="S310" s="34">
        <f t="shared" si="12"/>
        <v>30</v>
      </c>
    </row>
    <row r="311" spans="1:19">
      <c r="A311" s="25">
        <v>308</v>
      </c>
      <c r="B311" s="25" t="s">
        <v>1973</v>
      </c>
      <c r="C311" s="25"/>
      <c r="D311" s="25" t="s">
        <v>221</v>
      </c>
      <c r="E311" s="37" t="s">
        <v>516</v>
      </c>
      <c r="F311" s="29" t="s">
        <v>1845</v>
      </c>
      <c r="G311" s="25" t="s">
        <v>1708</v>
      </c>
      <c r="H311" s="29" t="s">
        <v>1741</v>
      </c>
      <c r="I311" s="25">
        <v>2</v>
      </c>
      <c r="J311" s="25">
        <v>1</v>
      </c>
      <c r="K311" s="32">
        <v>30</v>
      </c>
      <c r="L311" s="33">
        <v>69.5</v>
      </c>
      <c r="M311" s="33" t="s">
        <v>1742</v>
      </c>
      <c r="N311" s="33">
        <v>1</v>
      </c>
      <c r="O311" s="30">
        <v>39.5</v>
      </c>
      <c r="P311" s="33" t="s">
        <v>1807</v>
      </c>
      <c r="Q311" s="34">
        <f t="shared" si="13"/>
        <v>30</v>
      </c>
      <c r="R311" s="33">
        <v>1</v>
      </c>
      <c r="S311" s="34">
        <f t="shared" si="12"/>
        <v>30</v>
      </c>
    </row>
    <row r="312" spans="1:19">
      <c r="A312" s="25">
        <v>309</v>
      </c>
      <c r="B312" s="25" t="s">
        <v>1973</v>
      </c>
      <c r="C312" s="25"/>
      <c r="D312" s="25" t="s">
        <v>221</v>
      </c>
      <c r="E312" s="37" t="s">
        <v>1983</v>
      </c>
      <c r="F312" s="29" t="s">
        <v>1845</v>
      </c>
      <c r="G312" s="25" t="s">
        <v>1708</v>
      </c>
      <c r="H312" s="29" t="s">
        <v>1741</v>
      </c>
      <c r="I312" s="25">
        <v>2</v>
      </c>
      <c r="J312" s="25">
        <v>1</v>
      </c>
      <c r="K312" s="32">
        <v>30</v>
      </c>
      <c r="L312" s="33">
        <v>69.5</v>
      </c>
      <c r="M312" s="33" t="s">
        <v>1742</v>
      </c>
      <c r="N312" s="33">
        <v>1</v>
      </c>
      <c r="O312" s="30">
        <v>39.5</v>
      </c>
      <c r="P312" s="33" t="s">
        <v>1807</v>
      </c>
      <c r="Q312" s="34">
        <f t="shared" si="13"/>
        <v>30</v>
      </c>
      <c r="R312" s="33">
        <v>1</v>
      </c>
      <c r="S312" s="34">
        <f t="shared" si="12"/>
        <v>30</v>
      </c>
    </row>
    <row r="313" spans="1:19">
      <c r="A313" s="25">
        <v>310</v>
      </c>
      <c r="B313" s="25" t="s">
        <v>1973</v>
      </c>
      <c r="C313" s="25"/>
      <c r="D313" s="25" t="s">
        <v>221</v>
      </c>
      <c r="E313" s="37" t="s">
        <v>516</v>
      </c>
      <c r="F313" s="29" t="s">
        <v>1845</v>
      </c>
      <c r="G313" s="25" t="s">
        <v>1708</v>
      </c>
      <c r="H313" s="29" t="s">
        <v>1741</v>
      </c>
      <c r="I313" s="25">
        <v>2</v>
      </c>
      <c r="J313" s="25">
        <v>1</v>
      </c>
      <c r="K313" s="32">
        <v>30</v>
      </c>
      <c r="L313" s="33">
        <v>69.5</v>
      </c>
      <c r="M313" s="33" t="s">
        <v>1742</v>
      </c>
      <c r="N313" s="33">
        <v>1</v>
      </c>
      <c r="O313" s="30">
        <v>39.5</v>
      </c>
      <c r="P313" s="33" t="s">
        <v>1807</v>
      </c>
      <c r="Q313" s="34">
        <f t="shared" si="13"/>
        <v>30</v>
      </c>
      <c r="R313" s="33">
        <v>1</v>
      </c>
      <c r="S313" s="34">
        <f t="shared" si="12"/>
        <v>30</v>
      </c>
    </row>
    <row r="314" spans="1:19">
      <c r="A314" s="25">
        <v>311</v>
      </c>
      <c r="B314" s="25" t="s">
        <v>1973</v>
      </c>
      <c r="C314" s="25"/>
      <c r="D314" s="25" t="s">
        <v>221</v>
      </c>
      <c r="E314" s="37" t="s">
        <v>1984</v>
      </c>
      <c r="F314" s="29" t="s">
        <v>1932</v>
      </c>
      <c r="G314" s="25" t="s">
        <v>1708</v>
      </c>
      <c r="H314" s="29" t="s">
        <v>1828</v>
      </c>
      <c r="I314" s="25">
        <v>2</v>
      </c>
      <c r="J314" s="25">
        <v>1</v>
      </c>
      <c r="K314" s="38"/>
      <c r="L314" s="33">
        <v>0</v>
      </c>
      <c r="M314" s="33" t="s">
        <v>1742</v>
      </c>
      <c r="N314" s="33">
        <v>1</v>
      </c>
      <c r="O314" s="30">
        <v>5.5</v>
      </c>
      <c r="P314" s="33" t="s">
        <v>1816</v>
      </c>
      <c r="Q314" s="34">
        <f t="shared" si="13"/>
        <v>0</v>
      </c>
      <c r="R314" s="33">
        <v>1</v>
      </c>
      <c r="S314" s="34">
        <f t="shared" si="12"/>
        <v>0</v>
      </c>
    </row>
    <row r="315" spans="1:19">
      <c r="A315" s="25">
        <v>312</v>
      </c>
      <c r="B315" s="25" t="s">
        <v>1973</v>
      </c>
      <c r="C315" s="25"/>
      <c r="D315" s="25" t="s">
        <v>221</v>
      </c>
      <c r="E315" s="37" t="s">
        <v>1984</v>
      </c>
      <c r="F315" s="29" t="s">
        <v>1932</v>
      </c>
      <c r="G315" s="25" t="s">
        <v>1708</v>
      </c>
      <c r="H315" s="29" t="s">
        <v>1828</v>
      </c>
      <c r="I315" s="25">
        <v>2</v>
      </c>
      <c r="J315" s="25">
        <v>1</v>
      </c>
      <c r="K315" s="38"/>
      <c r="L315" s="33">
        <v>0</v>
      </c>
      <c r="M315" s="33" t="s">
        <v>1742</v>
      </c>
      <c r="N315" s="33">
        <v>1</v>
      </c>
      <c r="O315" s="30">
        <v>5.5</v>
      </c>
      <c r="P315" s="33" t="s">
        <v>1816</v>
      </c>
      <c r="Q315" s="34">
        <f t="shared" si="13"/>
        <v>0</v>
      </c>
      <c r="R315" s="33">
        <v>1</v>
      </c>
      <c r="S315" s="34">
        <f t="shared" si="12"/>
        <v>0</v>
      </c>
    </row>
    <row r="316" spans="1:19">
      <c r="A316" s="25">
        <v>313</v>
      </c>
      <c r="B316" s="25" t="s">
        <v>1973</v>
      </c>
      <c r="C316" s="25"/>
      <c r="D316" s="25" t="s">
        <v>221</v>
      </c>
      <c r="E316" s="37" t="s">
        <v>517</v>
      </c>
      <c r="F316" s="29" t="s">
        <v>1845</v>
      </c>
      <c r="G316" s="25" t="s">
        <v>1708</v>
      </c>
      <c r="H316" s="29" t="s">
        <v>1828</v>
      </c>
      <c r="I316" s="25">
        <v>2</v>
      </c>
      <c r="J316" s="25">
        <v>1</v>
      </c>
      <c r="K316" s="38"/>
      <c r="L316" s="33">
        <v>0</v>
      </c>
      <c r="M316" s="33" t="s">
        <v>1742</v>
      </c>
      <c r="N316" s="33">
        <v>1</v>
      </c>
      <c r="O316" s="30">
        <v>9.5</v>
      </c>
      <c r="P316" s="33" t="s">
        <v>1816</v>
      </c>
      <c r="Q316" s="34">
        <f t="shared" si="13"/>
        <v>0</v>
      </c>
      <c r="R316" s="33">
        <v>1</v>
      </c>
      <c r="S316" s="34">
        <f t="shared" si="12"/>
        <v>0</v>
      </c>
    </row>
    <row r="317" spans="1:19">
      <c r="A317" s="25">
        <v>314</v>
      </c>
      <c r="B317" s="25" t="s">
        <v>1973</v>
      </c>
      <c r="C317" s="25"/>
      <c r="D317" s="25" t="s">
        <v>221</v>
      </c>
      <c r="E317" s="37" t="s">
        <v>518</v>
      </c>
      <c r="F317" s="29" t="s">
        <v>1985</v>
      </c>
      <c r="G317" s="25" t="s">
        <v>1708</v>
      </c>
      <c r="H317" s="29" t="s">
        <v>1936</v>
      </c>
      <c r="I317" s="25">
        <v>4</v>
      </c>
      <c r="J317" s="25">
        <v>1</v>
      </c>
      <c r="K317" s="32">
        <v>28.5</v>
      </c>
      <c r="L317" s="33">
        <v>122.9</v>
      </c>
      <c r="M317" s="33" t="s">
        <v>1760</v>
      </c>
      <c r="N317" s="33">
        <v>1</v>
      </c>
      <c r="O317" s="30">
        <v>37.4</v>
      </c>
      <c r="P317" s="33" t="s">
        <v>1796</v>
      </c>
      <c r="Q317" s="34">
        <f t="shared" si="13"/>
        <v>28.5</v>
      </c>
      <c r="R317" s="33">
        <v>1</v>
      </c>
      <c r="S317" s="34">
        <f t="shared" si="12"/>
        <v>28.5</v>
      </c>
    </row>
    <row r="318" spans="1:19">
      <c r="A318" s="25">
        <v>315</v>
      </c>
      <c r="B318" s="25" t="s">
        <v>1973</v>
      </c>
      <c r="C318" s="25"/>
      <c r="D318" s="25" t="s">
        <v>221</v>
      </c>
      <c r="E318" s="37" t="s">
        <v>519</v>
      </c>
      <c r="F318" s="29" t="s">
        <v>1986</v>
      </c>
      <c r="G318" s="25" t="s">
        <v>1708</v>
      </c>
      <c r="H318" s="29" t="s">
        <v>1741</v>
      </c>
      <c r="I318" s="25">
        <v>4</v>
      </c>
      <c r="J318" s="25">
        <v>1</v>
      </c>
      <c r="K318" s="32">
        <v>56.5</v>
      </c>
      <c r="L318" s="33">
        <v>234.9</v>
      </c>
      <c r="M318" s="33" t="s">
        <v>1742</v>
      </c>
      <c r="N318" s="33">
        <v>1</v>
      </c>
      <c r="O318" s="30">
        <v>65.400000000000006</v>
      </c>
      <c r="P318" s="33" t="s">
        <v>1743</v>
      </c>
      <c r="Q318" s="34">
        <f t="shared" si="13"/>
        <v>56.5</v>
      </c>
      <c r="R318" s="33">
        <v>1</v>
      </c>
      <c r="S318" s="34">
        <f t="shared" si="12"/>
        <v>56.5</v>
      </c>
    </row>
    <row r="319" spans="1:19">
      <c r="A319" s="25">
        <v>316</v>
      </c>
      <c r="B319" s="25" t="s">
        <v>1973</v>
      </c>
      <c r="C319" s="25"/>
      <c r="D319" s="25" t="s">
        <v>221</v>
      </c>
      <c r="E319" s="37" t="s">
        <v>519</v>
      </c>
      <c r="F319" s="29" t="s">
        <v>1986</v>
      </c>
      <c r="G319" s="25" t="s">
        <v>1708</v>
      </c>
      <c r="H319" s="29" t="s">
        <v>1741</v>
      </c>
      <c r="I319" s="25">
        <v>4</v>
      </c>
      <c r="J319" s="25">
        <v>1</v>
      </c>
      <c r="K319" s="38"/>
      <c r="L319" s="33">
        <v>0</v>
      </c>
      <c r="M319" s="33" t="s">
        <v>1742</v>
      </c>
      <c r="N319" s="33">
        <v>1</v>
      </c>
      <c r="O319" s="30">
        <v>8.9</v>
      </c>
      <c r="P319" s="33" t="s">
        <v>1743</v>
      </c>
      <c r="Q319" s="34">
        <f t="shared" si="13"/>
        <v>0</v>
      </c>
      <c r="R319" s="33">
        <v>1</v>
      </c>
      <c r="S319" s="34">
        <f t="shared" si="12"/>
        <v>0</v>
      </c>
    </row>
    <row r="320" spans="1:19">
      <c r="A320" s="25">
        <v>317</v>
      </c>
      <c r="B320" s="25" t="s">
        <v>1973</v>
      </c>
      <c r="C320" s="25"/>
      <c r="D320" s="25" t="s">
        <v>1740</v>
      </c>
      <c r="E320" s="37" t="s">
        <v>1987</v>
      </c>
      <c r="F320" s="29" t="s">
        <v>1988</v>
      </c>
      <c r="G320" s="25" t="s">
        <v>1740</v>
      </c>
      <c r="H320" s="29" t="s">
        <v>1989</v>
      </c>
      <c r="I320" s="25">
        <v>3</v>
      </c>
      <c r="J320" s="25">
        <v>1</v>
      </c>
      <c r="K320" s="33">
        <v>4.5</v>
      </c>
      <c r="L320" s="33">
        <v>17.5</v>
      </c>
      <c r="M320" s="33" t="s">
        <v>1771</v>
      </c>
      <c r="N320" s="33">
        <v>2</v>
      </c>
      <c r="O320" s="30">
        <v>13</v>
      </c>
      <c r="P320" s="33" t="s">
        <v>1942</v>
      </c>
      <c r="Q320" s="34">
        <f t="shared" si="13"/>
        <v>4.5</v>
      </c>
      <c r="R320" s="33">
        <v>1</v>
      </c>
      <c r="S320" s="34">
        <f t="shared" si="12"/>
        <v>4.5</v>
      </c>
    </row>
    <row r="321" spans="1:19">
      <c r="A321" s="25">
        <v>318</v>
      </c>
      <c r="B321" s="25" t="s">
        <v>1973</v>
      </c>
      <c r="C321" s="25"/>
      <c r="D321" s="25" t="s">
        <v>1740</v>
      </c>
      <c r="E321" s="37" t="s">
        <v>521</v>
      </c>
      <c r="F321" s="29" t="s">
        <v>1990</v>
      </c>
      <c r="G321" s="25" t="s">
        <v>1740</v>
      </c>
      <c r="H321" s="29" t="s">
        <v>1958</v>
      </c>
      <c r="I321" s="25">
        <v>3</v>
      </c>
      <c r="J321" s="25">
        <v>1</v>
      </c>
      <c r="K321" s="33">
        <v>6.9</v>
      </c>
      <c r="L321" s="33">
        <v>24.7</v>
      </c>
      <c r="M321" s="33" t="s">
        <v>1760</v>
      </c>
      <c r="N321" s="33">
        <v>2</v>
      </c>
      <c r="O321" s="30">
        <v>17.8</v>
      </c>
      <c r="P321" s="33" t="s">
        <v>1748</v>
      </c>
      <c r="Q321" s="34">
        <f t="shared" si="13"/>
        <v>6.9</v>
      </c>
      <c r="R321" s="33">
        <v>1</v>
      </c>
      <c r="S321" s="34">
        <f t="shared" si="12"/>
        <v>6.9</v>
      </c>
    </row>
    <row r="322" spans="1:19">
      <c r="A322" s="25">
        <v>319</v>
      </c>
      <c r="B322" s="25" t="s">
        <v>1973</v>
      </c>
      <c r="C322" s="25"/>
      <c r="D322" s="25" t="s">
        <v>1740</v>
      </c>
      <c r="E322" s="37" t="s">
        <v>522</v>
      </c>
      <c r="F322" s="29" t="s">
        <v>1991</v>
      </c>
      <c r="G322" s="25" t="s">
        <v>1740</v>
      </c>
      <c r="H322" s="29" t="s">
        <v>1992</v>
      </c>
      <c r="I322" s="25">
        <v>3</v>
      </c>
      <c r="J322" s="25">
        <v>1</v>
      </c>
      <c r="K322" s="33">
        <v>8.8000000000000007</v>
      </c>
      <c r="L322" s="33">
        <v>30.4</v>
      </c>
      <c r="M322" s="33" t="s">
        <v>1747</v>
      </c>
      <c r="N322" s="33">
        <v>2</v>
      </c>
      <c r="O322" s="30">
        <v>21.6</v>
      </c>
      <c r="P322" s="33" t="s">
        <v>1799</v>
      </c>
      <c r="Q322" s="34">
        <f t="shared" si="13"/>
        <v>8.8000000000000007</v>
      </c>
      <c r="R322" s="33">
        <v>1</v>
      </c>
      <c r="S322" s="34">
        <f t="shared" si="12"/>
        <v>8.8000000000000007</v>
      </c>
    </row>
    <row r="323" spans="1:19">
      <c r="A323" s="25">
        <v>320</v>
      </c>
      <c r="B323" s="25" t="s">
        <v>1973</v>
      </c>
      <c r="C323" s="25"/>
      <c r="D323" s="25" t="s">
        <v>1740</v>
      </c>
      <c r="E323" s="37" t="s">
        <v>523</v>
      </c>
      <c r="F323" s="29" t="s">
        <v>1993</v>
      </c>
      <c r="G323" s="25" t="s">
        <v>1740</v>
      </c>
      <c r="H323" s="29" t="s">
        <v>1994</v>
      </c>
      <c r="I323" s="25">
        <v>3</v>
      </c>
      <c r="J323" s="25">
        <v>1</v>
      </c>
      <c r="K323" s="33">
        <v>5.82</v>
      </c>
      <c r="L323" s="33">
        <v>21.5</v>
      </c>
      <c r="M323" s="33" t="s">
        <v>1771</v>
      </c>
      <c r="N323" s="33">
        <v>2</v>
      </c>
      <c r="O323" s="30">
        <v>15.6</v>
      </c>
      <c r="P323" s="33" t="s">
        <v>1772</v>
      </c>
      <c r="Q323" s="34">
        <f t="shared" si="13"/>
        <v>5.82</v>
      </c>
      <c r="R323" s="33">
        <v>1</v>
      </c>
      <c r="S323" s="34">
        <f t="shared" si="12"/>
        <v>5.8</v>
      </c>
    </row>
    <row r="324" spans="1:19">
      <c r="A324" s="25">
        <v>321</v>
      </c>
      <c r="B324" s="25" t="s">
        <v>1973</v>
      </c>
      <c r="C324" s="25"/>
      <c r="D324" s="25" t="s">
        <v>1740</v>
      </c>
      <c r="E324" s="36" t="s">
        <v>1995</v>
      </c>
      <c r="F324" s="29"/>
      <c r="G324" s="25" t="s">
        <v>1740</v>
      </c>
      <c r="H324" s="29" t="s">
        <v>1824</v>
      </c>
      <c r="I324" s="25">
        <v>1</v>
      </c>
      <c r="J324" s="25">
        <v>1</v>
      </c>
      <c r="K324" s="33">
        <v>6</v>
      </c>
      <c r="L324" s="33">
        <v>10</v>
      </c>
      <c r="M324" s="33" t="s">
        <v>223</v>
      </c>
      <c r="N324" s="33">
        <v>1</v>
      </c>
      <c r="O324" s="30">
        <v>10</v>
      </c>
      <c r="P324" s="33" t="s">
        <v>1807</v>
      </c>
      <c r="Q324" s="34">
        <f t="shared" si="13"/>
        <v>6</v>
      </c>
      <c r="R324" s="33">
        <v>1</v>
      </c>
      <c r="S324" s="34">
        <f t="shared" si="12"/>
        <v>6</v>
      </c>
    </row>
    <row r="325" spans="1:19">
      <c r="A325" s="25">
        <v>322</v>
      </c>
      <c r="B325" s="25" t="s">
        <v>1973</v>
      </c>
      <c r="C325" s="25"/>
      <c r="D325" s="25" t="s">
        <v>1740</v>
      </c>
      <c r="E325" s="36" t="s">
        <v>524</v>
      </c>
      <c r="F325" s="29"/>
      <c r="G325" s="25" t="s">
        <v>1740</v>
      </c>
      <c r="H325" s="29" t="s">
        <v>1824</v>
      </c>
      <c r="I325" s="25">
        <v>1</v>
      </c>
      <c r="J325" s="25">
        <v>1</v>
      </c>
      <c r="K325" s="33">
        <v>6</v>
      </c>
      <c r="L325" s="33">
        <v>10</v>
      </c>
      <c r="M325" s="33" t="s">
        <v>223</v>
      </c>
      <c r="N325" s="33">
        <v>1</v>
      </c>
      <c r="O325" s="30">
        <v>10</v>
      </c>
      <c r="P325" s="33" t="s">
        <v>1807</v>
      </c>
      <c r="Q325" s="34">
        <f t="shared" si="13"/>
        <v>6</v>
      </c>
      <c r="R325" s="33">
        <v>1</v>
      </c>
      <c r="S325" s="34">
        <f t="shared" ref="S325:S388" si="14">IF(R325="",0,ROUND(Q325*R325,1))</f>
        <v>6</v>
      </c>
    </row>
    <row r="326" spans="1:19">
      <c r="A326" s="25">
        <v>323</v>
      </c>
      <c r="B326" s="25" t="s">
        <v>1973</v>
      </c>
      <c r="C326" s="25"/>
      <c r="D326" s="25" t="s">
        <v>1740</v>
      </c>
      <c r="E326" s="36" t="s">
        <v>525</v>
      </c>
      <c r="F326" s="29"/>
      <c r="G326" s="25" t="s">
        <v>1740</v>
      </c>
      <c r="H326" s="29" t="s">
        <v>1824</v>
      </c>
      <c r="I326" s="25">
        <v>1</v>
      </c>
      <c r="J326" s="25">
        <v>1</v>
      </c>
      <c r="K326" s="33">
        <v>6</v>
      </c>
      <c r="L326" s="33">
        <v>10</v>
      </c>
      <c r="M326" s="33" t="s">
        <v>223</v>
      </c>
      <c r="N326" s="33">
        <v>1</v>
      </c>
      <c r="O326" s="30">
        <v>10</v>
      </c>
      <c r="P326" s="33" t="s">
        <v>1807</v>
      </c>
      <c r="Q326" s="34">
        <f t="shared" si="13"/>
        <v>6</v>
      </c>
      <c r="R326" s="33">
        <v>1</v>
      </c>
      <c r="S326" s="34">
        <f t="shared" si="14"/>
        <v>6</v>
      </c>
    </row>
    <row r="327" spans="1:19">
      <c r="A327" s="25">
        <v>324</v>
      </c>
      <c r="B327" s="25" t="s">
        <v>1973</v>
      </c>
      <c r="C327" s="25"/>
      <c r="D327" s="25" t="s">
        <v>1740</v>
      </c>
      <c r="E327" s="36" t="s">
        <v>526</v>
      </c>
      <c r="F327" s="29"/>
      <c r="G327" s="25" t="s">
        <v>1740</v>
      </c>
      <c r="H327" s="29" t="s">
        <v>1824</v>
      </c>
      <c r="I327" s="25">
        <v>1</v>
      </c>
      <c r="J327" s="25">
        <v>1</v>
      </c>
      <c r="K327" s="33">
        <v>6</v>
      </c>
      <c r="L327" s="33">
        <v>10</v>
      </c>
      <c r="M327" s="33" t="s">
        <v>223</v>
      </c>
      <c r="N327" s="33">
        <v>1</v>
      </c>
      <c r="O327" s="30">
        <v>10</v>
      </c>
      <c r="P327" s="33" t="s">
        <v>1807</v>
      </c>
      <c r="Q327" s="34">
        <f t="shared" si="13"/>
        <v>6</v>
      </c>
      <c r="R327" s="33">
        <v>1</v>
      </c>
      <c r="S327" s="34">
        <f t="shared" si="14"/>
        <v>6</v>
      </c>
    </row>
    <row r="328" spans="1:19">
      <c r="A328" s="25">
        <v>325</v>
      </c>
      <c r="B328" s="25" t="s">
        <v>1973</v>
      </c>
      <c r="C328" s="25"/>
      <c r="D328" s="25" t="s">
        <v>1740</v>
      </c>
      <c r="E328" s="36" t="s">
        <v>527</v>
      </c>
      <c r="F328" s="29"/>
      <c r="G328" s="25" t="s">
        <v>1740</v>
      </c>
      <c r="H328" s="29" t="s">
        <v>1824</v>
      </c>
      <c r="I328" s="25">
        <v>1</v>
      </c>
      <c r="J328" s="25">
        <v>1</v>
      </c>
      <c r="K328" s="33">
        <v>6</v>
      </c>
      <c r="L328" s="33">
        <v>10</v>
      </c>
      <c r="M328" s="33" t="s">
        <v>223</v>
      </c>
      <c r="N328" s="33">
        <v>1</v>
      </c>
      <c r="O328" s="30">
        <v>10</v>
      </c>
      <c r="P328" s="33" t="s">
        <v>1807</v>
      </c>
      <c r="Q328" s="34">
        <f t="shared" si="13"/>
        <v>6</v>
      </c>
      <c r="R328" s="33">
        <v>1</v>
      </c>
      <c r="S328" s="34">
        <f t="shared" si="14"/>
        <v>6</v>
      </c>
    </row>
    <row r="329" spans="1:19">
      <c r="A329" s="25">
        <v>326</v>
      </c>
      <c r="B329" s="25" t="s">
        <v>1973</v>
      </c>
      <c r="C329" s="25"/>
      <c r="D329" s="25" t="s">
        <v>1740</v>
      </c>
      <c r="E329" s="36" t="s">
        <v>528</v>
      </c>
      <c r="F329" s="29"/>
      <c r="G329" s="25" t="s">
        <v>1740</v>
      </c>
      <c r="H329" s="29" t="s">
        <v>1824</v>
      </c>
      <c r="I329" s="25">
        <v>1</v>
      </c>
      <c r="J329" s="25">
        <v>1</v>
      </c>
      <c r="K329" s="33">
        <v>6</v>
      </c>
      <c r="L329" s="33">
        <v>10</v>
      </c>
      <c r="M329" s="33" t="s">
        <v>223</v>
      </c>
      <c r="N329" s="33">
        <v>1</v>
      </c>
      <c r="O329" s="30">
        <v>10</v>
      </c>
      <c r="P329" s="33" t="s">
        <v>1807</v>
      </c>
      <c r="Q329" s="34">
        <f t="shared" si="13"/>
        <v>6</v>
      </c>
      <c r="R329" s="33">
        <v>1</v>
      </c>
      <c r="S329" s="34">
        <f t="shared" si="14"/>
        <v>6</v>
      </c>
    </row>
    <row r="330" spans="1:19">
      <c r="A330" s="25">
        <v>327</v>
      </c>
      <c r="B330" s="25" t="s">
        <v>1973</v>
      </c>
      <c r="C330" s="25"/>
      <c r="D330" s="25" t="s">
        <v>1740</v>
      </c>
      <c r="E330" s="36" t="s">
        <v>302</v>
      </c>
      <c r="F330" s="29" t="s">
        <v>1814</v>
      </c>
      <c r="G330" s="25" t="s">
        <v>1740</v>
      </c>
      <c r="H330" s="29" t="s">
        <v>1815</v>
      </c>
      <c r="I330" s="25">
        <v>1</v>
      </c>
      <c r="J330" s="25">
        <v>1</v>
      </c>
      <c r="K330" s="33">
        <v>6</v>
      </c>
      <c r="L330" s="33">
        <v>10</v>
      </c>
      <c r="M330" s="33" t="s">
        <v>223</v>
      </c>
      <c r="N330" s="33">
        <v>1</v>
      </c>
      <c r="O330" s="30">
        <v>10</v>
      </c>
      <c r="P330" s="33" t="s">
        <v>1816</v>
      </c>
      <c r="Q330" s="34">
        <f t="shared" si="13"/>
        <v>6</v>
      </c>
      <c r="R330" s="33">
        <f>J330</f>
        <v>1</v>
      </c>
      <c r="S330" s="34">
        <f t="shared" si="14"/>
        <v>6</v>
      </c>
    </row>
    <row r="331" spans="1:19">
      <c r="A331" s="25">
        <v>328</v>
      </c>
      <c r="B331" s="25" t="s">
        <v>1973</v>
      </c>
      <c r="C331" s="25"/>
      <c r="D331" s="25" t="s">
        <v>1740</v>
      </c>
      <c r="E331" s="36" t="s">
        <v>529</v>
      </c>
      <c r="F331" s="29"/>
      <c r="G331" s="25" t="s">
        <v>1740</v>
      </c>
      <c r="H331" s="29" t="s">
        <v>1824</v>
      </c>
      <c r="I331" s="25">
        <v>1</v>
      </c>
      <c r="J331" s="25">
        <v>1</v>
      </c>
      <c r="K331" s="33">
        <v>6</v>
      </c>
      <c r="L331" s="33">
        <v>10</v>
      </c>
      <c r="M331" s="33" t="s">
        <v>223</v>
      </c>
      <c r="N331" s="33">
        <v>1</v>
      </c>
      <c r="O331" s="30">
        <v>10</v>
      </c>
      <c r="P331" s="33" t="s">
        <v>1807</v>
      </c>
      <c r="Q331" s="34">
        <f t="shared" si="13"/>
        <v>6</v>
      </c>
      <c r="R331" s="33">
        <v>1</v>
      </c>
      <c r="S331" s="34">
        <f t="shared" si="14"/>
        <v>6</v>
      </c>
    </row>
    <row r="332" spans="1:19">
      <c r="A332" s="25">
        <v>329</v>
      </c>
      <c r="B332" s="25" t="s">
        <v>1973</v>
      </c>
      <c r="C332" s="25"/>
      <c r="D332" s="25" t="s">
        <v>1740</v>
      </c>
      <c r="E332" s="36" t="s">
        <v>530</v>
      </c>
      <c r="F332" s="29"/>
      <c r="G332" s="25" t="s">
        <v>1740</v>
      </c>
      <c r="H332" s="29" t="s">
        <v>1824</v>
      </c>
      <c r="I332" s="25">
        <v>1</v>
      </c>
      <c r="J332" s="25">
        <v>1</v>
      </c>
      <c r="K332" s="33">
        <v>6</v>
      </c>
      <c r="L332" s="33">
        <v>10</v>
      </c>
      <c r="M332" s="33" t="s">
        <v>223</v>
      </c>
      <c r="N332" s="33">
        <v>1</v>
      </c>
      <c r="O332" s="30">
        <v>10</v>
      </c>
      <c r="P332" s="33" t="s">
        <v>1807</v>
      </c>
      <c r="Q332" s="34">
        <f t="shared" si="13"/>
        <v>6</v>
      </c>
      <c r="R332" s="33">
        <v>1</v>
      </c>
      <c r="S332" s="34">
        <f t="shared" si="14"/>
        <v>6</v>
      </c>
    </row>
    <row r="333" spans="1:19">
      <c r="A333" s="25">
        <v>330</v>
      </c>
      <c r="B333" s="25" t="s">
        <v>520</v>
      </c>
      <c r="C333" s="25"/>
      <c r="D333" s="25" t="s">
        <v>1740</v>
      </c>
      <c r="E333" s="36" t="s">
        <v>531</v>
      </c>
      <c r="F333" s="29"/>
      <c r="G333" s="25" t="s">
        <v>1740</v>
      </c>
      <c r="H333" s="29" t="s">
        <v>1824</v>
      </c>
      <c r="I333" s="25">
        <v>1</v>
      </c>
      <c r="J333" s="25">
        <v>1</v>
      </c>
      <c r="K333" s="33">
        <v>6</v>
      </c>
      <c r="L333" s="33">
        <v>10</v>
      </c>
      <c r="M333" s="33" t="s">
        <v>223</v>
      </c>
      <c r="N333" s="33">
        <v>1</v>
      </c>
      <c r="O333" s="30">
        <v>10</v>
      </c>
      <c r="P333" s="33" t="s">
        <v>1807</v>
      </c>
      <c r="Q333" s="34">
        <f t="shared" si="13"/>
        <v>6</v>
      </c>
      <c r="R333" s="33">
        <v>1</v>
      </c>
      <c r="S333" s="34">
        <f t="shared" si="14"/>
        <v>6</v>
      </c>
    </row>
    <row r="334" spans="1:19">
      <c r="A334" s="25">
        <v>331</v>
      </c>
      <c r="B334" s="25" t="s">
        <v>520</v>
      </c>
      <c r="C334" s="25"/>
      <c r="D334" s="25" t="s">
        <v>1740</v>
      </c>
      <c r="E334" s="36" t="s">
        <v>532</v>
      </c>
      <c r="F334" s="29"/>
      <c r="G334" s="25" t="s">
        <v>1740</v>
      </c>
      <c r="H334" s="29" t="s">
        <v>1824</v>
      </c>
      <c r="I334" s="25">
        <v>1</v>
      </c>
      <c r="J334" s="25">
        <v>1</v>
      </c>
      <c r="K334" s="33">
        <v>6</v>
      </c>
      <c r="L334" s="33">
        <v>10</v>
      </c>
      <c r="M334" s="33" t="s">
        <v>223</v>
      </c>
      <c r="N334" s="33">
        <v>1</v>
      </c>
      <c r="O334" s="30">
        <v>10</v>
      </c>
      <c r="P334" s="33" t="s">
        <v>1807</v>
      </c>
      <c r="Q334" s="34">
        <f t="shared" si="13"/>
        <v>6</v>
      </c>
      <c r="R334" s="33">
        <v>1</v>
      </c>
      <c r="S334" s="34">
        <f t="shared" si="14"/>
        <v>6</v>
      </c>
    </row>
    <row r="335" spans="1:19">
      <c r="A335" s="25">
        <v>332</v>
      </c>
      <c r="B335" s="25" t="s">
        <v>520</v>
      </c>
      <c r="C335" s="25"/>
      <c r="D335" s="25" t="s">
        <v>1740</v>
      </c>
      <c r="E335" s="36" t="s">
        <v>533</v>
      </c>
      <c r="F335" s="29"/>
      <c r="G335" s="25" t="s">
        <v>1740</v>
      </c>
      <c r="H335" s="29" t="s">
        <v>1824</v>
      </c>
      <c r="I335" s="25">
        <v>1</v>
      </c>
      <c r="J335" s="25">
        <v>1</v>
      </c>
      <c r="K335" s="33">
        <v>6</v>
      </c>
      <c r="L335" s="33">
        <v>10</v>
      </c>
      <c r="M335" s="33" t="s">
        <v>223</v>
      </c>
      <c r="N335" s="33">
        <v>1</v>
      </c>
      <c r="O335" s="30">
        <v>10</v>
      </c>
      <c r="P335" s="33" t="s">
        <v>1807</v>
      </c>
      <c r="Q335" s="34">
        <f t="shared" si="13"/>
        <v>6</v>
      </c>
      <c r="R335" s="33">
        <v>1</v>
      </c>
      <c r="S335" s="34">
        <f t="shared" si="14"/>
        <v>6</v>
      </c>
    </row>
    <row r="336" spans="1:19">
      <c r="A336" s="25">
        <v>333</v>
      </c>
      <c r="B336" s="25" t="s">
        <v>1973</v>
      </c>
      <c r="C336" s="25"/>
      <c r="D336" s="25" t="s">
        <v>1740</v>
      </c>
      <c r="E336" s="36" t="s">
        <v>534</v>
      </c>
      <c r="F336" s="29"/>
      <c r="G336" s="25" t="s">
        <v>1740</v>
      </c>
      <c r="H336" s="29" t="s">
        <v>1824</v>
      </c>
      <c r="I336" s="25">
        <v>1</v>
      </c>
      <c r="J336" s="25">
        <v>1</v>
      </c>
      <c r="K336" s="33">
        <v>6</v>
      </c>
      <c r="L336" s="33">
        <v>10</v>
      </c>
      <c r="M336" s="33" t="s">
        <v>223</v>
      </c>
      <c r="N336" s="33">
        <v>1</v>
      </c>
      <c r="O336" s="30">
        <v>10</v>
      </c>
      <c r="P336" s="33" t="s">
        <v>1807</v>
      </c>
      <c r="Q336" s="34">
        <f t="shared" si="13"/>
        <v>6</v>
      </c>
      <c r="R336" s="33">
        <v>1</v>
      </c>
      <c r="S336" s="34">
        <f t="shared" si="14"/>
        <v>6</v>
      </c>
    </row>
    <row r="337" spans="1:19">
      <c r="A337" s="25">
        <v>334</v>
      </c>
      <c r="B337" s="25" t="s">
        <v>1973</v>
      </c>
      <c r="C337" s="25"/>
      <c r="D337" s="25" t="s">
        <v>1740</v>
      </c>
      <c r="E337" s="36" t="s">
        <v>535</v>
      </c>
      <c r="F337" s="29"/>
      <c r="G337" s="25" t="s">
        <v>1740</v>
      </c>
      <c r="H337" s="29" t="s">
        <v>1824</v>
      </c>
      <c r="I337" s="25">
        <v>1</v>
      </c>
      <c r="J337" s="25">
        <v>1</v>
      </c>
      <c r="K337" s="33">
        <v>6</v>
      </c>
      <c r="L337" s="33">
        <v>10</v>
      </c>
      <c r="M337" s="33" t="s">
        <v>223</v>
      </c>
      <c r="N337" s="33">
        <v>1</v>
      </c>
      <c r="O337" s="30">
        <v>10</v>
      </c>
      <c r="P337" s="33" t="s">
        <v>1807</v>
      </c>
      <c r="Q337" s="34">
        <f t="shared" si="13"/>
        <v>6</v>
      </c>
      <c r="R337" s="33">
        <v>1</v>
      </c>
      <c r="S337" s="34">
        <f t="shared" si="14"/>
        <v>6</v>
      </c>
    </row>
    <row r="338" spans="1:19">
      <c r="A338" s="25">
        <v>335</v>
      </c>
      <c r="B338" s="25" t="s">
        <v>1973</v>
      </c>
      <c r="C338" s="25"/>
      <c r="D338" s="25" t="s">
        <v>1740</v>
      </c>
      <c r="E338" s="36" t="s">
        <v>536</v>
      </c>
      <c r="F338" s="29"/>
      <c r="G338" s="25" t="s">
        <v>1740</v>
      </c>
      <c r="H338" s="29" t="s">
        <v>1824</v>
      </c>
      <c r="I338" s="25">
        <v>1</v>
      </c>
      <c r="J338" s="25">
        <v>1</v>
      </c>
      <c r="K338" s="33">
        <v>6</v>
      </c>
      <c r="L338" s="33">
        <v>10</v>
      </c>
      <c r="M338" s="33" t="s">
        <v>223</v>
      </c>
      <c r="N338" s="33">
        <v>1</v>
      </c>
      <c r="O338" s="30">
        <v>10</v>
      </c>
      <c r="P338" s="33" t="s">
        <v>1807</v>
      </c>
      <c r="Q338" s="34">
        <f t="shared" si="13"/>
        <v>6</v>
      </c>
      <c r="R338" s="33">
        <v>1</v>
      </c>
      <c r="S338" s="34">
        <f t="shared" si="14"/>
        <v>6</v>
      </c>
    </row>
    <row r="339" spans="1:19">
      <c r="A339" s="25">
        <v>336</v>
      </c>
      <c r="B339" s="25" t="s">
        <v>1973</v>
      </c>
      <c r="C339" s="25"/>
      <c r="D339" s="25" t="s">
        <v>1740</v>
      </c>
      <c r="E339" s="36" t="s">
        <v>537</v>
      </c>
      <c r="F339" s="29"/>
      <c r="G339" s="25" t="s">
        <v>1740</v>
      </c>
      <c r="H339" s="29" t="s">
        <v>1824</v>
      </c>
      <c r="I339" s="25">
        <v>1</v>
      </c>
      <c r="J339" s="25">
        <v>1</v>
      </c>
      <c r="K339" s="33">
        <v>6</v>
      </c>
      <c r="L339" s="33">
        <v>10</v>
      </c>
      <c r="M339" s="33" t="s">
        <v>223</v>
      </c>
      <c r="N339" s="33">
        <v>1</v>
      </c>
      <c r="O339" s="30">
        <v>10</v>
      </c>
      <c r="P339" s="33" t="s">
        <v>1807</v>
      </c>
      <c r="Q339" s="34">
        <f t="shared" si="13"/>
        <v>6</v>
      </c>
      <c r="R339" s="33">
        <v>1</v>
      </c>
      <c r="S339" s="34">
        <f t="shared" si="14"/>
        <v>6</v>
      </c>
    </row>
    <row r="340" spans="1:19">
      <c r="A340" s="25">
        <v>337</v>
      </c>
      <c r="B340" s="25" t="s">
        <v>1973</v>
      </c>
      <c r="C340" s="25"/>
      <c r="D340" s="25" t="s">
        <v>1740</v>
      </c>
      <c r="E340" s="36" t="s">
        <v>538</v>
      </c>
      <c r="F340" s="29"/>
      <c r="G340" s="25" t="s">
        <v>1740</v>
      </c>
      <c r="H340" s="29" t="s">
        <v>1824</v>
      </c>
      <c r="I340" s="25">
        <v>1</v>
      </c>
      <c r="J340" s="25">
        <v>1</v>
      </c>
      <c r="K340" s="33">
        <v>6</v>
      </c>
      <c r="L340" s="33">
        <v>10</v>
      </c>
      <c r="M340" s="33" t="s">
        <v>223</v>
      </c>
      <c r="N340" s="33">
        <v>1</v>
      </c>
      <c r="O340" s="30">
        <v>10</v>
      </c>
      <c r="P340" s="33" t="s">
        <v>1807</v>
      </c>
      <c r="Q340" s="34">
        <f t="shared" si="13"/>
        <v>6</v>
      </c>
      <c r="R340" s="33">
        <v>1</v>
      </c>
      <c r="S340" s="34">
        <f t="shared" si="14"/>
        <v>6</v>
      </c>
    </row>
    <row r="341" spans="1:19">
      <c r="A341" s="25">
        <v>338</v>
      </c>
      <c r="B341" s="25" t="s">
        <v>1973</v>
      </c>
      <c r="C341" s="25"/>
      <c r="D341" s="25" t="s">
        <v>1740</v>
      </c>
      <c r="E341" s="36" t="s">
        <v>539</v>
      </c>
      <c r="F341" s="29"/>
      <c r="G341" s="25" t="s">
        <v>1740</v>
      </c>
      <c r="H341" s="29" t="s">
        <v>1824</v>
      </c>
      <c r="I341" s="25">
        <v>1</v>
      </c>
      <c r="J341" s="25">
        <v>1</v>
      </c>
      <c r="K341" s="33">
        <v>6</v>
      </c>
      <c r="L341" s="33">
        <v>10</v>
      </c>
      <c r="M341" s="33" t="s">
        <v>223</v>
      </c>
      <c r="N341" s="33">
        <v>1</v>
      </c>
      <c r="O341" s="30">
        <v>10</v>
      </c>
      <c r="P341" s="33" t="s">
        <v>1807</v>
      </c>
      <c r="Q341" s="34">
        <f t="shared" si="13"/>
        <v>6</v>
      </c>
      <c r="R341" s="33">
        <v>1</v>
      </c>
      <c r="S341" s="34">
        <f t="shared" si="14"/>
        <v>6</v>
      </c>
    </row>
    <row r="342" spans="1:19">
      <c r="A342" s="25">
        <v>339</v>
      </c>
      <c r="B342" s="25" t="s">
        <v>1973</v>
      </c>
      <c r="C342" s="25"/>
      <c r="D342" s="25" t="s">
        <v>1740</v>
      </c>
      <c r="E342" s="36" t="s">
        <v>302</v>
      </c>
      <c r="F342" s="29" t="s">
        <v>1814</v>
      </c>
      <c r="G342" s="25" t="s">
        <v>1740</v>
      </c>
      <c r="H342" s="29" t="s">
        <v>1815</v>
      </c>
      <c r="I342" s="25">
        <v>1</v>
      </c>
      <c r="J342" s="25">
        <v>1</v>
      </c>
      <c r="K342" s="33">
        <v>6</v>
      </c>
      <c r="L342" s="33">
        <v>10</v>
      </c>
      <c r="M342" s="33" t="s">
        <v>223</v>
      </c>
      <c r="N342" s="33">
        <v>1</v>
      </c>
      <c r="O342" s="30">
        <v>10</v>
      </c>
      <c r="P342" s="33" t="s">
        <v>1816</v>
      </c>
      <c r="Q342" s="34">
        <f t="shared" si="13"/>
        <v>6</v>
      </c>
      <c r="R342" s="33">
        <f>J342</f>
        <v>1</v>
      </c>
      <c r="S342" s="34">
        <f t="shared" si="14"/>
        <v>6</v>
      </c>
    </row>
    <row r="343" spans="1:19">
      <c r="A343" s="25">
        <v>340</v>
      </c>
      <c r="B343" s="25" t="s">
        <v>1973</v>
      </c>
      <c r="C343" s="25"/>
      <c r="D343" s="25" t="s">
        <v>1740</v>
      </c>
      <c r="E343" s="36" t="s">
        <v>540</v>
      </c>
      <c r="F343" s="29"/>
      <c r="G343" s="25" t="s">
        <v>1740</v>
      </c>
      <c r="H343" s="29" t="s">
        <v>1824</v>
      </c>
      <c r="I343" s="25">
        <v>1</v>
      </c>
      <c r="J343" s="25">
        <v>1</v>
      </c>
      <c r="K343" s="33">
        <v>6</v>
      </c>
      <c r="L343" s="33">
        <v>10</v>
      </c>
      <c r="M343" s="33" t="s">
        <v>223</v>
      </c>
      <c r="N343" s="33">
        <v>1</v>
      </c>
      <c r="O343" s="30">
        <v>10</v>
      </c>
      <c r="P343" s="33" t="s">
        <v>1807</v>
      </c>
      <c r="Q343" s="34">
        <f t="shared" si="13"/>
        <v>6</v>
      </c>
      <c r="R343" s="33">
        <v>1</v>
      </c>
      <c r="S343" s="34">
        <f t="shared" si="14"/>
        <v>6</v>
      </c>
    </row>
    <row r="344" spans="1:19">
      <c r="A344" s="25">
        <v>341</v>
      </c>
      <c r="B344" s="25" t="s">
        <v>1973</v>
      </c>
      <c r="C344" s="25"/>
      <c r="D344" s="25" t="s">
        <v>1740</v>
      </c>
      <c r="E344" s="36" t="s">
        <v>541</v>
      </c>
      <c r="F344" s="29"/>
      <c r="G344" s="25" t="s">
        <v>1740</v>
      </c>
      <c r="H344" s="29" t="s">
        <v>1824</v>
      </c>
      <c r="I344" s="25">
        <v>1</v>
      </c>
      <c r="J344" s="25">
        <v>1</v>
      </c>
      <c r="K344" s="33">
        <v>6</v>
      </c>
      <c r="L344" s="33">
        <v>10</v>
      </c>
      <c r="M344" s="33" t="s">
        <v>223</v>
      </c>
      <c r="N344" s="33">
        <v>1</v>
      </c>
      <c r="O344" s="30">
        <v>10</v>
      </c>
      <c r="P344" s="33" t="s">
        <v>1807</v>
      </c>
      <c r="Q344" s="34">
        <f t="shared" si="13"/>
        <v>6</v>
      </c>
      <c r="R344" s="33">
        <v>1</v>
      </c>
      <c r="S344" s="34">
        <f t="shared" si="14"/>
        <v>6</v>
      </c>
    </row>
    <row r="345" spans="1:19">
      <c r="A345" s="25">
        <v>342</v>
      </c>
      <c r="B345" s="25" t="s">
        <v>520</v>
      </c>
      <c r="C345" s="25"/>
      <c r="D345" s="25" t="s">
        <v>1740</v>
      </c>
      <c r="E345" s="36" t="s">
        <v>542</v>
      </c>
      <c r="F345" s="29"/>
      <c r="G345" s="25" t="s">
        <v>1740</v>
      </c>
      <c r="H345" s="29" t="s">
        <v>1824</v>
      </c>
      <c r="I345" s="25">
        <v>1</v>
      </c>
      <c r="J345" s="25">
        <v>1</v>
      </c>
      <c r="K345" s="33">
        <v>6</v>
      </c>
      <c r="L345" s="33">
        <v>10</v>
      </c>
      <c r="M345" s="33" t="s">
        <v>223</v>
      </c>
      <c r="N345" s="33">
        <v>1</v>
      </c>
      <c r="O345" s="30">
        <v>10</v>
      </c>
      <c r="P345" s="33" t="s">
        <v>1807</v>
      </c>
      <c r="Q345" s="34">
        <f t="shared" si="13"/>
        <v>6</v>
      </c>
      <c r="R345" s="33">
        <v>1</v>
      </c>
      <c r="S345" s="34">
        <f t="shared" si="14"/>
        <v>6</v>
      </c>
    </row>
    <row r="346" spans="1:19">
      <c r="A346" s="25">
        <v>343</v>
      </c>
      <c r="B346" s="25" t="s">
        <v>520</v>
      </c>
      <c r="C346" s="25"/>
      <c r="D346" s="25" t="s">
        <v>1740</v>
      </c>
      <c r="E346" s="36" t="s">
        <v>543</v>
      </c>
      <c r="F346" s="29"/>
      <c r="G346" s="25" t="s">
        <v>1740</v>
      </c>
      <c r="H346" s="29" t="s">
        <v>1824</v>
      </c>
      <c r="I346" s="25">
        <v>1</v>
      </c>
      <c r="J346" s="25">
        <v>1</v>
      </c>
      <c r="K346" s="33">
        <v>6</v>
      </c>
      <c r="L346" s="33">
        <v>10</v>
      </c>
      <c r="M346" s="33" t="s">
        <v>223</v>
      </c>
      <c r="N346" s="33">
        <v>1</v>
      </c>
      <c r="O346" s="30">
        <v>10</v>
      </c>
      <c r="P346" s="33" t="s">
        <v>1807</v>
      </c>
      <c r="Q346" s="34">
        <f t="shared" si="13"/>
        <v>6</v>
      </c>
      <c r="R346" s="33">
        <v>1</v>
      </c>
      <c r="S346" s="34">
        <f t="shared" si="14"/>
        <v>6</v>
      </c>
    </row>
    <row r="347" spans="1:19">
      <c r="A347" s="25">
        <v>344</v>
      </c>
      <c r="B347" s="25" t="s">
        <v>520</v>
      </c>
      <c r="C347" s="25"/>
      <c r="D347" s="25" t="s">
        <v>1740</v>
      </c>
      <c r="E347" s="36" t="s">
        <v>544</v>
      </c>
      <c r="F347" s="29"/>
      <c r="G347" s="25" t="s">
        <v>1740</v>
      </c>
      <c r="H347" s="29" t="s">
        <v>1824</v>
      </c>
      <c r="I347" s="25">
        <v>1</v>
      </c>
      <c r="J347" s="25">
        <v>1</v>
      </c>
      <c r="K347" s="33">
        <v>6</v>
      </c>
      <c r="L347" s="33">
        <v>10</v>
      </c>
      <c r="M347" s="33" t="s">
        <v>223</v>
      </c>
      <c r="N347" s="33">
        <v>1</v>
      </c>
      <c r="O347" s="30">
        <v>10</v>
      </c>
      <c r="P347" s="33" t="s">
        <v>1807</v>
      </c>
      <c r="Q347" s="34">
        <f t="shared" si="13"/>
        <v>6</v>
      </c>
      <c r="R347" s="33">
        <v>1</v>
      </c>
      <c r="S347" s="34">
        <f t="shared" si="14"/>
        <v>6</v>
      </c>
    </row>
    <row r="348" spans="1:19">
      <c r="A348" s="25">
        <v>345</v>
      </c>
      <c r="B348" s="25" t="s">
        <v>1996</v>
      </c>
      <c r="C348" s="25"/>
      <c r="D348" s="25" t="s">
        <v>1702</v>
      </c>
      <c r="E348" s="36" t="s">
        <v>1997</v>
      </c>
      <c r="F348" s="29" t="s">
        <v>1944</v>
      </c>
      <c r="G348" s="25" t="s">
        <v>1702</v>
      </c>
      <c r="H348" s="29" t="s">
        <v>1844</v>
      </c>
      <c r="I348" s="25">
        <v>2</v>
      </c>
      <c r="J348" s="25">
        <v>1</v>
      </c>
      <c r="K348" s="32">
        <v>5</v>
      </c>
      <c r="L348" s="33">
        <v>15.1</v>
      </c>
      <c r="M348" s="33" t="s">
        <v>1742</v>
      </c>
      <c r="N348" s="33">
        <v>1</v>
      </c>
      <c r="O348" s="30">
        <v>10.1</v>
      </c>
      <c r="P348" s="33" t="s">
        <v>1816</v>
      </c>
      <c r="Q348" s="34">
        <f t="shared" si="13"/>
        <v>5</v>
      </c>
      <c r="R348" s="33">
        <f>J348</f>
        <v>1</v>
      </c>
      <c r="S348" s="34">
        <f t="shared" si="14"/>
        <v>5</v>
      </c>
    </row>
    <row r="349" spans="1:19">
      <c r="A349" s="25">
        <v>346</v>
      </c>
      <c r="B349" s="25" t="s">
        <v>1996</v>
      </c>
      <c r="C349" s="25"/>
      <c r="D349" s="25" t="s">
        <v>1702</v>
      </c>
      <c r="E349" s="36" t="s">
        <v>1997</v>
      </c>
      <c r="F349" s="29" t="s">
        <v>1998</v>
      </c>
      <c r="G349" s="25" t="s">
        <v>1702</v>
      </c>
      <c r="H349" s="29" t="s">
        <v>1828</v>
      </c>
      <c r="I349" s="25">
        <v>4</v>
      </c>
      <c r="J349" s="25">
        <v>1</v>
      </c>
      <c r="K349" s="32">
        <v>5</v>
      </c>
      <c r="L349" s="33">
        <v>25.1</v>
      </c>
      <c r="M349" s="33" t="s">
        <v>1742</v>
      </c>
      <c r="N349" s="33">
        <v>1</v>
      </c>
      <c r="O349" s="30">
        <v>10.1</v>
      </c>
      <c r="P349" s="33" t="s">
        <v>1807</v>
      </c>
      <c r="Q349" s="34">
        <f t="shared" si="13"/>
        <v>5</v>
      </c>
      <c r="R349" s="33">
        <f>J349</f>
        <v>1</v>
      </c>
      <c r="S349" s="34">
        <f t="shared" si="14"/>
        <v>5</v>
      </c>
    </row>
    <row r="350" spans="1:19">
      <c r="A350" s="25">
        <v>347</v>
      </c>
      <c r="B350" s="25" t="s">
        <v>1996</v>
      </c>
      <c r="C350" s="25"/>
      <c r="D350" s="25" t="s">
        <v>1708</v>
      </c>
      <c r="E350" s="37" t="s">
        <v>1999</v>
      </c>
      <c r="F350" s="29" t="s">
        <v>2000</v>
      </c>
      <c r="G350" s="25" t="s">
        <v>1708</v>
      </c>
      <c r="H350" s="29" t="s">
        <v>1844</v>
      </c>
      <c r="I350" s="25">
        <v>2</v>
      </c>
      <c r="J350" s="25">
        <v>1</v>
      </c>
      <c r="K350" s="32">
        <v>11.6</v>
      </c>
      <c r="L350" s="33">
        <v>29.7</v>
      </c>
      <c r="M350" s="33" t="s">
        <v>1742</v>
      </c>
      <c r="N350" s="33">
        <v>1</v>
      </c>
      <c r="O350" s="30">
        <v>18.100000000000001</v>
      </c>
      <c r="P350" s="33" t="s">
        <v>1816</v>
      </c>
      <c r="Q350" s="34">
        <f t="shared" si="13"/>
        <v>11.6</v>
      </c>
      <c r="R350" s="33">
        <v>1</v>
      </c>
      <c r="S350" s="34">
        <f t="shared" si="14"/>
        <v>11.6</v>
      </c>
    </row>
    <row r="351" spans="1:19">
      <c r="A351" s="25">
        <v>348</v>
      </c>
      <c r="B351" s="25" t="s">
        <v>1996</v>
      </c>
      <c r="C351" s="25"/>
      <c r="D351" s="25" t="s">
        <v>1708</v>
      </c>
      <c r="E351" s="37" t="s">
        <v>545</v>
      </c>
      <c r="F351" s="29" t="s">
        <v>2001</v>
      </c>
      <c r="G351" s="25" t="s">
        <v>1708</v>
      </c>
      <c r="H351" s="29" t="s">
        <v>1844</v>
      </c>
      <c r="I351" s="25">
        <v>2</v>
      </c>
      <c r="J351" s="25">
        <v>1</v>
      </c>
      <c r="K351" s="32">
        <v>27</v>
      </c>
      <c r="L351" s="33">
        <v>61.5</v>
      </c>
      <c r="M351" s="33" t="s">
        <v>1742</v>
      </c>
      <c r="N351" s="33">
        <v>1</v>
      </c>
      <c r="O351" s="30">
        <v>34.5</v>
      </c>
      <c r="P351" s="33" t="s">
        <v>1816</v>
      </c>
      <c r="Q351" s="34">
        <f t="shared" ref="Q351:Q414" si="15">K351</f>
        <v>27</v>
      </c>
      <c r="R351" s="33">
        <v>1</v>
      </c>
      <c r="S351" s="34">
        <f t="shared" si="14"/>
        <v>27</v>
      </c>
    </row>
    <row r="352" spans="1:19">
      <c r="A352" s="25">
        <v>349</v>
      </c>
      <c r="B352" s="25" t="s">
        <v>1996</v>
      </c>
      <c r="C352" s="25"/>
      <c r="D352" s="25" t="s">
        <v>1708</v>
      </c>
      <c r="E352" s="37" t="s">
        <v>546</v>
      </c>
      <c r="F352" s="29" t="s">
        <v>2000</v>
      </c>
      <c r="G352" s="25" t="s">
        <v>1708</v>
      </c>
      <c r="H352" s="29" t="s">
        <v>1844</v>
      </c>
      <c r="I352" s="25">
        <v>2</v>
      </c>
      <c r="J352" s="25">
        <v>1</v>
      </c>
      <c r="K352" s="32">
        <v>12.2</v>
      </c>
      <c r="L352" s="33">
        <v>30.9</v>
      </c>
      <c r="M352" s="33" t="s">
        <v>1742</v>
      </c>
      <c r="N352" s="33">
        <v>1</v>
      </c>
      <c r="O352" s="30">
        <v>18.7</v>
      </c>
      <c r="P352" s="33" t="s">
        <v>1816</v>
      </c>
      <c r="Q352" s="34">
        <f t="shared" si="15"/>
        <v>12.2</v>
      </c>
      <c r="R352" s="33">
        <v>1</v>
      </c>
      <c r="S352" s="34">
        <f t="shared" si="14"/>
        <v>12.2</v>
      </c>
    </row>
    <row r="353" spans="1:19">
      <c r="A353" s="25">
        <v>350</v>
      </c>
      <c r="B353" s="25" t="s">
        <v>1996</v>
      </c>
      <c r="C353" s="25"/>
      <c r="D353" s="25" t="s">
        <v>1708</v>
      </c>
      <c r="E353" s="37" t="s">
        <v>547</v>
      </c>
      <c r="F353" s="29" t="s">
        <v>2001</v>
      </c>
      <c r="G353" s="25" t="s">
        <v>1708</v>
      </c>
      <c r="H353" s="29" t="s">
        <v>1844</v>
      </c>
      <c r="I353" s="25">
        <v>2</v>
      </c>
      <c r="J353" s="25">
        <v>1</v>
      </c>
      <c r="K353" s="32">
        <v>36.5</v>
      </c>
      <c r="L353" s="33">
        <v>79.5</v>
      </c>
      <c r="M353" s="33" t="s">
        <v>1742</v>
      </c>
      <c r="N353" s="33">
        <v>1</v>
      </c>
      <c r="O353" s="30">
        <v>43</v>
      </c>
      <c r="P353" s="33" t="s">
        <v>1816</v>
      </c>
      <c r="Q353" s="34">
        <f t="shared" si="15"/>
        <v>36.5</v>
      </c>
      <c r="R353" s="33">
        <v>1</v>
      </c>
      <c r="S353" s="34">
        <f t="shared" si="14"/>
        <v>36.5</v>
      </c>
    </row>
    <row r="354" spans="1:19">
      <c r="A354" s="25">
        <v>351</v>
      </c>
      <c r="B354" s="25" t="s">
        <v>1996</v>
      </c>
      <c r="C354" s="25"/>
      <c r="D354" s="25" t="s">
        <v>1708</v>
      </c>
      <c r="E354" s="37" t="s">
        <v>548</v>
      </c>
      <c r="F354" s="29" t="s">
        <v>1944</v>
      </c>
      <c r="G354" s="25" t="s">
        <v>1708</v>
      </c>
      <c r="H354" s="29" t="s">
        <v>1844</v>
      </c>
      <c r="I354" s="25">
        <v>2</v>
      </c>
      <c r="J354" s="25">
        <v>1</v>
      </c>
      <c r="K354" s="32">
        <v>40.6</v>
      </c>
      <c r="L354" s="33">
        <v>86.7</v>
      </c>
      <c r="M354" s="33" t="s">
        <v>1742</v>
      </c>
      <c r="N354" s="33">
        <v>1</v>
      </c>
      <c r="O354" s="30">
        <v>46.1</v>
      </c>
      <c r="P354" s="33" t="s">
        <v>1816</v>
      </c>
      <c r="Q354" s="34">
        <f t="shared" si="15"/>
        <v>40.6</v>
      </c>
      <c r="R354" s="33">
        <v>1</v>
      </c>
      <c r="S354" s="34">
        <f t="shared" si="14"/>
        <v>40.6</v>
      </c>
    </row>
    <row r="355" spans="1:19">
      <c r="A355" s="25">
        <v>352</v>
      </c>
      <c r="B355" s="25" t="s">
        <v>1996</v>
      </c>
      <c r="C355" s="25"/>
      <c r="D355" s="25" t="s">
        <v>1708</v>
      </c>
      <c r="E355" s="37" t="s">
        <v>549</v>
      </c>
      <c r="F355" s="29" t="s">
        <v>1847</v>
      </c>
      <c r="G355" s="25" t="s">
        <v>1708</v>
      </c>
      <c r="H355" s="29" t="s">
        <v>1828</v>
      </c>
      <c r="I355" s="25">
        <v>2</v>
      </c>
      <c r="J355" s="25">
        <v>1</v>
      </c>
      <c r="K355" s="32">
        <v>44.1</v>
      </c>
      <c r="L355" s="33">
        <v>93.7</v>
      </c>
      <c r="M355" s="33" t="s">
        <v>1742</v>
      </c>
      <c r="N355" s="33">
        <v>1</v>
      </c>
      <c r="O355" s="30">
        <v>49.6</v>
      </c>
      <c r="P355" s="33" t="s">
        <v>1816</v>
      </c>
      <c r="Q355" s="34">
        <f t="shared" si="15"/>
        <v>44.1</v>
      </c>
      <c r="R355" s="33">
        <v>1</v>
      </c>
      <c r="S355" s="34">
        <f t="shared" si="14"/>
        <v>44.1</v>
      </c>
    </row>
    <row r="356" spans="1:19">
      <c r="A356" s="25">
        <v>353</v>
      </c>
      <c r="B356" s="25" t="s">
        <v>1996</v>
      </c>
      <c r="C356" s="25"/>
      <c r="D356" s="25" t="s">
        <v>1708</v>
      </c>
      <c r="E356" s="37" t="s">
        <v>550</v>
      </c>
      <c r="F356" s="29" t="s">
        <v>1944</v>
      </c>
      <c r="G356" s="25" t="s">
        <v>1708</v>
      </c>
      <c r="H356" s="29" t="s">
        <v>1844</v>
      </c>
      <c r="I356" s="25">
        <v>2</v>
      </c>
      <c r="J356" s="25">
        <v>1</v>
      </c>
      <c r="K356" s="32">
        <v>3.4</v>
      </c>
      <c r="L356" s="33">
        <v>12.3</v>
      </c>
      <c r="M356" s="33" t="s">
        <v>1742</v>
      </c>
      <c r="N356" s="33">
        <v>1</v>
      </c>
      <c r="O356" s="30">
        <v>8.9</v>
      </c>
      <c r="P356" s="33" t="s">
        <v>1816</v>
      </c>
      <c r="Q356" s="34">
        <f t="shared" si="15"/>
        <v>3.4</v>
      </c>
      <c r="R356" s="33">
        <v>1</v>
      </c>
      <c r="S356" s="34">
        <f t="shared" si="14"/>
        <v>3.4</v>
      </c>
    </row>
    <row r="357" spans="1:19">
      <c r="A357" s="25">
        <v>354</v>
      </c>
      <c r="B357" s="25" t="s">
        <v>1996</v>
      </c>
      <c r="C357" s="25"/>
      <c r="D357" s="25" t="s">
        <v>1708</v>
      </c>
      <c r="E357" s="37" t="s">
        <v>551</v>
      </c>
      <c r="F357" s="29" t="s">
        <v>1944</v>
      </c>
      <c r="G357" s="25" t="s">
        <v>1708</v>
      </c>
      <c r="H357" s="29" t="s">
        <v>1844</v>
      </c>
      <c r="I357" s="25">
        <v>2</v>
      </c>
      <c r="J357" s="25">
        <v>1</v>
      </c>
      <c r="K357" s="32">
        <v>3</v>
      </c>
      <c r="L357" s="33">
        <v>11.5</v>
      </c>
      <c r="M357" s="33" t="s">
        <v>1742</v>
      </c>
      <c r="N357" s="33">
        <v>1</v>
      </c>
      <c r="O357" s="30">
        <v>8.5</v>
      </c>
      <c r="P357" s="33" t="s">
        <v>1816</v>
      </c>
      <c r="Q357" s="34">
        <f t="shared" si="15"/>
        <v>3</v>
      </c>
      <c r="R357" s="33">
        <v>1</v>
      </c>
      <c r="S357" s="34">
        <f t="shared" si="14"/>
        <v>3</v>
      </c>
    </row>
    <row r="358" spans="1:19">
      <c r="A358" s="25">
        <v>355</v>
      </c>
      <c r="B358" s="25" t="s">
        <v>1996</v>
      </c>
      <c r="C358" s="25"/>
      <c r="D358" s="25" t="s">
        <v>1708</v>
      </c>
      <c r="E358" s="37" t="s">
        <v>552</v>
      </c>
      <c r="F358" s="29" t="s">
        <v>1944</v>
      </c>
      <c r="G358" s="25" t="s">
        <v>1708</v>
      </c>
      <c r="H358" s="29" t="s">
        <v>1844</v>
      </c>
      <c r="I358" s="25">
        <v>2</v>
      </c>
      <c r="J358" s="25">
        <v>1</v>
      </c>
      <c r="K358" s="32">
        <v>2.6</v>
      </c>
      <c r="L358" s="33">
        <v>10.7</v>
      </c>
      <c r="M358" s="33" t="s">
        <v>1742</v>
      </c>
      <c r="N358" s="33">
        <v>1</v>
      </c>
      <c r="O358" s="30">
        <v>8.1</v>
      </c>
      <c r="P358" s="33" t="s">
        <v>1816</v>
      </c>
      <c r="Q358" s="34">
        <f t="shared" si="15"/>
        <v>2.6</v>
      </c>
      <c r="R358" s="33">
        <v>1</v>
      </c>
      <c r="S358" s="34">
        <f t="shared" si="14"/>
        <v>2.6</v>
      </c>
    </row>
    <row r="359" spans="1:19">
      <c r="A359" s="25">
        <v>356</v>
      </c>
      <c r="B359" s="25" t="s">
        <v>1996</v>
      </c>
      <c r="C359" s="25"/>
      <c r="D359" s="25" t="s">
        <v>1708</v>
      </c>
      <c r="E359" s="37" t="s">
        <v>553</v>
      </c>
      <c r="F359" s="29" t="s">
        <v>1847</v>
      </c>
      <c r="G359" s="25" t="s">
        <v>1708</v>
      </c>
      <c r="H359" s="29" t="s">
        <v>1844</v>
      </c>
      <c r="I359" s="25">
        <v>2</v>
      </c>
      <c r="J359" s="25">
        <v>1</v>
      </c>
      <c r="K359" s="32">
        <v>2.2000000000000002</v>
      </c>
      <c r="L359" s="33">
        <v>9.9</v>
      </c>
      <c r="M359" s="33" t="s">
        <v>1742</v>
      </c>
      <c r="N359" s="33">
        <v>1</v>
      </c>
      <c r="O359" s="30">
        <v>7.7</v>
      </c>
      <c r="P359" s="33" t="s">
        <v>1816</v>
      </c>
      <c r="Q359" s="34">
        <f t="shared" si="15"/>
        <v>2.2000000000000002</v>
      </c>
      <c r="R359" s="33">
        <v>1</v>
      </c>
      <c r="S359" s="34">
        <f t="shared" si="14"/>
        <v>2.2000000000000002</v>
      </c>
    </row>
    <row r="360" spans="1:19">
      <c r="A360" s="25">
        <v>357</v>
      </c>
      <c r="B360" s="25" t="s">
        <v>1996</v>
      </c>
      <c r="C360" s="25"/>
      <c r="D360" s="25" t="s">
        <v>1708</v>
      </c>
      <c r="E360" s="37" t="s">
        <v>554</v>
      </c>
      <c r="F360" s="29" t="s">
        <v>1847</v>
      </c>
      <c r="G360" s="25" t="s">
        <v>1708</v>
      </c>
      <c r="H360" s="29" t="s">
        <v>1844</v>
      </c>
      <c r="I360" s="25">
        <v>2</v>
      </c>
      <c r="J360" s="25">
        <v>1</v>
      </c>
      <c r="K360" s="32">
        <v>1.8</v>
      </c>
      <c r="L360" s="33">
        <v>9.1</v>
      </c>
      <c r="M360" s="33" t="s">
        <v>1742</v>
      </c>
      <c r="N360" s="33">
        <v>1</v>
      </c>
      <c r="O360" s="30">
        <v>7.3</v>
      </c>
      <c r="P360" s="33" t="s">
        <v>1816</v>
      </c>
      <c r="Q360" s="34">
        <f t="shared" si="15"/>
        <v>1.8</v>
      </c>
      <c r="R360" s="33">
        <v>1</v>
      </c>
      <c r="S360" s="34">
        <f t="shared" si="14"/>
        <v>1.8</v>
      </c>
    </row>
    <row r="361" spans="1:19">
      <c r="A361" s="25">
        <v>358</v>
      </c>
      <c r="B361" s="25" t="s">
        <v>1996</v>
      </c>
      <c r="C361" s="25"/>
      <c r="D361" s="25" t="s">
        <v>1708</v>
      </c>
      <c r="E361" s="37" t="s">
        <v>555</v>
      </c>
      <c r="F361" s="29" t="s">
        <v>2002</v>
      </c>
      <c r="G361" s="25" t="s">
        <v>1708</v>
      </c>
      <c r="H361" s="29" t="s">
        <v>1844</v>
      </c>
      <c r="I361" s="25">
        <v>2</v>
      </c>
      <c r="J361" s="25">
        <v>1</v>
      </c>
      <c r="K361" s="32">
        <v>30.8</v>
      </c>
      <c r="L361" s="33">
        <v>68.099999999999994</v>
      </c>
      <c r="M361" s="33" t="s">
        <v>1742</v>
      </c>
      <c r="N361" s="33">
        <v>1</v>
      </c>
      <c r="O361" s="30">
        <v>37.299999999999997</v>
      </c>
      <c r="P361" s="33" t="s">
        <v>1816</v>
      </c>
      <c r="Q361" s="34">
        <f t="shared" si="15"/>
        <v>30.8</v>
      </c>
      <c r="R361" s="33">
        <v>1</v>
      </c>
      <c r="S361" s="34">
        <f t="shared" si="14"/>
        <v>30.8</v>
      </c>
    </row>
    <row r="362" spans="1:19">
      <c r="A362" s="25">
        <v>359</v>
      </c>
      <c r="B362" s="25" t="s">
        <v>1996</v>
      </c>
      <c r="C362" s="25"/>
      <c r="D362" s="25" t="s">
        <v>1708</v>
      </c>
      <c r="E362" s="37" t="s">
        <v>556</v>
      </c>
      <c r="F362" s="29" t="s">
        <v>1847</v>
      </c>
      <c r="G362" s="25" t="s">
        <v>1708</v>
      </c>
      <c r="H362" s="29" t="s">
        <v>1828</v>
      </c>
      <c r="I362" s="25">
        <v>2</v>
      </c>
      <c r="J362" s="25">
        <v>1</v>
      </c>
      <c r="K362" s="32">
        <v>42.7</v>
      </c>
      <c r="L362" s="33">
        <v>90.9</v>
      </c>
      <c r="M362" s="33" t="s">
        <v>1742</v>
      </c>
      <c r="N362" s="33">
        <v>1</v>
      </c>
      <c r="O362" s="30">
        <v>48.2</v>
      </c>
      <c r="P362" s="33" t="s">
        <v>1816</v>
      </c>
      <c r="Q362" s="34">
        <f t="shared" si="15"/>
        <v>42.7</v>
      </c>
      <c r="R362" s="33">
        <v>1</v>
      </c>
      <c r="S362" s="34">
        <f t="shared" si="14"/>
        <v>42.7</v>
      </c>
    </row>
    <row r="363" spans="1:19">
      <c r="A363" s="25">
        <v>360</v>
      </c>
      <c r="B363" s="25" t="s">
        <v>1996</v>
      </c>
      <c r="C363" s="25"/>
      <c r="D363" s="25" t="s">
        <v>1708</v>
      </c>
      <c r="E363" s="37" t="s">
        <v>557</v>
      </c>
      <c r="F363" s="29" t="s">
        <v>2003</v>
      </c>
      <c r="G363" s="25" t="s">
        <v>1708</v>
      </c>
      <c r="H363" s="29" t="s">
        <v>1844</v>
      </c>
      <c r="I363" s="25">
        <v>2</v>
      </c>
      <c r="J363" s="25">
        <v>1</v>
      </c>
      <c r="K363" s="38"/>
      <c r="L363" s="33">
        <v>0</v>
      </c>
      <c r="M363" s="33" t="s">
        <v>1742</v>
      </c>
      <c r="N363" s="33">
        <v>1</v>
      </c>
      <c r="O363" s="30">
        <v>4.5</v>
      </c>
      <c r="P363" s="33" t="s">
        <v>1816</v>
      </c>
      <c r="Q363" s="34">
        <f t="shared" si="15"/>
        <v>0</v>
      </c>
      <c r="R363" s="33">
        <v>1</v>
      </c>
      <c r="S363" s="34">
        <f t="shared" si="14"/>
        <v>0</v>
      </c>
    </row>
    <row r="364" spans="1:19">
      <c r="A364" s="25">
        <v>361</v>
      </c>
      <c r="B364" s="25" t="s">
        <v>1996</v>
      </c>
      <c r="C364" s="25"/>
      <c r="D364" s="25" t="s">
        <v>1708</v>
      </c>
      <c r="E364" s="37" t="s">
        <v>558</v>
      </c>
      <c r="F364" s="29" t="s">
        <v>2004</v>
      </c>
      <c r="G364" s="25" t="s">
        <v>1708</v>
      </c>
      <c r="H364" s="29" t="s">
        <v>1741</v>
      </c>
      <c r="I364" s="25">
        <v>4</v>
      </c>
      <c r="J364" s="25">
        <v>1</v>
      </c>
      <c r="K364" s="32">
        <v>28.5</v>
      </c>
      <c r="L364" s="33">
        <v>122.9</v>
      </c>
      <c r="M364" s="33" t="s">
        <v>1760</v>
      </c>
      <c r="N364" s="33">
        <v>1</v>
      </c>
      <c r="O364" s="30">
        <v>37.4</v>
      </c>
      <c r="P364" s="33" t="s">
        <v>1743</v>
      </c>
      <c r="Q364" s="34">
        <f t="shared" si="15"/>
        <v>28.5</v>
      </c>
      <c r="R364" s="33">
        <v>1</v>
      </c>
      <c r="S364" s="34">
        <f t="shared" si="14"/>
        <v>28.5</v>
      </c>
    </row>
    <row r="365" spans="1:19">
      <c r="A365" s="25">
        <v>362</v>
      </c>
      <c r="B365" s="25" t="s">
        <v>1996</v>
      </c>
      <c r="C365" s="25"/>
      <c r="D365" s="25" t="s">
        <v>1708</v>
      </c>
      <c r="E365" s="37" t="s">
        <v>559</v>
      </c>
      <c r="F365" s="29" t="s">
        <v>2005</v>
      </c>
      <c r="G365" s="25" t="s">
        <v>1708</v>
      </c>
      <c r="H365" s="29" t="s">
        <v>1741</v>
      </c>
      <c r="I365" s="25">
        <v>4</v>
      </c>
      <c r="J365" s="25">
        <v>1</v>
      </c>
      <c r="K365" s="32">
        <v>55</v>
      </c>
      <c r="L365" s="33">
        <v>228.9</v>
      </c>
      <c r="M365" s="33" t="s">
        <v>1760</v>
      </c>
      <c r="N365" s="33">
        <v>1</v>
      </c>
      <c r="O365" s="30">
        <v>63.9</v>
      </c>
      <c r="P365" s="33" t="s">
        <v>1743</v>
      </c>
      <c r="Q365" s="34">
        <f t="shared" si="15"/>
        <v>55</v>
      </c>
      <c r="R365" s="33">
        <v>1</v>
      </c>
      <c r="S365" s="34">
        <f t="shared" si="14"/>
        <v>55</v>
      </c>
    </row>
    <row r="366" spans="1:19">
      <c r="A366" s="25">
        <v>363</v>
      </c>
      <c r="B366" s="25" t="s">
        <v>1996</v>
      </c>
      <c r="C366" s="25"/>
      <c r="D366" s="25" t="s">
        <v>1708</v>
      </c>
      <c r="E366" s="37" t="s">
        <v>560</v>
      </c>
      <c r="F366" s="29" t="s">
        <v>2006</v>
      </c>
      <c r="G366" s="25" t="s">
        <v>1708</v>
      </c>
      <c r="H366" s="29" t="s">
        <v>1741</v>
      </c>
      <c r="I366" s="25">
        <v>4</v>
      </c>
      <c r="J366" s="25">
        <v>1</v>
      </c>
      <c r="K366" s="32">
        <v>68.8</v>
      </c>
      <c r="L366" s="33">
        <v>284.10000000000002</v>
      </c>
      <c r="M366" s="33" t="s">
        <v>1760</v>
      </c>
      <c r="N366" s="33">
        <v>1</v>
      </c>
      <c r="O366" s="30">
        <v>77.7</v>
      </c>
      <c r="P366" s="33" t="s">
        <v>1743</v>
      </c>
      <c r="Q366" s="34">
        <f t="shared" si="15"/>
        <v>68.8</v>
      </c>
      <c r="R366" s="33">
        <v>1</v>
      </c>
      <c r="S366" s="34">
        <f t="shared" si="14"/>
        <v>68.8</v>
      </c>
    </row>
    <row r="367" spans="1:19">
      <c r="A367" s="25">
        <v>364</v>
      </c>
      <c r="B367" s="25" t="s">
        <v>1996</v>
      </c>
      <c r="C367" s="25"/>
      <c r="D367" s="25" t="s">
        <v>1708</v>
      </c>
      <c r="E367" s="37" t="s">
        <v>2007</v>
      </c>
      <c r="F367" s="29" t="s">
        <v>1849</v>
      </c>
      <c r="G367" s="25" t="s">
        <v>1708</v>
      </c>
      <c r="H367" s="29" t="s">
        <v>1850</v>
      </c>
      <c r="I367" s="25">
        <v>1</v>
      </c>
      <c r="J367" s="25">
        <v>1</v>
      </c>
      <c r="K367" s="32">
        <v>5</v>
      </c>
      <c r="L367" s="33">
        <v>25.5</v>
      </c>
      <c r="M367" s="33" t="s">
        <v>223</v>
      </c>
      <c r="N367" s="33">
        <v>1</v>
      </c>
      <c r="O367" s="30">
        <v>25.5</v>
      </c>
      <c r="P367" s="33" t="s">
        <v>1743</v>
      </c>
      <c r="Q367" s="34">
        <f t="shared" si="15"/>
        <v>5</v>
      </c>
      <c r="R367" s="33">
        <v>1</v>
      </c>
      <c r="S367" s="34">
        <f t="shared" si="14"/>
        <v>5</v>
      </c>
    </row>
    <row r="368" spans="1:19">
      <c r="A368" s="25">
        <v>365</v>
      </c>
      <c r="B368" s="25" t="s">
        <v>1996</v>
      </c>
      <c r="C368" s="25"/>
      <c r="D368" s="25" t="s">
        <v>1708</v>
      </c>
      <c r="E368" s="36" t="s">
        <v>2008</v>
      </c>
      <c r="F368" s="29" t="s">
        <v>2009</v>
      </c>
      <c r="G368" s="25" t="s">
        <v>1708</v>
      </c>
      <c r="H368" s="29" t="s">
        <v>1828</v>
      </c>
      <c r="I368" s="25">
        <v>2</v>
      </c>
      <c r="J368" s="25">
        <v>1</v>
      </c>
      <c r="K368" s="32">
        <v>84.7</v>
      </c>
      <c r="L368" s="33">
        <v>187.9</v>
      </c>
      <c r="M368" s="33" t="s">
        <v>1742</v>
      </c>
      <c r="N368" s="33">
        <v>1</v>
      </c>
      <c r="O368" s="30">
        <v>103.2</v>
      </c>
      <c r="P368" s="33" t="s">
        <v>1816</v>
      </c>
      <c r="Q368" s="34">
        <f t="shared" si="15"/>
        <v>84.7</v>
      </c>
      <c r="R368" s="33">
        <f t="shared" ref="R368:R382" si="16">J368</f>
        <v>1</v>
      </c>
      <c r="S368" s="34">
        <f t="shared" si="14"/>
        <v>84.7</v>
      </c>
    </row>
    <row r="369" spans="1:19">
      <c r="A369" s="25">
        <v>366</v>
      </c>
      <c r="B369" s="25" t="s">
        <v>1996</v>
      </c>
      <c r="C369" s="25"/>
      <c r="D369" s="25" t="s">
        <v>1708</v>
      </c>
      <c r="E369" s="36" t="s">
        <v>562</v>
      </c>
      <c r="F369" s="29" t="s">
        <v>2009</v>
      </c>
      <c r="G369" s="25" t="s">
        <v>1708</v>
      </c>
      <c r="H369" s="29" t="s">
        <v>1828</v>
      </c>
      <c r="I369" s="25">
        <v>2</v>
      </c>
      <c r="J369" s="25">
        <v>1</v>
      </c>
      <c r="K369" s="32">
        <v>90</v>
      </c>
      <c r="L369" s="33">
        <v>198.5</v>
      </c>
      <c r="M369" s="33" t="s">
        <v>1742</v>
      </c>
      <c r="N369" s="33">
        <v>1</v>
      </c>
      <c r="O369" s="30">
        <v>108.5</v>
      </c>
      <c r="P369" s="33" t="s">
        <v>1816</v>
      </c>
      <c r="Q369" s="34">
        <f t="shared" si="15"/>
        <v>90</v>
      </c>
      <c r="R369" s="33">
        <f t="shared" si="16"/>
        <v>1</v>
      </c>
      <c r="S369" s="34">
        <f t="shared" si="14"/>
        <v>90</v>
      </c>
    </row>
    <row r="370" spans="1:19">
      <c r="A370" s="25">
        <v>367</v>
      </c>
      <c r="B370" s="25" t="s">
        <v>1996</v>
      </c>
      <c r="C370" s="25"/>
      <c r="D370" s="25" t="s">
        <v>1708</v>
      </c>
      <c r="E370" s="36" t="s">
        <v>563</v>
      </c>
      <c r="F370" s="29" t="s">
        <v>2009</v>
      </c>
      <c r="G370" s="25" t="s">
        <v>1708</v>
      </c>
      <c r="H370" s="29" t="s">
        <v>1828</v>
      </c>
      <c r="I370" s="25">
        <v>2</v>
      </c>
      <c r="J370" s="25">
        <v>1</v>
      </c>
      <c r="K370" s="32">
        <v>100.39999999999999</v>
      </c>
      <c r="L370" s="33">
        <v>219.3</v>
      </c>
      <c r="M370" s="33" t="s">
        <v>1742</v>
      </c>
      <c r="N370" s="33">
        <v>1</v>
      </c>
      <c r="O370" s="30">
        <v>118.9</v>
      </c>
      <c r="P370" s="33" t="s">
        <v>1816</v>
      </c>
      <c r="Q370" s="34">
        <f t="shared" si="15"/>
        <v>100.39999999999999</v>
      </c>
      <c r="R370" s="33">
        <f t="shared" si="16"/>
        <v>1</v>
      </c>
      <c r="S370" s="34">
        <f t="shared" si="14"/>
        <v>100.4</v>
      </c>
    </row>
    <row r="371" spans="1:19">
      <c r="A371" s="25">
        <v>368</v>
      </c>
      <c r="B371" s="25" t="s">
        <v>1996</v>
      </c>
      <c r="C371" s="25"/>
      <c r="D371" s="25" t="s">
        <v>1708</v>
      </c>
      <c r="E371" s="36" t="s">
        <v>564</v>
      </c>
      <c r="F371" s="29" t="s">
        <v>2009</v>
      </c>
      <c r="G371" s="25" t="s">
        <v>1708</v>
      </c>
      <c r="H371" s="29" t="s">
        <v>1828</v>
      </c>
      <c r="I371" s="25">
        <v>2</v>
      </c>
      <c r="J371" s="25">
        <v>1</v>
      </c>
      <c r="K371" s="32">
        <v>96</v>
      </c>
      <c r="L371" s="33">
        <v>210.5</v>
      </c>
      <c r="M371" s="33" t="s">
        <v>1742</v>
      </c>
      <c r="N371" s="33">
        <v>1</v>
      </c>
      <c r="O371" s="30">
        <v>114.5</v>
      </c>
      <c r="P371" s="33" t="s">
        <v>1816</v>
      </c>
      <c r="Q371" s="34">
        <f t="shared" si="15"/>
        <v>96</v>
      </c>
      <c r="R371" s="33">
        <f t="shared" si="16"/>
        <v>1</v>
      </c>
      <c r="S371" s="34">
        <f t="shared" si="14"/>
        <v>96</v>
      </c>
    </row>
    <row r="372" spans="1:19">
      <c r="A372" s="25">
        <v>369</v>
      </c>
      <c r="B372" s="25" t="s">
        <v>1996</v>
      </c>
      <c r="C372" s="25"/>
      <c r="D372" s="25" t="s">
        <v>1708</v>
      </c>
      <c r="E372" s="36" t="s">
        <v>565</v>
      </c>
      <c r="F372" s="29" t="s">
        <v>2009</v>
      </c>
      <c r="G372" s="25" t="s">
        <v>1708</v>
      </c>
      <c r="H372" s="29" t="s">
        <v>1828</v>
      </c>
      <c r="I372" s="25">
        <v>2</v>
      </c>
      <c r="J372" s="25">
        <v>1</v>
      </c>
      <c r="K372" s="32">
        <v>88.4</v>
      </c>
      <c r="L372" s="33">
        <v>195.3</v>
      </c>
      <c r="M372" s="33" t="s">
        <v>1742</v>
      </c>
      <c r="N372" s="33">
        <v>1</v>
      </c>
      <c r="O372" s="30">
        <v>106.9</v>
      </c>
      <c r="P372" s="33" t="s">
        <v>1816</v>
      </c>
      <c r="Q372" s="34">
        <f t="shared" si="15"/>
        <v>88.4</v>
      </c>
      <c r="R372" s="33">
        <f t="shared" si="16"/>
        <v>1</v>
      </c>
      <c r="S372" s="34">
        <f t="shared" si="14"/>
        <v>88.4</v>
      </c>
    </row>
    <row r="373" spans="1:19">
      <c r="A373" s="25">
        <v>370</v>
      </c>
      <c r="B373" s="25" t="s">
        <v>1996</v>
      </c>
      <c r="C373" s="25"/>
      <c r="D373" s="25" t="s">
        <v>1708</v>
      </c>
      <c r="E373" s="36" t="s">
        <v>566</v>
      </c>
      <c r="F373" s="29" t="s">
        <v>2009</v>
      </c>
      <c r="G373" s="25" t="s">
        <v>1708</v>
      </c>
      <c r="H373" s="29" t="s">
        <v>1828</v>
      </c>
      <c r="I373" s="25">
        <v>2</v>
      </c>
      <c r="J373" s="25">
        <v>1</v>
      </c>
      <c r="K373" s="32">
        <v>76.2</v>
      </c>
      <c r="L373" s="33">
        <v>170.9</v>
      </c>
      <c r="M373" s="33" t="s">
        <v>1742</v>
      </c>
      <c r="N373" s="33">
        <v>1</v>
      </c>
      <c r="O373" s="30">
        <v>94.7</v>
      </c>
      <c r="P373" s="33" t="s">
        <v>1816</v>
      </c>
      <c r="Q373" s="34">
        <f t="shared" si="15"/>
        <v>76.2</v>
      </c>
      <c r="R373" s="33">
        <f t="shared" si="16"/>
        <v>1</v>
      </c>
      <c r="S373" s="34">
        <f t="shared" si="14"/>
        <v>76.2</v>
      </c>
    </row>
    <row r="374" spans="1:19">
      <c r="A374" s="25">
        <v>371</v>
      </c>
      <c r="B374" s="25" t="s">
        <v>1996</v>
      </c>
      <c r="C374" s="25"/>
      <c r="D374" s="25" t="s">
        <v>1708</v>
      </c>
      <c r="E374" s="36" t="s">
        <v>2010</v>
      </c>
      <c r="F374" s="29"/>
      <c r="G374" s="25" t="s">
        <v>1708</v>
      </c>
      <c r="H374" s="29" t="s">
        <v>1828</v>
      </c>
      <c r="I374" s="25">
        <v>2</v>
      </c>
      <c r="J374" s="25">
        <v>1</v>
      </c>
      <c r="K374" s="38"/>
      <c r="L374" s="33">
        <v>0</v>
      </c>
      <c r="M374" s="33" t="s">
        <v>1742</v>
      </c>
      <c r="N374" s="33">
        <v>1</v>
      </c>
      <c r="O374" s="30">
        <v>4.5</v>
      </c>
      <c r="P374" s="33" t="s">
        <v>1816</v>
      </c>
      <c r="Q374" s="34">
        <f t="shared" si="15"/>
        <v>0</v>
      </c>
      <c r="R374" s="33">
        <f t="shared" si="16"/>
        <v>1</v>
      </c>
      <c r="S374" s="34">
        <f t="shared" si="14"/>
        <v>0</v>
      </c>
    </row>
    <row r="375" spans="1:19">
      <c r="A375" s="25">
        <v>372</v>
      </c>
      <c r="B375" s="25" t="s">
        <v>1996</v>
      </c>
      <c r="C375" s="25"/>
      <c r="D375" s="25" t="s">
        <v>1708</v>
      </c>
      <c r="E375" s="36" t="s">
        <v>567</v>
      </c>
      <c r="F375" s="29"/>
      <c r="G375" s="25" t="s">
        <v>1708</v>
      </c>
      <c r="H375" s="29" t="s">
        <v>1828</v>
      </c>
      <c r="I375" s="25">
        <v>2</v>
      </c>
      <c r="J375" s="25">
        <v>1</v>
      </c>
      <c r="K375" s="38"/>
      <c r="L375" s="33">
        <v>0</v>
      </c>
      <c r="M375" s="33" t="s">
        <v>1742</v>
      </c>
      <c r="N375" s="33">
        <v>1</v>
      </c>
      <c r="O375" s="30">
        <v>4.5</v>
      </c>
      <c r="P375" s="33" t="s">
        <v>1816</v>
      </c>
      <c r="Q375" s="34">
        <f t="shared" si="15"/>
        <v>0</v>
      </c>
      <c r="R375" s="33">
        <f t="shared" si="16"/>
        <v>1</v>
      </c>
      <c r="S375" s="34">
        <f t="shared" si="14"/>
        <v>0</v>
      </c>
    </row>
    <row r="376" spans="1:19">
      <c r="A376" s="25">
        <v>373</v>
      </c>
      <c r="B376" s="25" t="s">
        <v>1996</v>
      </c>
      <c r="C376" s="25"/>
      <c r="D376" s="25" t="s">
        <v>1708</v>
      </c>
      <c r="E376" s="36" t="s">
        <v>568</v>
      </c>
      <c r="F376" s="29"/>
      <c r="G376" s="25" t="s">
        <v>1708</v>
      </c>
      <c r="H376" s="29" t="s">
        <v>1828</v>
      </c>
      <c r="I376" s="25">
        <v>2</v>
      </c>
      <c r="J376" s="25">
        <v>1</v>
      </c>
      <c r="K376" s="38"/>
      <c r="L376" s="33">
        <v>0</v>
      </c>
      <c r="M376" s="33" t="s">
        <v>1742</v>
      </c>
      <c r="N376" s="33">
        <v>1</v>
      </c>
      <c r="O376" s="30">
        <v>4.5</v>
      </c>
      <c r="P376" s="33" t="s">
        <v>1816</v>
      </c>
      <c r="Q376" s="34">
        <f t="shared" si="15"/>
        <v>0</v>
      </c>
      <c r="R376" s="33">
        <f t="shared" si="16"/>
        <v>1</v>
      </c>
      <c r="S376" s="34">
        <f t="shared" si="14"/>
        <v>0</v>
      </c>
    </row>
    <row r="377" spans="1:19">
      <c r="A377" s="25">
        <v>374</v>
      </c>
      <c r="B377" s="25" t="s">
        <v>1996</v>
      </c>
      <c r="C377" s="25"/>
      <c r="D377" s="25" t="s">
        <v>1708</v>
      </c>
      <c r="E377" s="36" t="s">
        <v>569</v>
      </c>
      <c r="F377" s="29"/>
      <c r="G377" s="25" t="s">
        <v>1708</v>
      </c>
      <c r="H377" s="29" t="s">
        <v>1828</v>
      </c>
      <c r="I377" s="25">
        <v>2</v>
      </c>
      <c r="J377" s="25">
        <v>1</v>
      </c>
      <c r="K377" s="38"/>
      <c r="L377" s="33">
        <v>0</v>
      </c>
      <c r="M377" s="33" t="s">
        <v>1742</v>
      </c>
      <c r="N377" s="33">
        <v>1</v>
      </c>
      <c r="O377" s="30">
        <v>4.5</v>
      </c>
      <c r="P377" s="33" t="s">
        <v>1816</v>
      </c>
      <c r="Q377" s="34">
        <f t="shared" si="15"/>
        <v>0</v>
      </c>
      <c r="R377" s="33">
        <f t="shared" si="16"/>
        <v>1</v>
      </c>
      <c r="S377" s="34">
        <f t="shared" si="14"/>
        <v>0</v>
      </c>
    </row>
    <row r="378" spans="1:19">
      <c r="A378" s="25">
        <v>375</v>
      </c>
      <c r="B378" s="25" t="s">
        <v>1996</v>
      </c>
      <c r="C378" s="25"/>
      <c r="D378" s="25" t="s">
        <v>1708</v>
      </c>
      <c r="E378" s="36" t="s">
        <v>570</v>
      </c>
      <c r="F378" s="29"/>
      <c r="G378" s="25" t="s">
        <v>1708</v>
      </c>
      <c r="H378" s="29" t="s">
        <v>1828</v>
      </c>
      <c r="I378" s="25">
        <v>2</v>
      </c>
      <c r="J378" s="25">
        <v>1</v>
      </c>
      <c r="K378" s="38"/>
      <c r="L378" s="33">
        <v>0</v>
      </c>
      <c r="M378" s="33" t="s">
        <v>1742</v>
      </c>
      <c r="N378" s="33">
        <v>1</v>
      </c>
      <c r="O378" s="30">
        <v>4.5</v>
      </c>
      <c r="P378" s="33" t="s">
        <v>1816</v>
      </c>
      <c r="Q378" s="34">
        <f t="shared" si="15"/>
        <v>0</v>
      </c>
      <c r="R378" s="33">
        <f t="shared" si="16"/>
        <v>1</v>
      </c>
      <c r="S378" s="34">
        <f t="shared" si="14"/>
        <v>0</v>
      </c>
    </row>
    <row r="379" spans="1:19">
      <c r="A379" s="25">
        <v>376</v>
      </c>
      <c r="B379" s="25" t="s">
        <v>1996</v>
      </c>
      <c r="C379" s="25"/>
      <c r="D379" s="25" t="s">
        <v>1708</v>
      </c>
      <c r="E379" s="36" t="s">
        <v>571</v>
      </c>
      <c r="F379" s="29"/>
      <c r="G379" s="25" t="s">
        <v>1708</v>
      </c>
      <c r="H379" s="29" t="s">
        <v>1828</v>
      </c>
      <c r="I379" s="25">
        <v>2</v>
      </c>
      <c r="J379" s="25">
        <v>1</v>
      </c>
      <c r="K379" s="38"/>
      <c r="L379" s="33">
        <v>0</v>
      </c>
      <c r="M379" s="33" t="s">
        <v>1742</v>
      </c>
      <c r="N379" s="33">
        <v>1</v>
      </c>
      <c r="O379" s="30">
        <v>4.5</v>
      </c>
      <c r="P379" s="33" t="s">
        <v>1816</v>
      </c>
      <c r="Q379" s="34">
        <f t="shared" si="15"/>
        <v>0</v>
      </c>
      <c r="R379" s="33">
        <f t="shared" si="16"/>
        <v>1</v>
      </c>
      <c r="S379" s="34">
        <f t="shared" si="14"/>
        <v>0</v>
      </c>
    </row>
    <row r="380" spans="1:19">
      <c r="A380" s="25">
        <v>377</v>
      </c>
      <c r="B380" s="25" t="s">
        <v>1996</v>
      </c>
      <c r="C380" s="25"/>
      <c r="D380" s="25" t="s">
        <v>1708</v>
      </c>
      <c r="E380" s="36" t="s">
        <v>572</v>
      </c>
      <c r="F380" s="29"/>
      <c r="G380" s="25" t="s">
        <v>1708</v>
      </c>
      <c r="H380" s="29" t="s">
        <v>1828</v>
      </c>
      <c r="I380" s="25">
        <v>2</v>
      </c>
      <c r="J380" s="25">
        <v>1</v>
      </c>
      <c r="K380" s="38"/>
      <c r="L380" s="33">
        <v>0</v>
      </c>
      <c r="M380" s="33" t="s">
        <v>1742</v>
      </c>
      <c r="N380" s="33">
        <v>1</v>
      </c>
      <c r="O380" s="30">
        <v>4.5</v>
      </c>
      <c r="P380" s="33" t="s">
        <v>1816</v>
      </c>
      <c r="Q380" s="34">
        <f t="shared" si="15"/>
        <v>0</v>
      </c>
      <c r="R380" s="33">
        <f t="shared" si="16"/>
        <v>1</v>
      </c>
      <c r="S380" s="34">
        <f t="shared" si="14"/>
        <v>0</v>
      </c>
    </row>
    <row r="381" spans="1:19">
      <c r="A381" s="25">
        <v>378</v>
      </c>
      <c r="B381" s="25" t="s">
        <v>1996</v>
      </c>
      <c r="C381" s="25"/>
      <c r="D381" s="25" t="s">
        <v>1708</v>
      </c>
      <c r="E381" s="36" t="s">
        <v>573</v>
      </c>
      <c r="F381" s="29"/>
      <c r="G381" s="25" t="s">
        <v>1708</v>
      </c>
      <c r="H381" s="29" t="s">
        <v>1828</v>
      </c>
      <c r="I381" s="25">
        <v>2</v>
      </c>
      <c r="J381" s="25">
        <v>1</v>
      </c>
      <c r="K381" s="38"/>
      <c r="L381" s="33">
        <v>0</v>
      </c>
      <c r="M381" s="33" t="s">
        <v>1742</v>
      </c>
      <c r="N381" s="33">
        <v>1</v>
      </c>
      <c r="O381" s="30">
        <v>4.5</v>
      </c>
      <c r="P381" s="33" t="s">
        <v>1816</v>
      </c>
      <c r="Q381" s="34">
        <f t="shared" si="15"/>
        <v>0</v>
      </c>
      <c r="R381" s="33">
        <f t="shared" si="16"/>
        <v>1</v>
      </c>
      <c r="S381" s="34">
        <f t="shared" si="14"/>
        <v>0</v>
      </c>
    </row>
    <row r="382" spans="1:19">
      <c r="A382" s="25">
        <v>379</v>
      </c>
      <c r="B382" s="25" t="s">
        <v>1996</v>
      </c>
      <c r="C382" s="25"/>
      <c r="D382" s="25" t="s">
        <v>1708</v>
      </c>
      <c r="E382" s="36" t="s">
        <v>574</v>
      </c>
      <c r="F382" s="29"/>
      <c r="G382" s="25" t="s">
        <v>1708</v>
      </c>
      <c r="H382" s="29" t="s">
        <v>1828</v>
      </c>
      <c r="I382" s="25">
        <v>2</v>
      </c>
      <c r="J382" s="25">
        <v>1</v>
      </c>
      <c r="K382" s="38"/>
      <c r="L382" s="33">
        <v>0</v>
      </c>
      <c r="M382" s="33" t="s">
        <v>1742</v>
      </c>
      <c r="N382" s="33">
        <v>1</v>
      </c>
      <c r="O382" s="30">
        <v>4.5</v>
      </c>
      <c r="P382" s="33" t="s">
        <v>1816</v>
      </c>
      <c r="Q382" s="34">
        <f t="shared" si="15"/>
        <v>0</v>
      </c>
      <c r="R382" s="33">
        <f t="shared" si="16"/>
        <v>1</v>
      </c>
      <c r="S382" s="34">
        <f t="shared" si="14"/>
        <v>0</v>
      </c>
    </row>
    <row r="383" spans="1:19">
      <c r="A383" s="25">
        <v>380</v>
      </c>
      <c r="B383" s="25" t="s">
        <v>1996</v>
      </c>
      <c r="C383" s="25"/>
      <c r="D383" s="25" t="s">
        <v>1708</v>
      </c>
      <c r="E383" s="37" t="s">
        <v>576</v>
      </c>
      <c r="F383" s="29" t="s">
        <v>1849</v>
      </c>
      <c r="G383" s="25" t="s">
        <v>1708</v>
      </c>
      <c r="H383" s="29" t="s">
        <v>1850</v>
      </c>
      <c r="I383" s="25">
        <v>16</v>
      </c>
      <c r="J383" s="25">
        <v>1</v>
      </c>
      <c r="K383" s="32">
        <v>29.6</v>
      </c>
      <c r="L383" s="33">
        <v>494.1</v>
      </c>
      <c r="M383" s="33" t="s">
        <v>223</v>
      </c>
      <c r="N383" s="33">
        <v>1</v>
      </c>
      <c r="O383" s="30">
        <v>50.1</v>
      </c>
      <c r="P383" s="33" t="s">
        <v>1743</v>
      </c>
      <c r="Q383" s="34">
        <f t="shared" si="15"/>
        <v>29.6</v>
      </c>
      <c r="R383" s="33">
        <v>1</v>
      </c>
      <c r="S383" s="34">
        <f t="shared" si="14"/>
        <v>29.6</v>
      </c>
    </row>
    <row r="384" spans="1:19">
      <c r="A384" s="25">
        <v>381</v>
      </c>
      <c r="B384" s="25" t="s">
        <v>1996</v>
      </c>
      <c r="C384" s="25"/>
      <c r="D384" s="25" t="s">
        <v>1708</v>
      </c>
      <c r="E384" s="36" t="s">
        <v>577</v>
      </c>
      <c r="F384" s="29" t="s">
        <v>2009</v>
      </c>
      <c r="G384" s="25" t="s">
        <v>1708</v>
      </c>
      <c r="H384" s="29" t="s">
        <v>1828</v>
      </c>
      <c r="I384" s="25">
        <v>2</v>
      </c>
      <c r="J384" s="25">
        <v>1</v>
      </c>
      <c r="K384" s="32">
        <v>92.1</v>
      </c>
      <c r="L384" s="33">
        <v>202.7</v>
      </c>
      <c r="M384" s="33" t="s">
        <v>1742</v>
      </c>
      <c r="N384" s="33">
        <v>1</v>
      </c>
      <c r="O384" s="30">
        <v>110.6</v>
      </c>
      <c r="P384" s="33" t="s">
        <v>1816</v>
      </c>
      <c r="Q384" s="34">
        <f t="shared" si="15"/>
        <v>92.1</v>
      </c>
      <c r="R384" s="33">
        <f t="shared" ref="R384:R398" si="17">J384</f>
        <v>1</v>
      </c>
      <c r="S384" s="34">
        <f t="shared" si="14"/>
        <v>92.1</v>
      </c>
    </row>
    <row r="385" spans="1:19">
      <c r="A385" s="25">
        <v>382</v>
      </c>
      <c r="B385" s="25" t="s">
        <v>1996</v>
      </c>
      <c r="C385" s="25"/>
      <c r="D385" s="25" t="s">
        <v>1708</v>
      </c>
      <c r="E385" s="36" t="s">
        <v>578</v>
      </c>
      <c r="F385" s="29" t="s">
        <v>2009</v>
      </c>
      <c r="G385" s="25" t="s">
        <v>1708</v>
      </c>
      <c r="H385" s="29" t="s">
        <v>1828</v>
      </c>
      <c r="I385" s="25">
        <v>2</v>
      </c>
      <c r="J385" s="25">
        <v>1</v>
      </c>
      <c r="K385" s="32">
        <v>79.8</v>
      </c>
      <c r="L385" s="33">
        <v>178.1</v>
      </c>
      <c r="M385" s="33" t="s">
        <v>1742</v>
      </c>
      <c r="N385" s="33">
        <v>1</v>
      </c>
      <c r="O385" s="30">
        <v>98.3</v>
      </c>
      <c r="P385" s="33" t="s">
        <v>1816</v>
      </c>
      <c r="Q385" s="34">
        <f t="shared" si="15"/>
        <v>79.8</v>
      </c>
      <c r="R385" s="33">
        <f t="shared" si="17"/>
        <v>1</v>
      </c>
      <c r="S385" s="34">
        <f t="shared" si="14"/>
        <v>79.8</v>
      </c>
    </row>
    <row r="386" spans="1:19">
      <c r="A386" s="25">
        <v>383</v>
      </c>
      <c r="B386" s="25" t="s">
        <v>1996</v>
      </c>
      <c r="C386" s="25"/>
      <c r="D386" s="25" t="s">
        <v>1708</v>
      </c>
      <c r="E386" s="36" t="s">
        <v>579</v>
      </c>
      <c r="F386" s="29" t="s">
        <v>2009</v>
      </c>
      <c r="G386" s="25" t="s">
        <v>1708</v>
      </c>
      <c r="H386" s="29" t="s">
        <v>1828</v>
      </c>
      <c r="I386" s="25">
        <v>2</v>
      </c>
      <c r="J386" s="25">
        <v>1</v>
      </c>
      <c r="K386" s="32">
        <v>90.199999999999989</v>
      </c>
      <c r="L386" s="33">
        <v>198.9</v>
      </c>
      <c r="M386" s="33" t="s">
        <v>1742</v>
      </c>
      <c r="N386" s="33">
        <v>1</v>
      </c>
      <c r="O386" s="30">
        <v>108.7</v>
      </c>
      <c r="P386" s="33" t="s">
        <v>1816</v>
      </c>
      <c r="Q386" s="34">
        <f t="shared" si="15"/>
        <v>90.199999999999989</v>
      </c>
      <c r="R386" s="33">
        <f t="shared" si="17"/>
        <v>1</v>
      </c>
      <c r="S386" s="34">
        <f t="shared" si="14"/>
        <v>90.2</v>
      </c>
    </row>
    <row r="387" spans="1:19">
      <c r="A387" s="25">
        <v>384</v>
      </c>
      <c r="B387" s="25" t="s">
        <v>1996</v>
      </c>
      <c r="C387" s="25"/>
      <c r="D387" s="25" t="s">
        <v>1708</v>
      </c>
      <c r="E387" s="36" t="s">
        <v>580</v>
      </c>
      <c r="F387" s="29" t="s">
        <v>2009</v>
      </c>
      <c r="G387" s="25" t="s">
        <v>1708</v>
      </c>
      <c r="H387" s="29" t="s">
        <v>1828</v>
      </c>
      <c r="I387" s="25">
        <v>2</v>
      </c>
      <c r="J387" s="25">
        <v>1</v>
      </c>
      <c r="K387" s="32">
        <v>85.8</v>
      </c>
      <c r="L387" s="33">
        <v>190.1</v>
      </c>
      <c r="M387" s="33" t="s">
        <v>1742</v>
      </c>
      <c r="N387" s="33">
        <v>1</v>
      </c>
      <c r="O387" s="30">
        <v>104.3</v>
      </c>
      <c r="P387" s="33" t="s">
        <v>1816</v>
      </c>
      <c r="Q387" s="34">
        <f t="shared" si="15"/>
        <v>85.8</v>
      </c>
      <c r="R387" s="33">
        <f t="shared" si="17"/>
        <v>1</v>
      </c>
      <c r="S387" s="34">
        <f t="shared" si="14"/>
        <v>85.8</v>
      </c>
    </row>
    <row r="388" spans="1:19">
      <c r="A388" s="25">
        <v>385</v>
      </c>
      <c r="B388" s="25" t="s">
        <v>1996</v>
      </c>
      <c r="C388" s="25"/>
      <c r="D388" s="25" t="s">
        <v>1708</v>
      </c>
      <c r="E388" s="36" t="s">
        <v>581</v>
      </c>
      <c r="F388" s="29" t="s">
        <v>2009</v>
      </c>
      <c r="G388" s="25" t="s">
        <v>1708</v>
      </c>
      <c r="H388" s="29" t="s">
        <v>1828</v>
      </c>
      <c r="I388" s="25">
        <v>2</v>
      </c>
      <c r="J388" s="25">
        <v>1</v>
      </c>
      <c r="K388" s="32">
        <v>78.300000000000011</v>
      </c>
      <c r="L388" s="33">
        <v>175.1</v>
      </c>
      <c r="M388" s="33" t="s">
        <v>1742</v>
      </c>
      <c r="N388" s="33">
        <v>1</v>
      </c>
      <c r="O388" s="30">
        <v>96.8</v>
      </c>
      <c r="P388" s="33" t="s">
        <v>1816</v>
      </c>
      <c r="Q388" s="34">
        <f t="shared" si="15"/>
        <v>78.300000000000011</v>
      </c>
      <c r="R388" s="33">
        <f t="shared" si="17"/>
        <v>1</v>
      </c>
      <c r="S388" s="34">
        <f t="shared" si="14"/>
        <v>78.3</v>
      </c>
    </row>
    <row r="389" spans="1:19">
      <c r="A389" s="25">
        <v>386</v>
      </c>
      <c r="B389" s="25" t="s">
        <v>1996</v>
      </c>
      <c r="C389" s="25"/>
      <c r="D389" s="25" t="s">
        <v>1708</v>
      </c>
      <c r="E389" s="36" t="s">
        <v>582</v>
      </c>
      <c r="F389" s="29" t="s">
        <v>2009</v>
      </c>
      <c r="G389" s="25" t="s">
        <v>1708</v>
      </c>
      <c r="H389" s="29" t="s">
        <v>1828</v>
      </c>
      <c r="I389" s="25">
        <v>2</v>
      </c>
      <c r="J389" s="25">
        <v>1</v>
      </c>
      <c r="K389" s="32">
        <v>86.200000000000017</v>
      </c>
      <c r="L389" s="33">
        <v>190.9</v>
      </c>
      <c r="M389" s="33" t="s">
        <v>1742</v>
      </c>
      <c r="N389" s="33">
        <v>1</v>
      </c>
      <c r="O389" s="30">
        <v>104.7</v>
      </c>
      <c r="P389" s="33" t="s">
        <v>1816</v>
      </c>
      <c r="Q389" s="34">
        <f t="shared" si="15"/>
        <v>86.200000000000017</v>
      </c>
      <c r="R389" s="33">
        <f t="shared" si="17"/>
        <v>1</v>
      </c>
      <c r="S389" s="34">
        <f t="shared" ref="S389:S452" si="18">IF(R389="",0,ROUND(Q389*R389,1))</f>
        <v>86.2</v>
      </c>
    </row>
    <row r="390" spans="1:19">
      <c r="A390" s="25">
        <v>387</v>
      </c>
      <c r="B390" s="25" t="s">
        <v>1996</v>
      </c>
      <c r="C390" s="25"/>
      <c r="D390" s="25" t="s">
        <v>1708</v>
      </c>
      <c r="E390" s="36" t="s">
        <v>583</v>
      </c>
      <c r="F390" s="29"/>
      <c r="G390" s="25" t="s">
        <v>1708</v>
      </c>
      <c r="H390" s="29" t="s">
        <v>1828</v>
      </c>
      <c r="I390" s="25">
        <v>2</v>
      </c>
      <c r="J390" s="25">
        <v>1</v>
      </c>
      <c r="K390" s="38"/>
      <c r="L390" s="33">
        <v>0</v>
      </c>
      <c r="M390" s="33" t="s">
        <v>1742</v>
      </c>
      <c r="N390" s="33">
        <v>1</v>
      </c>
      <c r="O390" s="30">
        <v>4.5</v>
      </c>
      <c r="P390" s="33" t="s">
        <v>1816</v>
      </c>
      <c r="Q390" s="34">
        <f t="shared" si="15"/>
        <v>0</v>
      </c>
      <c r="R390" s="33">
        <f t="shared" si="17"/>
        <v>1</v>
      </c>
      <c r="S390" s="34">
        <f t="shared" si="18"/>
        <v>0</v>
      </c>
    </row>
    <row r="391" spans="1:19">
      <c r="A391" s="25">
        <v>388</v>
      </c>
      <c r="B391" s="25" t="s">
        <v>1996</v>
      </c>
      <c r="C391" s="25"/>
      <c r="D391" s="25" t="s">
        <v>1708</v>
      </c>
      <c r="E391" s="36" t="s">
        <v>584</v>
      </c>
      <c r="F391" s="29"/>
      <c r="G391" s="25" t="s">
        <v>1708</v>
      </c>
      <c r="H391" s="29" t="s">
        <v>1828</v>
      </c>
      <c r="I391" s="25">
        <v>2</v>
      </c>
      <c r="J391" s="25">
        <v>1</v>
      </c>
      <c r="K391" s="38"/>
      <c r="L391" s="33">
        <v>0</v>
      </c>
      <c r="M391" s="33" t="s">
        <v>1742</v>
      </c>
      <c r="N391" s="33">
        <v>1</v>
      </c>
      <c r="O391" s="30">
        <v>4.5</v>
      </c>
      <c r="P391" s="33" t="s">
        <v>1816</v>
      </c>
      <c r="Q391" s="34">
        <f t="shared" si="15"/>
        <v>0</v>
      </c>
      <c r="R391" s="33">
        <f t="shared" si="17"/>
        <v>1</v>
      </c>
      <c r="S391" s="34">
        <f t="shared" si="18"/>
        <v>0</v>
      </c>
    </row>
    <row r="392" spans="1:19">
      <c r="A392" s="25">
        <v>389</v>
      </c>
      <c r="B392" s="25" t="s">
        <v>1996</v>
      </c>
      <c r="C392" s="25"/>
      <c r="D392" s="25" t="s">
        <v>1708</v>
      </c>
      <c r="E392" s="36" t="s">
        <v>585</v>
      </c>
      <c r="F392" s="29"/>
      <c r="G392" s="25" t="s">
        <v>1708</v>
      </c>
      <c r="H392" s="29" t="s">
        <v>1828</v>
      </c>
      <c r="I392" s="25">
        <v>2</v>
      </c>
      <c r="J392" s="25">
        <v>1</v>
      </c>
      <c r="K392" s="38"/>
      <c r="L392" s="33">
        <v>0</v>
      </c>
      <c r="M392" s="33" t="s">
        <v>1742</v>
      </c>
      <c r="N392" s="33">
        <v>1</v>
      </c>
      <c r="O392" s="30">
        <v>4.5</v>
      </c>
      <c r="P392" s="33" t="s">
        <v>1816</v>
      </c>
      <c r="Q392" s="34">
        <f t="shared" si="15"/>
        <v>0</v>
      </c>
      <c r="R392" s="33">
        <f t="shared" si="17"/>
        <v>1</v>
      </c>
      <c r="S392" s="34">
        <f t="shared" si="18"/>
        <v>0</v>
      </c>
    </row>
    <row r="393" spans="1:19">
      <c r="A393" s="25">
        <v>390</v>
      </c>
      <c r="B393" s="25" t="s">
        <v>1996</v>
      </c>
      <c r="C393" s="25"/>
      <c r="D393" s="25" t="s">
        <v>1708</v>
      </c>
      <c r="E393" s="36" t="s">
        <v>586</v>
      </c>
      <c r="F393" s="29"/>
      <c r="G393" s="25" t="s">
        <v>1708</v>
      </c>
      <c r="H393" s="29" t="s">
        <v>1828</v>
      </c>
      <c r="I393" s="25">
        <v>2</v>
      </c>
      <c r="J393" s="25">
        <v>1</v>
      </c>
      <c r="K393" s="38"/>
      <c r="L393" s="33">
        <v>0</v>
      </c>
      <c r="M393" s="33" t="s">
        <v>1742</v>
      </c>
      <c r="N393" s="33">
        <v>1</v>
      </c>
      <c r="O393" s="30">
        <v>4.5</v>
      </c>
      <c r="P393" s="33" t="s">
        <v>1816</v>
      </c>
      <c r="Q393" s="34">
        <f t="shared" si="15"/>
        <v>0</v>
      </c>
      <c r="R393" s="33">
        <f t="shared" si="17"/>
        <v>1</v>
      </c>
      <c r="S393" s="34">
        <f t="shared" si="18"/>
        <v>0</v>
      </c>
    </row>
    <row r="394" spans="1:19">
      <c r="A394" s="25">
        <v>391</v>
      </c>
      <c r="B394" s="25" t="s">
        <v>1996</v>
      </c>
      <c r="C394" s="25"/>
      <c r="D394" s="25" t="s">
        <v>1708</v>
      </c>
      <c r="E394" s="36" t="s">
        <v>587</v>
      </c>
      <c r="F394" s="29"/>
      <c r="G394" s="25" t="s">
        <v>1708</v>
      </c>
      <c r="H394" s="29" t="s">
        <v>1828</v>
      </c>
      <c r="I394" s="25">
        <v>2</v>
      </c>
      <c r="J394" s="25">
        <v>1</v>
      </c>
      <c r="K394" s="38"/>
      <c r="L394" s="33">
        <v>0</v>
      </c>
      <c r="M394" s="33" t="s">
        <v>1742</v>
      </c>
      <c r="N394" s="33">
        <v>1</v>
      </c>
      <c r="O394" s="30">
        <v>4.5</v>
      </c>
      <c r="P394" s="33" t="s">
        <v>1816</v>
      </c>
      <c r="Q394" s="34">
        <f t="shared" si="15"/>
        <v>0</v>
      </c>
      <c r="R394" s="33">
        <f t="shared" si="17"/>
        <v>1</v>
      </c>
      <c r="S394" s="34">
        <f t="shared" si="18"/>
        <v>0</v>
      </c>
    </row>
    <row r="395" spans="1:19">
      <c r="A395" s="25">
        <v>392</v>
      </c>
      <c r="B395" s="25" t="s">
        <v>1996</v>
      </c>
      <c r="C395" s="25"/>
      <c r="D395" s="25" t="s">
        <v>1708</v>
      </c>
      <c r="E395" s="36" t="s">
        <v>588</v>
      </c>
      <c r="F395" s="29"/>
      <c r="G395" s="25" t="s">
        <v>1708</v>
      </c>
      <c r="H395" s="29" t="s">
        <v>1828</v>
      </c>
      <c r="I395" s="25">
        <v>2</v>
      </c>
      <c r="J395" s="25">
        <v>1</v>
      </c>
      <c r="K395" s="38"/>
      <c r="L395" s="33">
        <v>0</v>
      </c>
      <c r="M395" s="33" t="s">
        <v>1742</v>
      </c>
      <c r="N395" s="33">
        <v>1</v>
      </c>
      <c r="O395" s="30">
        <v>4.5</v>
      </c>
      <c r="P395" s="33" t="s">
        <v>1816</v>
      </c>
      <c r="Q395" s="34">
        <f t="shared" si="15"/>
        <v>0</v>
      </c>
      <c r="R395" s="33">
        <f t="shared" si="17"/>
        <v>1</v>
      </c>
      <c r="S395" s="34">
        <f t="shared" si="18"/>
        <v>0</v>
      </c>
    </row>
    <row r="396" spans="1:19">
      <c r="A396" s="25">
        <v>393</v>
      </c>
      <c r="B396" s="25" t="s">
        <v>1996</v>
      </c>
      <c r="C396" s="25"/>
      <c r="D396" s="25" t="s">
        <v>1708</v>
      </c>
      <c r="E396" s="36" t="s">
        <v>589</v>
      </c>
      <c r="F396" s="29"/>
      <c r="G396" s="25" t="s">
        <v>1708</v>
      </c>
      <c r="H396" s="29" t="s">
        <v>1828</v>
      </c>
      <c r="I396" s="25">
        <v>2</v>
      </c>
      <c r="J396" s="25">
        <v>1</v>
      </c>
      <c r="K396" s="38"/>
      <c r="L396" s="33">
        <v>0</v>
      </c>
      <c r="M396" s="33" t="s">
        <v>1742</v>
      </c>
      <c r="N396" s="33">
        <v>1</v>
      </c>
      <c r="O396" s="30">
        <v>4.5</v>
      </c>
      <c r="P396" s="33" t="s">
        <v>1816</v>
      </c>
      <c r="Q396" s="34">
        <f t="shared" si="15"/>
        <v>0</v>
      </c>
      <c r="R396" s="33">
        <f t="shared" si="17"/>
        <v>1</v>
      </c>
      <c r="S396" s="34">
        <f t="shared" si="18"/>
        <v>0</v>
      </c>
    </row>
    <row r="397" spans="1:19">
      <c r="A397" s="25">
        <v>394</v>
      </c>
      <c r="B397" s="25" t="s">
        <v>1996</v>
      </c>
      <c r="C397" s="25"/>
      <c r="D397" s="25" t="s">
        <v>1708</v>
      </c>
      <c r="E397" s="36" t="s">
        <v>590</v>
      </c>
      <c r="F397" s="29"/>
      <c r="G397" s="25" t="s">
        <v>1708</v>
      </c>
      <c r="H397" s="29" t="s">
        <v>1828</v>
      </c>
      <c r="I397" s="25">
        <v>2</v>
      </c>
      <c r="J397" s="25">
        <v>1</v>
      </c>
      <c r="K397" s="38"/>
      <c r="L397" s="33">
        <v>0</v>
      </c>
      <c r="M397" s="33" t="s">
        <v>1742</v>
      </c>
      <c r="N397" s="33">
        <v>1</v>
      </c>
      <c r="O397" s="30">
        <v>4.5</v>
      </c>
      <c r="P397" s="33" t="s">
        <v>1816</v>
      </c>
      <c r="Q397" s="34">
        <f t="shared" si="15"/>
        <v>0</v>
      </c>
      <c r="R397" s="33">
        <f t="shared" si="17"/>
        <v>1</v>
      </c>
      <c r="S397" s="34">
        <f t="shared" si="18"/>
        <v>0</v>
      </c>
    </row>
    <row r="398" spans="1:19">
      <c r="A398" s="25">
        <v>395</v>
      </c>
      <c r="B398" s="25" t="s">
        <v>1996</v>
      </c>
      <c r="C398" s="25"/>
      <c r="D398" s="25" t="s">
        <v>1708</v>
      </c>
      <c r="E398" s="36" t="s">
        <v>591</v>
      </c>
      <c r="F398" s="29"/>
      <c r="G398" s="25" t="s">
        <v>1708</v>
      </c>
      <c r="H398" s="29" t="s">
        <v>1828</v>
      </c>
      <c r="I398" s="25">
        <v>2</v>
      </c>
      <c r="J398" s="25">
        <v>1</v>
      </c>
      <c r="K398" s="38"/>
      <c r="L398" s="33">
        <v>0</v>
      </c>
      <c r="M398" s="33" t="s">
        <v>1742</v>
      </c>
      <c r="N398" s="33">
        <v>1</v>
      </c>
      <c r="O398" s="30">
        <v>4.5</v>
      </c>
      <c r="P398" s="33" t="s">
        <v>1816</v>
      </c>
      <c r="Q398" s="34">
        <f t="shared" si="15"/>
        <v>0</v>
      </c>
      <c r="R398" s="33">
        <f t="shared" si="17"/>
        <v>1</v>
      </c>
      <c r="S398" s="34">
        <f t="shared" si="18"/>
        <v>0</v>
      </c>
    </row>
    <row r="399" spans="1:19">
      <c r="A399" s="25">
        <v>396</v>
      </c>
      <c r="B399" s="25" t="s">
        <v>1996</v>
      </c>
      <c r="C399" s="25"/>
      <c r="D399" s="25" t="s">
        <v>1708</v>
      </c>
      <c r="E399" s="37" t="s">
        <v>592</v>
      </c>
      <c r="F399" s="29" t="s">
        <v>1849</v>
      </c>
      <c r="G399" s="25" t="s">
        <v>1708</v>
      </c>
      <c r="H399" s="29" t="s">
        <v>1850</v>
      </c>
      <c r="I399" s="25">
        <v>1</v>
      </c>
      <c r="J399" s="25">
        <v>1</v>
      </c>
      <c r="K399" s="32">
        <v>56.3</v>
      </c>
      <c r="L399" s="33">
        <v>76.8</v>
      </c>
      <c r="M399" s="33" t="s">
        <v>223</v>
      </c>
      <c r="N399" s="33">
        <v>1</v>
      </c>
      <c r="O399" s="30">
        <v>76.8</v>
      </c>
      <c r="P399" s="33" t="s">
        <v>1743</v>
      </c>
      <c r="Q399" s="34">
        <f t="shared" si="15"/>
        <v>56.3</v>
      </c>
      <c r="R399" s="33">
        <v>1</v>
      </c>
      <c r="S399" s="34">
        <f t="shared" si="18"/>
        <v>56.3</v>
      </c>
    </row>
    <row r="400" spans="1:19">
      <c r="A400" s="25">
        <v>397</v>
      </c>
      <c r="B400" s="25" t="s">
        <v>1996</v>
      </c>
      <c r="C400" s="25"/>
      <c r="D400" s="25" t="s">
        <v>1708</v>
      </c>
      <c r="E400" s="36" t="s">
        <v>593</v>
      </c>
      <c r="F400" s="29" t="s">
        <v>2009</v>
      </c>
      <c r="G400" s="25" t="s">
        <v>1708</v>
      </c>
      <c r="H400" s="29" t="s">
        <v>1828</v>
      </c>
      <c r="I400" s="25">
        <v>2</v>
      </c>
      <c r="J400" s="25">
        <v>1</v>
      </c>
      <c r="K400" s="32">
        <v>83.700000000000017</v>
      </c>
      <c r="L400" s="33">
        <v>185.9</v>
      </c>
      <c r="M400" s="33" t="s">
        <v>1742</v>
      </c>
      <c r="N400" s="33">
        <v>1</v>
      </c>
      <c r="O400" s="30">
        <v>102.2</v>
      </c>
      <c r="P400" s="33" t="s">
        <v>1816</v>
      </c>
      <c r="Q400" s="34">
        <f t="shared" si="15"/>
        <v>83.700000000000017</v>
      </c>
      <c r="R400" s="33">
        <f t="shared" ref="R400:R414" si="19">J400</f>
        <v>1</v>
      </c>
      <c r="S400" s="34">
        <f t="shared" si="18"/>
        <v>83.7</v>
      </c>
    </row>
    <row r="401" spans="1:19">
      <c r="A401" s="25">
        <v>398</v>
      </c>
      <c r="B401" s="25" t="s">
        <v>1996</v>
      </c>
      <c r="C401" s="25"/>
      <c r="D401" s="25" t="s">
        <v>1708</v>
      </c>
      <c r="E401" s="36" t="s">
        <v>594</v>
      </c>
      <c r="F401" s="29" t="s">
        <v>2009</v>
      </c>
      <c r="G401" s="25" t="s">
        <v>1708</v>
      </c>
      <c r="H401" s="29" t="s">
        <v>1828</v>
      </c>
      <c r="I401" s="25">
        <v>2</v>
      </c>
      <c r="J401" s="25">
        <v>1</v>
      </c>
      <c r="K401" s="32">
        <v>83.700000000000017</v>
      </c>
      <c r="L401" s="33">
        <v>185.9</v>
      </c>
      <c r="M401" s="33" t="s">
        <v>1742</v>
      </c>
      <c r="N401" s="33">
        <v>1</v>
      </c>
      <c r="O401" s="30">
        <v>102.2</v>
      </c>
      <c r="P401" s="33" t="s">
        <v>1816</v>
      </c>
      <c r="Q401" s="34">
        <f t="shared" si="15"/>
        <v>83.700000000000017</v>
      </c>
      <c r="R401" s="33">
        <f t="shared" si="19"/>
        <v>1</v>
      </c>
      <c r="S401" s="34">
        <f t="shared" si="18"/>
        <v>83.7</v>
      </c>
    </row>
    <row r="402" spans="1:19">
      <c r="A402" s="25">
        <v>399</v>
      </c>
      <c r="B402" s="25" t="s">
        <v>1996</v>
      </c>
      <c r="C402" s="25"/>
      <c r="D402" s="25" t="s">
        <v>1708</v>
      </c>
      <c r="E402" s="36" t="s">
        <v>595</v>
      </c>
      <c r="F402" s="29" t="s">
        <v>2009</v>
      </c>
      <c r="G402" s="25" t="s">
        <v>1708</v>
      </c>
      <c r="H402" s="29" t="s">
        <v>1828</v>
      </c>
      <c r="I402" s="25">
        <v>2</v>
      </c>
      <c r="J402" s="25">
        <v>1</v>
      </c>
      <c r="K402" s="32">
        <v>77.500000000000014</v>
      </c>
      <c r="L402" s="33">
        <v>173.5</v>
      </c>
      <c r="M402" s="33" t="s">
        <v>1742</v>
      </c>
      <c r="N402" s="33">
        <v>1</v>
      </c>
      <c r="O402" s="30">
        <v>96</v>
      </c>
      <c r="P402" s="33" t="s">
        <v>1816</v>
      </c>
      <c r="Q402" s="34">
        <f t="shared" si="15"/>
        <v>77.500000000000014</v>
      </c>
      <c r="R402" s="33">
        <f t="shared" si="19"/>
        <v>1</v>
      </c>
      <c r="S402" s="34">
        <f t="shared" si="18"/>
        <v>77.5</v>
      </c>
    </row>
    <row r="403" spans="1:19">
      <c r="A403" s="25">
        <v>400</v>
      </c>
      <c r="B403" s="25" t="s">
        <v>1996</v>
      </c>
      <c r="C403" s="25"/>
      <c r="D403" s="25" t="s">
        <v>1708</v>
      </c>
      <c r="E403" s="36" t="s">
        <v>596</v>
      </c>
      <c r="F403" s="29" t="s">
        <v>2009</v>
      </c>
      <c r="G403" s="25" t="s">
        <v>1708</v>
      </c>
      <c r="H403" s="29" t="s">
        <v>1828</v>
      </c>
      <c r="I403" s="25">
        <v>2</v>
      </c>
      <c r="J403" s="25">
        <v>1</v>
      </c>
      <c r="K403" s="32">
        <v>77.500000000000014</v>
      </c>
      <c r="L403" s="33">
        <v>173.5</v>
      </c>
      <c r="M403" s="33" t="s">
        <v>1742</v>
      </c>
      <c r="N403" s="33">
        <v>1</v>
      </c>
      <c r="O403" s="30">
        <v>96</v>
      </c>
      <c r="P403" s="33" t="s">
        <v>1816</v>
      </c>
      <c r="Q403" s="34">
        <f t="shared" si="15"/>
        <v>77.500000000000014</v>
      </c>
      <c r="R403" s="33">
        <f t="shared" si="19"/>
        <v>1</v>
      </c>
      <c r="S403" s="34">
        <f t="shared" si="18"/>
        <v>77.5</v>
      </c>
    </row>
    <row r="404" spans="1:19">
      <c r="A404" s="25">
        <v>401</v>
      </c>
      <c r="B404" s="25" t="s">
        <v>1996</v>
      </c>
      <c r="C404" s="25"/>
      <c r="D404" s="25" t="s">
        <v>1708</v>
      </c>
      <c r="E404" s="36" t="s">
        <v>597</v>
      </c>
      <c r="F404" s="29"/>
      <c r="G404" s="25" t="s">
        <v>1708</v>
      </c>
      <c r="H404" s="29" t="s">
        <v>1828</v>
      </c>
      <c r="I404" s="25">
        <v>2</v>
      </c>
      <c r="J404" s="25">
        <v>1</v>
      </c>
      <c r="K404" s="38"/>
      <c r="L404" s="33">
        <v>0</v>
      </c>
      <c r="M404" s="33" t="s">
        <v>1742</v>
      </c>
      <c r="N404" s="33">
        <v>1</v>
      </c>
      <c r="O404" s="30">
        <v>4.5</v>
      </c>
      <c r="P404" s="33" t="s">
        <v>1816</v>
      </c>
      <c r="Q404" s="34">
        <f t="shared" si="15"/>
        <v>0</v>
      </c>
      <c r="R404" s="33">
        <f t="shared" si="19"/>
        <v>1</v>
      </c>
      <c r="S404" s="34">
        <f t="shared" si="18"/>
        <v>0</v>
      </c>
    </row>
    <row r="405" spans="1:19">
      <c r="A405" s="25">
        <v>402</v>
      </c>
      <c r="B405" s="25" t="s">
        <v>1996</v>
      </c>
      <c r="C405" s="25"/>
      <c r="D405" s="25" t="s">
        <v>1708</v>
      </c>
      <c r="E405" s="36" t="s">
        <v>598</v>
      </c>
      <c r="F405" s="29"/>
      <c r="G405" s="25" t="s">
        <v>1708</v>
      </c>
      <c r="H405" s="29" t="s">
        <v>1828</v>
      </c>
      <c r="I405" s="25">
        <v>2</v>
      </c>
      <c r="J405" s="25">
        <v>1</v>
      </c>
      <c r="K405" s="38"/>
      <c r="L405" s="33">
        <v>0</v>
      </c>
      <c r="M405" s="33" t="s">
        <v>1742</v>
      </c>
      <c r="N405" s="33">
        <v>1</v>
      </c>
      <c r="O405" s="30">
        <v>4.5</v>
      </c>
      <c r="P405" s="33" t="s">
        <v>1816</v>
      </c>
      <c r="Q405" s="34">
        <f t="shared" si="15"/>
        <v>0</v>
      </c>
      <c r="R405" s="33">
        <f t="shared" si="19"/>
        <v>1</v>
      </c>
      <c r="S405" s="34">
        <f t="shared" si="18"/>
        <v>0</v>
      </c>
    </row>
    <row r="406" spans="1:19">
      <c r="A406" s="25">
        <v>403</v>
      </c>
      <c r="B406" s="25" t="s">
        <v>1996</v>
      </c>
      <c r="C406" s="25"/>
      <c r="D406" s="25" t="s">
        <v>1708</v>
      </c>
      <c r="E406" s="36" t="s">
        <v>599</v>
      </c>
      <c r="F406" s="29"/>
      <c r="G406" s="25" t="s">
        <v>1708</v>
      </c>
      <c r="H406" s="29" t="s">
        <v>1828</v>
      </c>
      <c r="I406" s="25">
        <v>2</v>
      </c>
      <c r="J406" s="25">
        <v>1</v>
      </c>
      <c r="K406" s="38"/>
      <c r="L406" s="33">
        <v>0</v>
      </c>
      <c r="M406" s="33" t="s">
        <v>1742</v>
      </c>
      <c r="N406" s="33">
        <v>1</v>
      </c>
      <c r="O406" s="30">
        <v>4.5</v>
      </c>
      <c r="P406" s="33" t="s">
        <v>1816</v>
      </c>
      <c r="Q406" s="34">
        <f t="shared" si="15"/>
        <v>0</v>
      </c>
      <c r="R406" s="33">
        <f t="shared" si="19"/>
        <v>1</v>
      </c>
      <c r="S406" s="34">
        <f t="shared" si="18"/>
        <v>0</v>
      </c>
    </row>
    <row r="407" spans="1:19">
      <c r="A407" s="25">
        <v>404</v>
      </c>
      <c r="B407" s="25" t="s">
        <v>1996</v>
      </c>
      <c r="C407" s="25"/>
      <c r="D407" s="25" t="s">
        <v>1708</v>
      </c>
      <c r="E407" s="36" t="s">
        <v>600</v>
      </c>
      <c r="F407" s="29"/>
      <c r="G407" s="25" t="s">
        <v>1708</v>
      </c>
      <c r="H407" s="29" t="s">
        <v>1828</v>
      </c>
      <c r="I407" s="25">
        <v>2</v>
      </c>
      <c r="J407" s="25">
        <v>1</v>
      </c>
      <c r="K407" s="38"/>
      <c r="L407" s="33">
        <v>0</v>
      </c>
      <c r="M407" s="33" t="s">
        <v>1742</v>
      </c>
      <c r="N407" s="33">
        <v>1</v>
      </c>
      <c r="O407" s="30">
        <v>4.5</v>
      </c>
      <c r="P407" s="33" t="s">
        <v>1816</v>
      </c>
      <c r="Q407" s="34">
        <f t="shared" si="15"/>
        <v>0</v>
      </c>
      <c r="R407" s="33">
        <f t="shared" si="19"/>
        <v>1</v>
      </c>
      <c r="S407" s="34">
        <f t="shared" si="18"/>
        <v>0</v>
      </c>
    </row>
    <row r="408" spans="1:19">
      <c r="A408" s="25">
        <v>405</v>
      </c>
      <c r="B408" s="25" t="s">
        <v>1996</v>
      </c>
      <c r="C408" s="25"/>
      <c r="D408" s="25" t="s">
        <v>1708</v>
      </c>
      <c r="E408" s="36" t="s">
        <v>601</v>
      </c>
      <c r="F408" s="29"/>
      <c r="G408" s="25" t="s">
        <v>1708</v>
      </c>
      <c r="H408" s="29" t="s">
        <v>1828</v>
      </c>
      <c r="I408" s="25">
        <v>2</v>
      </c>
      <c r="J408" s="25">
        <v>1</v>
      </c>
      <c r="K408" s="38"/>
      <c r="L408" s="33">
        <v>0</v>
      </c>
      <c r="M408" s="33" t="s">
        <v>1742</v>
      </c>
      <c r="N408" s="33">
        <v>1</v>
      </c>
      <c r="O408" s="30">
        <v>4.5</v>
      </c>
      <c r="P408" s="33" t="s">
        <v>1816</v>
      </c>
      <c r="Q408" s="34">
        <f t="shared" si="15"/>
        <v>0</v>
      </c>
      <c r="R408" s="33">
        <f t="shared" si="19"/>
        <v>1</v>
      </c>
      <c r="S408" s="34">
        <f t="shared" si="18"/>
        <v>0</v>
      </c>
    </row>
    <row r="409" spans="1:19">
      <c r="A409" s="25">
        <v>406</v>
      </c>
      <c r="B409" s="25" t="s">
        <v>1996</v>
      </c>
      <c r="C409" s="25"/>
      <c r="D409" s="25" t="s">
        <v>1708</v>
      </c>
      <c r="E409" s="36" t="s">
        <v>602</v>
      </c>
      <c r="F409" s="29"/>
      <c r="G409" s="25" t="s">
        <v>1708</v>
      </c>
      <c r="H409" s="29" t="s">
        <v>1828</v>
      </c>
      <c r="I409" s="25">
        <v>2</v>
      </c>
      <c r="J409" s="25">
        <v>1</v>
      </c>
      <c r="K409" s="38"/>
      <c r="L409" s="33">
        <v>0</v>
      </c>
      <c r="M409" s="33" t="s">
        <v>1742</v>
      </c>
      <c r="N409" s="33">
        <v>1</v>
      </c>
      <c r="O409" s="30">
        <v>4.5</v>
      </c>
      <c r="P409" s="33" t="s">
        <v>1816</v>
      </c>
      <c r="Q409" s="34">
        <f t="shared" si="15"/>
        <v>0</v>
      </c>
      <c r="R409" s="33">
        <f t="shared" si="19"/>
        <v>1</v>
      </c>
      <c r="S409" s="34">
        <f t="shared" si="18"/>
        <v>0</v>
      </c>
    </row>
    <row r="410" spans="1:19">
      <c r="A410" s="25">
        <v>407</v>
      </c>
      <c r="B410" s="25" t="s">
        <v>1996</v>
      </c>
      <c r="C410" s="25"/>
      <c r="D410" s="25" t="s">
        <v>1708</v>
      </c>
      <c r="E410" s="36" t="s">
        <v>603</v>
      </c>
      <c r="F410" s="29"/>
      <c r="G410" s="25" t="s">
        <v>1708</v>
      </c>
      <c r="H410" s="29" t="s">
        <v>1828</v>
      </c>
      <c r="I410" s="25">
        <v>2</v>
      </c>
      <c r="J410" s="25">
        <v>1</v>
      </c>
      <c r="K410" s="38"/>
      <c r="L410" s="33">
        <v>0</v>
      </c>
      <c r="M410" s="33" t="s">
        <v>1742</v>
      </c>
      <c r="N410" s="33">
        <v>1</v>
      </c>
      <c r="O410" s="30">
        <v>4.5</v>
      </c>
      <c r="P410" s="33" t="s">
        <v>1816</v>
      </c>
      <c r="Q410" s="34">
        <f t="shared" si="15"/>
        <v>0</v>
      </c>
      <c r="R410" s="33">
        <f t="shared" si="19"/>
        <v>1</v>
      </c>
      <c r="S410" s="34">
        <f t="shared" si="18"/>
        <v>0</v>
      </c>
    </row>
    <row r="411" spans="1:19">
      <c r="A411" s="25">
        <v>408</v>
      </c>
      <c r="B411" s="25" t="s">
        <v>1996</v>
      </c>
      <c r="C411" s="25"/>
      <c r="D411" s="25" t="s">
        <v>1708</v>
      </c>
      <c r="E411" s="36" t="s">
        <v>604</v>
      </c>
      <c r="F411" s="29"/>
      <c r="G411" s="25" t="s">
        <v>1708</v>
      </c>
      <c r="H411" s="29" t="s">
        <v>1828</v>
      </c>
      <c r="I411" s="25">
        <v>2</v>
      </c>
      <c r="J411" s="25">
        <v>1</v>
      </c>
      <c r="K411" s="38"/>
      <c r="L411" s="33">
        <v>0</v>
      </c>
      <c r="M411" s="33" t="s">
        <v>1742</v>
      </c>
      <c r="N411" s="33">
        <v>1</v>
      </c>
      <c r="O411" s="30">
        <v>4.5</v>
      </c>
      <c r="P411" s="33" t="s">
        <v>1816</v>
      </c>
      <c r="Q411" s="34">
        <f t="shared" si="15"/>
        <v>0</v>
      </c>
      <c r="R411" s="33">
        <f t="shared" si="19"/>
        <v>1</v>
      </c>
      <c r="S411" s="34">
        <f t="shared" si="18"/>
        <v>0</v>
      </c>
    </row>
    <row r="412" spans="1:19">
      <c r="A412" s="25">
        <v>409</v>
      </c>
      <c r="B412" s="25" t="s">
        <v>1996</v>
      </c>
      <c r="C412" s="25"/>
      <c r="D412" s="25" t="s">
        <v>1708</v>
      </c>
      <c r="E412" s="36" t="s">
        <v>2011</v>
      </c>
      <c r="F412" s="29"/>
      <c r="G412" s="25" t="s">
        <v>1708</v>
      </c>
      <c r="H412" s="29" t="s">
        <v>1828</v>
      </c>
      <c r="I412" s="25">
        <v>2</v>
      </c>
      <c r="J412" s="25">
        <v>1</v>
      </c>
      <c r="K412" s="38"/>
      <c r="L412" s="33">
        <v>0</v>
      </c>
      <c r="M412" s="33" t="s">
        <v>1742</v>
      </c>
      <c r="N412" s="33">
        <v>1</v>
      </c>
      <c r="O412" s="30">
        <v>4.5</v>
      </c>
      <c r="P412" s="33" t="s">
        <v>1816</v>
      </c>
      <c r="Q412" s="34">
        <f t="shared" si="15"/>
        <v>0</v>
      </c>
      <c r="R412" s="33">
        <f t="shared" si="19"/>
        <v>1</v>
      </c>
      <c r="S412" s="34">
        <f t="shared" si="18"/>
        <v>0</v>
      </c>
    </row>
    <row r="413" spans="1:19">
      <c r="A413" s="25">
        <v>410</v>
      </c>
      <c r="B413" s="25" t="s">
        <v>1996</v>
      </c>
      <c r="C413" s="25"/>
      <c r="D413" s="25" t="s">
        <v>1708</v>
      </c>
      <c r="E413" s="36" t="s">
        <v>605</v>
      </c>
      <c r="F413" s="29"/>
      <c r="G413" s="25" t="s">
        <v>1708</v>
      </c>
      <c r="H413" s="29" t="s">
        <v>1828</v>
      </c>
      <c r="I413" s="25">
        <v>2</v>
      </c>
      <c r="J413" s="25">
        <v>1</v>
      </c>
      <c r="K413" s="38"/>
      <c r="L413" s="33">
        <v>0</v>
      </c>
      <c r="M413" s="33" t="s">
        <v>1742</v>
      </c>
      <c r="N413" s="33">
        <v>1</v>
      </c>
      <c r="O413" s="30">
        <v>4.5</v>
      </c>
      <c r="P413" s="33" t="s">
        <v>1816</v>
      </c>
      <c r="Q413" s="34">
        <f t="shared" si="15"/>
        <v>0</v>
      </c>
      <c r="R413" s="33">
        <f t="shared" si="19"/>
        <v>1</v>
      </c>
      <c r="S413" s="34">
        <f t="shared" si="18"/>
        <v>0</v>
      </c>
    </row>
    <row r="414" spans="1:19">
      <c r="A414" s="25">
        <v>411</v>
      </c>
      <c r="B414" s="25" t="s">
        <v>1996</v>
      </c>
      <c r="C414" s="25"/>
      <c r="D414" s="25" t="s">
        <v>1708</v>
      </c>
      <c r="E414" s="36" t="s">
        <v>606</v>
      </c>
      <c r="F414" s="29"/>
      <c r="G414" s="25" t="s">
        <v>1708</v>
      </c>
      <c r="H414" s="29" t="s">
        <v>1828</v>
      </c>
      <c r="I414" s="25">
        <v>2</v>
      </c>
      <c r="J414" s="25">
        <v>1</v>
      </c>
      <c r="K414" s="38"/>
      <c r="L414" s="33">
        <v>0</v>
      </c>
      <c r="M414" s="33" t="s">
        <v>1742</v>
      </c>
      <c r="N414" s="33">
        <v>1</v>
      </c>
      <c r="O414" s="30">
        <v>4.5</v>
      </c>
      <c r="P414" s="33" t="s">
        <v>1816</v>
      </c>
      <c r="Q414" s="34">
        <f t="shared" si="15"/>
        <v>0</v>
      </c>
      <c r="R414" s="33">
        <f t="shared" si="19"/>
        <v>1</v>
      </c>
      <c r="S414" s="34">
        <f t="shared" si="18"/>
        <v>0</v>
      </c>
    </row>
    <row r="415" spans="1:19">
      <c r="A415" s="25">
        <v>412</v>
      </c>
      <c r="B415" s="25" t="s">
        <v>1996</v>
      </c>
      <c r="C415" s="25"/>
      <c r="D415" s="25" t="s">
        <v>1708</v>
      </c>
      <c r="E415" s="37" t="s">
        <v>607</v>
      </c>
      <c r="F415" s="29" t="s">
        <v>1849</v>
      </c>
      <c r="G415" s="25" t="s">
        <v>1708</v>
      </c>
      <c r="H415" s="29" t="s">
        <v>1850</v>
      </c>
      <c r="I415" s="25">
        <v>1</v>
      </c>
      <c r="J415" s="25">
        <v>1</v>
      </c>
      <c r="K415" s="32">
        <v>72</v>
      </c>
      <c r="L415" s="33">
        <v>92.5</v>
      </c>
      <c r="M415" s="33" t="s">
        <v>223</v>
      </c>
      <c r="N415" s="33">
        <v>1</v>
      </c>
      <c r="O415" s="30">
        <v>92.5</v>
      </c>
      <c r="P415" s="33" t="s">
        <v>1743</v>
      </c>
      <c r="Q415" s="34">
        <f t="shared" ref="Q415:Q478" si="20">K415</f>
        <v>72</v>
      </c>
      <c r="R415" s="33">
        <v>1</v>
      </c>
      <c r="S415" s="34">
        <f t="shared" si="18"/>
        <v>72</v>
      </c>
    </row>
    <row r="416" spans="1:19">
      <c r="A416" s="25">
        <v>413</v>
      </c>
      <c r="B416" s="25" t="s">
        <v>1996</v>
      </c>
      <c r="C416" s="25"/>
      <c r="D416" s="25" t="s">
        <v>1708</v>
      </c>
      <c r="E416" s="36" t="s">
        <v>608</v>
      </c>
      <c r="F416" s="29" t="s">
        <v>2009</v>
      </c>
      <c r="G416" s="25" t="s">
        <v>1708</v>
      </c>
      <c r="H416" s="29" t="s">
        <v>1828</v>
      </c>
      <c r="I416" s="25">
        <v>2</v>
      </c>
      <c r="J416" s="25">
        <v>1</v>
      </c>
      <c r="K416" s="32">
        <v>83.800000000000011</v>
      </c>
      <c r="L416" s="33">
        <v>186.1</v>
      </c>
      <c r="M416" s="33" t="s">
        <v>1742</v>
      </c>
      <c r="N416" s="33">
        <v>1</v>
      </c>
      <c r="O416" s="30">
        <v>102.3</v>
      </c>
      <c r="P416" s="33" t="s">
        <v>1816</v>
      </c>
      <c r="Q416" s="34">
        <f t="shared" si="20"/>
        <v>83.800000000000011</v>
      </c>
      <c r="R416" s="33">
        <f t="shared" ref="R416:R430" si="21">J416</f>
        <v>1</v>
      </c>
      <c r="S416" s="34">
        <f t="shared" si="18"/>
        <v>83.8</v>
      </c>
    </row>
    <row r="417" spans="1:19">
      <c r="A417" s="25">
        <v>414</v>
      </c>
      <c r="B417" s="25" t="s">
        <v>1996</v>
      </c>
      <c r="C417" s="25"/>
      <c r="D417" s="25" t="s">
        <v>1708</v>
      </c>
      <c r="E417" s="36" t="s">
        <v>609</v>
      </c>
      <c r="F417" s="29" t="s">
        <v>2009</v>
      </c>
      <c r="G417" s="25" t="s">
        <v>1708</v>
      </c>
      <c r="H417" s="29" t="s">
        <v>1828</v>
      </c>
      <c r="I417" s="25">
        <v>2</v>
      </c>
      <c r="J417" s="25">
        <v>1</v>
      </c>
      <c r="K417" s="32">
        <v>83.800000000000011</v>
      </c>
      <c r="L417" s="33">
        <v>186.1</v>
      </c>
      <c r="M417" s="33" t="s">
        <v>1742</v>
      </c>
      <c r="N417" s="33">
        <v>1</v>
      </c>
      <c r="O417" s="30">
        <v>102.3</v>
      </c>
      <c r="P417" s="33" t="s">
        <v>1816</v>
      </c>
      <c r="Q417" s="34">
        <f t="shared" si="20"/>
        <v>83.800000000000011</v>
      </c>
      <c r="R417" s="33">
        <f t="shared" si="21"/>
        <v>1</v>
      </c>
      <c r="S417" s="34">
        <f t="shared" si="18"/>
        <v>83.8</v>
      </c>
    </row>
    <row r="418" spans="1:19">
      <c r="A418" s="25">
        <v>415</v>
      </c>
      <c r="B418" s="25" t="s">
        <v>1996</v>
      </c>
      <c r="C418" s="25"/>
      <c r="D418" s="25" t="s">
        <v>1708</v>
      </c>
      <c r="E418" s="36" t="s">
        <v>610</v>
      </c>
      <c r="F418" s="29" t="s">
        <v>2009</v>
      </c>
      <c r="G418" s="25" t="s">
        <v>1708</v>
      </c>
      <c r="H418" s="29" t="s">
        <v>1828</v>
      </c>
      <c r="I418" s="25">
        <v>2</v>
      </c>
      <c r="J418" s="25">
        <v>1</v>
      </c>
      <c r="K418" s="32">
        <v>78.200000000000017</v>
      </c>
      <c r="L418" s="33">
        <v>174.9</v>
      </c>
      <c r="M418" s="33" t="s">
        <v>1742</v>
      </c>
      <c r="N418" s="33">
        <v>1</v>
      </c>
      <c r="O418" s="30">
        <v>96.7</v>
      </c>
      <c r="P418" s="33" t="s">
        <v>1816</v>
      </c>
      <c r="Q418" s="34">
        <f t="shared" si="20"/>
        <v>78.200000000000017</v>
      </c>
      <c r="R418" s="33">
        <f t="shared" si="21"/>
        <v>1</v>
      </c>
      <c r="S418" s="34">
        <f t="shared" si="18"/>
        <v>78.2</v>
      </c>
    </row>
    <row r="419" spans="1:19">
      <c r="A419" s="25">
        <v>416</v>
      </c>
      <c r="B419" s="25" t="s">
        <v>1996</v>
      </c>
      <c r="C419" s="25"/>
      <c r="D419" s="25" t="s">
        <v>1708</v>
      </c>
      <c r="E419" s="36" t="s">
        <v>611</v>
      </c>
      <c r="F419" s="29" t="s">
        <v>2009</v>
      </c>
      <c r="G419" s="25" t="s">
        <v>1708</v>
      </c>
      <c r="H419" s="29" t="s">
        <v>1828</v>
      </c>
      <c r="I419" s="25">
        <v>2</v>
      </c>
      <c r="J419" s="25">
        <v>1</v>
      </c>
      <c r="K419" s="32">
        <v>78.200000000000017</v>
      </c>
      <c r="L419" s="33">
        <v>174.9</v>
      </c>
      <c r="M419" s="33" t="s">
        <v>1742</v>
      </c>
      <c r="N419" s="33">
        <v>1</v>
      </c>
      <c r="O419" s="30">
        <v>96.7</v>
      </c>
      <c r="P419" s="33" t="s">
        <v>1816</v>
      </c>
      <c r="Q419" s="34">
        <f t="shared" si="20"/>
        <v>78.200000000000017</v>
      </c>
      <c r="R419" s="33">
        <f t="shared" si="21"/>
        <v>1</v>
      </c>
      <c r="S419" s="34">
        <f t="shared" si="18"/>
        <v>78.2</v>
      </c>
    </row>
    <row r="420" spans="1:19">
      <c r="A420" s="25">
        <v>417</v>
      </c>
      <c r="B420" s="25" t="s">
        <v>1996</v>
      </c>
      <c r="C420" s="25"/>
      <c r="D420" s="25" t="s">
        <v>1708</v>
      </c>
      <c r="E420" s="36" t="s">
        <v>612</v>
      </c>
      <c r="F420" s="29"/>
      <c r="G420" s="25" t="s">
        <v>1708</v>
      </c>
      <c r="H420" s="29" t="s">
        <v>1828</v>
      </c>
      <c r="I420" s="25">
        <v>2</v>
      </c>
      <c r="J420" s="25">
        <v>1</v>
      </c>
      <c r="K420" s="38"/>
      <c r="L420" s="33">
        <v>0</v>
      </c>
      <c r="M420" s="33" t="s">
        <v>1742</v>
      </c>
      <c r="N420" s="33">
        <v>1</v>
      </c>
      <c r="O420" s="30">
        <v>4.5</v>
      </c>
      <c r="P420" s="33" t="s">
        <v>1816</v>
      </c>
      <c r="Q420" s="34">
        <f t="shared" si="20"/>
        <v>0</v>
      </c>
      <c r="R420" s="33">
        <f t="shared" si="21"/>
        <v>1</v>
      </c>
      <c r="S420" s="34">
        <f t="shared" si="18"/>
        <v>0</v>
      </c>
    </row>
    <row r="421" spans="1:19">
      <c r="A421" s="25">
        <v>418</v>
      </c>
      <c r="B421" s="25" t="s">
        <v>1996</v>
      </c>
      <c r="C421" s="25"/>
      <c r="D421" s="25" t="s">
        <v>1708</v>
      </c>
      <c r="E421" s="36" t="s">
        <v>613</v>
      </c>
      <c r="F421" s="29"/>
      <c r="G421" s="25" t="s">
        <v>1708</v>
      </c>
      <c r="H421" s="29" t="s">
        <v>1828</v>
      </c>
      <c r="I421" s="25">
        <v>2</v>
      </c>
      <c r="J421" s="25">
        <v>1</v>
      </c>
      <c r="K421" s="38"/>
      <c r="L421" s="33">
        <v>0</v>
      </c>
      <c r="M421" s="33" t="s">
        <v>1742</v>
      </c>
      <c r="N421" s="33">
        <v>1</v>
      </c>
      <c r="O421" s="30">
        <v>4.5</v>
      </c>
      <c r="P421" s="33" t="s">
        <v>1816</v>
      </c>
      <c r="Q421" s="34">
        <f t="shared" si="20"/>
        <v>0</v>
      </c>
      <c r="R421" s="33">
        <f t="shared" si="21"/>
        <v>1</v>
      </c>
      <c r="S421" s="34">
        <f t="shared" si="18"/>
        <v>0</v>
      </c>
    </row>
    <row r="422" spans="1:19">
      <c r="A422" s="25">
        <v>419</v>
      </c>
      <c r="B422" s="25" t="s">
        <v>1996</v>
      </c>
      <c r="C422" s="25"/>
      <c r="D422" s="25" t="s">
        <v>1708</v>
      </c>
      <c r="E422" s="36" t="s">
        <v>614</v>
      </c>
      <c r="F422" s="29"/>
      <c r="G422" s="25" t="s">
        <v>1708</v>
      </c>
      <c r="H422" s="29" t="s">
        <v>1828</v>
      </c>
      <c r="I422" s="25">
        <v>2</v>
      </c>
      <c r="J422" s="25">
        <v>1</v>
      </c>
      <c r="K422" s="38"/>
      <c r="L422" s="33">
        <v>0</v>
      </c>
      <c r="M422" s="33" t="s">
        <v>1742</v>
      </c>
      <c r="N422" s="33">
        <v>1</v>
      </c>
      <c r="O422" s="30">
        <v>4.5</v>
      </c>
      <c r="P422" s="33" t="s">
        <v>1816</v>
      </c>
      <c r="Q422" s="34">
        <f t="shared" si="20"/>
        <v>0</v>
      </c>
      <c r="R422" s="33">
        <f t="shared" si="21"/>
        <v>1</v>
      </c>
      <c r="S422" s="34">
        <f t="shared" si="18"/>
        <v>0</v>
      </c>
    </row>
    <row r="423" spans="1:19">
      <c r="A423" s="25">
        <v>420</v>
      </c>
      <c r="B423" s="25" t="s">
        <v>1996</v>
      </c>
      <c r="C423" s="25"/>
      <c r="D423" s="25" t="s">
        <v>1708</v>
      </c>
      <c r="E423" s="36" t="s">
        <v>615</v>
      </c>
      <c r="F423" s="29"/>
      <c r="G423" s="25" t="s">
        <v>1708</v>
      </c>
      <c r="H423" s="29" t="s">
        <v>1828</v>
      </c>
      <c r="I423" s="25">
        <v>2</v>
      </c>
      <c r="J423" s="25">
        <v>1</v>
      </c>
      <c r="K423" s="38"/>
      <c r="L423" s="33">
        <v>0</v>
      </c>
      <c r="M423" s="33" t="s">
        <v>1742</v>
      </c>
      <c r="N423" s="33">
        <v>1</v>
      </c>
      <c r="O423" s="30">
        <v>4.5</v>
      </c>
      <c r="P423" s="33" t="s">
        <v>1816</v>
      </c>
      <c r="Q423" s="34">
        <f t="shared" si="20"/>
        <v>0</v>
      </c>
      <c r="R423" s="33">
        <f t="shared" si="21"/>
        <v>1</v>
      </c>
      <c r="S423" s="34">
        <f t="shared" si="18"/>
        <v>0</v>
      </c>
    </row>
    <row r="424" spans="1:19">
      <c r="A424" s="25">
        <v>421</v>
      </c>
      <c r="B424" s="25" t="s">
        <v>1996</v>
      </c>
      <c r="C424" s="25"/>
      <c r="D424" s="25" t="s">
        <v>1708</v>
      </c>
      <c r="E424" s="36" t="s">
        <v>616</v>
      </c>
      <c r="F424" s="29"/>
      <c r="G424" s="25" t="s">
        <v>1708</v>
      </c>
      <c r="H424" s="29" t="s">
        <v>1828</v>
      </c>
      <c r="I424" s="25">
        <v>2</v>
      </c>
      <c r="J424" s="25">
        <v>1</v>
      </c>
      <c r="K424" s="38"/>
      <c r="L424" s="33">
        <v>0</v>
      </c>
      <c r="M424" s="33" t="s">
        <v>1742</v>
      </c>
      <c r="N424" s="33">
        <v>1</v>
      </c>
      <c r="O424" s="30">
        <v>4.5</v>
      </c>
      <c r="P424" s="33" t="s">
        <v>1816</v>
      </c>
      <c r="Q424" s="34">
        <f t="shared" si="20"/>
        <v>0</v>
      </c>
      <c r="R424" s="33">
        <f t="shared" si="21"/>
        <v>1</v>
      </c>
      <c r="S424" s="34">
        <f t="shared" si="18"/>
        <v>0</v>
      </c>
    </row>
    <row r="425" spans="1:19">
      <c r="A425" s="25">
        <v>422</v>
      </c>
      <c r="B425" s="25" t="s">
        <v>1996</v>
      </c>
      <c r="C425" s="25"/>
      <c r="D425" s="25" t="s">
        <v>1708</v>
      </c>
      <c r="E425" s="36" t="s">
        <v>617</v>
      </c>
      <c r="F425" s="29"/>
      <c r="G425" s="25" t="s">
        <v>1708</v>
      </c>
      <c r="H425" s="29" t="s">
        <v>1828</v>
      </c>
      <c r="I425" s="25">
        <v>2</v>
      </c>
      <c r="J425" s="25">
        <v>1</v>
      </c>
      <c r="K425" s="38"/>
      <c r="L425" s="33">
        <v>0</v>
      </c>
      <c r="M425" s="33" t="s">
        <v>1742</v>
      </c>
      <c r="N425" s="33">
        <v>1</v>
      </c>
      <c r="O425" s="30">
        <v>4.5</v>
      </c>
      <c r="P425" s="33" t="s">
        <v>1816</v>
      </c>
      <c r="Q425" s="34">
        <f t="shared" si="20"/>
        <v>0</v>
      </c>
      <c r="R425" s="33">
        <f t="shared" si="21"/>
        <v>1</v>
      </c>
      <c r="S425" s="34">
        <f t="shared" si="18"/>
        <v>0</v>
      </c>
    </row>
    <row r="426" spans="1:19">
      <c r="A426" s="25">
        <v>423</v>
      </c>
      <c r="B426" s="25" t="s">
        <v>1996</v>
      </c>
      <c r="C426" s="25"/>
      <c r="D426" s="25" t="s">
        <v>1708</v>
      </c>
      <c r="E426" s="36" t="s">
        <v>618</v>
      </c>
      <c r="F426" s="29"/>
      <c r="G426" s="25" t="s">
        <v>1708</v>
      </c>
      <c r="H426" s="29" t="s">
        <v>1828</v>
      </c>
      <c r="I426" s="25">
        <v>2</v>
      </c>
      <c r="J426" s="25">
        <v>1</v>
      </c>
      <c r="K426" s="38"/>
      <c r="L426" s="33">
        <v>0</v>
      </c>
      <c r="M426" s="33" t="s">
        <v>1742</v>
      </c>
      <c r="N426" s="33">
        <v>1</v>
      </c>
      <c r="O426" s="30">
        <v>4.5</v>
      </c>
      <c r="P426" s="33" t="s">
        <v>1816</v>
      </c>
      <c r="Q426" s="34">
        <f t="shared" si="20"/>
        <v>0</v>
      </c>
      <c r="R426" s="33">
        <f t="shared" si="21"/>
        <v>1</v>
      </c>
      <c r="S426" s="34">
        <f t="shared" si="18"/>
        <v>0</v>
      </c>
    </row>
    <row r="427" spans="1:19">
      <c r="A427" s="25">
        <v>424</v>
      </c>
      <c r="B427" s="25" t="s">
        <v>1996</v>
      </c>
      <c r="C427" s="25"/>
      <c r="D427" s="25" t="s">
        <v>1708</v>
      </c>
      <c r="E427" s="36" t="s">
        <v>619</v>
      </c>
      <c r="F427" s="29"/>
      <c r="G427" s="25" t="s">
        <v>1708</v>
      </c>
      <c r="H427" s="29" t="s">
        <v>1828</v>
      </c>
      <c r="I427" s="25">
        <v>2</v>
      </c>
      <c r="J427" s="25">
        <v>1</v>
      </c>
      <c r="K427" s="38"/>
      <c r="L427" s="33">
        <v>0</v>
      </c>
      <c r="M427" s="33" t="s">
        <v>1742</v>
      </c>
      <c r="N427" s="33">
        <v>1</v>
      </c>
      <c r="O427" s="30">
        <v>4.5</v>
      </c>
      <c r="P427" s="33" t="s">
        <v>1816</v>
      </c>
      <c r="Q427" s="34">
        <f t="shared" si="20"/>
        <v>0</v>
      </c>
      <c r="R427" s="33">
        <f t="shared" si="21"/>
        <v>1</v>
      </c>
      <c r="S427" s="34">
        <f t="shared" si="18"/>
        <v>0</v>
      </c>
    </row>
    <row r="428" spans="1:19">
      <c r="A428" s="25">
        <v>425</v>
      </c>
      <c r="B428" s="25" t="s">
        <v>1996</v>
      </c>
      <c r="C428" s="25"/>
      <c r="D428" s="25" t="s">
        <v>1708</v>
      </c>
      <c r="E428" s="36" t="s">
        <v>620</v>
      </c>
      <c r="F428" s="29"/>
      <c r="G428" s="25" t="s">
        <v>1708</v>
      </c>
      <c r="H428" s="29" t="s">
        <v>1828</v>
      </c>
      <c r="I428" s="25">
        <v>2</v>
      </c>
      <c r="J428" s="25">
        <v>1</v>
      </c>
      <c r="K428" s="38"/>
      <c r="L428" s="33">
        <v>0</v>
      </c>
      <c r="M428" s="33" t="s">
        <v>1742</v>
      </c>
      <c r="N428" s="33">
        <v>1</v>
      </c>
      <c r="O428" s="30">
        <v>4.5</v>
      </c>
      <c r="P428" s="33" t="s">
        <v>1816</v>
      </c>
      <c r="Q428" s="34">
        <f t="shared" si="20"/>
        <v>0</v>
      </c>
      <c r="R428" s="33">
        <f t="shared" si="21"/>
        <v>1</v>
      </c>
      <c r="S428" s="34">
        <f t="shared" si="18"/>
        <v>0</v>
      </c>
    </row>
    <row r="429" spans="1:19">
      <c r="A429" s="25">
        <v>426</v>
      </c>
      <c r="B429" s="25" t="s">
        <v>1996</v>
      </c>
      <c r="C429" s="25"/>
      <c r="D429" s="25" t="s">
        <v>1708</v>
      </c>
      <c r="E429" s="36" t="s">
        <v>621</v>
      </c>
      <c r="F429" s="29"/>
      <c r="G429" s="25" t="s">
        <v>1708</v>
      </c>
      <c r="H429" s="29" t="s">
        <v>1828</v>
      </c>
      <c r="I429" s="25">
        <v>2</v>
      </c>
      <c r="J429" s="25">
        <v>1</v>
      </c>
      <c r="K429" s="38"/>
      <c r="L429" s="33">
        <v>0</v>
      </c>
      <c r="M429" s="33" t="s">
        <v>1742</v>
      </c>
      <c r="N429" s="33">
        <v>1</v>
      </c>
      <c r="O429" s="30">
        <v>4.5</v>
      </c>
      <c r="P429" s="33" t="s">
        <v>1816</v>
      </c>
      <c r="Q429" s="34">
        <f t="shared" si="20"/>
        <v>0</v>
      </c>
      <c r="R429" s="33">
        <f t="shared" si="21"/>
        <v>1</v>
      </c>
      <c r="S429" s="34">
        <f t="shared" si="18"/>
        <v>0</v>
      </c>
    </row>
    <row r="430" spans="1:19">
      <c r="A430" s="25">
        <v>427</v>
      </c>
      <c r="B430" s="25" t="s">
        <v>1996</v>
      </c>
      <c r="C430" s="25"/>
      <c r="D430" s="25" t="s">
        <v>1708</v>
      </c>
      <c r="E430" s="36" t="s">
        <v>622</v>
      </c>
      <c r="F430" s="29"/>
      <c r="G430" s="25" t="s">
        <v>1708</v>
      </c>
      <c r="H430" s="29" t="s">
        <v>1828</v>
      </c>
      <c r="I430" s="25">
        <v>2</v>
      </c>
      <c r="J430" s="25">
        <v>1</v>
      </c>
      <c r="K430" s="38"/>
      <c r="L430" s="33">
        <v>0</v>
      </c>
      <c r="M430" s="33" t="s">
        <v>1742</v>
      </c>
      <c r="N430" s="33">
        <v>1</v>
      </c>
      <c r="O430" s="30">
        <v>4.5</v>
      </c>
      <c r="P430" s="33" t="s">
        <v>1816</v>
      </c>
      <c r="Q430" s="34">
        <f t="shared" si="20"/>
        <v>0</v>
      </c>
      <c r="R430" s="33">
        <f t="shared" si="21"/>
        <v>1</v>
      </c>
      <c r="S430" s="34">
        <f t="shared" si="18"/>
        <v>0</v>
      </c>
    </row>
    <row r="431" spans="1:19">
      <c r="A431" s="25">
        <v>428</v>
      </c>
      <c r="B431" s="25" t="s">
        <v>638</v>
      </c>
      <c r="C431" s="25"/>
      <c r="D431" s="25" t="s">
        <v>1708</v>
      </c>
      <c r="E431" s="37" t="s">
        <v>623</v>
      </c>
      <c r="F431" s="29" t="s">
        <v>1849</v>
      </c>
      <c r="G431" s="25" t="s">
        <v>1708</v>
      </c>
      <c r="H431" s="29" t="s">
        <v>1850</v>
      </c>
      <c r="I431" s="25">
        <v>1</v>
      </c>
      <c r="J431" s="25">
        <v>1</v>
      </c>
      <c r="K431" s="32">
        <v>28.9</v>
      </c>
      <c r="L431" s="33">
        <v>43.4</v>
      </c>
      <c r="M431" s="33" t="s">
        <v>223</v>
      </c>
      <c r="N431" s="33">
        <v>1</v>
      </c>
      <c r="O431" s="30">
        <v>43.4</v>
      </c>
      <c r="P431" s="33" t="s">
        <v>1748</v>
      </c>
      <c r="Q431" s="34">
        <f t="shared" si="20"/>
        <v>28.9</v>
      </c>
      <c r="R431" s="33">
        <v>1</v>
      </c>
      <c r="S431" s="34">
        <f t="shared" si="18"/>
        <v>28.9</v>
      </c>
    </row>
    <row r="432" spans="1:19">
      <c r="A432" s="25">
        <v>429</v>
      </c>
      <c r="B432" s="25" t="s">
        <v>638</v>
      </c>
      <c r="C432" s="25"/>
      <c r="D432" s="25" t="s">
        <v>1708</v>
      </c>
      <c r="E432" s="37" t="s">
        <v>624</v>
      </c>
      <c r="F432" s="29" t="s">
        <v>1977</v>
      </c>
      <c r="G432" s="25" t="s">
        <v>1708</v>
      </c>
      <c r="H432" s="29" t="s">
        <v>1828</v>
      </c>
      <c r="I432" s="25">
        <v>2</v>
      </c>
      <c r="J432" s="25">
        <v>1</v>
      </c>
      <c r="K432" s="32">
        <v>28.6</v>
      </c>
      <c r="L432" s="33">
        <v>70.7</v>
      </c>
      <c r="M432" s="33" t="s">
        <v>1742</v>
      </c>
      <c r="N432" s="33">
        <v>1</v>
      </c>
      <c r="O432" s="30">
        <v>42.1</v>
      </c>
      <c r="P432" s="33" t="s">
        <v>1816</v>
      </c>
      <c r="Q432" s="34">
        <f t="shared" si="20"/>
        <v>28.6</v>
      </c>
      <c r="R432" s="33">
        <v>1</v>
      </c>
      <c r="S432" s="34">
        <f t="shared" si="18"/>
        <v>28.6</v>
      </c>
    </row>
    <row r="433" spans="1:19">
      <c r="A433" s="25">
        <v>430</v>
      </c>
      <c r="B433" s="25" t="s">
        <v>638</v>
      </c>
      <c r="C433" s="25"/>
      <c r="D433" s="25" t="s">
        <v>1708</v>
      </c>
      <c r="E433" s="37" t="s">
        <v>625</v>
      </c>
      <c r="F433" s="29" t="s">
        <v>1977</v>
      </c>
      <c r="G433" s="25" t="s">
        <v>1708</v>
      </c>
      <c r="H433" s="29" t="s">
        <v>1828</v>
      </c>
      <c r="I433" s="25">
        <v>2</v>
      </c>
      <c r="J433" s="25">
        <v>1</v>
      </c>
      <c r="K433" s="32">
        <v>23.7</v>
      </c>
      <c r="L433" s="33">
        <v>60.9</v>
      </c>
      <c r="M433" s="33" t="s">
        <v>1742</v>
      </c>
      <c r="N433" s="33">
        <v>1</v>
      </c>
      <c r="O433" s="30">
        <v>37.200000000000003</v>
      </c>
      <c r="P433" s="33" t="s">
        <v>1816</v>
      </c>
      <c r="Q433" s="34">
        <f t="shared" si="20"/>
        <v>23.7</v>
      </c>
      <c r="R433" s="33">
        <v>1</v>
      </c>
      <c r="S433" s="34">
        <f t="shared" si="18"/>
        <v>23.7</v>
      </c>
    </row>
    <row r="434" spans="1:19">
      <c r="A434" s="25">
        <v>431</v>
      </c>
      <c r="B434" s="25" t="s">
        <v>638</v>
      </c>
      <c r="C434" s="25"/>
      <c r="D434" s="25" t="s">
        <v>1708</v>
      </c>
      <c r="E434" s="37" t="s">
        <v>626</v>
      </c>
      <c r="F434" s="29" t="s">
        <v>1976</v>
      </c>
      <c r="G434" s="25" t="s">
        <v>1708</v>
      </c>
      <c r="H434" s="29" t="s">
        <v>1828</v>
      </c>
      <c r="I434" s="25">
        <v>2</v>
      </c>
      <c r="J434" s="25">
        <v>1</v>
      </c>
      <c r="K434" s="32">
        <v>18</v>
      </c>
      <c r="L434" s="33">
        <v>48.5</v>
      </c>
      <c r="M434" s="33" t="s">
        <v>1742</v>
      </c>
      <c r="N434" s="33">
        <v>1</v>
      </c>
      <c r="O434" s="30">
        <v>30.5</v>
      </c>
      <c r="P434" s="33" t="s">
        <v>1816</v>
      </c>
      <c r="Q434" s="34">
        <f t="shared" si="20"/>
        <v>18</v>
      </c>
      <c r="R434" s="33">
        <v>1</v>
      </c>
      <c r="S434" s="34">
        <f t="shared" si="18"/>
        <v>18</v>
      </c>
    </row>
    <row r="435" spans="1:19">
      <c r="A435" s="25">
        <v>432</v>
      </c>
      <c r="B435" s="25" t="s">
        <v>638</v>
      </c>
      <c r="C435" s="25"/>
      <c r="D435" s="25" t="s">
        <v>1708</v>
      </c>
      <c r="E435" s="37" t="s">
        <v>627</v>
      </c>
      <c r="F435" s="29" t="s">
        <v>2012</v>
      </c>
      <c r="G435" s="25" t="s">
        <v>1708</v>
      </c>
      <c r="H435" s="29" t="s">
        <v>1828</v>
      </c>
      <c r="I435" s="25">
        <v>2</v>
      </c>
      <c r="J435" s="25">
        <v>1</v>
      </c>
      <c r="K435" s="32">
        <v>21.3</v>
      </c>
      <c r="L435" s="33">
        <v>54.1</v>
      </c>
      <c r="M435" s="33" t="s">
        <v>1742</v>
      </c>
      <c r="N435" s="33">
        <v>1</v>
      </c>
      <c r="O435" s="30">
        <v>32.799999999999997</v>
      </c>
      <c r="P435" s="33" t="s">
        <v>1816</v>
      </c>
      <c r="Q435" s="34">
        <f t="shared" si="20"/>
        <v>21.3</v>
      </c>
      <c r="R435" s="33">
        <v>1</v>
      </c>
      <c r="S435" s="34">
        <f t="shared" si="18"/>
        <v>21.3</v>
      </c>
    </row>
    <row r="436" spans="1:19">
      <c r="A436" s="25">
        <v>433</v>
      </c>
      <c r="B436" s="25" t="s">
        <v>638</v>
      </c>
      <c r="C436" s="25"/>
      <c r="D436" s="25" t="s">
        <v>1708</v>
      </c>
      <c r="E436" s="37" t="s">
        <v>628</v>
      </c>
      <c r="F436" s="29" t="s">
        <v>1979</v>
      </c>
      <c r="G436" s="25" t="s">
        <v>1708</v>
      </c>
      <c r="H436" s="29" t="s">
        <v>1828</v>
      </c>
      <c r="I436" s="25">
        <v>2</v>
      </c>
      <c r="J436" s="25">
        <v>1</v>
      </c>
      <c r="K436" s="32">
        <v>13.7</v>
      </c>
      <c r="L436" s="33">
        <v>32.9</v>
      </c>
      <c r="M436" s="33" t="s">
        <v>1742</v>
      </c>
      <c r="N436" s="33">
        <v>1</v>
      </c>
      <c r="O436" s="30">
        <v>19.2</v>
      </c>
      <c r="P436" s="33" t="s">
        <v>1816</v>
      </c>
      <c r="Q436" s="34">
        <f t="shared" si="20"/>
        <v>13.7</v>
      </c>
      <c r="R436" s="33">
        <v>1</v>
      </c>
      <c r="S436" s="34">
        <f t="shared" si="18"/>
        <v>13.7</v>
      </c>
    </row>
    <row r="437" spans="1:19">
      <c r="A437" s="25">
        <v>434</v>
      </c>
      <c r="B437" s="25" t="s">
        <v>638</v>
      </c>
      <c r="C437" s="25"/>
      <c r="D437" s="25" t="s">
        <v>1708</v>
      </c>
      <c r="E437" s="37" t="s">
        <v>629</v>
      </c>
      <c r="F437" s="29" t="s">
        <v>1980</v>
      </c>
      <c r="G437" s="25" t="s">
        <v>1708</v>
      </c>
      <c r="H437" s="29" t="s">
        <v>1828</v>
      </c>
      <c r="I437" s="25">
        <v>2</v>
      </c>
      <c r="J437" s="25">
        <v>1</v>
      </c>
      <c r="K437" s="32">
        <v>29.1</v>
      </c>
      <c r="L437" s="33">
        <v>68.7</v>
      </c>
      <c r="M437" s="33" t="s">
        <v>1742</v>
      </c>
      <c r="N437" s="33">
        <v>1</v>
      </c>
      <c r="O437" s="30">
        <v>39.6</v>
      </c>
      <c r="P437" s="33" t="s">
        <v>1816</v>
      </c>
      <c r="Q437" s="34">
        <f t="shared" si="20"/>
        <v>29.1</v>
      </c>
      <c r="R437" s="33">
        <v>1</v>
      </c>
      <c r="S437" s="34">
        <f t="shared" si="18"/>
        <v>29.1</v>
      </c>
    </row>
    <row r="438" spans="1:19">
      <c r="A438" s="25">
        <v>435</v>
      </c>
      <c r="B438" s="25" t="s">
        <v>638</v>
      </c>
      <c r="C438" s="25"/>
      <c r="D438" s="25" t="s">
        <v>1708</v>
      </c>
      <c r="E438" s="37" t="s">
        <v>630</v>
      </c>
      <c r="F438" s="29" t="s">
        <v>1982</v>
      </c>
      <c r="G438" s="25" t="s">
        <v>1708</v>
      </c>
      <c r="H438" s="29" t="s">
        <v>1828</v>
      </c>
      <c r="I438" s="25">
        <v>2</v>
      </c>
      <c r="J438" s="25">
        <v>1</v>
      </c>
      <c r="K438" s="32">
        <v>42.3</v>
      </c>
      <c r="L438" s="33">
        <v>92.1</v>
      </c>
      <c r="M438" s="33" t="s">
        <v>1742</v>
      </c>
      <c r="N438" s="33">
        <v>1</v>
      </c>
      <c r="O438" s="30">
        <v>49.8</v>
      </c>
      <c r="P438" s="33" t="s">
        <v>1816</v>
      </c>
      <c r="Q438" s="34">
        <f t="shared" si="20"/>
        <v>42.3</v>
      </c>
      <c r="R438" s="33">
        <v>1</v>
      </c>
      <c r="S438" s="34">
        <f t="shared" si="18"/>
        <v>42.3</v>
      </c>
    </row>
    <row r="439" spans="1:19">
      <c r="A439" s="25">
        <v>436</v>
      </c>
      <c r="B439" s="25" t="s">
        <v>638</v>
      </c>
      <c r="C439" s="25"/>
      <c r="D439" s="25" t="s">
        <v>1708</v>
      </c>
      <c r="E439" s="37" t="s">
        <v>631</v>
      </c>
      <c r="F439" s="29" t="s">
        <v>1982</v>
      </c>
      <c r="G439" s="25" t="s">
        <v>1708</v>
      </c>
      <c r="H439" s="29" t="s">
        <v>1828</v>
      </c>
      <c r="I439" s="25">
        <v>2</v>
      </c>
      <c r="J439" s="25">
        <v>1</v>
      </c>
      <c r="K439" s="32">
        <v>42.6</v>
      </c>
      <c r="L439" s="33">
        <v>92.7</v>
      </c>
      <c r="M439" s="33" t="s">
        <v>1742</v>
      </c>
      <c r="N439" s="33">
        <v>1</v>
      </c>
      <c r="O439" s="30">
        <v>50.1</v>
      </c>
      <c r="P439" s="33" t="s">
        <v>1816</v>
      </c>
      <c r="Q439" s="34">
        <f t="shared" si="20"/>
        <v>42.6</v>
      </c>
      <c r="R439" s="33">
        <v>1</v>
      </c>
      <c r="S439" s="34">
        <f t="shared" si="18"/>
        <v>42.6</v>
      </c>
    </row>
    <row r="440" spans="1:19">
      <c r="A440" s="25">
        <v>437</v>
      </c>
      <c r="B440" s="25" t="s">
        <v>638</v>
      </c>
      <c r="C440" s="25"/>
      <c r="D440" s="25" t="s">
        <v>1708</v>
      </c>
      <c r="E440" s="37" t="s">
        <v>632</v>
      </c>
      <c r="F440" s="29" t="s">
        <v>1980</v>
      </c>
      <c r="G440" s="25" t="s">
        <v>1708</v>
      </c>
      <c r="H440" s="29" t="s">
        <v>1828</v>
      </c>
      <c r="I440" s="25">
        <v>2</v>
      </c>
      <c r="J440" s="25">
        <v>1</v>
      </c>
      <c r="K440" s="32">
        <v>50.9</v>
      </c>
      <c r="L440" s="33">
        <v>112.3</v>
      </c>
      <c r="M440" s="33" t="s">
        <v>1742</v>
      </c>
      <c r="N440" s="33">
        <v>1</v>
      </c>
      <c r="O440" s="30">
        <v>61.4</v>
      </c>
      <c r="P440" s="33" t="s">
        <v>1816</v>
      </c>
      <c r="Q440" s="34">
        <f t="shared" si="20"/>
        <v>50.9</v>
      </c>
      <c r="R440" s="33">
        <v>1</v>
      </c>
      <c r="S440" s="34">
        <f t="shared" si="18"/>
        <v>50.9</v>
      </c>
    </row>
    <row r="441" spans="1:19">
      <c r="A441" s="25">
        <v>438</v>
      </c>
      <c r="B441" s="25" t="s">
        <v>638</v>
      </c>
      <c r="C441" s="25"/>
      <c r="D441" s="25" t="s">
        <v>1708</v>
      </c>
      <c r="E441" s="37" t="s">
        <v>633</v>
      </c>
      <c r="F441" s="29" t="s">
        <v>1845</v>
      </c>
      <c r="G441" s="25" t="s">
        <v>1708</v>
      </c>
      <c r="H441" s="29" t="s">
        <v>1741</v>
      </c>
      <c r="I441" s="25">
        <v>2</v>
      </c>
      <c r="J441" s="25">
        <v>1</v>
      </c>
      <c r="K441" s="32">
        <v>19.399999999999999</v>
      </c>
      <c r="L441" s="33">
        <v>44.3</v>
      </c>
      <c r="M441" s="33" t="s">
        <v>1742</v>
      </c>
      <c r="N441" s="33">
        <v>1</v>
      </c>
      <c r="O441" s="30">
        <v>24.9</v>
      </c>
      <c r="P441" s="33" t="s">
        <v>1807</v>
      </c>
      <c r="Q441" s="34">
        <f t="shared" si="20"/>
        <v>19.399999999999999</v>
      </c>
      <c r="R441" s="33">
        <v>1</v>
      </c>
      <c r="S441" s="34">
        <f t="shared" si="18"/>
        <v>19.399999999999999</v>
      </c>
    </row>
    <row r="442" spans="1:19">
      <c r="A442" s="25">
        <v>439</v>
      </c>
      <c r="B442" s="25" t="s">
        <v>638</v>
      </c>
      <c r="C442" s="25"/>
      <c r="D442" s="25" t="s">
        <v>1708</v>
      </c>
      <c r="E442" s="37" t="s">
        <v>634</v>
      </c>
      <c r="F442" s="29" t="s">
        <v>1845</v>
      </c>
      <c r="G442" s="25" t="s">
        <v>1708</v>
      </c>
      <c r="H442" s="29" t="s">
        <v>1741</v>
      </c>
      <c r="I442" s="25">
        <v>2</v>
      </c>
      <c r="J442" s="25">
        <v>1</v>
      </c>
      <c r="K442" s="32">
        <v>13.2</v>
      </c>
      <c r="L442" s="33">
        <v>31.9</v>
      </c>
      <c r="M442" s="33" t="s">
        <v>1742</v>
      </c>
      <c r="N442" s="33">
        <v>1</v>
      </c>
      <c r="O442" s="30">
        <v>18.7</v>
      </c>
      <c r="P442" s="33" t="s">
        <v>1807</v>
      </c>
      <c r="Q442" s="34">
        <f t="shared" si="20"/>
        <v>13.2</v>
      </c>
      <c r="R442" s="33">
        <v>1</v>
      </c>
      <c r="S442" s="34">
        <f t="shared" si="18"/>
        <v>13.2</v>
      </c>
    </row>
    <row r="443" spans="1:19">
      <c r="A443" s="25">
        <v>440</v>
      </c>
      <c r="B443" s="25" t="s">
        <v>638</v>
      </c>
      <c r="C443" s="25"/>
      <c r="D443" s="25" t="s">
        <v>1708</v>
      </c>
      <c r="E443" s="37" t="s">
        <v>635</v>
      </c>
      <c r="F443" s="29" t="s">
        <v>1845</v>
      </c>
      <c r="G443" s="25" t="s">
        <v>1708</v>
      </c>
      <c r="H443" s="29" t="s">
        <v>1741</v>
      </c>
      <c r="I443" s="25">
        <v>2</v>
      </c>
      <c r="J443" s="25">
        <v>1</v>
      </c>
      <c r="K443" s="32">
        <v>13.2</v>
      </c>
      <c r="L443" s="33">
        <v>31.9</v>
      </c>
      <c r="M443" s="33" t="s">
        <v>1742</v>
      </c>
      <c r="N443" s="33">
        <v>1</v>
      </c>
      <c r="O443" s="30">
        <v>18.7</v>
      </c>
      <c r="P443" s="33" t="s">
        <v>1807</v>
      </c>
      <c r="Q443" s="34">
        <f t="shared" si="20"/>
        <v>13.2</v>
      </c>
      <c r="R443" s="33">
        <v>1</v>
      </c>
      <c r="S443" s="34">
        <f t="shared" si="18"/>
        <v>13.2</v>
      </c>
    </row>
    <row r="444" spans="1:19">
      <c r="A444" s="25">
        <v>441</v>
      </c>
      <c r="B444" s="25" t="s">
        <v>638</v>
      </c>
      <c r="C444" s="25"/>
      <c r="D444" s="25" t="s">
        <v>1708</v>
      </c>
      <c r="E444" s="37" t="s">
        <v>636</v>
      </c>
      <c r="F444" s="29" t="s">
        <v>1845</v>
      </c>
      <c r="G444" s="25" t="s">
        <v>1708</v>
      </c>
      <c r="H444" s="29" t="s">
        <v>1741</v>
      </c>
      <c r="I444" s="25">
        <v>2</v>
      </c>
      <c r="J444" s="25">
        <v>1</v>
      </c>
      <c r="K444" s="32">
        <v>20.3</v>
      </c>
      <c r="L444" s="33">
        <v>46.1</v>
      </c>
      <c r="M444" s="33" t="s">
        <v>1742</v>
      </c>
      <c r="N444" s="33">
        <v>1</v>
      </c>
      <c r="O444" s="30">
        <v>25.8</v>
      </c>
      <c r="P444" s="33" t="s">
        <v>1807</v>
      </c>
      <c r="Q444" s="34">
        <f t="shared" si="20"/>
        <v>20.3</v>
      </c>
      <c r="R444" s="33">
        <v>1</v>
      </c>
      <c r="S444" s="34">
        <f t="shared" si="18"/>
        <v>20.3</v>
      </c>
    </row>
    <row r="445" spans="1:19">
      <c r="A445" s="25">
        <v>442</v>
      </c>
      <c r="B445" s="25" t="s">
        <v>638</v>
      </c>
      <c r="C445" s="25"/>
      <c r="D445" s="25" t="s">
        <v>1708</v>
      </c>
      <c r="E445" s="37" t="s">
        <v>637</v>
      </c>
      <c r="F445" s="29"/>
      <c r="G445" s="25" t="s">
        <v>1708</v>
      </c>
      <c r="H445" s="29" t="s">
        <v>1828</v>
      </c>
      <c r="I445" s="25">
        <v>2</v>
      </c>
      <c r="J445" s="25">
        <v>1</v>
      </c>
      <c r="K445" s="38"/>
      <c r="L445" s="33">
        <v>0</v>
      </c>
      <c r="M445" s="33" t="s">
        <v>1742</v>
      </c>
      <c r="N445" s="33">
        <v>1</v>
      </c>
      <c r="O445" s="30">
        <v>4.5</v>
      </c>
      <c r="P445" s="33" t="s">
        <v>1816</v>
      </c>
      <c r="Q445" s="34">
        <f t="shared" si="20"/>
        <v>0</v>
      </c>
      <c r="R445" s="33">
        <v>1</v>
      </c>
      <c r="S445" s="34">
        <f t="shared" si="18"/>
        <v>0</v>
      </c>
    </row>
    <row r="446" spans="1:19">
      <c r="A446" s="25">
        <v>443</v>
      </c>
      <c r="B446" s="25" t="s">
        <v>638</v>
      </c>
      <c r="C446" s="25"/>
      <c r="D446" s="25" t="s">
        <v>1708</v>
      </c>
      <c r="E446" s="37" t="s">
        <v>2013</v>
      </c>
      <c r="F446" s="29" t="s">
        <v>2014</v>
      </c>
      <c r="G446" s="25" t="s">
        <v>1708</v>
      </c>
      <c r="H446" s="29" t="s">
        <v>1844</v>
      </c>
      <c r="I446" s="25">
        <v>2</v>
      </c>
      <c r="J446" s="25">
        <v>1</v>
      </c>
      <c r="K446" s="32">
        <v>14.2</v>
      </c>
      <c r="L446" s="33">
        <v>36.9</v>
      </c>
      <c r="M446" s="33" t="s">
        <v>1742</v>
      </c>
      <c r="N446" s="33">
        <v>1</v>
      </c>
      <c r="O446" s="30">
        <v>22.7</v>
      </c>
      <c r="P446" s="33" t="s">
        <v>1816</v>
      </c>
      <c r="Q446" s="34">
        <f t="shared" si="20"/>
        <v>14.2</v>
      </c>
      <c r="R446" s="33">
        <v>1</v>
      </c>
      <c r="S446" s="34">
        <f t="shared" si="18"/>
        <v>14.2</v>
      </c>
    </row>
    <row r="447" spans="1:19">
      <c r="A447" s="25">
        <v>444</v>
      </c>
      <c r="B447" s="25" t="s">
        <v>638</v>
      </c>
      <c r="C447" s="25"/>
      <c r="D447" s="25" t="s">
        <v>1708</v>
      </c>
      <c r="E447" s="37" t="s">
        <v>639</v>
      </c>
      <c r="F447" s="29" t="s">
        <v>2014</v>
      </c>
      <c r="G447" s="25" t="s">
        <v>1708</v>
      </c>
      <c r="H447" s="29" t="s">
        <v>1844</v>
      </c>
      <c r="I447" s="25">
        <v>2</v>
      </c>
      <c r="J447" s="25">
        <v>1</v>
      </c>
      <c r="K447" s="32">
        <v>13.4</v>
      </c>
      <c r="L447" s="33">
        <v>35.299999999999997</v>
      </c>
      <c r="M447" s="33" t="s">
        <v>1742</v>
      </c>
      <c r="N447" s="33">
        <v>1</v>
      </c>
      <c r="O447" s="30">
        <v>21.9</v>
      </c>
      <c r="P447" s="33" t="s">
        <v>1816</v>
      </c>
      <c r="Q447" s="34">
        <f t="shared" si="20"/>
        <v>13.4</v>
      </c>
      <c r="R447" s="33">
        <v>1</v>
      </c>
      <c r="S447" s="34">
        <f t="shared" si="18"/>
        <v>13.4</v>
      </c>
    </row>
    <row r="448" spans="1:19">
      <c r="A448" s="25">
        <v>445</v>
      </c>
      <c r="B448" s="25" t="s">
        <v>638</v>
      </c>
      <c r="C448" s="25"/>
      <c r="D448" s="25" t="s">
        <v>1708</v>
      </c>
      <c r="E448" s="37" t="s">
        <v>640</v>
      </c>
      <c r="F448" s="29" t="s">
        <v>1944</v>
      </c>
      <c r="G448" s="25" t="s">
        <v>1708</v>
      </c>
      <c r="H448" s="29" t="s">
        <v>1844</v>
      </c>
      <c r="I448" s="25">
        <v>2</v>
      </c>
      <c r="J448" s="25">
        <v>1</v>
      </c>
      <c r="K448" s="32">
        <v>6.4</v>
      </c>
      <c r="L448" s="33">
        <v>18.3</v>
      </c>
      <c r="M448" s="33" t="s">
        <v>1742</v>
      </c>
      <c r="N448" s="33">
        <v>1</v>
      </c>
      <c r="O448" s="30">
        <v>11.9</v>
      </c>
      <c r="P448" s="33" t="s">
        <v>1816</v>
      </c>
      <c r="Q448" s="34">
        <f t="shared" si="20"/>
        <v>6.4</v>
      </c>
      <c r="R448" s="33">
        <v>1</v>
      </c>
      <c r="S448" s="34">
        <f t="shared" si="18"/>
        <v>6.4</v>
      </c>
    </row>
    <row r="449" spans="1:19">
      <c r="A449" s="25">
        <v>446</v>
      </c>
      <c r="B449" s="25" t="s">
        <v>638</v>
      </c>
      <c r="C449" s="25"/>
      <c r="D449" s="25" t="s">
        <v>1708</v>
      </c>
      <c r="E449" s="37" t="s">
        <v>2015</v>
      </c>
      <c r="F449" s="29" t="s">
        <v>1977</v>
      </c>
      <c r="G449" s="25" t="s">
        <v>1708</v>
      </c>
      <c r="H449" s="29" t="s">
        <v>1828</v>
      </c>
      <c r="I449" s="25">
        <v>2</v>
      </c>
      <c r="J449" s="25">
        <v>1</v>
      </c>
      <c r="K449" s="32">
        <v>30.7</v>
      </c>
      <c r="L449" s="33">
        <v>79.400000000000006</v>
      </c>
      <c r="M449" s="33" t="s">
        <v>1742</v>
      </c>
      <c r="N449" s="33">
        <v>1</v>
      </c>
      <c r="O449" s="30">
        <v>48.7</v>
      </c>
      <c r="P449" s="33" t="s">
        <v>1816</v>
      </c>
      <c r="Q449" s="34">
        <f t="shared" si="20"/>
        <v>30.7</v>
      </c>
      <c r="R449" s="33">
        <v>1</v>
      </c>
      <c r="S449" s="34">
        <f t="shared" si="18"/>
        <v>30.7</v>
      </c>
    </row>
    <row r="450" spans="1:19">
      <c r="A450" s="25">
        <v>447</v>
      </c>
      <c r="B450" s="25" t="s">
        <v>638</v>
      </c>
      <c r="C450" s="25"/>
      <c r="D450" s="25" t="s">
        <v>1708</v>
      </c>
      <c r="E450" s="37" t="s">
        <v>641</v>
      </c>
      <c r="F450" s="29" t="s">
        <v>1979</v>
      </c>
      <c r="G450" s="25" t="s">
        <v>1708</v>
      </c>
      <c r="H450" s="29" t="s">
        <v>1828</v>
      </c>
      <c r="I450" s="25">
        <v>2</v>
      </c>
      <c r="J450" s="25">
        <v>1</v>
      </c>
      <c r="K450" s="32">
        <v>8.6</v>
      </c>
      <c r="L450" s="33">
        <v>22.7</v>
      </c>
      <c r="M450" s="33" t="s">
        <v>1742</v>
      </c>
      <c r="N450" s="33">
        <v>1</v>
      </c>
      <c r="O450" s="30">
        <v>14.1</v>
      </c>
      <c r="P450" s="33" t="s">
        <v>1816</v>
      </c>
      <c r="Q450" s="34">
        <f t="shared" si="20"/>
        <v>8.6</v>
      </c>
      <c r="R450" s="33">
        <v>1</v>
      </c>
      <c r="S450" s="34">
        <f t="shared" si="18"/>
        <v>8.6</v>
      </c>
    </row>
    <row r="451" spans="1:19">
      <c r="A451" s="25">
        <v>448</v>
      </c>
      <c r="B451" s="25" t="s">
        <v>638</v>
      </c>
      <c r="C451" s="25"/>
      <c r="D451" s="25" t="s">
        <v>1708</v>
      </c>
      <c r="E451" s="37" t="s">
        <v>642</v>
      </c>
      <c r="F451" s="29"/>
      <c r="G451" s="25" t="s">
        <v>1708</v>
      </c>
      <c r="H451" s="29" t="s">
        <v>1741</v>
      </c>
      <c r="I451" s="25">
        <v>2</v>
      </c>
      <c r="J451" s="25">
        <v>1</v>
      </c>
      <c r="K451" s="32">
        <v>15</v>
      </c>
      <c r="L451" s="33">
        <v>35.5</v>
      </c>
      <c r="M451" s="33" t="s">
        <v>1742</v>
      </c>
      <c r="N451" s="33">
        <v>1</v>
      </c>
      <c r="O451" s="30">
        <v>20.5</v>
      </c>
      <c r="P451" s="33" t="s">
        <v>1807</v>
      </c>
      <c r="Q451" s="34">
        <f t="shared" si="20"/>
        <v>15</v>
      </c>
      <c r="R451" s="33">
        <v>1</v>
      </c>
      <c r="S451" s="34">
        <f t="shared" si="18"/>
        <v>15</v>
      </c>
    </row>
    <row r="452" spans="1:19">
      <c r="A452" s="25">
        <v>449</v>
      </c>
      <c r="B452" s="25" t="s">
        <v>638</v>
      </c>
      <c r="C452" s="25"/>
      <c r="D452" s="25" t="s">
        <v>1708</v>
      </c>
      <c r="E452" s="37" t="s">
        <v>643</v>
      </c>
      <c r="F452" s="29"/>
      <c r="G452" s="25" t="s">
        <v>1708</v>
      </c>
      <c r="H452" s="29" t="s">
        <v>1828</v>
      </c>
      <c r="I452" s="25">
        <v>2</v>
      </c>
      <c r="J452" s="25">
        <v>1</v>
      </c>
      <c r="K452" s="38"/>
      <c r="L452" s="33">
        <v>0</v>
      </c>
      <c r="M452" s="33" t="s">
        <v>1742</v>
      </c>
      <c r="N452" s="33">
        <v>1</v>
      </c>
      <c r="O452" s="30">
        <v>4.5</v>
      </c>
      <c r="P452" s="33" t="s">
        <v>1816</v>
      </c>
      <c r="Q452" s="34">
        <f t="shared" si="20"/>
        <v>0</v>
      </c>
      <c r="R452" s="33">
        <v>1</v>
      </c>
      <c r="S452" s="34">
        <f t="shared" si="18"/>
        <v>0</v>
      </c>
    </row>
    <row r="453" spans="1:19">
      <c r="A453" s="25">
        <v>450</v>
      </c>
      <c r="B453" s="25" t="s">
        <v>638</v>
      </c>
      <c r="C453" s="25"/>
      <c r="D453" s="25" t="s">
        <v>1708</v>
      </c>
      <c r="E453" s="37" t="s">
        <v>2016</v>
      </c>
      <c r="F453" s="29" t="s">
        <v>2014</v>
      </c>
      <c r="G453" s="25" t="s">
        <v>1708</v>
      </c>
      <c r="H453" s="29" t="s">
        <v>1844</v>
      </c>
      <c r="I453" s="25">
        <v>2</v>
      </c>
      <c r="J453" s="25">
        <v>1</v>
      </c>
      <c r="K453" s="32">
        <v>18.8</v>
      </c>
      <c r="L453" s="33">
        <v>46.1</v>
      </c>
      <c r="M453" s="33" t="s">
        <v>1742</v>
      </c>
      <c r="N453" s="33">
        <v>1</v>
      </c>
      <c r="O453" s="30">
        <v>27.3</v>
      </c>
      <c r="P453" s="33" t="s">
        <v>1816</v>
      </c>
      <c r="Q453" s="34">
        <f t="shared" si="20"/>
        <v>18.8</v>
      </c>
      <c r="R453" s="33">
        <v>1</v>
      </c>
      <c r="S453" s="34">
        <f t="shared" ref="S453:S516" si="22">IF(R453="",0,ROUND(Q453*R453,1))</f>
        <v>18.8</v>
      </c>
    </row>
    <row r="454" spans="1:19">
      <c r="A454" s="25">
        <v>451</v>
      </c>
      <c r="B454" s="25" t="s">
        <v>638</v>
      </c>
      <c r="C454" s="25"/>
      <c r="D454" s="25" t="s">
        <v>1708</v>
      </c>
      <c r="E454" s="37" t="s">
        <v>644</v>
      </c>
      <c r="F454" s="29" t="s">
        <v>2014</v>
      </c>
      <c r="G454" s="25" t="s">
        <v>1708</v>
      </c>
      <c r="H454" s="29" t="s">
        <v>1844</v>
      </c>
      <c r="I454" s="25">
        <v>2</v>
      </c>
      <c r="J454" s="25">
        <v>1</v>
      </c>
      <c r="K454" s="32">
        <v>23.9</v>
      </c>
      <c r="L454" s="33">
        <v>56.3</v>
      </c>
      <c r="M454" s="33" t="s">
        <v>1742</v>
      </c>
      <c r="N454" s="33">
        <v>1</v>
      </c>
      <c r="O454" s="30">
        <v>32.4</v>
      </c>
      <c r="P454" s="33" t="s">
        <v>1816</v>
      </c>
      <c r="Q454" s="34">
        <f t="shared" si="20"/>
        <v>23.9</v>
      </c>
      <c r="R454" s="33">
        <v>1</v>
      </c>
      <c r="S454" s="34">
        <f t="shared" si="22"/>
        <v>23.9</v>
      </c>
    </row>
    <row r="455" spans="1:19">
      <c r="A455" s="25">
        <v>452</v>
      </c>
      <c r="B455" s="25" t="s">
        <v>638</v>
      </c>
      <c r="C455" s="25"/>
      <c r="D455" s="25" t="s">
        <v>1708</v>
      </c>
      <c r="E455" s="37" t="s">
        <v>645</v>
      </c>
      <c r="F455" s="29" t="s">
        <v>1944</v>
      </c>
      <c r="G455" s="25" t="s">
        <v>1708</v>
      </c>
      <c r="H455" s="29" t="s">
        <v>1844</v>
      </c>
      <c r="I455" s="25">
        <v>2</v>
      </c>
      <c r="J455" s="25">
        <v>1</v>
      </c>
      <c r="K455" s="32">
        <v>16.5</v>
      </c>
      <c r="L455" s="33">
        <v>38.5</v>
      </c>
      <c r="M455" s="33" t="s">
        <v>1742</v>
      </c>
      <c r="N455" s="33">
        <v>1</v>
      </c>
      <c r="O455" s="30">
        <v>22</v>
      </c>
      <c r="P455" s="33" t="s">
        <v>1816</v>
      </c>
      <c r="Q455" s="34">
        <f t="shared" si="20"/>
        <v>16.5</v>
      </c>
      <c r="R455" s="33">
        <v>1</v>
      </c>
      <c r="S455" s="34">
        <f t="shared" si="22"/>
        <v>16.5</v>
      </c>
    </row>
    <row r="456" spans="1:19">
      <c r="A456" s="25">
        <v>453</v>
      </c>
      <c r="B456" s="25" t="s">
        <v>638</v>
      </c>
      <c r="C456" s="25"/>
      <c r="D456" s="25" t="s">
        <v>1708</v>
      </c>
      <c r="E456" s="37" t="s">
        <v>2017</v>
      </c>
      <c r="F456" s="29" t="s">
        <v>2014</v>
      </c>
      <c r="G456" s="25" t="s">
        <v>1708</v>
      </c>
      <c r="H456" s="29" t="s">
        <v>1844</v>
      </c>
      <c r="I456" s="25">
        <v>2</v>
      </c>
      <c r="J456" s="25">
        <v>1</v>
      </c>
      <c r="K456" s="32">
        <v>10.6</v>
      </c>
      <c r="L456" s="33">
        <v>29.7</v>
      </c>
      <c r="M456" s="33" t="s">
        <v>1742</v>
      </c>
      <c r="N456" s="33">
        <v>1</v>
      </c>
      <c r="O456" s="30">
        <v>19.100000000000001</v>
      </c>
      <c r="P456" s="33" t="s">
        <v>1816</v>
      </c>
      <c r="Q456" s="34">
        <f t="shared" si="20"/>
        <v>10.6</v>
      </c>
      <c r="R456" s="33">
        <v>1</v>
      </c>
      <c r="S456" s="34">
        <f t="shared" si="22"/>
        <v>10.6</v>
      </c>
    </row>
    <row r="457" spans="1:19">
      <c r="A457" s="25">
        <v>454</v>
      </c>
      <c r="B457" s="25" t="s">
        <v>638</v>
      </c>
      <c r="C457" s="25"/>
      <c r="D457" s="25" t="s">
        <v>1708</v>
      </c>
      <c r="E457" s="37" t="s">
        <v>646</v>
      </c>
      <c r="F457" s="29" t="s">
        <v>2014</v>
      </c>
      <c r="G457" s="25" t="s">
        <v>1708</v>
      </c>
      <c r="H457" s="29" t="s">
        <v>1844</v>
      </c>
      <c r="I457" s="25">
        <v>2</v>
      </c>
      <c r="J457" s="25">
        <v>1</v>
      </c>
      <c r="K457" s="32">
        <v>11.3</v>
      </c>
      <c r="L457" s="33">
        <v>31.1</v>
      </c>
      <c r="M457" s="33" t="s">
        <v>1742</v>
      </c>
      <c r="N457" s="33">
        <v>1</v>
      </c>
      <c r="O457" s="30">
        <v>19.8</v>
      </c>
      <c r="P457" s="33" t="s">
        <v>1816</v>
      </c>
      <c r="Q457" s="34">
        <f t="shared" si="20"/>
        <v>11.3</v>
      </c>
      <c r="R457" s="33">
        <v>1</v>
      </c>
      <c r="S457" s="34">
        <f t="shared" si="22"/>
        <v>11.3</v>
      </c>
    </row>
    <row r="458" spans="1:19">
      <c r="A458" s="25">
        <v>455</v>
      </c>
      <c r="B458" s="25" t="s">
        <v>638</v>
      </c>
      <c r="C458" s="25"/>
      <c r="D458" s="25" t="s">
        <v>1708</v>
      </c>
      <c r="E458" s="37" t="s">
        <v>647</v>
      </c>
      <c r="F458" s="29" t="s">
        <v>1944</v>
      </c>
      <c r="G458" s="25" t="s">
        <v>1708</v>
      </c>
      <c r="H458" s="29" t="s">
        <v>1844</v>
      </c>
      <c r="I458" s="25">
        <v>2</v>
      </c>
      <c r="J458" s="25">
        <v>1</v>
      </c>
      <c r="K458" s="32">
        <v>5.6</v>
      </c>
      <c r="L458" s="33">
        <v>16.7</v>
      </c>
      <c r="M458" s="33" t="s">
        <v>1742</v>
      </c>
      <c r="N458" s="33">
        <v>1</v>
      </c>
      <c r="O458" s="30">
        <v>11.1</v>
      </c>
      <c r="P458" s="33" t="s">
        <v>1816</v>
      </c>
      <c r="Q458" s="34">
        <f t="shared" si="20"/>
        <v>5.6</v>
      </c>
      <c r="R458" s="33">
        <v>1</v>
      </c>
      <c r="S458" s="34">
        <f t="shared" si="22"/>
        <v>5.6</v>
      </c>
    </row>
    <row r="459" spans="1:19">
      <c r="A459" s="25">
        <v>456</v>
      </c>
      <c r="B459" s="25" t="s">
        <v>638</v>
      </c>
      <c r="C459" s="25"/>
      <c r="D459" s="25" t="s">
        <v>1708</v>
      </c>
      <c r="E459" s="37" t="s">
        <v>648</v>
      </c>
      <c r="F459" s="29" t="s">
        <v>1977</v>
      </c>
      <c r="G459" s="25" t="s">
        <v>1708</v>
      </c>
      <c r="H459" s="29" t="s">
        <v>1828</v>
      </c>
      <c r="I459" s="25">
        <v>2</v>
      </c>
      <c r="J459" s="25">
        <v>1</v>
      </c>
      <c r="K459" s="32">
        <v>32</v>
      </c>
      <c r="L459" s="33">
        <v>82</v>
      </c>
      <c r="M459" s="33" t="s">
        <v>1742</v>
      </c>
      <c r="N459" s="33">
        <v>1</v>
      </c>
      <c r="O459" s="30">
        <v>50</v>
      </c>
      <c r="P459" s="33" t="s">
        <v>1816</v>
      </c>
      <c r="Q459" s="34">
        <f t="shared" si="20"/>
        <v>32</v>
      </c>
      <c r="R459" s="33">
        <v>1</v>
      </c>
      <c r="S459" s="34">
        <f t="shared" si="22"/>
        <v>32</v>
      </c>
    </row>
    <row r="460" spans="1:19">
      <c r="A460" s="25">
        <v>457</v>
      </c>
      <c r="B460" s="25" t="s">
        <v>638</v>
      </c>
      <c r="C460" s="25"/>
      <c r="D460" s="25" t="s">
        <v>1708</v>
      </c>
      <c r="E460" s="37" t="s">
        <v>649</v>
      </c>
      <c r="F460" s="29" t="s">
        <v>1979</v>
      </c>
      <c r="G460" s="25" t="s">
        <v>1708</v>
      </c>
      <c r="H460" s="29" t="s">
        <v>1828</v>
      </c>
      <c r="I460" s="25">
        <v>2</v>
      </c>
      <c r="J460" s="25">
        <v>1</v>
      </c>
      <c r="K460" s="32">
        <v>9</v>
      </c>
      <c r="L460" s="33">
        <v>23.5</v>
      </c>
      <c r="M460" s="33" t="s">
        <v>1742</v>
      </c>
      <c r="N460" s="33">
        <v>1</v>
      </c>
      <c r="O460" s="30">
        <v>14.5</v>
      </c>
      <c r="P460" s="33" t="s">
        <v>1816</v>
      </c>
      <c r="Q460" s="34">
        <f t="shared" si="20"/>
        <v>9</v>
      </c>
      <c r="R460" s="33">
        <v>1</v>
      </c>
      <c r="S460" s="34">
        <f t="shared" si="22"/>
        <v>9</v>
      </c>
    </row>
    <row r="461" spans="1:19">
      <c r="A461" s="25">
        <v>458</v>
      </c>
      <c r="B461" s="25" t="s">
        <v>638</v>
      </c>
      <c r="C461" s="25"/>
      <c r="D461" s="25" t="s">
        <v>1708</v>
      </c>
      <c r="E461" s="37" t="s">
        <v>650</v>
      </c>
      <c r="F461" s="29"/>
      <c r="G461" s="25" t="s">
        <v>1708</v>
      </c>
      <c r="H461" s="29" t="s">
        <v>1741</v>
      </c>
      <c r="I461" s="25">
        <v>2</v>
      </c>
      <c r="J461" s="25">
        <v>1</v>
      </c>
      <c r="K461" s="32">
        <v>9.5</v>
      </c>
      <c r="L461" s="33">
        <v>23.5</v>
      </c>
      <c r="M461" s="33" t="s">
        <v>1742</v>
      </c>
      <c r="N461" s="33">
        <v>1</v>
      </c>
      <c r="O461" s="30">
        <v>14</v>
      </c>
      <c r="P461" s="33" t="s">
        <v>1807</v>
      </c>
      <c r="Q461" s="34">
        <f t="shared" si="20"/>
        <v>9.5</v>
      </c>
      <c r="R461" s="33">
        <v>1</v>
      </c>
      <c r="S461" s="34">
        <f t="shared" si="22"/>
        <v>9.5</v>
      </c>
    </row>
    <row r="462" spans="1:19">
      <c r="A462" s="25">
        <v>459</v>
      </c>
      <c r="B462" s="25" t="s">
        <v>638</v>
      </c>
      <c r="C462" s="25"/>
      <c r="D462" s="25" t="s">
        <v>1708</v>
      </c>
      <c r="E462" s="37" t="s">
        <v>2018</v>
      </c>
      <c r="F462" s="29"/>
      <c r="G462" s="25" t="s">
        <v>1708</v>
      </c>
      <c r="H462" s="29" t="s">
        <v>1828</v>
      </c>
      <c r="I462" s="25">
        <v>2</v>
      </c>
      <c r="J462" s="25">
        <v>1</v>
      </c>
      <c r="K462" s="38"/>
      <c r="L462" s="33">
        <v>0</v>
      </c>
      <c r="M462" s="33" t="s">
        <v>1742</v>
      </c>
      <c r="N462" s="33">
        <v>1</v>
      </c>
      <c r="O462" s="30">
        <v>4.5</v>
      </c>
      <c r="P462" s="33" t="s">
        <v>1816</v>
      </c>
      <c r="Q462" s="34">
        <f t="shared" si="20"/>
        <v>0</v>
      </c>
      <c r="R462" s="33">
        <v>1</v>
      </c>
      <c r="S462" s="34">
        <f t="shared" si="22"/>
        <v>0</v>
      </c>
    </row>
    <row r="463" spans="1:19">
      <c r="A463" s="25">
        <v>460</v>
      </c>
      <c r="B463" s="25" t="s">
        <v>638</v>
      </c>
      <c r="C463" s="25"/>
      <c r="D463" s="25" t="s">
        <v>1708</v>
      </c>
      <c r="E463" s="36" t="s">
        <v>2019</v>
      </c>
      <c r="F463" s="29" t="s">
        <v>1849</v>
      </c>
      <c r="G463" s="25" t="s">
        <v>1708</v>
      </c>
      <c r="H463" s="29" t="s">
        <v>1850</v>
      </c>
      <c r="I463" s="25">
        <v>1</v>
      </c>
      <c r="J463" s="25">
        <v>1</v>
      </c>
      <c r="K463" s="38"/>
      <c r="L463" s="33">
        <v>0</v>
      </c>
      <c r="M463" s="33" t="s">
        <v>223</v>
      </c>
      <c r="N463" s="33">
        <v>1</v>
      </c>
      <c r="O463" s="30">
        <v>4.5</v>
      </c>
      <c r="P463" s="33" t="s">
        <v>1748</v>
      </c>
      <c r="Q463" s="34">
        <f t="shared" si="20"/>
        <v>0</v>
      </c>
      <c r="R463" s="33">
        <v>1</v>
      </c>
      <c r="S463" s="34">
        <f t="shared" si="22"/>
        <v>0</v>
      </c>
    </row>
    <row r="464" spans="1:19">
      <c r="A464" s="25">
        <v>461</v>
      </c>
      <c r="B464" s="25" t="s">
        <v>638</v>
      </c>
      <c r="C464" s="25"/>
      <c r="D464" s="25" t="s">
        <v>1708</v>
      </c>
      <c r="E464" s="36" t="s">
        <v>2020</v>
      </c>
      <c r="F464" s="29"/>
      <c r="G464" s="25" t="s">
        <v>1708</v>
      </c>
      <c r="H464" s="29" t="s">
        <v>1828</v>
      </c>
      <c r="I464" s="25">
        <v>2</v>
      </c>
      <c r="J464" s="25">
        <v>1</v>
      </c>
      <c r="K464" s="38"/>
      <c r="L464" s="33">
        <v>0</v>
      </c>
      <c r="M464" s="33" t="s">
        <v>1742</v>
      </c>
      <c r="N464" s="33">
        <v>1</v>
      </c>
      <c r="O464" s="30">
        <v>4.5</v>
      </c>
      <c r="P464" s="33" t="s">
        <v>1816</v>
      </c>
      <c r="Q464" s="34">
        <f t="shared" si="20"/>
        <v>0</v>
      </c>
      <c r="R464" s="33">
        <f t="shared" ref="R464:R473" si="23">J464</f>
        <v>1</v>
      </c>
      <c r="S464" s="34">
        <f t="shared" si="22"/>
        <v>0</v>
      </c>
    </row>
    <row r="465" spans="1:19">
      <c r="A465" s="25">
        <v>462</v>
      </c>
      <c r="B465" s="25" t="s">
        <v>638</v>
      </c>
      <c r="C465" s="25"/>
      <c r="D465" s="25" t="s">
        <v>1708</v>
      </c>
      <c r="E465" s="36" t="s">
        <v>651</v>
      </c>
      <c r="F465" s="29"/>
      <c r="G465" s="25" t="s">
        <v>1708</v>
      </c>
      <c r="H465" s="29" t="s">
        <v>1828</v>
      </c>
      <c r="I465" s="25">
        <v>2</v>
      </c>
      <c r="J465" s="25">
        <v>1</v>
      </c>
      <c r="K465" s="38"/>
      <c r="L465" s="33">
        <v>0</v>
      </c>
      <c r="M465" s="33" t="s">
        <v>1742</v>
      </c>
      <c r="N465" s="33">
        <v>1</v>
      </c>
      <c r="O465" s="30">
        <v>4.5</v>
      </c>
      <c r="P465" s="33" t="s">
        <v>1816</v>
      </c>
      <c r="Q465" s="34">
        <f t="shared" si="20"/>
        <v>0</v>
      </c>
      <c r="R465" s="33">
        <f t="shared" si="23"/>
        <v>1</v>
      </c>
      <c r="S465" s="34">
        <f t="shared" si="22"/>
        <v>0</v>
      </c>
    </row>
    <row r="466" spans="1:19">
      <c r="A466" s="25">
        <v>463</v>
      </c>
      <c r="B466" s="25" t="s">
        <v>638</v>
      </c>
      <c r="C466" s="25"/>
      <c r="D466" s="25" t="s">
        <v>1708</v>
      </c>
      <c r="E466" s="36" t="s">
        <v>652</v>
      </c>
      <c r="F466" s="29"/>
      <c r="G466" s="25" t="s">
        <v>1708</v>
      </c>
      <c r="H466" s="29" t="s">
        <v>1828</v>
      </c>
      <c r="I466" s="25">
        <v>2</v>
      </c>
      <c r="J466" s="25">
        <v>1</v>
      </c>
      <c r="K466" s="38"/>
      <c r="L466" s="33">
        <v>0</v>
      </c>
      <c r="M466" s="33" t="s">
        <v>1742</v>
      </c>
      <c r="N466" s="33">
        <v>1</v>
      </c>
      <c r="O466" s="30">
        <v>4.5</v>
      </c>
      <c r="P466" s="33" t="s">
        <v>1816</v>
      </c>
      <c r="Q466" s="34">
        <f t="shared" si="20"/>
        <v>0</v>
      </c>
      <c r="R466" s="33">
        <f t="shared" si="23"/>
        <v>1</v>
      </c>
      <c r="S466" s="34">
        <f t="shared" si="22"/>
        <v>0</v>
      </c>
    </row>
    <row r="467" spans="1:19">
      <c r="A467" s="25">
        <v>464</v>
      </c>
      <c r="B467" s="25" t="s">
        <v>638</v>
      </c>
      <c r="C467" s="25"/>
      <c r="D467" s="25" t="s">
        <v>1708</v>
      </c>
      <c r="E467" s="36" t="s">
        <v>653</v>
      </c>
      <c r="F467" s="29"/>
      <c r="G467" s="25" t="s">
        <v>1708</v>
      </c>
      <c r="H467" s="29" t="s">
        <v>1828</v>
      </c>
      <c r="I467" s="25">
        <v>2</v>
      </c>
      <c r="J467" s="25">
        <v>1</v>
      </c>
      <c r="K467" s="38"/>
      <c r="L467" s="33">
        <v>0</v>
      </c>
      <c r="M467" s="33" t="s">
        <v>1742</v>
      </c>
      <c r="N467" s="33">
        <v>1</v>
      </c>
      <c r="O467" s="30">
        <v>4.5</v>
      </c>
      <c r="P467" s="33" t="s">
        <v>1816</v>
      </c>
      <c r="Q467" s="34">
        <f t="shared" si="20"/>
        <v>0</v>
      </c>
      <c r="R467" s="33">
        <f t="shared" si="23"/>
        <v>1</v>
      </c>
      <c r="S467" s="34">
        <f t="shared" si="22"/>
        <v>0</v>
      </c>
    </row>
    <row r="468" spans="1:19">
      <c r="A468" s="25">
        <v>465</v>
      </c>
      <c r="B468" s="25" t="s">
        <v>638</v>
      </c>
      <c r="C468" s="25"/>
      <c r="D468" s="25" t="s">
        <v>1708</v>
      </c>
      <c r="E468" s="36" t="s">
        <v>654</v>
      </c>
      <c r="F468" s="29"/>
      <c r="G468" s="25" t="s">
        <v>1708</v>
      </c>
      <c r="H468" s="29" t="s">
        <v>1828</v>
      </c>
      <c r="I468" s="25">
        <v>2</v>
      </c>
      <c r="J468" s="25">
        <v>1</v>
      </c>
      <c r="K468" s="38"/>
      <c r="L468" s="33">
        <v>0</v>
      </c>
      <c r="M468" s="33" t="s">
        <v>1742</v>
      </c>
      <c r="N468" s="33">
        <v>1</v>
      </c>
      <c r="O468" s="30">
        <v>4.5</v>
      </c>
      <c r="P468" s="33" t="s">
        <v>1816</v>
      </c>
      <c r="Q468" s="34">
        <f t="shared" si="20"/>
        <v>0</v>
      </c>
      <c r="R468" s="33">
        <f t="shared" si="23"/>
        <v>1</v>
      </c>
      <c r="S468" s="34">
        <f t="shared" si="22"/>
        <v>0</v>
      </c>
    </row>
    <row r="469" spans="1:19">
      <c r="A469" s="25">
        <v>466</v>
      </c>
      <c r="B469" s="25" t="s">
        <v>638</v>
      </c>
      <c r="C469" s="25"/>
      <c r="D469" s="25" t="s">
        <v>1708</v>
      </c>
      <c r="E469" s="36" t="s">
        <v>655</v>
      </c>
      <c r="F469" s="29"/>
      <c r="G469" s="25" t="s">
        <v>1708</v>
      </c>
      <c r="H469" s="29" t="s">
        <v>1828</v>
      </c>
      <c r="I469" s="25">
        <v>2</v>
      </c>
      <c r="J469" s="25">
        <v>1</v>
      </c>
      <c r="K469" s="38"/>
      <c r="L469" s="33">
        <v>0</v>
      </c>
      <c r="M469" s="33" t="s">
        <v>1742</v>
      </c>
      <c r="N469" s="33">
        <v>1</v>
      </c>
      <c r="O469" s="30">
        <v>4.5</v>
      </c>
      <c r="P469" s="33" t="s">
        <v>1816</v>
      </c>
      <c r="Q469" s="34">
        <f t="shared" si="20"/>
        <v>0</v>
      </c>
      <c r="R469" s="33">
        <f t="shared" si="23"/>
        <v>1</v>
      </c>
      <c r="S469" s="34">
        <f t="shared" si="22"/>
        <v>0</v>
      </c>
    </row>
    <row r="470" spans="1:19">
      <c r="A470" s="25">
        <v>467</v>
      </c>
      <c r="B470" s="25" t="s">
        <v>638</v>
      </c>
      <c r="C470" s="25"/>
      <c r="D470" s="25" t="s">
        <v>1708</v>
      </c>
      <c r="E470" s="36" t="s">
        <v>656</v>
      </c>
      <c r="F470" s="29"/>
      <c r="G470" s="25" t="s">
        <v>1708</v>
      </c>
      <c r="H470" s="29" t="s">
        <v>1828</v>
      </c>
      <c r="I470" s="25">
        <v>2</v>
      </c>
      <c r="J470" s="25">
        <v>1</v>
      </c>
      <c r="K470" s="38"/>
      <c r="L470" s="33">
        <v>0</v>
      </c>
      <c r="M470" s="33" t="s">
        <v>1742</v>
      </c>
      <c r="N470" s="33">
        <v>1</v>
      </c>
      <c r="O470" s="30">
        <v>4.5</v>
      </c>
      <c r="P470" s="33" t="s">
        <v>1816</v>
      </c>
      <c r="Q470" s="34">
        <f t="shared" si="20"/>
        <v>0</v>
      </c>
      <c r="R470" s="33">
        <f t="shared" si="23"/>
        <v>1</v>
      </c>
      <c r="S470" s="34">
        <f t="shared" si="22"/>
        <v>0</v>
      </c>
    </row>
    <row r="471" spans="1:19">
      <c r="A471" s="25">
        <v>468</v>
      </c>
      <c r="B471" s="25" t="s">
        <v>638</v>
      </c>
      <c r="C471" s="25"/>
      <c r="D471" s="25" t="s">
        <v>1708</v>
      </c>
      <c r="E471" s="36" t="s">
        <v>657</v>
      </c>
      <c r="F471" s="29"/>
      <c r="G471" s="25" t="s">
        <v>1708</v>
      </c>
      <c r="H471" s="29" t="s">
        <v>1828</v>
      </c>
      <c r="I471" s="25">
        <v>2</v>
      </c>
      <c r="J471" s="25">
        <v>1</v>
      </c>
      <c r="K471" s="38"/>
      <c r="L471" s="33">
        <v>0</v>
      </c>
      <c r="M471" s="33" t="s">
        <v>1742</v>
      </c>
      <c r="N471" s="33">
        <v>1</v>
      </c>
      <c r="O471" s="30">
        <v>4.5</v>
      </c>
      <c r="P471" s="33" t="s">
        <v>1816</v>
      </c>
      <c r="Q471" s="34">
        <f t="shared" si="20"/>
        <v>0</v>
      </c>
      <c r="R471" s="33">
        <f t="shared" si="23"/>
        <v>1</v>
      </c>
      <c r="S471" s="34">
        <f t="shared" si="22"/>
        <v>0</v>
      </c>
    </row>
    <row r="472" spans="1:19">
      <c r="A472" s="25">
        <v>469</v>
      </c>
      <c r="B472" s="25" t="s">
        <v>638</v>
      </c>
      <c r="C472" s="25"/>
      <c r="D472" s="25" t="s">
        <v>1708</v>
      </c>
      <c r="E472" s="36" t="s">
        <v>658</v>
      </c>
      <c r="F472" s="29"/>
      <c r="G472" s="25" t="s">
        <v>1708</v>
      </c>
      <c r="H472" s="29" t="s">
        <v>1828</v>
      </c>
      <c r="I472" s="25">
        <v>2</v>
      </c>
      <c r="J472" s="25">
        <v>1</v>
      </c>
      <c r="K472" s="38"/>
      <c r="L472" s="33">
        <v>0</v>
      </c>
      <c r="M472" s="33" t="s">
        <v>1742</v>
      </c>
      <c r="N472" s="33">
        <v>1</v>
      </c>
      <c r="O472" s="30">
        <v>4.5</v>
      </c>
      <c r="P472" s="33" t="s">
        <v>1816</v>
      </c>
      <c r="Q472" s="34">
        <f t="shared" si="20"/>
        <v>0</v>
      </c>
      <c r="R472" s="33">
        <f t="shared" si="23"/>
        <v>1</v>
      </c>
      <c r="S472" s="34">
        <f t="shared" si="22"/>
        <v>0</v>
      </c>
    </row>
    <row r="473" spans="1:19">
      <c r="A473" s="25">
        <v>470</v>
      </c>
      <c r="B473" s="25" t="s">
        <v>638</v>
      </c>
      <c r="C473" s="25"/>
      <c r="D473" s="25" t="s">
        <v>1708</v>
      </c>
      <c r="E473" s="36" t="s">
        <v>659</v>
      </c>
      <c r="F473" s="29"/>
      <c r="G473" s="25" t="s">
        <v>1708</v>
      </c>
      <c r="H473" s="29" t="s">
        <v>1828</v>
      </c>
      <c r="I473" s="25">
        <v>2</v>
      </c>
      <c r="J473" s="25">
        <v>1</v>
      </c>
      <c r="K473" s="38"/>
      <c r="L473" s="33">
        <v>0</v>
      </c>
      <c r="M473" s="33" t="s">
        <v>1742</v>
      </c>
      <c r="N473" s="33">
        <v>1</v>
      </c>
      <c r="O473" s="30">
        <v>4.5</v>
      </c>
      <c r="P473" s="33" t="s">
        <v>1816</v>
      </c>
      <c r="Q473" s="34">
        <f t="shared" si="20"/>
        <v>0</v>
      </c>
      <c r="R473" s="33">
        <f t="shared" si="23"/>
        <v>1</v>
      </c>
      <c r="S473" s="34">
        <f t="shared" si="22"/>
        <v>0</v>
      </c>
    </row>
    <row r="474" spans="1:19">
      <c r="A474" s="25">
        <v>471</v>
      </c>
      <c r="B474" s="25" t="s">
        <v>638</v>
      </c>
      <c r="C474" s="25"/>
      <c r="D474" s="25" t="s">
        <v>1708</v>
      </c>
      <c r="E474" s="36" t="s">
        <v>2021</v>
      </c>
      <c r="F474" s="29" t="s">
        <v>1849</v>
      </c>
      <c r="G474" s="25" t="s">
        <v>1708</v>
      </c>
      <c r="H474" s="29" t="s">
        <v>1850</v>
      </c>
      <c r="I474" s="25">
        <v>1</v>
      </c>
      <c r="J474" s="25">
        <v>1</v>
      </c>
      <c r="K474" s="38"/>
      <c r="L474" s="33">
        <v>0</v>
      </c>
      <c r="M474" s="33" t="s">
        <v>223</v>
      </c>
      <c r="N474" s="33">
        <v>1</v>
      </c>
      <c r="O474" s="30">
        <v>15.5</v>
      </c>
      <c r="P474" s="33" t="s">
        <v>1748</v>
      </c>
      <c r="Q474" s="34">
        <f t="shared" si="20"/>
        <v>0</v>
      </c>
      <c r="R474" s="33">
        <v>1</v>
      </c>
      <c r="S474" s="34">
        <f t="shared" si="22"/>
        <v>0</v>
      </c>
    </row>
    <row r="475" spans="1:19">
      <c r="A475" s="25">
        <v>472</v>
      </c>
      <c r="B475" s="25" t="s">
        <v>638</v>
      </c>
      <c r="C475" s="25"/>
      <c r="D475" s="25" t="s">
        <v>1708</v>
      </c>
      <c r="E475" s="36" t="s">
        <v>660</v>
      </c>
      <c r="F475" s="29"/>
      <c r="G475" s="25" t="s">
        <v>1708</v>
      </c>
      <c r="H475" s="29" t="s">
        <v>1828</v>
      </c>
      <c r="I475" s="25">
        <v>2</v>
      </c>
      <c r="J475" s="25">
        <v>1</v>
      </c>
      <c r="K475" s="38"/>
      <c r="L475" s="33">
        <v>0</v>
      </c>
      <c r="M475" s="33" t="s">
        <v>1742</v>
      </c>
      <c r="N475" s="33">
        <v>1</v>
      </c>
      <c r="O475" s="30">
        <v>4.5</v>
      </c>
      <c r="P475" s="33" t="s">
        <v>1816</v>
      </c>
      <c r="Q475" s="34">
        <f t="shared" si="20"/>
        <v>0</v>
      </c>
      <c r="R475" s="33">
        <f t="shared" ref="R475:R484" si="24">J475</f>
        <v>1</v>
      </c>
      <c r="S475" s="34">
        <f t="shared" si="22"/>
        <v>0</v>
      </c>
    </row>
    <row r="476" spans="1:19">
      <c r="A476" s="25">
        <v>473</v>
      </c>
      <c r="B476" s="25" t="s">
        <v>638</v>
      </c>
      <c r="C476" s="25"/>
      <c r="D476" s="25" t="s">
        <v>1708</v>
      </c>
      <c r="E476" s="36" t="s">
        <v>661</v>
      </c>
      <c r="F476" s="29"/>
      <c r="G476" s="25" t="s">
        <v>1708</v>
      </c>
      <c r="H476" s="29" t="s">
        <v>1828</v>
      </c>
      <c r="I476" s="25">
        <v>2</v>
      </c>
      <c r="J476" s="25">
        <v>1</v>
      </c>
      <c r="K476" s="38"/>
      <c r="L476" s="33">
        <v>0</v>
      </c>
      <c r="M476" s="33" t="s">
        <v>1742</v>
      </c>
      <c r="N476" s="33">
        <v>1</v>
      </c>
      <c r="O476" s="30">
        <v>4.5</v>
      </c>
      <c r="P476" s="33" t="s">
        <v>1816</v>
      </c>
      <c r="Q476" s="34">
        <f t="shared" si="20"/>
        <v>0</v>
      </c>
      <c r="R476" s="33">
        <f t="shared" si="24"/>
        <v>1</v>
      </c>
      <c r="S476" s="34">
        <f t="shared" si="22"/>
        <v>0</v>
      </c>
    </row>
    <row r="477" spans="1:19">
      <c r="A477" s="25">
        <v>474</v>
      </c>
      <c r="B477" s="25" t="s">
        <v>638</v>
      </c>
      <c r="C477" s="25"/>
      <c r="D477" s="25" t="s">
        <v>1708</v>
      </c>
      <c r="E477" s="36" t="s">
        <v>662</v>
      </c>
      <c r="F477" s="29"/>
      <c r="G477" s="25" t="s">
        <v>1708</v>
      </c>
      <c r="H477" s="29" t="s">
        <v>1828</v>
      </c>
      <c r="I477" s="25">
        <v>2</v>
      </c>
      <c r="J477" s="25">
        <v>1</v>
      </c>
      <c r="K477" s="38"/>
      <c r="L477" s="33">
        <v>0</v>
      </c>
      <c r="M477" s="33" t="s">
        <v>1742</v>
      </c>
      <c r="N477" s="33">
        <v>1</v>
      </c>
      <c r="O477" s="30">
        <v>4.5</v>
      </c>
      <c r="P477" s="33" t="s">
        <v>1816</v>
      </c>
      <c r="Q477" s="34">
        <f t="shared" si="20"/>
        <v>0</v>
      </c>
      <c r="R477" s="33">
        <f t="shared" si="24"/>
        <v>1</v>
      </c>
      <c r="S477" s="34">
        <f t="shared" si="22"/>
        <v>0</v>
      </c>
    </row>
    <row r="478" spans="1:19">
      <c r="A478" s="25">
        <v>475</v>
      </c>
      <c r="B478" s="25" t="s">
        <v>638</v>
      </c>
      <c r="C478" s="25"/>
      <c r="D478" s="25" t="s">
        <v>1708</v>
      </c>
      <c r="E478" s="36" t="s">
        <v>663</v>
      </c>
      <c r="F478" s="29"/>
      <c r="G478" s="25" t="s">
        <v>1708</v>
      </c>
      <c r="H478" s="29" t="s">
        <v>1828</v>
      </c>
      <c r="I478" s="25">
        <v>2</v>
      </c>
      <c r="J478" s="25">
        <v>1</v>
      </c>
      <c r="K478" s="38"/>
      <c r="L478" s="33">
        <v>0</v>
      </c>
      <c r="M478" s="33" t="s">
        <v>1742</v>
      </c>
      <c r="N478" s="33">
        <v>1</v>
      </c>
      <c r="O478" s="30">
        <v>4.5</v>
      </c>
      <c r="P478" s="33" t="s">
        <v>1816</v>
      </c>
      <c r="Q478" s="34">
        <f t="shared" si="20"/>
        <v>0</v>
      </c>
      <c r="R478" s="33">
        <f t="shared" si="24"/>
        <v>1</v>
      </c>
      <c r="S478" s="34">
        <f t="shared" si="22"/>
        <v>0</v>
      </c>
    </row>
    <row r="479" spans="1:19">
      <c r="A479" s="25">
        <v>476</v>
      </c>
      <c r="B479" s="25" t="s">
        <v>638</v>
      </c>
      <c r="C479" s="25"/>
      <c r="D479" s="25" t="s">
        <v>1708</v>
      </c>
      <c r="E479" s="36" t="s">
        <v>664</v>
      </c>
      <c r="F479" s="29"/>
      <c r="G479" s="25" t="s">
        <v>1708</v>
      </c>
      <c r="H479" s="29" t="s">
        <v>1828</v>
      </c>
      <c r="I479" s="25">
        <v>2</v>
      </c>
      <c r="J479" s="25">
        <v>1</v>
      </c>
      <c r="K479" s="38"/>
      <c r="L479" s="33">
        <v>0</v>
      </c>
      <c r="M479" s="33" t="s">
        <v>1742</v>
      </c>
      <c r="N479" s="33">
        <v>1</v>
      </c>
      <c r="O479" s="30">
        <v>4.5</v>
      </c>
      <c r="P479" s="33" t="s">
        <v>1816</v>
      </c>
      <c r="Q479" s="34">
        <f t="shared" ref="Q479:Q542" si="25">K479</f>
        <v>0</v>
      </c>
      <c r="R479" s="33">
        <f t="shared" si="24"/>
        <v>1</v>
      </c>
      <c r="S479" s="34">
        <f t="shared" si="22"/>
        <v>0</v>
      </c>
    </row>
    <row r="480" spans="1:19">
      <c r="A480" s="25">
        <v>477</v>
      </c>
      <c r="B480" s="25" t="s">
        <v>638</v>
      </c>
      <c r="C480" s="25"/>
      <c r="D480" s="25" t="s">
        <v>1708</v>
      </c>
      <c r="E480" s="36" t="s">
        <v>665</v>
      </c>
      <c r="F480" s="29"/>
      <c r="G480" s="25" t="s">
        <v>1708</v>
      </c>
      <c r="H480" s="29" t="s">
        <v>1828</v>
      </c>
      <c r="I480" s="25">
        <v>2</v>
      </c>
      <c r="J480" s="25">
        <v>1</v>
      </c>
      <c r="K480" s="38"/>
      <c r="L480" s="33">
        <v>0</v>
      </c>
      <c r="M480" s="33" t="s">
        <v>1742</v>
      </c>
      <c r="N480" s="33">
        <v>1</v>
      </c>
      <c r="O480" s="30">
        <v>4.5</v>
      </c>
      <c r="P480" s="33" t="s">
        <v>1816</v>
      </c>
      <c r="Q480" s="34">
        <f t="shared" si="25"/>
        <v>0</v>
      </c>
      <c r="R480" s="33">
        <f t="shared" si="24"/>
        <v>1</v>
      </c>
      <c r="S480" s="34">
        <f t="shared" si="22"/>
        <v>0</v>
      </c>
    </row>
    <row r="481" spans="1:19">
      <c r="A481" s="25">
        <v>478</v>
      </c>
      <c r="B481" s="25" t="s">
        <v>638</v>
      </c>
      <c r="C481" s="25"/>
      <c r="D481" s="25" t="s">
        <v>1708</v>
      </c>
      <c r="E481" s="36" t="s">
        <v>666</v>
      </c>
      <c r="F481" s="29"/>
      <c r="G481" s="25" t="s">
        <v>1708</v>
      </c>
      <c r="H481" s="29" t="s">
        <v>1828</v>
      </c>
      <c r="I481" s="25">
        <v>2</v>
      </c>
      <c r="J481" s="25">
        <v>1</v>
      </c>
      <c r="K481" s="38"/>
      <c r="L481" s="33">
        <v>0</v>
      </c>
      <c r="M481" s="33" t="s">
        <v>1742</v>
      </c>
      <c r="N481" s="33">
        <v>1</v>
      </c>
      <c r="O481" s="30">
        <v>4.5</v>
      </c>
      <c r="P481" s="33" t="s">
        <v>1816</v>
      </c>
      <c r="Q481" s="34">
        <f t="shared" si="25"/>
        <v>0</v>
      </c>
      <c r="R481" s="33">
        <f t="shared" si="24"/>
        <v>1</v>
      </c>
      <c r="S481" s="34">
        <f t="shared" si="22"/>
        <v>0</v>
      </c>
    </row>
    <row r="482" spans="1:19">
      <c r="A482" s="25">
        <v>479</v>
      </c>
      <c r="B482" s="25" t="s">
        <v>638</v>
      </c>
      <c r="C482" s="25"/>
      <c r="D482" s="25" t="s">
        <v>1708</v>
      </c>
      <c r="E482" s="36" t="s">
        <v>667</v>
      </c>
      <c r="F482" s="29"/>
      <c r="G482" s="25" t="s">
        <v>1708</v>
      </c>
      <c r="H482" s="29" t="s">
        <v>1828</v>
      </c>
      <c r="I482" s="25">
        <v>2</v>
      </c>
      <c r="J482" s="25">
        <v>1</v>
      </c>
      <c r="K482" s="38"/>
      <c r="L482" s="33">
        <v>0</v>
      </c>
      <c r="M482" s="33" t="s">
        <v>1742</v>
      </c>
      <c r="N482" s="33">
        <v>1</v>
      </c>
      <c r="O482" s="30">
        <v>4.5</v>
      </c>
      <c r="P482" s="33" t="s">
        <v>1816</v>
      </c>
      <c r="Q482" s="34">
        <f t="shared" si="25"/>
        <v>0</v>
      </c>
      <c r="R482" s="33">
        <f t="shared" si="24"/>
        <v>1</v>
      </c>
      <c r="S482" s="34">
        <f t="shared" si="22"/>
        <v>0</v>
      </c>
    </row>
    <row r="483" spans="1:19">
      <c r="A483" s="25">
        <v>480</v>
      </c>
      <c r="B483" s="25" t="s">
        <v>638</v>
      </c>
      <c r="C483" s="25"/>
      <c r="D483" s="25" t="s">
        <v>1708</v>
      </c>
      <c r="E483" s="36" t="s">
        <v>668</v>
      </c>
      <c r="F483" s="29"/>
      <c r="G483" s="25" t="s">
        <v>1708</v>
      </c>
      <c r="H483" s="29" t="s">
        <v>1828</v>
      </c>
      <c r="I483" s="25">
        <v>2</v>
      </c>
      <c r="J483" s="25">
        <v>1</v>
      </c>
      <c r="K483" s="38"/>
      <c r="L483" s="33">
        <v>0</v>
      </c>
      <c r="M483" s="33" t="s">
        <v>1742</v>
      </c>
      <c r="N483" s="33">
        <v>1</v>
      </c>
      <c r="O483" s="30">
        <v>4.5</v>
      </c>
      <c r="P483" s="33" t="s">
        <v>1816</v>
      </c>
      <c r="Q483" s="34">
        <f t="shared" si="25"/>
        <v>0</v>
      </c>
      <c r="R483" s="33">
        <f t="shared" si="24"/>
        <v>1</v>
      </c>
      <c r="S483" s="34">
        <f t="shared" si="22"/>
        <v>0</v>
      </c>
    </row>
    <row r="484" spans="1:19">
      <c r="A484" s="25">
        <v>481</v>
      </c>
      <c r="B484" s="25" t="s">
        <v>638</v>
      </c>
      <c r="C484" s="25"/>
      <c r="D484" s="25" t="s">
        <v>1708</v>
      </c>
      <c r="E484" s="36" t="s">
        <v>669</v>
      </c>
      <c r="F484" s="29"/>
      <c r="G484" s="25" t="s">
        <v>1708</v>
      </c>
      <c r="H484" s="29" t="s">
        <v>1828</v>
      </c>
      <c r="I484" s="25">
        <v>2</v>
      </c>
      <c r="J484" s="25">
        <v>1</v>
      </c>
      <c r="K484" s="38"/>
      <c r="L484" s="33">
        <v>0</v>
      </c>
      <c r="M484" s="33" t="s">
        <v>1742</v>
      </c>
      <c r="N484" s="33">
        <v>1</v>
      </c>
      <c r="O484" s="30">
        <v>4.5</v>
      </c>
      <c r="P484" s="33" t="s">
        <v>1816</v>
      </c>
      <c r="Q484" s="34">
        <f t="shared" si="25"/>
        <v>0</v>
      </c>
      <c r="R484" s="33">
        <f t="shared" si="24"/>
        <v>1</v>
      </c>
      <c r="S484" s="34">
        <f t="shared" si="22"/>
        <v>0</v>
      </c>
    </row>
    <row r="485" spans="1:19">
      <c r="A485" s="25">
        <v>482</v>
      </c>
      <c r="B485" s="25" t="s">
        <v>638</v>
      </c>
      <c r="C485" s="25"/>
      <c r="D485" s="25" t="s">
        <v>1708</v>
      </c>
      <c r="E485" s="36" t="s">
        <v>2022</v>
      </c>
      <c r="F485" s="29" t="s">
        <v>1849</v>
      </c>
      <c r="G485" s="25" t="s">
        <v>1708</v>
      </c>
      <c r="H485" s="29" t="s">
        <v>1850</v>
      </c>
      <c r="I485" s="25">
        <v>11</v>
      </c>
      <c r="J485" s="25">
        <v>1</v>
      </c>
      <c r="K485" s="38"/>
      <c r="L485" s="33">
        <v>0</v>
      </c>
      <c r="M485" s="33" t="s">
        <v>223</v>
      </c>
      <c r="N485" s="33">
        <v>1</v>
      </c>
      <c r="O485" s="30">
        <v>15.5</v>
      </c>
      <c r="P485" s="33" t="s">
        <v>1748</v>
      </c>
      <c r="Q485" s="34">
        <f t="shared" si="25"/>
        <v>0</v>
      </c>
      <c r="R485" s="33">
        <v>1</v>
      </c>
      <c r="S485" s="34">
        <f t="shared" si="22"/>
        <v>0</v>
      </c>
    </row>
    <row r="486" spans="1:19">
      <c r="A486" s="25">
        <v>483</v>
      </c>
      <c r="B486" s="25" t="s">
        <v>638</v>
      </c>
      <c r="C486" s="25"/>
      <c r="D486" s="25" t="s">
        <v>1708</v>
      </c>
      <c r="E486" s="36" t="s">
        <v>670</v>
      </c>
      <c r="F486" s="29"/>
      <c r="G486" s="25" t="s">
        <v>1708</v>
      </c>
      <c r="H486" s="29" t="s">
        <v>1828</v>
      </c>
      <c r="I486" s="25">
        <v>2</v>
      </c>
      <c r="J486" s="25">
        <v>1</v>
      </c>
      <c r="K486" s="38"/>
      <c r="L486" s="33">
        <v>0</v>
      </c>
      <c r="M486" s="33" t="s">
        <v>1742</v>
      </c>
      <c r="N486" s="33">
        <v>1</v>
      </c>
      <c r="O486" s="30">
        <v>4.5</v>
      </c>
      <c r="P486" s="33" t="s">
        <v>1816</v>
      </c>
      <c r="Q486" s="34">
        <f t="shared" si="25"/>
        <v>0</v>
      </c>
      <c r="R486" s="33">
        <f t="shared" ref="R486:R495" si="26">J486</f>
        <v>1</v>
      </c>
      <c r="S486" s="34">
        <f t="shared" si="22"/>
        <v>0</v>
      </c>
    </row>
    <row r="487" spans="1:19">
      <c r="A487" s="25">
        <v>484</v>
      </c>
      <c r="B487" s="25" t="s">
        <v>638</v>
      </c>
      <c r="C487" s="25"/>
      <c r="D487" s="25" t="s">
        <v>1708</v>
      </c>
      <c r="E487" s="36" t="s">
        <v>671</v>
      </c>
      <c r="F487" s="29"/>
      <c r="G487" s="25" t="s">
        <v>1708</v>
      </c>
      <c r="H487" s="29" t="s">
        <v>1828</v>
      </c>
      <c r="I487" s="25">
        <v>2</v>
      </c>
      <c r="J487" s="25">
        <v>1</v>
      </c>
      <c r="K487" s="38"/>
      <c r="L487" s="33">
        <v>0</v>
      </c>
      <c r="M487" s="33" t="s">
        <v>1742</v>
      </c>
      <c r="N487" s="33">
        <v>1</v>
      </c>
      <c r="O487" s="30">
        <v>4.5</v>
      </c>
      <c r="P487" s="33" t="s">
        <v>1816</v>
      </c>
      <c r="Q487" s="34">
        <f t="shared" si="25"/>
        <v>0</v>
      </c>
      <c r="R487" s="33">
        <f t="shared" si="26"/>
        <v>1</v>
      </c>
      <c r="S487" s="34">
        <f t="shared" si="22"/>
        <v>0</v>
      </c>
    </row>
    <row r="488" spans="1:19">
      <c r="A488" s="25">
        <v>485</v>
      </c>
      <c r="B488" s="25" t="s">
        <v>638</v>
      </c>
      <c r="C488" s="25"/>
      <c r="D488" s="25" t="s">
        <v>1708</v>
      </c>
      <c r="E488" s="36" t="s">
        <v>672</v>
      </c>
      <c r="F488" s="29"/>
      <c r="G488" s="25" t="s">
        <v>1708</v>
      </c>
      <c r="H488" s="29" t="s">
        <v>1828</v>
      </c>
      <c r="I488" s="25">
        <v>2</v>
      </c>
      <c r="J488" s="25">
        <v>1</v>
      </c>
      <c r="K488" s="38"/>
      <c r="L488" s="33">
        <v>0</v>
      </c>
      <c r="M488" s="33" t="s">
        <v>1742</v>
      </c>
      <c r="N488" s="33">
        <v>1</v>
      </c>
      <c r="O488" s="30">
        <v>4.5</v>
      </c>
      <c r="P488" s="33" t="s">
        <v>1816</v>
      </c>
      <c r="Q488" s="34">
        <f t="shared" si="25"/>
        <v>0</v>
      </c>
      <c r="R488" s="33">
        <f t="shared" si="26"/>
        <v>1</v>
      </c>
      <c r="S488" s="34">
        <f t="shared" si="22"/>
        <v>0</v>
      </c>
    </row>
    <row r="489" spans="1:19">
      <c r="A489" s="25">
        <v>486</v>
      </c>
      <c r="B489" s="25" t="s">
        <v>638</v>
      </c>
      <c r="C489" s="25"/>
      <c r="D489" s="25" t="s">
        <v>1708</v>
      </c>
      <c r="E489" s="36" t="s">
        <v>673</v>
      </c>
      <c r="F489" s="29"/>
      <c r="G489" s="25" t="s">
        <v>1708</v>
      </c>
      <c r="H489" s="29" t="s">
        <v>1828</v>
      </c>
      <c r="I489" s="25">
        <v>2</v>
      </c>
      <c r="J489" s="25">
        <v>1</v>
      </c>
      <c r="K489" s="38"/>
      <c r="L489" s="33">
        <v>0</v>
      </c>
      <c r="M489" s="33" t="s">
        <v>1742</v>
      </c>
      <c r="N489" s="33">
        <v>1</v>
      </c>
      <c r="O489" s="30">
        <v>4.5</v>
      </c>
      <c r="P489" s="33" t="s">
        <v>1816</v>
      </c>
      <c r="Q489" s="34">
        <f t="shared" si="25"/>
        <v>0</v>
      </c>
      <c r="R489" s="33">
        <f t="shared" si="26"/>
        <v>1</v>
      </c>
      <c r="S489" s="34">
        <f t="shared" si="22"/>
        <v>0</v>
      </c>
    </row>
    <row r="490" spans="1:19">
      <c r="A490" s="25">
        <v>487</v>
      </c>
      <c r="B490" s="25" t="s">
        <v>638</v>
      </c>
      <c r="C490" s="25"/>
      <c r="D490" s="25" t="s">
        <v>1708</v>
      </c>
      <c r="E490" s="36" t="s">
        <v>674</v>
      </c>
      <c r="F490" s="29"/>
      <c r="G490" s="25" t="s">
        <v>1708</v>
      </c>
      <c r="H490" s="29" t="s">
        <v>1828</v>
      </c>
      <c r="I490" s="25">
        <v>2</v>
      </c>
      <c r="J490" s="25">
        <v>1</v>
      </c>
      <c r="K490" s="38"/>
      <c r="L490" s="33">
        <v>0</v>
      </c>
      <c r="M490" s="33" t="s">
        <v>1742</v>
      </c>
      <c r="N490" s="33">
        <v>1</v>
      </c>
      <c r="O490" s="30">
        <v>4.5</v>
      </c>
      <c r="P490" s="33" t="s">
        <v>1816</v>
      </c>
      <c r="Q490" s="34">
        <f t="shared" si="25"/>
        <v>0</v>
      </c>
      <c r="R490" s="33">
        <f t="shared" si="26"/>
        <v>1</v>
      </c>
      <c r="S490" s="34">
        <f t="shared" si="22"/>
        <v>0</v>
      </c>
    </row>
    <row r="491" spans="1:19">
      <c r="A491" s="25">
        <v>488</v>
      </c>
      <c r="B491" s="25" t="s">
        <v>638</v>
      </c>
      <c r="C491" s="25"/>
      <c r="D491" s="25" t="s">
        <v>1708</v>
      </c>
      <c r="E491" s="36" t="s">
        <v>675</v>
      </c>
      <c r="F491" s="29"/>
      <c r="G491" s="25" t="s">
        <v>1708</v>
      </c>
      <c r="H491" s="29" t="s">
        <v>1828</v>
      </c>
      <c r="I491" s="25">
        <v>2</v>
      </c>
      <c r="J491" s="25">
        <v>1</v>
      </c>
      <c r="K491" s="38"/>
      <c r="L491" s="33">
        <v>0</v>
      </c>
      <c r="M491" s="33" t="s">
        <v>1742</v>
      </c>
      <c r="N491" s="33">
        <v>1</v>
      </c>
      <c r="O491" s="30">
        <v>4.5</v>
      </c>
      <c r="P491" s="33" t="s">
        <v>1816</v>
      </c>
      <c r="Q491" s="34">
        <f t="shared" si="25"/>
        <v>0</v>
      </c>
      <c r="R491" s="33">
        <f t="shared" si="26"/>
        <v>1</v>
      </c>
      <c r="S491" s="34">
        <f t="shared" si="22"/>
        <v>0</v>
      </c>
    </row>
    <row r="492" spans="1:19">
      <c r="A492" s="25">
        <v>489</v>
      </c>
      <c r="B492" s="25" t="s">
        <v>638</v>
      </c>
      <c r="C492" s="25"/>
      <c r="D492" s="25" t="s">
        <v>1708</v>
      </c>
      <c r="E492" s="36" t="s">
        <v>676</v>
      </c>
      <c r="F492" s="29"/>
      <c r="G492" s="25" t="s">
        <v>1708</v>
      </c>
      <c r="H492" s="29" t="s">
        <v>1828</v>
      </c>
      <c r="I492" s="25">
        <v>2</v>
      </c>
      <c r="J492" s="25">
        <v>1</v>
      </c>
      <c r="K492" s="38"/>
      <c r="L492" s="33">
        <v>0</v>
      </c>
      <c r="M492" s="33" t="s">
        <v>1742</v>
      </c>
      <c r="N492" s="33">
        <v>1</v>
      </c>
      <c r="O492" s="30">
        <v>4.5</v>
      </c>
      <c r="P492" s="33" t="s">
        <v>1816</v>
      </c>
      <c r="Q492" s="34">
        <f t="shared" si="25"/>
        <v>0</v>
      </c>
      <c r="R492" s="33">
        <f t="shared" si="26"/>
        <v>1</v>
      </c>
      <c r="S492" s="34">
        <f t="shared" si="22"/>
        <v>0</v>
      </c>
    </row>
    <row r="493" spans="1:19">
      <c r="A493" s="25">
        <v>490</v>
      </c>
      <c r="B493" s="25" t="s">
        <v>638</v>
      </c>
      <c r="C493" s="25"/>
      <c r="D493" s="25" t="s">
        <v>1708</v>
      </c>
      <c r="E493" s="36" t="s">
        <v>677</v>
      </c>
      <c r="F493" s="29"/>
      <c r="G493" s="25" t="s">
        <v>1708</v>
      </c>
      <c r="H493" s="29" t="s">
        <v>1828</v>
      </c>
      <c r="I493" s="25">
        <v>2</v>
      </c>
      <c r="J493" s="25">
        <v>1</v>
      </c>
      <c r="K493" s="38"/>
      <c r="L493" s="33">
        <v>0</v>
      </c>
      <c r="M493" s="33" t="s">
        <v>1742</v>
      </c>
      <c r="N493" s="33">
        <v>1</v>
      </c>
      <c r="O493" s="30">
        <v>4.5</v>
      </c>
      <c r="P493" s="33" t="s">
        <v>1816</v>
      </c>
      <c r="Q493" s="34">
        <f t="shared" si="25"/>
        <v>0</v>
      </c>
      <c r="R493" s="33">
        <f t="shared" si="26"/>
        <v>1</v>
      </c>
      <c r="S493" s="34">
        <f t="shared" si="22"/>
        <v>0</v>
      </c>
    </row>
    <row r="494" spans="1:19">
      <c r="A494" s="25">
        <v>491</v>
      </c>
      <c r="B494" s="25" t="s">
        <v>638</v>
      </c>
      <c r="C494" s="25"/>
      <c r="D494" s="25" t="s">
        <v>1708</v>
      </c>
      <c r="E494" s="36" t="s">
        <v>678</v>
      </c>
      <c r="F494" s="29"/>
      <c r="G494" s="25" t="s">
        <v>1708</v>
      </c>
      <c r="H494" s="29" t="s">
        <v>1828</v>
      </c>
      <c r="I494" s="25">
        <v>2</v>
      </c>
      <c r="J494" s="25">
        <v>1</v>
      </c>
      <c r="K494" s="38"/>
      <c r="L494" s="33">
        <v>0</v>
      </c>
      <c r="M494" s="33" t="s">
        <v>1742</v>
      </c>
      <c r="N494" s="33">
        <v>1</v>
      </c>
      <c r="O494" s="30">
        <v>4.5</v>
      </c>
      <c r="P494" s="33" t="s">
        <v>1816</v>
      </c>
      <c r="Q494" s="34">
        <f t="shared" si="25"/>
        <v>0</v>
      </c>
      <c r="R494" s="33">
        <f t="shared" si="26"/>
        <v>1</v>
      </c>
      <c r="S494" s="34">
        <f t="shared" si="22"/>
        <v>0</v>
      </c>
    </row>
    <row r="495" spans="1:19">
      <c r="A495" s="25">
        <v>492</v>
      </c>
      <c r="B495" s="25" t="s">
        <v>638</v>
      </c>
      <c r="C495" s="25"/>
      <c r="D495" s="25" t="s">
        <v>1708</v>
      </c>
      <c r="E495" s="36" t="s">
        <v>679</v>
      </c>
      <c r="F495" s="29"/>
      <c r="G495" s="25" t="s">
        <v>1708</v>
      </c>
      <c r="H495" s="29" t="s">
        <v>52</v>
      </c>
      <c r="I495" s="25">
        <v>2</v>
      </c>
      <c r="J495" s="25">
        <v>1</v>
      </c>
      <c r="K495" s="38"/>
      <c r="L495" s="33">
        <v>0</v>
      </c>
      <c r="M495" s="33" t="s">
        <v>1742</v>
      </c>
      <c r="N495" s="33">
        <v>1</v>
      </c>
      <c r="O495" s="30">
        <v>4.5</v>
      </c>
      <c r="P495" s="33" t="s">
        <v>1816</v>
      </c>
      <c r="Q495" s="34">
        <f t="shared" si="25"/>
        <v>0</v>
      </c>
      <c r="R495" s="33">
        <f t="shared" si="26"/>
        <v>1</v>
      </c>
      <c r="S495" s="34">
        <f t="shared" si="22"/>
        <v>0</v>
      </c>
    </row>
    <row r="496" spans="1:19">
      <c r="A496" s="25">
        <v>493</v>
      </c>
      <c r="B496" s="25" t="s">
        <v>638</v>
      </c>
      <c r="C496" s="25"/>
      <c r="D496" s="25" t="s">
        <v>1708</v>
      </c>
      <c r="E496" s="36" t="s">
        <v>2023</v>
      </c>
      <c r="F496" s="29" t="s">
        <v>1849</v>
      </c>
      <c r="G496" s="25" t="s">
        <v>68</v>
      </c>
      <c r="H496" s="29" t="s">
        <v>379</v>
      </c>
      <c r="I496" s="25">
        <v>1</v>
      </c>
      <c r="J496" s="25">
        <v>1</v>
      </c>
      <c r="K496" s="38"/>
      <c r="L496" s="33">
        <v>0</v>
      </c>
      <c r="M496" s="33" t="s">
        <v>223</v>
      </c>
      <c r="N496" s="33">
        <v>1</v>
      </c>
      <c r="O496" s="30">
        <v>15.5</v>
      </c>
      <c r="P496" s="33" t="s">
        <v>1748</v>
      </c>
      <c r="Q496" s="34">
        <f t="shared" si="25"/>
        <v>0</v>
      </c>
      <c r="R496" s="33">
        <v>1</v>
      </c>
      <c r="S496" s="34">
        <f t="shared" si="22"/>
        <v>0</v>
      </c>
    </row>
    <row r="497" spans="1:19">
      <c r="A497" s="25">
        <v>494</v>
      </c>
      <c r="B497" s="25" t="s">
        <v>638</v>
      </c>
      <c r="C497" s="25"/>
      <c r="D497" s="25" t="s">
        <v>68</v>
      </c>
      <c r="E497" s="36" t="s">
        <v>680</v>
      </c>
      <c r="F497" s="29"/>
      <c r="G497" s="25" t="s">
        <v>1708</v>
      </c>
      <c r="H497" s="29" t="s">
        <v>1828</v>
      </c>
      <c r="I497" s="25">
        <v>2</v>
      </c>
      <c r="J497" s="25">
        <v>1</v>
      </c>
      <c r="K497" s="38"/>
      <c r="L497" s="33">
        <v>0</v>
      </c>
      <c r="M497" s="33" t="s">
        <v>1742</v>
      </c>
      <c r="N497" s="33">
        <v>1</v>
      </c>
      <c r="O497" s="30">
        <v>4.5</v>
      </c>
      <c r="P497" s="33" t="s">
        <v>1816</v>
      </c>
      <c r="Q497" s="34">
        <f t="shared" si="25"/>
        <v>0</v>
      </c>
      <c r="R497" s="33">
        <f t="shared" ref="R497:R506" si="27">J497</f>
        <v>1</v>
      </c>
      <c r="S497" s="34">
        <f t="shared" si="22"/>
        <v>0</v>
      </c>
    </row>
    <row r="498" spans="1:19">
      <c r="A498" s="25">
        <v>495</v>
      </c>
      <c r="B498" s="25" t="s">
        <v>638</v>
      </c>
      <c r="C498" s="25"/>
      <c r="D498" s="25" t="s">
        <v>1708</v>
      </c>
      <c r="E498" s="36" t="s">
        <v>681</v>
      </c>
      <c r="F498" s="29"/>
      <c r="G498" s="25" t="s">
        <v>1708</v>
      </c>
      <c r="H498" s="29" t="s">
        <v>52</v>
      </c>
      <c r="I498" s="25">
        <v>2</v>
      </c>
      <c r="J498" s="25">
        <v>1</v>
      </c>
      <c r="K498" s="38"/>
      <c r="L498" s="33">
        <v>0</v>
      </c>
      <c r="M498" s="33" t="s">
        <v>1742</v>
      </c>
      <c r="N498" s="33">
        <v>1</v>
      </c>
      <c r="O498" s="30">
        <v>4.5</v>
      </c>
      <c r="P498" s="33" t="s">
        <v>67</v>
      </c>
      <c r="Q498" s="34">
        <f t="shared" si="25"/>
        <v>0</v>
      </c>
      <c r="R498" s="33">
        <f t="shared" si="27"/>
        <v>1</v>
      </c>
      <c r="S498" s="34">
        <f t="shared" si="22"/>
        <v>0</v>
      </c>
    </row>
    <row r="499" spans="1:19">
      <c r="A499" s="25">
        <v>496</v>
      </c>
      <c r="B499" s="25" t="s">
        <v>638</v>
      </c>
      <c r="C499" s="25"/>
      <c r="D499" s="25" t="s">
        <v>1708</v>
      </c>
      <c r="E499" s="36" t="s">
        <v>682</v>
      </c>
      <c r="F499" s="29"/>
      <c r="G499" s="25" t="s">
        <v>1708</v>
      </c>
      <c r="H499" s="29" t="s">
        <v>1828</v>
      </c>
      <c r="I499" s="25">
        <v>2</v>
      </c>
      <c r="J499" s="25">
        <v>1</v>
      </c>
      <c r="K499" s="38"/>
      <c r="L499" s="33">
        <v>0</v>
      </c>
      <c r="M499" s="33" t="s">
        <v>1742</v>
      </c>
      <c r="N499" s="33">
        <v>1</v>
      </c>
      <c r="O499" s="30">
        <v>4.5</v>
      </c>
      <c r="P499" s="33" t="s">
        <v>1816</v>
      </c>
      <c r="Q499" s="34">
        <f t="shared" si="25"/>
        <v>0</v>
      </c>
      <c r="R499" s="33">
        <f t="shared" si="27"/>
        <v>1</v>
      </c>
      <c r="S499" s="34">
        <f t="shared" si="22"/>
        <v>0</v>
      </c>
    </row>
    <row r="500" spans="1:19">
      <c r="A500" s="25">
        <v>497</v>
      </c>
      <c r="B500" s="25" t="s">
        <v>638</v>
      </c>
      <c r="C500" s="25"/>
      <c r="D500" s="25" t="s">
        <v>1708</v>
      </c>
      <c r="E500" s="36" t="s">
        <v>683</v>
      </c>
      <c r="F500" s="29"/>
      <c r="G500" s="25" t="s">
        <v>1708</v>
      </c>
      <c r="H500" s="29" t="s">
        <v>1828</v>
      </c>
      <c r="I500" s="25">
        <v>2</v>
      </c>
      <c r="J500" s="25">
        <v>1</v>
      </c>
      <c r="K500" s="38"/>
      <c r="L500" s="33">
        <v>0</v>
      </c>
      <c r="M500" s="33" t="s">
        <v>1742</v>
      </c>
      <c r="N500" s="33">
        <v>1</v>
      </c>
      <c r="O500" s="30">
        <v>4.5</v>
      </c>
      <c r="P500" s="33" t="s">
        <v>67</v>
      </c>
      <c r="Q500" s="34">
        <f t="shared" si="25"/>
        <v>0</v>
      </c>
      <c r="R500" s="33">
        <f t="shared" si="27"/>
        <v>1</v>
      </c>
      <c r="S500" s="34">
        <f t="shared" si="22"/>
        <v>0</v>
      </c>
    </row>
    <row r="501" spans="1:19">
      <c r="A501" s="25">
        <v>498</v>
      </c>
      <c r="B501" s="25" t="s">
        <v>638</v>
      </c>
      <c r="C501" s="25"/>
      <c r="D501" s="25" t="s">
        <v>1708</v>
      </c>
      <c r="E501" s="36" t="s">
        <v>684</v>
      </c>
      <c r="F501" s="29"/>
      <c r="G501" s="25" t="s">
        <v>1708</v>
      </c>
      <c r="H501" s="29" t="s">
        <v>1828</v>
      </c>
      <c r="I501" s="25">
        <v>2</v>
      </c>
      <c r="J501" s="25">
        <v>1</v>
      </c>
      <c r="K501" s="38"/>
      <c r="L501" s="33">
        <v>0</v>
      </c>
      <c r="M501" s="33" t="s">
        <v>1742</v>
      </c>
      <c r="N501" s="33">
        <v>1</v>
      </c>
      <c r="O501" s="30">
        <v>4.5</v>
      </c>
      <c r="P501" s="33" t="s">
        <v>1816</v>
      </c>
      <c r="Q501" s="34">
        <f t="shared" si="25"/>
        <v>0</v>
      </c>
      <c r="R501" s="33">
        <f t="shared" si="27"/>
        <v>1</v>
      </c>
      <c r="S501" s="34">
        <f t="shared" si="22"/>
        <v>0</v>
      </c>
    </row>
    <row r="502" spans="1:19">
      <c r="A502" s="25">
        <v>499</v>
      </c>
      <c r="B502" s="25" t="s">
        <v>638</v>
      </c>
      <c r="C502" s="25"/>
      <c r="D502" s="25" t="s">
        <v>1708</v>
      </c>
      <c r="E502" s="36" t="s">
        <v>685</v>
      </c>
      <c r="F502" s="29"/>
      <c r="G502" s="25" t="s">
        <v>1708</v>
      </c>
      <c r="H502" s="29" t="s">
        <v>1828</v>
      </c>
      <c r="I502" s="25">
        <v>2</v>
      </c>
      <c r="J502" s="25">
        <v>1</v>
      </c>
      <c r="K502" s="38"/>
      <c r="L502" s="33">
        <v>0</v>
      </c>
      <c r="M502" s="33" t="s">
        <v>1742</v>
      </c>
      <c r="N502" s="33">
        <v>1</v>
      </c>
      <c r="O502" s="30">
        <v>4.5</v>
      </c>
      <c r="P502" s="33" t="s">
        <v>1816</v>
      </c>
      <c r="Q502" s="34">
        <f t="shared" si="25"/>
        <v>0</v>
      </c>
      <c r="R502" s="33">
        <f t="shared" si="27"/>
        <v>1</v>
      </c>
      <c r="S502" s="34">
        <f t="shared" si="22"/>
        <v>0</v>
      </c>
    </row>
    <row r="503" spans="1:19">
      <c r="A503" s="25">
        <v>500</v>
      </c>
      <c r="B503" s="25" t="s">
        <v>638</v>
      </c>
      <c r="C503" s="25"/>
      <c r="D503" s="25" t="s">
        <v>1708</v>
      </c>
      <c r="E503" s="36" t="s">
        <v>686</v>
      </c>
      <c r="F503" s="29"/>
      <c r="G503" s="25" t="s">
        <v>1708</v>
      </c>
      <c r="H503" s="29" t="s">
        <v>1828</v>
      </c>
      <c r="I503" s="25">
        <v>2</v>
      </c>
      <c r="J503" s="25">
        <v>1</v>
      </c>
      <c r="K503" s="38"/>
      <c r="L503" s="33">
        <v>0</v>
      </c>
      <c r="M503" s="33" t="s">
        <v>1742</v>
      </c>
      <c r="N503" s="33">
        <v>1</v>
      </c>
      <c r="O503" s="30">
        <v>4.5</v>
      </c>
      <c r="P503" s="33" t="s">
        <v>67</v>
      </c>
      <c r="Q503" s="34">
        <f t="shared" si="25"/>
        <v>0</v>
      </c>
      <c r="R503" s="33">
        <f t="shared" si="27"/>
        <v>1</v>
      </c>
      <c r="S503" s="34">
        <f t="shared" si="22"/>
        <v>0</v>
      </c>
    </row>
    <row r="504" spans="1:19">
      <c r="A504" s="25">
        <v>501</v>
      </c>
      <c r="B504" s="25" t="s">
        <v>638</v>
      </c>
      <c r="C504" s="25"/>
      <c r="D504" s="25" t="s">
        <v>1708</v>
      </c>
      <c r="E504" s="36" t="s">
        <v>687</v>
      </c>
      <c r="F504" s="29"/>
      <c r="G504" s="25" t="s">
        <v>1708</v>
      </c>
      <c r="H504" s="29" t="s">
        <v>52</v>
      </c>
      <c r="I504" s="25">
        <v>2</v>
      </c>
      <c r="J504" s="25">
        <v>1</v>
      </c>
      <c r="K504" s="38"/>
      <c r="L504" s="33">
        <v>0</v>
      </c>
      <c r="M504" s="33" t="s">
        <v>1742</v>
      </c>
      <c r="N504" s="33">
        <v>1</v>
      </c>
      <c r="O504" s="30">
        <v>4.5</v>
      </c>
      <c r="P504" s="33" t="s">
        <v>1816</v>
      </c>
      <c r="Q504" s="34">
        <f t="shared" si="25"/>
        <v>0</v>
      </c>
      <c r="R504" s="33">
        <f t="shared" si="27"/>
        <v>1</v>
      </c>
      <c r="S504" s="34">
        <f t="shared" si="22"/>
        <v>0</v>
      </c>
    </row>
    <row r="505" spans="1:19">
      <c r="A505" s="25">
        <v>502</v>
      </c>
      <c r="B505" s="25" t="s">
        <v>638</v>
      </c>
      <c r="C505" s="25"/>
      <c r="D505" s="25" t="s">
        <v>1708</v>
      </c>
      <c r="E505" s="36" t="s">
        <v>688</v>
      </c>
      <c r="F505" s="29"/>
      <c r="G505" s="25" t="s">
        <v>1708</v>
      </c>
      <c r="H505" s="29" t="s">
        <v>52</v>
      </c>
      <c r="I505" s="25">
        <v>2</v>
      </c>
      <c r="J505" s="25">
        <v>1</v>
      </c>
      <c r="K505" s="38"/>
      <c r="L505" s="33">
        <v>0</v>
      </c>
      <c r="M505" s="33" t="s">
        <v>1742</v>
      </c>
      <c r="N505" s="33">
        <v>1</v>
      </c>
      <c r="O505" s="30">
        <v>4.5</v>
      </c>
      <c r="P505" s="33" t="s">
        <v>1816</v>
      </c>
      <c r="Q505" s="34">
        <f t="shared" si="25"/>
        <v>0</v>
      </c>
      <c r="R505" s="33">
        <f t="shared" si="27"/>
        <v>1</v>
      </c>
      <c r="S505" s="34">
        <f t="shared" si="22"/>
        <v>0</v>
      </c>
    </row>
    <row r="506" spans="1:19">
      <c r="A506" s="25">
        <v>503</v>
      </c>
      <c r="B506" s="25" t="s">
        <v>638</v>
      </c>
      <c r="C506" s="25"/>
      <c r="D506" s="25" t="s">
        <v>1708</v>
      </c>
      <c r="E506" s="36" t="s">
        <v>689</v>
      </c>
      <c r="F506" s="29"/>
      <c r="G506" s="25" t="s">
        <v>1708</v>
      </c>
      <c r="H506" s="29" t="s">
        <v>1828</v>
      </c>
      <c r="I506" s="25">
        <v>2</v>
      </c>
      <c r="J506" s="25">
        <v>1</v>
      </c>
      <c r="K506" s="38"/>
      <c r="L506" s="33">
        <v>0</v>
      </c>
      <c r="M506" s="33" t="s">
        <v>1742</v>
      </c>
      <c r="N506" s="33">
        <v>1</v>
      </c>
      <c r="O506" s="30">
        <v>4.5</v>
      </c>
      <c r="P506" s="33" t="s">
        <v>67</v>
      </c>
      <c r="Q506" s="34">
        <f t="shared" si="25"/>
        <v>0</v>
      </c>
      <c r="R506" s="33">
        <f t="shared" si="27"/>
        <v>1</v>
      </c>
      <c r="S506" s="34">
        <f t="shared" si="22"/>
        <v>0</v>
      </c>
    </row>
    <row r="507" spans="1:19">
      <c r="A507" s="25">
        <v>504</v>
      </c>
      <c r="B507" s="25" t="s">
        <v>638</v>
      </c>
      <c r="C507" s="25"/>
      <c r="D507" s="25" t="s">
        <v>68</v>
      </c>
      <c r="E507" s="36" t="s">
        <v>2024</v>
      </c>
      <c r="F507" s="29" t="s">
        <v>378</v>
      </c>
      <c r="G507" s="25" t="s">
        <v>68</v>
      </c>
      <c r="H507" s="29" t="s">
        <v>1850</v>
      </c>
      <c r="I507" s="25">
        <v>1</v>
      </c>
      <c r="J507" s="25">
        <v>1</v>
      </c>
      <c r="K507" s="38"/>
      <c r="L507" s="33">
        <v>0</v>
      </c>
      <c r="M507" s="33" t="s">
        <v>223</v>
      </c>
      <c r="N507" s="33">
        <v>1</v>
      </c>
      <c r="O507" s="30">
        <v>4.5</v>
      </c>
      <c r="P507" s="33" t="s">
        <v>32</v>
      </c>
      <c r="Q507" s="34">
        <f t="shared" si="25"/>
        <v>0</v>
      </c>
      <c r="R507" s="33">
        <v>1</v>
      </c>
      <c r="S507" s="34">
        <f t="shared" si="22"/>
        <v>0</v>
      </c>
    </row>
    <row r="508" spans="1:19">
      <c r="A508" s="25">
        <v>505</v>
      </c>
      <c r="B508" s="25" t="s">
        <v>638</v>
      </c>
      <c r="C508" s="25"/>
      <c r="D508" s="25" t="s">
        <v>1708</v>
      </c>
      <c r="E508" s="36" t="s">
        <v>690</v>
      </c>
      <c r="F508" s="29"/>
      <c r="G508" s="25" t="s">
        <v>1708</v>
      </c>
      <c r="H508" s="29" t="s">
        <v>52</v>
      </c>
      <c r="I508" s="25">
        <v>2</v>
      </c>
      <c r="J508" s="25">
        <v>1</v>
      </c>
      <c r="K508" s="38"/>
      <c r="L508" s="33">
        <v>0</v>
      </c>
      <c r="M508" s="33" t="s">
        <v>1742</v>
      </c>
      <c r="N508" s="33">
        <v>1</v>
      </c>
      <c r="O508" s="30">
        <v>4.5</v>
      </c>
      <c r="P508" s="33" t="s">
        <v>1816</v>
      </c>
      <c r="Q508" s="34">
        <f t="shared" si="25"/>
        <v>0</v>
      </c>
      <c r="R508" s="33">
        <f t="shared" ref="R508:R527" si="28">J508</f>
        <v>1</v>
      </c>
      <c r="S508" s="34">
        <f t="shared" si="22"/>
        <v>0</v>
      </c>
    </row>
    <row r="509" spans="1:19">
      <c r="A509" s="25">
        <v>506</v>
      </c>
      <c r="B509" s="25" t="s">
        <v>638</v>
      </c>
      <c r="C509" s="25"/>
      <c r="D509" s="25" t="s">
        <v>1708</v>
      </c>
      <c r="E509" s="36" t="s">
        <v>691</v>
      </c>
      <c r="F509" s="29"/>
      <c r="G509" s="25" t="s">
        <v>1708</v>
      </c>
      <c r="H509" s="29" t="s">
        <v>52</v>
      </c>
      <c r="I509" s="25">
        <v>2</v>
      </c>
      <c r="J509" s="25">
        <v>1</v>
      </c>
      <c r="K509" s="38"/>
      <c r="L509" s="33">
        <v>0</v>
      </c>
      <c r="M509" s="33" t="s">
        <v>1742</v>
      </c>
      <c r="N509" s="33">
        <v>1</v>
      </c>
      <c r="O509" s="30">
        <v>4.5</v>
      </c>
      <c r="P509" s="33" t="s">
        <v>67</v>
      </c>
      <c r="Q509" s="34">
        <f t="shared" si="25"/>
        <v>0</v>
      </c>
      <c r="R509" s="33">
        <f t="shared" si="28"/>
        <v>1</v>
      </c>
      <c r="S509" s="34">
        <f t="shared" si="22"/>
        <v>0</v>
      </c>
    </row>
    <row r="510" spans="1:19">
      <c r="A510" s="25">
        <v>507</v>
      </c>
      <c r="B510" s="25" t="s">
        <v>638</v>
      </c>
      <c r="C510" s="25"/>
      <c r="D510" s="25" t="s">
        <v>1708</v>
      </c>
      <c r="E510" s="36" t="s">
        <v>692</v>
      </c>
      <c r="F510" s="29"/>
      <c r="G510" s="25" t="s">
        <v>1708</v>
      </c>
      <c r="H510" s="29" t="s">
        <v>1828</v>
      </c>
      <c r="I510" s="25">
        <v>2</v>
      </c>
      <c r="J510" s="25">
        <v>1</v>
      </c>
      <c r="K510" s="38"/>
      <c r="L510" s="33">
        <v>0</v>
      </c>
      <c r="M510" s="33" t="s">
        <v>1742</v>
      </c>
      <c r="N510" s="33">
        <v>1</v>
      </c>
      <c r="O510" s="30">
        <v>4.5</v>
      </c>
      <c r="P510" s="33" t="s">
        <v>67</v>
      </c>
      <c r="Q510" s="34">
        <f t="shared" si="25"/>
        <v>0</v>
      </c>
      <c r="R510" s="33">
        <f t="shared" si="28"/>
        <v>1</v>
      </c>
      <c r="S510" s="34">
        <f t="shared" si="22"/>
        <v>0</v>
      </c>
    </row>
    <row r="511" spans="1:19">
      <c r="A511" s="25">
        <v>508</v>
      </c>
      <c r="B511" s="25" t="s">
        <v>638</v>
      </c>
      <c r="C511" s="25"/>
      <c r="D511" s="25" t="s">
        <v>68</v>
      </c>
      <c r="E511" s="36" t="s">
        <v>693</v>
      </c>
      <c r="F511" s="29"/>
      <c r="G511" s="25" t="s">
        <v>1708</v>
      </c>
      <c r="H511" s="29" t="s">
        <v>52</v>
      </c>
      <c r="I511" s="25">
        <v>2</v>
      </c>
      <c r="J511" s="25">
        <v>1</v>
      </c>
      <c r="K511" s="38"/>
      <c r="L511" s="33">
        <v>0</v>
      </c>
      <c r="M511" s="33" t="s">
        <v>1742</v>
      </c>
      <c r="N511" s="33">
        <v>1</v>
      </c>
      <c r="O511" s="30">
        <v>4.5</v>
      </c>
      <c r="P511" s="33" t="s">
        <v>67</v>
      </c>
      <c r="Q511" s="34">
        <f t="shared" si="25"/>
        <v>0</v>
      </c>
      <c r="R511" s="33">
        <f t="shared" si="28"/>
        <v>1</v>
      </c>
      <c r="S511" s="34">
        <f t="shared" si="22"/>
        <v>0</v>
      </c>
    </row>
    <row r="512" spans="1:19">
      <c r="A512" s="25">
        <v>509</v>
      </c>
      <c r="B512" s="25" t="s">
        <v>638</v>
      </c>
      <c r="C512" s="25"/>
      <c r="D512" s="25" t="s">
        <v>1708</v>
      </c>
      <c r="E512" s="36" t="s">
        <v>694</v>
      </c>
      <c r="F512" s="29"/>
      <c r="G512" s="25" t="s">
        <v>68</v>
      </c>
      <c r="H512" s="29" t="s">
        <v>1828</v>
      </c>
      <c r="I512" s="25">
        <v>2</v>
      </c>
      <c r="J512" s="25">
        <v>1</v>
      </c>
      <c r="K512" s="38"/>
      <c r="L512" s="33">
        <v>0</v>
      </c>
      <c r="M512" s="33" t="s">
        <v>1742</v>
      </c>
      <c r="N512" s="33">
        <v>1</v>
      </c>
      <c r="O512" s="30">
        <v>4.5</v>
      </c>
      <c r="P512" s="33" t="s">
        <v>67</v>
      </c>
      <c r="Q512" s="34">
        <f t="shared" si="25"/>
        <v>0</v>
      </c>
      <c r="R512" s="33">
        <f t="shared" si="28"/>
        <v>1</v>
      </c>
      <c r="S512" s="34">
        <f t="shared" si="22"/>
        <v>0</v>
      </c>
    </row>
    <row r="513" spans="1:19">
      <c r="A513" s="25">
        <v>510</v>
      </c>
      <c r="B513" s="25" t="s">
        <v>638</v>
      </c>
      <c r="C513" s="25"/>
      <c r="D513" s="25" t="s">
        <v>68</v>
      </c>
      <c r="E513" s="36" t="s">
        <v>695</v>
      </c>
      <c r="F513" s="29"/>
      <c r="G513" s="25" t="s">
        <v>1708</v>
      </c>
      <c r="H513" s="29" t="s">
        <v>1828</v>
      </c>
      <c r="I513" s="25">
        <v>2</v>
      </c>
      <c r="J513" s="25">
        <v>1</v>
      </c>
      <c r="K513" s="38"/>
      <c r="L513" s="33">
        <v>0</v>
      </c>
      <c r="M513" s="33" t="s">
        <v>1742</v>
      </c>
      <c r="N513" s="33">
        <v>1</v>
      </c>
      <c r="O513" s="30">
        <v>4.5</v>
      </c>
      <c r="P513" s="33" t="s">
        <v>67</v>
      </c>
      <c r="Q513" s="34">
        <f t="shared" si="25"/>
        <v>0</v>
      </c>
      <c r="R513" s="33">
        <f t="shared" si="28"/>
        <v>1</v>
      </c>
      <c r="S513" s="34">
        <f t="shared" si="22"/>
        <v>0</v>
      </c>
    </row>
    <row r="514" spans="1:19">
      <c r="A514" s="25">
        <v>511</v>
      </c>
      <c r="B514" s="25" t="s">
        <v>638</v>
      </c>
      <c r="C514" s="25"/>
      <c r="D514" s="25" t="s">
        <v>1708</v>
      </c>
      <c r="E514" s="36" t="s">
        <v>696</v>
      </c>
      <c r="F514" s="29"/>
      <c r="G514" s="25" t="s">
        <v>68</v>
      </c>
      <c r="H514" s="29" t="s">
        <v>52</v>
      </c>
      <c r="I514" s="25">
        <v>2</v>
      </c>
      <c r="J514" s="25">
        <v>1</v>
      </c>
      <c r="K514" s="38"/>
      <c r="L514" s="33">
        <v>0</v>
      </c>
      <c r="M514" s="33" t="s">
        <v>1742</v>
      </c>
      <c r="N514" s="33">
        <v>1</v>
      </c>
      <c r="O514" s="30">
        <v>4.5</v>
      </c>
      <c r="P514" s="33" t="s">
        <v>1816</v>
      </c>
      <c r="Q514" s="34">
        <f t="shared" si="25"/>
        <v>0</v>
      </c>
      <c r="R514" s="33">
        <f t="shared" si="28"/>
        <v>1</v>
      </c>
      <c r="S514" s="34">
        <f t="shared" si="22"/>
        <v>0</v>
      </c>
    </row>
    <row r="515" spans="1:19">
      <c r="A515" s="25">
        <v>512</v>
      </c>
      <c r="B515" s="25" t="s">
        <v>638</v>
      </c>
      <c r="C515" s="25"/>
      <c r="D515" s="25" t="s">
        <v>1708</v>
      </c>
      <c r="E515" s="36" t="s">
        <v>697</v>
      </c>
      <c r="F515" s="29"/>
      <c r="G515" s="25" t="s">
        <v>68</v>
      </c>
      <c r="H515" s="29" t="s">
        <v>1828</v>
      </c>
      <c r="I515" s="25">
        <v>2</v>
      </c>
      <c r="J515" s="25">
        <v>1</v>
      </c>
      <c r="K515" s="38"/>
      <c r="L515" s="33">
        <v>0</v>
      </c>
      <c r="M515" s="33" t="s">
        <v>1742</v>
      </c>
      <c r="N515" s="33">
        <v>1</v>
      </c>
      <c r="O515" s="30">
        <v>4.5</v>
      </c>
      <c r="P515" s="33" t="s">
        <v>1816</v>
      </c>
      <c r="Q515" s="34">
        <f t="shared" si="25"/>
        <v>0</v>
      </c>
      <c r="R515" s="33">
        <f t="shared" si="28"/>
        <v>1</v>
      </c>
      <c r="S515" s="34">
        <f t="shared" si="22"/>
        <v>0</v>
      </c>
    </row>
    <row r="516" spans="1:19">
      <c r="A516" s="25">
        <v>513</v>
      </c>
      <c r="B516" s="25" t="s">
        <v>638</v>
      </c>
      <c r="C516" s="25"/>
      <c r="D516" s="25" t="s">
        <v>1708</v>
      </c>
      <c r="E516" s="36" t="s">
        <v>698</v>
      </c>
      <c r="F516" s="29"/>
      <c r="G516" s="25" t="s">
        <v>1708</v>
      </c>
      <c r="H516" s="29" t="s">
        <v>1828</v>
      </c>
      <c r="I516" s="25">
        <v>2</v>
      </c>
      <c r="J516" s="25">
        <v>1</v>
      </c>
      <c r="K516" s="38"/>
      <c r="L516" s="33">
        <v>0</v>
      </c>
      <c r="M516" s="33" t="s">
        <v>1742</v>
      </c>
      <c r="N516" s="33">
        <v>1</v>
      </c>
      <c r="O516" s="30">
        <v>4.5</v>
      </c>
      <c r="P516" s="33" t="s">
        <v>1816</v>
      </c>
      <c r="Q516" s="34">
        <f t="shared" si="25"/>
        <v>0</v>
      </c>
      <c r="R516" s="33">
        <f t="shared" si="28"/>
        <v>1</v>
      </c>
      <c r="S516" s="34">
        <f t="shared" si="22"/>
        <v>0</v>
      </c>
    </row>
    <row r="517" spans="1:19">
      <c r="A517" s="25">
        <v>514</v>
      </c>
      <c r="B517" s="25" t="s">
        <v>638</v>
      </c>
      <c r="C517" s="25"/>
      <c r="D517" s="25" t="s">
        <v>68</v>
      </c>
      <c r="E517" s="36" t="s">
        <v>699</v>
      </c>
      <c r="F517" s="29"/>
      <c r="G517" s="25" t="s">
        <v>68</v>
      </c>
      <c r="H517" s="29" t="s">
        <v>1828</v>
      </c>
      <c r="I517" s="25">
        <v>2</v>
      </c>
      <c r="J517" s="25">
        <v>1</v>
      </c>
      <c r="K517" s="38"/>
      <c r="L517" s="33">
        <v>0</v>
      </c>
      <c r="M517" s="33" t="s">
        <v>1742</v>
      </c>
      <c r="N517" s="33">
        <v>1</v>
      </c>
      <c r="O517" s="30">
        <v>4.5</v>
      </c>
      <c r="P517" s="33" t="s">
        <v>1816</v>
      </c>
      <c r="Q517" s="34">
        <f t="shared" si="25"/>
        <v>0</v>
      </c>
      <c r="R517" s="33">
        <f t="shared" si="28"/>
        <v>1</v>
      </c>
      <c r="S517" s="34">
        <f t="shared" ref="S517:S580" si="29">IF(R517="",0,ROUND(Q517*R517,1))</f>
        <v>0</v>
      </c>
    </row>
    <row r="518" spans="1:19">
      <c r="A518" s="25">
        <v>515</v>
      </c>
      <c r="B518" s="25" t="s">
        <v>700</v>
      </c>
      <c r="C518" s="25"/>
      <c r="D518" s="25" t="s">
        <v>1702</v>
      </c>
      <c r="E518" s="36" t="s">
        <v>2025</v>
      </c>
      <c r="F518" s="29" t="s">
        <v>575</v>
      </c>
      <c r="G518" s="25" t="s">
        <v>2026</v>
      </c>
      <c r="H518" s="29" t="s">
        <v>52</v>
      </c>
      <c r="I518" s="25">
        <v>2</v>
      </c>
      <c r="J518" s="25">
        <v>1</v>
      </c>
      <c r="K518" s="32">
        <v>97.100000000000009</v>
      </c>
      <c r="L518" s="33">
        <v>228.7</v>
      </c>
      <c r="M518" s="33" t="s">
        <v>1742</v>
      </c>
      <c r="N518" s="33">
        <v>1</v>
      </c>
      <c r="O518" s="30">
        <v>131.6</v>
      </c>
      <c r="P518" s="33" t="s">
        <v>67</v>
      </c>
      <c r="Q518" s="34">
        <f t="shared" si="25"/>
        <v>97.100000000000009</v>
      </c>
      <c r="R518" s="33">
        <f t="shared" si="28"/>
        <v>1</v>
      </c>
      <c r="S518" s="34">
        <f t="shared" si="29"/>
        <v>97.1</v>
      </c>
    </row>
    <row r="519" spans="1:19">
      <c r="A519" s="25">
        <v>516</v>
      </c>
      <c r="B519" s="25" t="s">
        <v>2027</v>
      </c>
      <c r="C519" s="25"/>
      <c r="D519" s="25" t="s">
        <v>1702</v>
      </c>
      <c r="E519" s="36" t="s">
        <v>701</v>
      </c>
      <c r="F519" s="29" t="s">
        <v>2028</v>
      </c>
      <c r="G519" s="25" t="s">
        <v>1917</v>
      </c>
      <c r="H519" s="29" t="s">
        <v>52</v>
      </c>
      <c r="I519" s="25">
        <v>2</v>
      </c>
      <c r="J519" s="25">
        <v>1</v>
      </c>
      <c r="K519" s="32">
        <v>97.100000000000009</v>
      </c>
      <c r="L519" s="33">
        <v>265.10000000000002</v>
      </c>
      <c r="M519" s="33" t="s">
        <v>1742</v>
      </c>
      <c r="N519" s="33">
        <v>1</v>
      </c>
      <c r="O519" s="30">
        <v>168</v>
      </c>
      <c r="P519" s="33" t="s">
        <v>67</v>
      </c>
      <c r="Q519" s="34">
        <f t="shared" si="25"/>
        <v>97.100000000000009</v>
      </c>
      <c r="R519" s="33">
        <f t="shared" si="28"/>
        <v>1</v>
      </c>
      <c r="S519" s="34">
        <f t="shared" si="29"/>
        <v>97.1</v>
      </c>
    </row>
    <row r="520" spans="1:19">
      <c r="A520" s="25">
        <v>517</v>
      </c>
      <c r="B520" s="25" t="s">
        <v>700</v>
      </c>
      <c r="C520" s="25"/>
      <c r="D520" s="25" t="s">
        <v>1702</v>
      </c>
      <c r="E520" s="36" t="s">
        <v>702</v>
      </c>
      <c r="F520" s="29" t="s">
        <v>575</v>
      </c>
      <c r="G520" s="25" t="s">
        <v>2029</v>
      </c>
      <c r="H520" s="29" t="s">
        <v>1828</v>
      </c>
      <c r="I520" s="25">
        <v>2</v>
      </c>
      <c r="J520" s="25">
        <v>1</v>
      </c>
      <c r="K520" s="32">
        <v>97.100000000000009</v>
      </c>
      <c r="L520" s="33">
        <v>228.7</v>
      </c>
      <c r="M520" s="33" t="s">
        <v>1742</v>
      </c>
      <c r="N520" s="33">
        <v>1</v>
      </c>
      <c r="O520" s="30">
        <v>131.6</v>
      </c>
      <c r="P520" s="33" t="s">
        <v>67</v>
      </c>
      <c r="Q520" s="34">
        <f t="shared" si="25"/>
        <v>97.100000000000009</v>
      </c>
      <c r="R520" s="33">
        <f t="shared" si="28"/>
        <v>1</v>
      </c>
      <c r="S520" s="34">
        <f t="shared" si="29"/>
        <v>97.1</v>
      </c>
    </row>
    <row r="521" spans="1:19">
      <c r="A521" s="25">
        <v>518</v>
      </c>
      <c r="B521" s="25" t="s">
        <v>700</v>
      </c>
      <c r="C521" s="25"/>
      <c r="D521" s="25" t="s">
        <v>1702</v>
      </c>
      <c r="E521" s="36" t="s">
        <v>703</v>
      </c>
      <c r="F521" s="29" t="s">
        <v>2028</v>
      </c>
      <c r="G521" s="25" t="s">
        <v>745</v>
      </c>
      <c r="H521" s="29" t="s">
        <v>1828</v>
      </c>
      <c r="I521" s="25">
        <v>2</v>
      </c>
      <c r="J521" s="25">
        <v>1</v>
      </c>
      <c r="K521" s="32">
        <v>97.100000000000009</v>
      </c>
      <c r="L521" s="33">
        <v>265.10000000000002</v>
      </c>
      <c r="M521" s="33" t="s">
        <v>1742</v>
      </c>
      <c r="N521" s="33">
        <v>1</v>
      </c>
      <c r="O521" s="30">
        <v>168</v>
      </c>
      <c r="P521" s="33" t="s">
        <v>1816</v>
      </c>
      <c r="Q521" s="34">
        <f t="shared" si="25"/>
        <v>97.100000000000009</v>
      </c>
      <c r="R521" s="33">
        <f t="shared" si="28"/>
        <v>1</v>
      </c>
      <c r="S521" s="34">
        <f t="shared" si="29"/>
        <v>97.1</v>
      </c>
    </row>
    <row r="522" spans="1:19">
      <c r="A522" s="25">
        <v>519</v>
      </c>
      <c r="B522" s="25" t="s">
        <v>700</v>
      </c>
      <c r="C522" s="25"/>
      <c r="D522" s="25" t="s">
        <v>15</v>
      </c>
      <c r="E522" s="36" t="s">
        <v>704</v>
      </c>
      <c r="F522" s="29" t="s">
        <v>2030</v>
      </c>
      <c r="G522" s="25" t="s">
        <v>1957</v>
      </c>
      <c r="H522" s="29" t="s">
        <v>1828</v>
      </c>
      <c r="I522" s="25">
        <v>2</v>
      </c>
      <c r="J522" s="25">
        <v>1</v>
      </c>
      <c r="K522" s="32">
        <v>64.300000000000011</v>
      </c>
      <c r="L522" s="33">
        <v>159.4</v>
      </c>
      <c r="M522" s="33" t="s">
        <v>1742</v>
      </c>
      <c r="N522" s="33">
        <v>1</v>
      </c>
      <c r="O522" s="30">
        <v>95.1</v>
      </c>
      <c r="P522" s="33" t="s">
        <v>67</v>
      </c>
      <c r="Q522" s="34">
        <f t="shared" si="25"/>
        <v>64.300000000000011</v>
      </c>
      <c r="R522" s="33">
        <f t="shared" si="28"/>
        <v>1</v>
      </c>
      <c r="S522" s="34">
        <f t="shared" si="29"/>
        <v>64.3</v>
      </c>
    </row>
    <row r="523" spans="1:19">
      <c r="A523" s="25">
        <v>520</v>
      </c>
      <c r="B523" s="25" t="s">
        <v>2027</v>
      </c>
      <c r="C523" s="25"/>
      <c r="D523" s="25" t="s">
        <v>15</v>
      </c>
      <c r="E523" s="36" t="s">
        <v>705</v>
      </c>
      <c r="F523" s="29" t="s">
        <v>721</v>
      </c>
      <c r="G523" s="25" t="s">
        <v>2031</v>
      </c>
      <c r="H523" s="29" t="s">
        <v>1828</v>
      </c>
      <c r="I523" s="25">
        <v>2</v>
      </c>
      <c r="J523" s="25">
        <v>1</v>
      </c>
      <c r="K523" s="32">
        <v>64.300000000000011</v>
      </c>
      <c r="L523" s="33">
        <v>178.5</v>
      </c>
      <c r="M523" s="33" t="s">
        <v>1742</v>
      </c>
      <c r="N523" s="33">
        <v>1</v>
      </c>
      <c r="O523" s="30">
        <v>114.2</v>
      </c>
      <c r="P523" s="33" t="s">
        <v>1816</v>
      </c>
      <c r="Q523" s="34">
        <f t="shared" si="25"/>
        <v>64.300000000000011</v>
      </c>
      <c r="R523" s="33">
        <f t="shared" si="28"/>
        <v>1</v>
      </c>
      <c r="S523" s="34">
        <f t="shared" si="29"/>
        <v>64.3</v>
      </c>
    </row>
    <row r="524" spans="1:19">
      <c r="A524" s="25">
        <v>521</v>
      </c>
      <c r="B524" s="25" t="s">
        <v>700</v>
      </c>
      <c r="C524" s="25"/>
      <c r="D524" s="25" t="s">
        <v>1702</v>
      </c>
      <c r="E524" s="36" t="s">
        <v>706</v>
      </c>
      <c r="F524" s="29" t="s">
        <v>2032</v>
      </c>
      <c r="G524" s="25" t="s">
        <v>1917</v>
      </c>
      <c r="H524" s="29" t="s">
        <v>1828</v>
      </c>
      <c r="I524" s="25">
        <v>2</v>
      </c>
      <c r="J524" s="25">
        <v>1</v>
      </c>
      <c r="K524" s="32">
        <v>64.300000000000011</v>
      </c>
      <c r="L524" s="33">
        <v>199</v>
      </c>
      <c r="M524" s="33" t="s">
        <v>1742</v>
      </c>
      <c r="N524" s="33">
        <v>1</v>
      </c>
      <c r="O524" s="30">
        <v>134.69999999999999</v>
      </c>
      <c r="P524" s="33" t="s">
        <v>67</v>
      </c>
      <c r="Q524" s="34">
        <f t="shared" si="25"/>
        <v>64.300000000000011</v>
      </c>
      <c r="R524" s="33">
        <f t="shared" si="28"/>
        <v>1</v>
      </c>
      <c r="S524" s="34">
        <f t="shared" si="29"/>
        <v>64.3</v>
      </c>
    </row>
    <row r="525" spans="1:19">
      <c r="A525" s="25">
        <v>522</v>
      </c>
      <c r="B525" s="25" t="s">
        <v>700</v>
      </c>
      <c r="C525" s="25"/>
      <c r="D525" s="25" t="s">
        <v>15</v>
      </c>
      <c r="E525" s="36" t="s">
        <v>707</v>
      </c>
      <c r="F525" s="29" t="s">
        <v>722</v>
      </c>
      <c r="G525" s="25" t="s">
        <v>1956</v>
      </c>
      <c r="H525" s="29" t="s">
        <v>52</v>
      </c>
      <c r="I525" s="25">
        <v>2</v>
      </c>
      <c r="J525" s="25">
        <v>1</v>
      </c>
      <c r="K525" s="32">
        <v>64.300000000000011</v>
      </c>
      <c r="L525" s="33">
        <v>161.9</v>
      </c>
      <c r="M525" s="33" t="s">
        <v>1742</v>
      </c>
      <c r="N525" s="33">
        <v>1</v>
      </c>
      <c r="O525" s="30">
        <v>97.6</v>
      </c>
      <c r="P525" s="33" t="s">
        <v>67</v>
      </c>
      <c r="Q525" s="34">
        <f t="shared" si="25"/>
        <v>64.300000000000011</v>
      </c>
      <c r="R525" s="33">
        <f t="shared" si="28"/>
        <v>1</v>
      </c>
      <c r="S525" s="34">
        <f t="shared" si="29"/>
        <v>64.3</v>
      </c>
    </row>
    <row r="526" spans="1:19">
      <c r="A526" s="25">
        <v>523</v>
      </c>
      <c r="B526" s="25" t="s">
        <v>2027</v>
      </c>
      <c r="C526" s="25"/>
      <c r="D526" s="25" t="s">
        <v>1702</v>
      </c>
      <c r="E526" s="36" t="s">
        <v>708</v>
      </c>
      <c r="F526" s="29" t="s">
        <v>2033</v>
      </c>
      <c r="G526" s="25" t="s">
        <v>2034</v>
      </c>
      <c r="H526" s="29" t="s">
        <v>1828</v>
      </c>
      <c r="I526" s="25">
        <v>2</v>
      </c>
      <c r="J526" s="25">
        <v>1</v>
      </c>
      <c r="K526" s="32">
        <v>64.300000000000011</v>
      </c>
      <c r="L526" s="33">
        <v>181</v>
      </c>
      <c r="M526" s="33" t="s">
        <v>1742</v>
      </c>
      <c r="N526" s="33">
        <v>1</v>
      </c>
      <c r="O526" s="30">
        <v>116.7</v>
      </c>
      <c r="P526" s="33" t="s">
        <v>1816</v>
      </c>
      <c r="Q526" s="34">
        <f t="shared" si="25"/>
        <v>64.300000000000011</v>
      </c>
      <c r="R526" s="33">
        <f t="shared" si="28"/>
        <v>1</v>
      </c>
      <c r="S526" s="34">
        <f t="shared" si="29"/>
        <v>64.3</v>
      </c>
    </row>
    <row r="527" spans="1:19">
      <c r="A527" s="25">
        <v>524</v>
      </c>
      <c r="B527" s="25" t="s">
        <v>2027</v>
      </c>
      <c r="C527" s="25"/>
      <c r="D527" s="25" t="s">
        <v>1702</v>
      </c>
      <c r="E527" s="36" t="s">
        <v>709</v>
      </c>
      <c r="F527" s="29" t="s">
        <v>2035</v>
      </c>
      <c r="G527" s="25" t="s">
        <v>1917</v>
      </c>
      <c r="H527" s="29" t="s">
        <v>1828</v>
      </c>
      <c r="I527" s="25">
        <v>2</v>
      </c>
      <c r="J527" s="25">
        <v>1</v>
      </c>
      <c r="K527" s="32">
        <v>64.300000000000011</v>
      </c>
      <c r="L527" s="33">
        <v>201.5</v>
      </c>
      <c r="M527" s="33" t="s">
        <v>1742</v>
      </c>
      <c r="N527" s="33">
        <v>1</v>
      </c>
      <c r="O527" s="30">
        <v>137.19999999999999</v>
      </c>
      <c r="P527" s="33" t="s">
        <v>1816</v>
      </c>
      <c r="Q527" s="34">
        <f t="shared" si="25"/>
        <v>64.300000000000011</v>
      </c>
      <c r="R527" s="33">
        <f t="shared" si="28"/>
        <v>1</v>
      </c>
      <c r="S527" s="34">
        <f t="shared" si="29"/>
        <v>64.3</v>
      </c>
    </row>
    <row r="528" spans="1:19">
      <c r="A528" s="25">
        <v>525</v>
      </c>
      <c r="B528" s="25" t="s">
        <v>2027</v>
      </c>
      <c r="C528" s="25"/>
      <c r="D528" s="25" t="s">
        <v>1740</v>
      </c>
      <c r="E528" s="36" t="s">
        <v>710</v>
      </c>
      <c r="F528" s="29" t="s">
        <v>2036</v>
      </c>
      <c r="G528" s="25" t="s">
        <v>2037</v>
      </c>
      <c r="H528" s="29" t="s">
        <v>1828</v>
      </c>
      <c r="I528" s="25">
        <v>2</v>
      </c>
      <c r="J528" s="25">
        <v>1</v>
      </c>
      <c r="K528" s="32">
        <v>57.1</v>
      </c>
      <c r="L528" s="33">
        <v>140.19999999999999</v>
      </c>
      <c r="M528" s="33" t="s">
        <v>1742</v>
      </c>
      <c r="N528" s="33">
        <v>1</v>
      </c>
      <c r="O528" s="30">
        <v>83.1</v>
      </c>
      <c r="P528" s="33" t="s">
        <v>1816</v>
      </c>
      <c r="Q528" s="34">
        <f t="shared" si="25"/>
        <v>57.1</v>
      </c>
      <c r="R528" s="33">
        <v>1</v>
      </c>
      <c r="S528" s="34">
        <f t="shared" si="29"/>
        <v>57.1</v>
      </c>
    </row>
    <row r="529" spans="1:19">
      <c r="A529" s="25">
        <v>526</v>
      </c>
      <c r="B529" s="25" t="s">
        <v>2027</v>
      </c>
      <c r="C529" s="25"/>
      <c r="D529" s="25" t="s">
        <v>1702</v>
      </c>
      <c r="E529" s="36" t="s">
        <v>711</v>
      </c>
      <c r="F529" s="29" t="s">
        <v>2036</v>
      </c>
      <c r="G529" s="25" t="s">
        <v>2038</v>
      </c>
      <c r="H529" s="29" t="s">
        <v>1828</v>
      </c>
      <c r="I529" s="25">
        <v>2</v>
      </c>
      <c r="J529" s="25">
        <v>1</v>
      </c>
      <c r="K529" s="32">
        <v>57.1</v>
      </c>
      <c r="L529" s="33">
        <v>152</v>
      </c>
      <c r="M529" s="33" t="s">
        <v>1742</v>
      </c>
      <c r="N529" s="33">
        <v>1</v>
      </c>
      <c r="O529" s="30">
        <v>94.9</v>
      </c>
      <c r="P529" s="33" t="s">
        <v>1816</v>
      </c>
      <c r="Q529" s="34">
        <f t="shared" si="25"/>
        <v>57.1</v>
      </c>
      <c r="R529" s="33">
        <v>1</v>
      </c>
      <c r="S529" s="34">
        <f t="shared" si="29"/>
        <v>57.1</v>
      </c>
    </row>
    <row r="530" spans="1:19">
      <c r="A530" s="25">
        <v>527</v>
      </c>
      <c r="B530" s="25" t="s">
        <v>2027</v>
      </c>
      <c r="C530" s="25"/>
      <c r="D530" s="25" t="s">
        <v>1702</v>
      </c>
      <c r="E530" s="36" t="s">
        <v>712</v>
      </c>
      <c r="F530" s="29" t="s">
        <v>2036</v>
      </c>
      <c r="G530" s="25" t="s">
        <v>1917</v>
      </c>
      <c r="H530" s="29" t="s">
        <v>1828</v>
      </c>
      <c r="I530" s="25">
        <v>2</v>
      </c>
      <c r="J530" s="25">
        <v>1</v>
      </c>
      <c r="K530" s="32">
        <v>57.1</v>
      </c>
      <c r="L530" s="33">
        <v>182.1</v>
      </c>
      <c r="M530" s="33" t="s">
        <v>1742</v>
      </c>
      <c r="N530" s="33">
        <v>1</v>
      </c>
      <c r="O530" s="30">
        <v>125</v>
      </c>
      <c r="P530" s="33" t="s">
        <v>1816</v>
      </c>
      <c r="Q530" s="34">
        <f t="shared" si="25"/>
        <v>57.1</v>
      </c>
      <c r="R530" s="33">
        <v>1</v>
      </c>
      <c r="S530" s="34">
        <f t="shared" si="29"/>
        <v>57.1</v>
      </c>
    </row>
    <row r="531" spans="1:19">
      <c r="A531" s="25">
        <v>528</v>
      </c>
      <c r="B531" s="25" t="s">
        <v>2027</v>
      </c>
      <c r="C531" s="25"/>
      <c r="D531" s="25" t="s">
        <v>1702</v>
      </c>
      <c r="E531" s="36" t="s">
        <v>713</v>
      </c>
      <c r="F531" s="29" t="s">
        <v>2039</v>
      </c>
      <c r="G531" s="25" t="s">
        <v>2037</v>
      </c>
      <c r="H531" s="29" t="s">
        <v>1828</v>
      </c>
      <c r="I531" s="25">
        <v>2</v>
      </c>
      <c r="J531" s="25">
        <v>1</v>
      </c>
      <c r="K531" s="32">
        <v>84.700000000000017</v>
      </c>
      <c r="L531" s="33">
        <v>190.7</v>
      </c>
      <c r="M531" s="33" t="s">
        <v>1742</v>
      </c>
      <c r="N531" s="33">
        <v>1</v>
      </c>
      <c r="O531" s="30">
        <v>106</v>
      </c>
      <c r="P531" s="33" t="s">
        <v>1816</v>
      </c>
      <c r="Q531" s="34">
        <f t="shared" si="25"/>
        <v>84.700000000000017</v>
      </c>
      <c r="R531" s="33">
        <v>1</v>
      </c>
      <c r="S531" s="34">
        <f t="shared" si="29"/>
        <v>84.7</v>
      </c>
    </row>
    <row r="532" spans="1:19">
      <c r="A532" s="25">
        <v>529</v>
      </c>
      <c r="B532" s="25" t="s">
        <v>2027</v>
      </c>
      <c r="C532" s="25"/>
      <c r="D532" s="25" t="s">
        <v>1702</v>
      </c>
      <c r="E532" s="36" t="s">
        <v>714</v>
      </c>
      <c r="F532" s="29" t="s">
        <v>2030</v>
      </c>
      <c r="G532" s="25" t="s">
        <v>2038</v>
      </c>
      <c r="H532" s="29" t="s">
        <v>1828</v>
      </c>
      <c r="I532" s="25">
        <v>2</v>
      </c>
      <c r="J532" s="25">
        <v>1</v>
      </c>
      <c r="K532" s="32">
        <v>84.700000000000017</v>
      </c>
      <c r="L532" s="33">
        <v>209.7</v>
      </c>
      <c r="M532" s="33" t="s">
        <v>1742</v>
      </c>
      <c r="N532" s="33">
        <v>1</v>
      </c>
      <c r="O532" s="30">
        <v>125</v>
      </c>
      <c r="P532" s="33" t="s">
        <v>1816</v>
      </c>
      <c r="Q532" s="34">
        <f t="shared" si="25"/>
        <v>84.700000000000017</v>
      </c>
      <c r="R532" s="33">
        <v>1</v>
      </c>
      <c r="S532" s="34">
        <f t="shared" si="29"/>
        <v>84.7</v>
      </c>
    </row>
    <row r="533" spans="1:19">
      <c r="A533" s="25">
        <v>530</v>
      </c>
      <c r="B533" s="25" t="s">
        <v>2027</v>
      </c>
      <c r="C533" s="25"/>
      <c r="D533" s="25" t="s">
        <v>1702</v>
      </c>
      <c r="E533" s="36" t="s">
        <v>715</v>
      </c>
      <c r="F533" s="29" t="s">
        <v>2030</v>
      </c>
      <c r="G533" s="25" t="s">
        <v>1917</v>
      </c>
      <c r="H533" s="29" t="s">
        <v>1828</v>
      </c>
      <c r="I533" s="25">
        <v>2</v>
      </c>
      <c r="J533" s="25">
        <v>1</v>
      </c>
      <c r="K533" s="32">
        <v>84.700000000000017</v>
      </c>
      <c r="L533" s="33">
        <v>239.8</v>
      </c>
      <c r="M533" s="33" t="s">
        <v>1742</v>
      </c>
      <c r="N533" s="33">
        <v>1</v>
      </c>
      <c r="O533" s="30">
        <v>155.1</v>
      </c>
      <c r="P533" s="33" t="s">
        <v>1816</v>
      </c>
      <c r="Q533" s="34">
        <f t="shared" si="25"/>
        <v>84.700000000000017</v>
      </c>
      <c r="R533" s="33">
        <v>1</v>
      </c>
      <c r="S533" s="34">
        <f t="shared" si="29"/>
        <v>84.7</v>
      </c>
    </row>
    <row r="534" spans="1:19">
      <c r="A534" s="25">
        <v>531</v>
      </c>
      <c r="B534" s="25" t="s">
        <v>2027</v>
      </c>
      <c r="C534" s="25"/>
      <c r="D534" s="25" t="s">
        <v>1702</v>
      </c>
      <c r="E534" s="36" t="s">
        <v>716</v>
      </c>
      <c r="F534" s="29"/>
      <c r="G534" s="25" t="s">
        <v>1702</v>
      </c>
      <c r="H534" s="29"/>
      <c r="I534" s="25">
        <v>2</v>
      </c>
      <c r="J534" s="25">
        <v>1</v>
      </c>
      <c r="K534" s="38"/>
      <c r="L534" s="33">
        <v>0</v>
      </c>
      <c r="M534" s="33" t="s">
        <v>223</v>
      </c>
      <c r="N534" s="33">
        <v>1</v>
      </c>
      <c r="O534" s="30">
        <v>4.0999999999999996</v>
      </c>
      <c r="P534" s="33"/>
      <c r="Q534" s="34">
        <f t="shared" si="25"/>
        <v>0</v>
      </c>
      <c r="R534" s="33">
        <v>1</v>
      </c>
      <c r="S534" s="34">
        <f t="shared" si="29"/>
        <v>0</v>
      </c>
    </row>
    <row r="535" spans="1:19">
      <c r="A535" s="25">
        <v>532</v>
      </c>
      <c r="B535" s="25" t="s">
        <v>2027</v>
      </c>
      <c r="C535" s="25"/>
      <c r="D535" s="25" t="s">
        <v>1702</v>
      </c>
      <c r="E535" s="36" t="s">
        <v>717</v>
      </c>
      <c r="F535" s="29" t="s">
        <v>2040</v>
      </c>
      <c r="G535" s="25" t="s">
        <v>1740</v>
      </c>
      <c r="H535" s="29" t="s">
        <v>1741</v>
      </c>
      <c r="I535" s="25">
        <v>4</v>
      </c>
      <c r="J535" s="25">
        <v>1</v>
      </c>
      <c r="K535" s="32">
        <v>19.8</v>
      </c>
      <c r="L535" s="33">
        <v>93.5</v>
      </c>
      <c r="M535" s="33" t="s">
        <v>1742</v>
      </c>
      <c r="N535" s="33">
        <v>1</v>
      </c>
      <c r="O535" s="30">
        <v>34.1</v>
      </c>
      <c r="P535" s="33" t="s">
        <v>1743</v>
      </c>
      <c r="Q535" s="34">
        <f t="shared" si="25"/>
        <v>19.8</v>
      </c>
      <c r="R535" s="33">
        <v>1</v>
      </c>
      <c r="S535" s="34">
        <f t="shared" si="29"/>
        <v>19.8</v>
      </c>
    </row>
    <row r="536" spans="1:19">
      <c r="A536" s="25">
        <v>533</v>
      </c>
      <c r="B536" s="25" t="s">
        <v>2027</v>
      </c>
      <c r="C536" s="25"/>
      <c r="D536" s="25" t="s">
        <v>1702</v>
      </c>
      <c r="E536" s="36" t="s">
        <v>718</v>
      </c>
      <c r="F536" s="29" t="s">
        <v>2041</v>
      </c>
      <c r="G536" s="25" t="s">
        <v>1917</v>
      </c>
      <c r="H536" s="29" t="s">
        <v>2042</v>
      </c>
      <c r="I536" s="25">
        <v>4</v>
      </c>
      <c r="J536" s="25">
        <v>1</v>
      </c>
      <c r="K536" s="32">
        <v>8.3000000000000007</v>
      </c>
      <c r="L536" s="33">
        <v>159</v>
      </c>
      <c r="M536" s="33" t="s">
        <v>1747</v>
      </c>
      <c r="N536" s="33">
        <v>1</v>
      </c>
      <c r="O536" s="30">
        <v>134.1</v>
      </c>
      <c r="P536" s="33" t="s">
        <v>1772</v>
      </c>
      <c r="Q536" s="34">
        <f t="shared" si="25"/>
        <v>8.3000000000000007</v>
      </c>
      <c r="R536" s="33">
        <v>1</v>
      </c>
      <c r="S536" s="34">
        <f t="shared" si="29"/>
        <v>8.3000000000000007</v>
      </c>
    </row>
    <row r="537" spans="1:19">
      <c r="A537" s="25">
        <v>534</v>
      </c>
      <c r="B537" s="25" t="s">
        <v>2027</v>
      </c>
      <c r="C537" s="25"/>
      <c r="D537" s="25" t="s">
        <v>1702</v>
      </c>
      <c r="E537" s="36" t="s">
        <v>719</v>
      </c>
      <c r="F537" s="29" t="s">
        <v>2043</v>
      </c>
      <c r="G537" s="25" t="s">
        <v>1702</v>
      </c>
      <c r="H537" s="29" t="s">
        <v>1958</v>
      </c>
      <c r="I537" s="25">
        <v>4</v>
      </c>
      <c r="J537" s="25">
        <v>1</v>
      </c>
      <c r="K537" s="32">
        <v>2</v>
      </c>
      <c r="L537" s="33">
        <v>16.2</v>
      </c>
      <c r="M537" s="33" t="s">
        <v>1760</v>
      </c>
      <c r="N537" s="33">
        <v>1</v>
      </c>
      <c r="O537" s="30">
        <v>10.199999999999999</v>
      </c>
      <c r="P537" s="33" t="s">
        <v>2044</v>
      </c>
      <c r="Q537" s="34">
        <f t="shared" si="25"/>
        <v>2</v>
      </c>
      <c r="R537" s="33">
        <v>1</v>
      </c>
      <c r="S537" s="34">
        <f t="shared" si="29"/>
        <v>2</v>
      </c>
    </row>
    <row r="538" spans="1:19">
      <c r="A538" s="25">
        <v>535</v>
      </c>
      <c r="B538" s="25" t="s">
        <v>2027</v>
      </c>
      <c r="C538" s="25"/>
      <c r="D538" s="25" t="s">
        <v>1702</v>
      </c>
      <c r="E538" s="36" t="s">
        <v>724</v>
      </c>
      <c r="F538" s="29" t="s">
        <v>2009</v>
      </c>
      <c r="G538" s="25" t="s">
        <v>1702</v>
      </c>
      <c r="H538" s="29" t="s">
        <v>1828</v>
      </c>
      <c r="I538" s="25">
        <v>2</v>
      </c>
      <c r="J538" s="25">
        <v>1</v>
      </c>
      <c r="K538" s="32">
        <v>97.100000000000009</v>
      </c>
      <c r="L538" s="33">
        <v>206.3</v>
      </c>
      <c r="M538" s="33" t="s">
        <v>1742</v>
      </c>
      <c r="N538" s="33">
        <v>1</v>
      </c>
      <c r="O538" s="30">
        <v>109.2</v>
      </c>
      <c r="P538" s="33" t="s">
        <v>1816</v>
      </c>
      <c r="Q538" s="34">
        <f t="shared" si="25"/>
        <v>97.100000000000009</v>
      </c>
      <c r="R538" s="33">
        <f t="shared" ref="R538:R547" si="30">J538</f>
        <v>1</v>
      </c>
      <c r="S538" s="34">
        <f t="shared" si="29"/>
        <v>97.1</v>
      </c>
    </row>
    <row r="539" spans="1:19">
      <c r="A539" s="25">
        <v>536</v>
      </c>
      <c r="B539" s="25" t="s">
        <v>2027</v>
      </c>
      <c r="C539" s="25"/>
      <c r="D539" s="25" t="s">
        <v>1702</v>
      </c>
      <c r="E539" s="36" t="s">
        <v>725</v>
      </c>
      <c r="F539" s="29" t="s">
        <v>2028</v>
      </c>
      <c r="G539" s="25" t="s">
        <v>1702</v>
      </c>
      <c r="H539" s="29" t="s">
        <v>1828</v>
      </c>
      <c r="I539" s="25">
        <v>2</v>
      </c>
      <c r="J539" s="25">
        <v>1</v>
      </c>
      <c r="K539" s="32">
        <v>97.100000000000009</v>
      </c>
      <c r="L539" s="33">
        <v>206.3</v>
      </c>
      <c r="M539" s="33" t="s">
        <v>1742</v>
      </c>
      <c r="N539" s="33">
        <v>1</v>
      </c>
      <c r="O539" s="30">
        <v>109.2</v>
      </c>
      <c r="P539" s="33" t="s">
        <v>1816</v>
      </c>
      <c r="Q539" s="34">
        <f t="shared" si="25"/>
        <v>97.100000000000009</v>
      </c>
      <c r="R539" s="33">
        <f t="shared" si="30"/>
        <v>1</v>
      </c>
      <c r="S539" s="34">
        <f t="shared" si="29"/>
        <v>97.1</v>
      </c>
    </row>
    <row r="540" spans="1:19">
      <c r="A540" s="25">
        <v>537</v>
      </c>
      <c r="B540" s="25" t="s">
        <v>2027</v>
      </c>
      <c r="C540" s="25"/>
      <c r="D540" s="25" t="s">
        <v>1702</v>
      </c>
      <c r="E540" s="36" t="s">
        <v>726</v>
      </c>
      <c r="F540" s="29" t="s">
        <v>2009</v>
      </c>
      <c r="G540" s="25" t="s">
        <v>1702</v>
      </c>
      <c r="H540" s="29" t="s">
        <v>1828</v>
      </c>
      <c r="I540" s="25">
        <v>2</v>
      </c>
      <c r="J540" s="25">
        <v>1</v>
      </c>
      <c r="K540" s="32">
        <v>97.100000000000009</v>
      </c>
      <c r="L540" s="33">
        <v>206.3</v>
      </c>
      <c r="M540" s="33" t="s">
        <v>1742</v>
      </c>
      <c r="N540" s="33">
        <v>1</v>
      </c>
      <c r="O540" s="30">
        <v>109.2</v>
      </c>
      <c r="P540" s="33" t="s">
        <v>1816</v>
      </c>
      <c r="Q540" s="34">
        <f t="shared" si="25"/>
        <v>97.100000000000009</v>
      </c>
      <c r="R540" s="33">
        <f t="shared" si="30"/>
        <v>1</v>
      </c>
      <c r="S540" s="34">
        <f t="shared" si="29"/>
        <v>97.1</v>
      </c>
    </row>
    <row r="541" spans="1:19">
      <c r="A541" s="25">
        <v>538</v>
      </c>
      <c r="B541" s="25" t="s">
        <v>2027</v>
      </c>
      <c r="C541" s="25"/>
      <c r="D541" s="25" t="s">
        <v>1702</v>
      </c>
      <c r="E541" s="36" t="s">
        <v>727</v>
      </c>
      <c r="F541" s="29" t="s">
        <v>2028</v>
      </c>
      <c r="G541" s="25" t="s">
        <v>1702</v>
      </c>
      <c r="H541" s="29" t="s">
        <v>1828</v>
      </c>
      <c r="I541" s="25">
        <v>2</v>
      </c>
      <c r="J541" s="25">
        <v>1</v>
      </c>
      <c r="K541" s="32">
        <v>97.100000000000009</v>
      </c>
      <c r="L541" s="33">
        <v>206.3</v>
      </c>
      <c r="M541" s="33" t="s">
        <v>1742</v>
      </c>
      <c r="N541" s="33">
        <v>1</v>
      </c>
      <c r="O541" s="30">
        <v>109.2</v>
      </c>
      <c r="P541" s="33" t="s">
        <v>1816</v>
      </c>
      <c r="Q541" s="34">
        <f t="shared" si="25"/>
        <v>97.100000000000009</v>
      </c>
      <c r="R541" s="33">
        <f t="shared" si="30"/>
        <v>1</v>
      </c>
      <c r="S541" s="34">
        <f t="shared" si="29"/>
        <v>97.1</v>
      </c>
    </row>
    <row r="542" spans="1:19">
      <c r="A542" s="25">
        <v>539</v>
      </c>
      <c r="B542" s="25" t="s">
        <v>2027</v>
      </c>
      <c r="C542" s="25"/>
      <c r="D542" s="25" t="s">
        <v>1702</v>
      </c>
      <c r="E542" s="36" t="s">
        <v>728</v>
      </c>
      <c r="F542" s="29" t="s">
        <v>2030</v>
      </c>
      <c r="G542" s="25" t="s">
        <v>1702</v>
      </c>
      <c r="H542" s="29" t="s">
        <v>1828</v>
      </c>
      <c r="I542" s="25">
        <v>2</v>
      </c>
      <c r="J542" s="25">
        <v>1</v>
      </c>
      <c r="K542" s="32">
        <v>64.300000000000011</v>
      </c>
      <c r="L542" s="33">
        <v>140.19999999999999</v>
      </c>
      <c r="M542" s="33" t="s">
        <v>1742</v>
      </c>
      <c r="N542" s="33">
        <v>1</v>
      </c>
      <c r="O542" s="30">
        <v>75.900000000000006</v>
      </c>
      <c r="P542" s="33" t="s">
        <v>1816</v>
      </c>
      <c r="Q542" s="34">
        <f t="shared" si="25"/>
        <v>64.300000000000011</v>
      </c>
      <c r="R542" s="33">
        <f t="shared" si="30"/>
        <v>1</v>
      </c>
      <c r="S542" s="34">
        <f t="shared" si="29"/>
        <v>64.3</v>
      </c>
    </row>
    <row r="543" spans="1:19">
      <c r="A543" s="25">
        <v>540</v>
      </c>
      <c r="B543" s="25" t="s">
        <v>2027</v>
      </c>
      <c r="C543" s="25"/>
      <c r="D543" s="25" t="s">
        <v>1702</v>
      </c>
      <c r="E543" s="36" t="s">
        <v>729</v>
      </c>
      <c r="F543" s="29" t="s">
        <v>2030</v>
      </c>
      <c r="G543" s="25" t="s">
        <v>1702</v>
      </c>
      <c r="H543" s="29" t="s">
        <v>1828</v>
      </c>
      <c r="I543" s="25">
        <v>2</v>
      </c>
      <c r="J543" s="25">
        <v>1</v>
      </c>
      <c r="K543" s="32">
        <v>64.300000000000011</v>
      </c>
      <c r="L543" s="33">
        <v>140.19999999999999</v>
      </c>
      <c r="M543" s="33" t="s">
        <v>1742</v>
      </c>
      <c r="N543" s="33">
        <v>1</v>
      </c>
      <c r="O543" s="30">
        <v>75.900000000000006</v>
      </c>
      <c r="P543" s="33" t="s">
        <v>1816</v>
      </c>
      <c r="Q543" s="34">
        <f t="shared" ref="Q543:Q606" si="31">K543</f>
        <v>64.300000000000011</v>
      </c>
      <c r="R543" s="33">
        <f t="shared" si="30"/>
        <v>1</v>
      </c>
      <c r="S543" s="34">
        <f t="shared" si="29"/>
        <v>64.3</v>
      </c>
    </row>
    <row r="544" spans="1:19">
      <c r="A544" s="25">
        <v>541</v>
      </c>
      <c r="B544" s="25" t="s">
        <v>2027</v>
      </c>
      <c r="C544" s="25"/>
      <c r="D544" s="25" t="s">
        <v>1702</v>
      </c>
      <c r="E544" s="36" t="s">
        <v>730</v>
      </c>
      <c r="F544" s="29" t="s">
        <v>2032</v>
      </c>
      <c r="G544" s="25" t="s">
        <v>1702</v>
      </c>
      <c r="H544" s="29" t="s">
        <v>1828</v>
      </c>
      <c r="I544" s="25">
        <v>2</v>
      </c>
      <c r="J544" s="25">
        <v>1</v>
      </c>
      <c r="K544" s="32">
        <v>64.300000000000011</v>
      </c>
      <c r="L544" s="33">
        <v>140.19999999999999</v>
      </c>
      <c r="M544" s="33" t="s">
        <v>1742</v>
      </c>
      <c r="N544" s="33">
        <v>1</v>
      </c>
      <c r="O544" s="30">
        <v>75.900000000000006</v>
      </c>
      <c r="P544" s="33" t="s">
        <v>1816</v>
      </c>
      <c r="Q544" s="34">
        <f t="shared" si="31"/>
        <v>64.300000000000011</v>
      </c>
      <c r="R544" s="33">
        <f t="shared" si="30"/>
        <v>1</v>
      </c>
      <c r="S544" s="34">
        <f t="shared" si="29"/>
        <v>64.3</v>
      </c>
    </row>
    <row r="545" spans="1:19">
      <c r="A545" s="25">
        <v>542</v>
      </c>
      <c r="B545" s="25" t="s">
        <v>2027</v>
      </c>
      <c r="C545" s="25"/>
      <c r="D545" s="25" t="s">
        <v>1702</v>
      </c>
      <c r="E545" s="36" t="s">
        <v>731</v>
      </c>
      <c r="F545" s="29" t="s">
        <v>2033</v>
      </c>
      <c r="G545" s="25" t="s">
        <v>1702</v>
      </c>
      <c r="H545" s="29" t="s">
        <v>1828</v>
      </c>
      <c r="I545" s="25">
        <v>2</v>
      </c>
      <c r="J545" s="25">
        <v>1</v>
      </c>
      <c r="K545" s="32">
        <v>64.300000000000011</v>
      </c>
      <c r="L545" s="33">
        <v>142.69999999999999</v>
      </c>
      <c r="M545" s="33" t="s">
        <v>1742</v>
      </c>
      <c r="N545" s="33">
        <v>1</v>
      </c>
      <c r="O545" s="30">
        <v>78.400000000000006</v>
      </c>
      <c r="P545" s="33" t="s">
        <v>1816</v>
      </c>
      <c r="Q545" s="34">
        <f t="shared" si="31"/>
        <v>64.300000000000011</v>
      </c>
      <c r="R545" s="33">
        <f t="shared" si="30"/>
        <v>1</v>
      </c>
      <c r="S545" s="34">
        <f t="shared" si="29"/>
        <v>64.3</v>
      </c>
    </row>
    <row r="546" spans="1:19">
      <c r="A546" s="25">
        <v>543</v>
      </c>
      <c r="B546" s="25" t="s">
        <v>2027</v>
      </c>
      <c r="C546" s="25"/>
      <c r="D546" s="25" t="s">
        <v>1702</v>
      </c>
      <c r="E546" s="36" t="s">
        <v>732</v>
      </c>
      <c r="F546" s="29" t="s">
        <v>2033</v>
      </c>
      <c r="G546" s="25" t="s">
        <v>1702</v>
      </c>
      <c r="H546" s="29" t="s">
        <v>1828</v>
      </c>
      <c r="I546" s="25">
        <v>2</v>
      </c>
      <c r="J546" s="25">
        <v>1</v>
      </c>
      <c r="K546" s="32">
        <v>64.300000000000011</v>
      </c>
      <c r="L546" s="33">
        <v>142.69999999999999</v>
      </c>
      <c r="M546" s="33" t="s">
        <v>1742</v>
      </c>
      <c r="N546" s="33">
        <v>1</v>
      </c>
      <c r="O546" s="30">
        <v>78.400000000000006</v>
      </c>
      <c r="P546" s="33" t="s">
        <v>1816</v>
      </c>
      <c r="Q546" s="34">
        <f t="shared" si="31"/>
        <v>64.300000000000011</v>
      </c>
      <c r="R546" s="33">
        <f t="shared" si="30"/>
        <v>1</v>
      </c>
      <c r="S546" s="34">
        <f t="shared" si="29"/>
        <v>64.3</v>
      </c>
    </row>
    <row r="547" spans="1:19">
      <c r="A547" s="25">
        <v>544</v>
      </c>
      <c r="B547" s="25" t="s">
        <v>2027</v>
      </c>
      <c r="C547" s="25"/>
      <c r="D547" s="25" t="s">
        <v>1702</v>
      </c>
      <c r="E547" s="36" t="s">
        <v>733</v>
      </c>
      <c r="F547" s="29" t="s">
        <v>2035</v>
      </c>
      <c r="G547" s="25" t="s">
        <v>1702</v>
      </c>
      <c r="H547" s="29" t="s">
        <v>1828</v>
      </c>
      <c r="I547" s="25">
        <v>2</v>
      </c>
      <c r="J547" s="25">
        <v>1</v>
      </c>
      <c r="K547" s="32">
        <v>64.300000000000011</v>
      </c>
      <c r="L547" s="33">
        <v>142.69999999999999</v>
      </c>
      <c r="M547" s="33" t="s">
        <v>1742</v>
      </c>
      <c r="N547" s="33">
        <v>1</v>
      </c>
      <c r="O547" s="30">
        <v>78.400000000000006</v>
      </c>
      <c r="P547" s="33" t="s">
        <v>1816</v>
      </c>
      <c r="Q547" s="34">
        <f t="shared" si="31"/>
        <v>64.300000000000011</v>
      </c>
      <c r="R547" s="33">
        <f t="shared" si="30"/>
        <v>1</v>
      </c>
      <c r="S547" s="34">
        <f t="shared" si="29"/>
        <v>64.3</v>
      </c>
    </row>
    <row r="548" spans="1:19">
      <c r="A548" s="25">
        <v>545</v>
      </c>
      <c r="B548" s="25" t="s">
        <v>2027</v>
      </c>
      <c r="C548" s="25"/>
      <c r="D548" s="25" t="s">
        <v>1702</v>
      </c>
      <c r="E548" s="36" t="s">
        <v>734</v>
      </c>
      <c r="F548" s="29" t="s">
        <v>2036</v>
      </c>
      <c r="G548" s="25" t="s">
        <v>1702</v>
      </c>
      <c r="H548" s="29" t="s">
        <v>1828</v>
      </c>
      <c r="I548" s="25">
        <v>2</v>
      </c>
      <c r="J548" s="25">
        <v>1</v>
      </c>
      <c r="K548" s="32">
        <v>57.1</v>
      </c>
      <c r="L548" s="33">
        <v>123.3</v>
      </c>
      <c r="M548" s="33" t="s">
        <v>1742</v>
      </c>
      <c r="N548" s="33">
        <v>1</v>
      </c>
      <c r="O548" s="30">
        <v>66.2</v>
      </c>
      <c r="P548" s="33" t="s">
        <v>1816</v>
      </c>
      <c r="Q548" s="34">
        <f t="shared" si="31"/>
        <v>57.1</v>
      </c>
      <c r="R548" s="33">
        <v>1</v>
      </c>
      <c r="S548" s="34">
        <f t="shared" si="29"/>
        <v>57.1</v>
      </c>
    </row>
    <row r="549" spans="1:19">
      <c r="A549" s="25">
        <v>546</v>
      </c>
      <c r="B549" s="25" t="s">
        <v>2027</v>
      </c>
      <c r="C549" s="25"/>
      <c r="D549" s="25" t="s">
        <v>1702</v>
      </c>
      <c r="E549" s="36" t="s">
        <v>735</v>
      </c>
      <c r="F549" s="29" t="s">
        <v>2036</v>
      </c>
      <c r="G549" s="25" t="s">
        <v>1702</v>
      </c>
      <c r="H549" s="29" t="s">
        <v>1828</v>
      </c>
      <c r="I549" s="25">
        <v>2</v>
      </c>
      <c r="J549" s="25">
        <v>1</v>
      </c>
      <c r="K549" s="32">
        <v>57.1</v>
      </c>
      <c r="L549" s="33">
        <v>123.3</v>
      </c>
      <c r="M549" s="33" t="s">
        <v>1742</v>
      </c>
      <c r="N549" s="33">
        <v>1</v>
      </c>
      <c r="O549" s="30">
        <v>66.2</v>
      </c>
      <c r="P549" s="33" t="s">
        <v>1816</v>
      </c>
      <c r="Q549" s="34">
        <f t="shared" si="31"/>
        <v>57.1</v>
      </c>
      <c r="R549" s="33">
        <v>1</v>
      </c>
      <c r="S549" s="34">
        <f t="shared" si="29"/>
        <v>57.1</v>
      </c>
    </row>
    <row r="550" spans="1:19">
      <c r="A550" s="25">
        <v>547</v>
      </c>
      <c r="B550" s="25" t="s">
        <v>2027</v>
      </c>
      <c r="C550" s="25"/>
      <c r="D550" s="25" t="s">
        <v>1702</v>
      </c>
      <c r="E550" s="36" t="s">
        <v>736</v>
      </c>
      <c r="F550" s="29" t="s">
        <v>2036</v>
      </c>
      <c r="G550" s="25" t="s">
        <v>1702</v>
      </c>
      <c r="H550" s="29" t="s">
        <v>1828</v>
      </c>
      <c r="I550" s="25">
        <v>2</v>
      </c>
      <c r="J550" s="25">
        <v>1</v>
      </c>
      <c r="K550" s="32">
        <v>57.1</v>
      </c>
      <c r="L550" s="33">
        <v>123.3</v>
      </c>
      <c r="M550" s="33" t="s">
        <v>1742</v>
      </c>
      <c r="N550" s="33">
        <v>1</v>
      </c>
      <c r="O550" s="30">
        <v>66.2</v>
      </c>
      <c r="P550" s="33" t="s">
        <v>1816</v>
      </c>
      <c r="Q550" s="34">
        <f t="shared" si="31"/>
        <v>57.1</v>
      </c>
      <c r="R550" s="33">
        <v>1</v>
      </c>
      <c r="S550" s="34">
        <f t="shared" si="29"/>
        <v>57.1</v>
      </c>
    </row>
    <row r="551" spans="1:19">
      <c r="A551" s="25">
        <v>548</v>
      </c>
      <c r="B551" s="25" t="s">
        <v>2027</v>
      </c>
      <c r="C551" s="25"/>
      <c r="D551" s="25" t="s">
        <v>1702</v>
      </c>
      <c r="E551" s="36" t="s">
        <v>737</v>
      </c>
      <c r="F551" s="29" t="s">
        <v>2039</v>
      </c>
      <c r="G551" s="25" t="s">
        <v>1702</v>
      </c>
      <c r="H551" s="29" t="s">
        <v>1828</v>
      </c>
      <c r="I551" s="25">
        <v>2</v>
      </c>
      <c r="J551" s="25">
        <v>1</v>
      </c>
      <c r="K551" s="32">
        <v>84.700000000000017</v>
      </c>
      <c r="L551" s="33">
        <v>181</v>
      </c>
      <c r="M551" s="33" t="s">
        <v>1742</v>
      </c>
      <c r="N551" s="33">
        <v>1</v>
      </c>
      <c r="O551" s="30">
        <v>96.3</v>
      </c>
      <c r="P551" s="33" t="s">
        <v>1816</v>
      </c>
      <c r="Q551" s="34">
        <f t="shared" si="31"/>
        <v>84.700000000000017</v>
      </c>
      <c r="R551" s="33">
        <v>1</v>
      </c>
      <c r="S551" s="34">
        <f t="shared" si="29"/>
        <v>84.7</v>
      </c>
    </row>
    <row r="552" spans="1:19">
      <c r="A552" s="25">
        <v>549</v>
      </c>
      <c r="B552" s="25" t="s">
        <v>2027</v>
      </c>
      <c r="C552" s="25"/>
      <c r="D552" s="25" t="s">
        <v>1702</v>
      </c>
      <c r="E552" s="36" t="s">
        <v>738</v>
      </c>
      <c r="F552" s="29" t="s">
        <v>2030</v>
      </c>
      <c r="G552" s="25" t="s">
        <v>1702</v>
      </c>
      <c r="H552" s="29" t="s">
        <v>1828</v>
      </c>
      <c r="I552" s="25">
        <v>2</v>
      </c>
      <c r="J552" s="25">
        <v>1</v>
      </c>
      <c r="K552" s="32">
        <v>84.700000000000017</v>
      </c>
      <c r="L552" s="33">
        <v>181</v>
      </c>
      <c r="M552" s="33" t="s">
        <v>1742</v>
      </c>
      <c r="N552" s="33">
        <v>1</v>
      </c>
      <c r="O552" s="30">
        <v>96.3</v>
      </c>
      <c r="P552" s="33" t="s">
        <v>1816</v>
      </c>
      <c r="Q552" s="34">
        <f t="shared" si="31"/>
        <v>84.700000000000017</v>
      </c>
      <c r="R552" s="33">
        <v>1</v>
      </c>
      <c r="S552" s="34">
        <f t="shared" si="29"/>
        <v>84.7</v>
      </c>
    </row>
    <row r="553" spans="1:19">
      <c r="A553" s="25">
        <v>550</v>
      </c>
      <c r="B553" s="25" t="s">
        <v>2027</v>
      </c>
      <c r="C553" s="25"/>
      <c r="D553" s="25" t="s">
        <v>1702</v>
      </c>
      <c r="E553" s="36" t="s">
        <v>739</v>
      </c>
      <c r="F553" s="29" t="s">
        <v>2030</v>
      </c>
      <c r="G553" s="25" t="s">
        <v>1702</v>
      </c>
      <c r="H553" s="29" t="s">
        <v>1828</v>
      </c>
      <c r="I553" s="25">
        <v>2</v>
      </c>
      <c r="J553" s="25">
        <v>1</v>
      </c>
      <c r="K553" s="32">
        <v>84.700000000000017</v>
      </c>
      <c r="L553" s="33">
        <v>181</v>
      </c>
      <c r="M553" s="33" t="s">
        <v>1742</v>
      </c>
      <c r="N553" s="33">
        <v>1</v>
      </c>
      <c r="O553" s="30">
        <v>96.3</v>
      </c>
      <c r="P553" s="33" t="s">
        <v>1816</v>
      </c>
      <c r="Q553" s="34">
        <f t="shared" si="31"/>
        <v>84.700000000000017</v>
      </c>
      <c r="R553" s="33">
        <v>1</v>
      </c>
      <c r="S553" s="34">
        <f t="shared" si="29"/>
        <v>84.7</v>
      </c>
    </row>
    <row r="554" spans="1:19">
      <c r="A554" s="25">
        <v>551</v>
      </c>
      <c r="B554" s="25" t="s">
        <v>2027</v>
      </c>
      <c r="C554" s="25"/>
      <c r="D554" s="25" t="s">
        <v>1702</v>
      </c>
      <c r="E554" s="36" t="s">
        <v>740</v>
      </c>
      <c r="F554" s="29"/>
      <c r="G554" s="25" t="s">
        <v>1702</v>
      </c>
      <c r="H554" s="29"/>
      <c r="I554" s="25">
        <v>2</v>
      </c>
      <c r="J554" s="25">
        <v>1</v>
      </c>
      <c r="K554" s="38"/>
      <c r="L554" s="33">
        <v>0</v>
      </c>
      <c r="M554" s="33" t="s">
        <v>223</v>
      </c>
      <c r="N554" s="33">
        <v>1</v>
      </c>
      <c r="O554" s="30">
        <v>4.0999999999999996</v>
      </c>
      <c r="P554" s="33"/>
      <c r="Q554" s="34">
        <f t="shared" si="31"/>
        <v>0</v>
      </c>
      <c r="R554" s="33">
        <v>1</v>
      </c>
      <c r="S554" s="34">
        <f t="shared" si="29"/>
        <v>0</v>
      </c>
    </row>
    <row r="555" spans="1:19">
      <c r="A555" s="25">
        <v>552</v>
      </c>
      <c r="B555" s="25" t="s">
        <v>2027</v>
      </c>
      <c r="C555" s="25"/>
      <c r="D555" s="25" t="s">
        <v>1702</v>
      </c>
      <c r="E555" s="36" t="s">
        <v>741</v>
      </c>
      <c r="F555" s="29" t="s">
        <v>2045</v>
      </c>
      <c r="G555" s="25" t="s">
        <v>1740</v>
      </c>
      <c r="H555" s="29" t="s">
        <v>1741</v>
      </c>
      <c r="I555" s="25">
        <v>4</v>
      </c>
      <c r="J555" s="25">
        <v>1</v>
      </c>
      <c r="K555" s="32">
        <v>19.8</v>
      </c>
      <c r="L555" s="33">
        <v>93.5</v>
      </c>
      <c r="M555" s="33" t="s">
        <v>1742</v>
      </c>
      <c r="N555" s="33">
        <v>1</v>
      </c>
      <c r="O555" s="30">
        <v>34.1</v>
      </c>
      <c r="P555" s="33" t="s">
        <v>1743</v>
      </c>
      <c r="Q555" s="34">
        <f t="shared" si="31"/>
        <v>19.8</v>
      </c>
      <c r="R555" s="33">
        <v>1</v>
      </c>
      <c r="S555" s="34">
        <f t="shared" si="29"/>
        <v>19.8</v>
      </c>
    </row>
    <row r="556" spans="1:19">
      <c r="A556" s="25">
        <v>553</v>
      </c>
      <c r="B556" s="25" t="s">
        <v>2027</v>
      </c>
      <c r="C556" s="25"/>
      <c r="D556" s="25" t="s">
        <v>1702</v>
      </c>
      <c r="E556" s="36" t="s">
        <v>742</v>
      </c>
      <c r="F556" s="29" t="s">
        <v>2046</v>
      </c>
      <c r="G556" s="25" t="s">
        <v>1917</v>
      </c>
      <c r="H556" s="29" t="s">
        <v>2042</v>
      </c>
      <c r="I556" s="25">
        <v>4</v>
      </c>
      <c r="J556" s="25">
        <v>1</v>
      </c>
      <c r="K556" s="32">
        <v>8.3000000000000007</v>
      </c>
      <c r="L556" s="33">
        <v>159</v>
      </c>
      <c r="M556" s="33" t="s">
        <v>1747</v>
      </c>
      <c r="N556" s="33">
        <v>1</v>
      </c>
      <c r="O556" s="30">
        <v>134.1</v>
      </c>
      <c r="P556" s="33" t="s">
        <v>1772</v>
      </c>
      <c r="Q556" s="34">
        <f t="shared" si="31"/>
        <v>8.3000000000000007</v>
      </c>
      <c r="R556" s="33">
        <v>1</v>
      </c>
      <c r="S556" s="34">
        <f t="shared" si="29"/>
        <v>8.3000000000000007</v>
      </c>
    </row>
    <row r="557" spans="1:19">
      <c r="A557" s="25">
        <v>554</v>
      </c>
      <c r="B557" s="25" t="s">
        <v>2027</v>
      </c>
      <c r="C557" s="25"/>
      <c r="D557" s="25" t="s">
        <v>1702</v>
      </c>
      <c r="E557" s="36" t="s">
        <v>743</v>
      </c>
      <c r="F557" s="29" t="s">
        <v>2047</v>
      </c>
      <c r="G557" s="25" t="s">
        <v>1702</v>
      </c>
      <c r="H557" s="29" t="s">
        <v>1958</v>
      </c>
      <c r="I557" s="25">
        <v>4</v>
      </c>
      <c r="J557" s="25">
        <v>1</v>
      </c>
      <c r="K557" s="32">
        <v>2</v>
      </c>
      <c r="L557" s="33">
        <v>16.2</v>
      </c>
      <c r="M557" s="33" t="s">
        <v>1760</v>
      </c>
      <c r="N557" s="33">
        <v>1</v>
      </c>
      <c r="O557" s="30">
        <v>10.199999999999999</v>
      </c>
      <c r="P557" s="33" t="s">
        <v>2044</v>
      </c>
      <c r="Q557" s="34">
        <f t="shared" si="31"/>
        <v>2</v>
      </c>
      <c r="R557" s="33">
        <v>1</v>
      </c>
      <c r="S557" s="34">
        <f t="shared" si="29"/>
        <v>2</v>
      </c>
    </row>
    <row r="558" spans="1:19">
      <c r="A558" s="25">
        <v>555</v>
      </c>
      <c r="B558" s="25" t="s">
        <v>2048</v>
      </c>
      <c r="C558" s="25"/>
      <c r="D558" s="25" t="s">
        <v>2049</v>
      </c>
      <c r="E558" s="36" t="s">
        <v>2050</v>
      </c>
      <c r="F558" s="29" t="s">
        <v>2051</v>
      </c>
      <c r="G558" s="25" t="s">
        <v>2049</v>
      </c>
      <c r="H558" s="29" t="s">
        <v>2052</v>
      </c>
      <c r="I558" s="25">
        <v>4</v>
      </c>
      <c r="J558" s="25">
        <v>1</v>
      </c>
      <c r="K558" s="32">
        <v>3.4</v>
      </c>
      <c r="L558" s="33">
        <v>17.600000000000001</v>
      </c>
      <c r="M558" s="33" t="s">
        <v>1760</v>
      </c>
      <c r="N558" s="33">
        <v>1</v>
      </c>
      <c r="O558" s="30">
        <v>7.4</v>
      </c>
      <c r="P558" s="33" t="s">
        <v>2053</v>
      </c>
      <c r="Q558" s="34">
        <f t="shared" si="31"/>
        <v>3.4</v>
      </c>
      <c r="R558" s="33">
        <f t="shared" ref="R558:R587" si="32">J558</f>
        <v>1</v>
      </c>
      <c r="S558" s="34">
        <f t="shared" si="29"/>
        <v>3.4</v>
      </c>
    </row>
    <row r="559" spans="1:19">
      <c r="A559" s="25">
        <v>556</v>
      </c>
      <c r="B559" s="25" t="s">
        <v>2054</v>
      </c>
      <c r="C559" s="25"/>
      <c r="D559" s="25" t="s">
        <v>2055</v>
      </c>
      <c r="E559" s="36" t="s">
        <v>744</v>
      </c>
      <c r="F559" s="29" t="s">
        <v>2056</v>
      </c>
      <c r="G559" s="25" t="s">
        <v>2055</v>
      </c>
      <c r="H559" s="29" t="s">
        <v>2052</v>
      </c>
      <c r="I559" s="25">
        <v>4</v>
      </c>
      <c r="J559" s="25">
        <v>1</v>
      </c>
      <c r="K559" s="32">
        <v>2.7</v>
      </c>
      <c r="L559" s="33">
        <v>14.8</v>
      </c>
      <c r="M559" s="33" t="s">
        <v>1760</v>
      </c>
      <c r="N559" s="33">
        <v>1</v>
      </c>
      <c r="O559" s="30">
        <v>6.7</v>
      </c>
      <c r="P559" s="33" t="s">
        <v>2057</v>
      </c>
      <c r="Q559" s="34">
        <f t="shared" si="31"/>
        <v>2.7</v>
      </c>
      <c r="R559" s="33">
        <f t="shared" si="32"/>
        <v>1</v>
      </c>
      <c r="S559" s="34">
        <f t="shared" si="29"/>
        <v>2.7</v>
      </c>
    </row>
    <row r="560" spans="1:19">
      <c r="A560" s="25">
        <v>557</v>
      </c>
      <c r="B560" s="25" t="s">
        <v>2058</v>
      </c>
      <c r="C560" s="25"/>
      <c r="D560" s="25" t="s">
        <v>2059</v>
      </c>
      <c r="E560" s="36" t="s">
        <v>2060</v>
      </c>
      <c r="F560" s="29" t="s">
        <v>2061</v>
      </c>
      <c r="G560" s="25" t="s">
        <v>2062</v>
      </c>
      <c r="H560" s="29" t="s">
        <v>2063</v>
      </c>
      <c r="I560" s="25">
        <v>5</v>
      </c>
      <c r="J560" s="25">
        <v>1</v>
      </c>
      <c r="K560" s="32">
        <v>3.5</v>
      </c>
      <c r="L560" s="33">
        <v>88.6</v>
      </c>
      <c r="M560" s="33" t="s">
        <v>223</v>
      </c>
      <c r="N560" s="33">
        <v>1</v>
      </c>
      <c r="O560" s="30">
        <v>74.599999999999994</v>
      </c>
      <c r="P560" s="33" t="s">
        <v>2064</v>
      </c>
      <c r="Q560" s="34">
        <f t="shared" si="31"/>
        <v>3.5</v>
      </c>
      <c r="R560" s="33">
        <f t="shared" si="32"/>
        <v>1</v>
      </c>
      <c r="S560" s="34">
        <f t="shared" si="29"/>
        <v>3.5</v>
      </c>
    </row>
    <row r="561" spans="1:19">
      <c r="A561" s="25">
        <v>558</v>
      </c>
      <c r="B561" s="25" t="s">
        <v>2058</v>
      </c>
      <c r="C561" s="25"/>
      <c r="D561" s="25" t="s">
        <v>2059</v>
      </c>
      <c r="E561" s="36" t="s">
        <v>2060</v>
      </c>
      <c r="F561" s="29" t="s">
        <v>2061</v>
      </c>
      <c r="G561" s="25" t="s">
        <v>2059</v>
      </c>
      <c r="H561" s="29" t="s">
        <v>2063</v>
      </c>
      <c r="I561" s="25">
        <v>5</v>
      </c>
      <c r="J561" s="25">
        <v>1</v>
      </c>
      <c r="K561" s="32">
        <v>3.5</v>
      </c>
      <c r="L561" s="33">
        <v>21.5</v>
      </c>
      <c r="M561" s="33" t="s">
        <v>223</v>
      </c>
      <c r="N561" s="33">
        <v>1</v>
      </c>
      <c r="O561" s="30">
        <v>7.5</v>
      </c>
      <c r="P561" s="33" t="s">
        <v>2064</v>
      </c>
      <c r="Q561" s="34">
        <f t="shared" si="31"/>
        <v>3.5</v>
      </c>
      <c r="R561" s="33">
        <f t="shared" si="32"/>
        <v>1</v>
      </c>
      <c r="S561" s="34">
        <f t="shared" si="29"/>
        <v>3.5</v>
      </c>
    </row>
    <row r="562" spans="1:19">
      <c r="A562" s="25">
        <v>559</v>
      </c>
      <c r="B562" s="25" t="s">
        <v>2058</v>
      </c>
      <c r="C562" s="25"/>
      <c r="D562" s="25" t="s">
        <v>2059</v>
      </c>
      <c r="E562" s="36" t="s">
        <v>746</v>
      </c>
      <c r="F562" s="29" t="s">
        <v>2065</v>
      </c>
      <c r="G562" s="25" t="s">
        <v>2059</v>
      </c>
      <c r="H562" s="29" t="s">
        <v>2066</v>
      </c>
      <c r="I562" s="25">
        <v>4</v>
      </c>
      <c r="J562" s="25">
        <v>1</v>
      </c>
      <c r="K562" s="32">
        <v>3.4</v>
      </c>
      <c r="L562" s="33">
        <v>17.600000000000001</v>
      </c>
      <c r="M562" s="33" t="s">
        <v>1760</v>
      </c>
      <c r="N562" s="33">
        <v>1</v>
      </c>
      <c r="O562" s="30">
        <v>7.4</v>
      </c>
      <c r="P562" s="33" t="s">
        <v>2067</v>
      </c>
      <c r="Q562" s="34">
        <f t="shared" si="31"/>
        <v>3.4</v>
      </c>
      <c r="R562" s="33">
        <f t="shared" si="32"/>
        <v>1</v>
      </c>
      <c r="S562" s="34">
        <f t="shared" si="29"/>
        <v>3.4</v>
      </c>
    </row>
    <row r="563" spans="1:19">
      <c r="A563" s="25">
        <v>560</v>
      </c>
      <c r="B563" s="25" t="s">
        <v>2058</v>
      </c>
      <c r="C563" s="25"/>
      <c r="D563" s="25" t="s">
        <v>2059</v>
      </c>
      <c r="E563" s="36" t="s">
        <v>747</v>
      </c>
      <c r="F563" s="29" t="s">
        <v>2065</v>
      </c>
      <c r="G563" s="25" t="s">
        <v>2059</v>
      </c>
      <c r="H563" s="29" t="s">
        <v>2066</v>
      </c>
      <c r="I563" s="25">
        <v>4</v>
      </c>
      <c r="J563" s="25">
        <v>1</v>
      </c>
      <c r="K563" s="32">
        <v>2.7</v>
      </c>
      <c r="L563" s="33">
        <v>14.8</v>
      </c>
      <c r="M563" s="33" t="s">
        <v>1760</v>
      </c>
      <c r="N563" s="33">
        <v>1</v>
      </c>
      <c r="O563" s="30">
        <v>6.7</v>
      </c>
      <c r="P563" s="33" t="s">
        <v>2067</v>
      </c>
      <c r="Q563" s="34">
        <f t="shared" si="31"/>
        <v>2.7</v>
      </c>
      <c r="R563" s="33">
        <f t="shared" si="32"/>
        <v>1</v>
      </c>
      <c r="S563" s="34">
        <f t="shared" si="29"/>
        <v>2.7</v>
      </c>
    </row>
    <row r="564" spans="1:19">
      <c r="A564" s="25">
        <v>561</v>
      </c>
      <c r="B564" s="25" t="s">
        <v>700</v>
      </c>
      <c r="C564" s="25"/>
      <c r="D564" s="25" t="s">
        <v>1740</v>
      </c>
      <c r="E564" s="36" t="s">
        <v>748</v>
      </c>
      <c r="F564" s="29" t="s">
        <v>76</v>
      </c>
      <c r="G564" s="25" t="s">
        <v>745</v>
      </c>
      <c r="H564" s="29" t="s">
        <v>47</v>
      </c>
      <c r="I564" s="25">
        <v>5</v>
      </c>
      <c r="J564" s="25">
        <v>1</v>
      </c>
      <c r="K564" s="32">
        <v>3.5</v>
      </c>
      <c r="L564" s="33">
        <v>88.6</v>
      </c>
      <c r="M564" s="33" t="s">
        <v>223</v>
      </c>
      <c r="N564" s="33">
        <v>1</v>
      </c>
      <c r="O564" s="30">
        <v>74.599999999999994</v>
      </c>
      <c r="P564" s="33" t="s">
        <v>62</v>
      </c>
      <c r="Q564" s="34">
        <f t="shared" si="31"/>
        <v>3.5</v>
      </c>
      <c r="R564" s="33">
        <f t="shared" si="32"/>
        <v>1</v>
      </c>
      <c r="S564" s="34">
        <f t="shared" si="29"/>
        <v>3.5</v>
      </c>
    </row>
    <row r="565" spans="1:19">
      <c r="A565" s="25">
        <v>562</v>
      </c>
      <c r="B565" s="25" t="s">
        <v>700</v>
      </c>
      <c r="C565" s="25"/>
      <c r="D565" s="25" t="s">
        <v>1740</v>
      </c>
      <c r="E565" s="36" t="s">
        <v>748</v>
      </c>
      <c r="F565" s="29" t="s">
        <v>1814</v>
      </c>
      <c r="G565" s="25" t="s">
        <v>1740</v>
      </c>
      <c r="H565" s="29" t="s">
        <v>1820</v>
      </c>
      <c r="I565" s="25">
        <v>5</v>
      </c>
      <c r="J565" s="25">
        <v>1</v>
      </c>
      <c r="K565" s="32">
        <v>3.5</v>
      </c>
      <c r="L565" s="33">
        <v>21.5</v>
      </c>
      <c r="M565" s="33" t="s">
        <v>223</v>
      </c>
      <c r="N565" s="33">
        <v>1</v>
      </c>
      <c r="O565" s="30">
        <v>7.5</v>
      </c>
      <c r="P565" s="33" t="s">
        <v>1807</v>
      </c>
      <c r="Q565" s="34">
        <f t="shared" si="31"/>
        <v>3.5</v>
      </c>
      <c r="R565" s="33">
        <f t="shared" si="32"/>
        <v>1</v>
      </c>
      <c r="S565" s="34">
        <f t="shared" si="29"/>
        <v>3.5</v>
      </c>
    </row>
    <row r="566" spans="1:19">
      <c r="A566" s="25">
        <v>563</v>
      </c>
      <c r="B566" s="25" t="s">
        <v>700</v>
      </c>
      <c r="C566" s="25"/>
      <c r="D566" s="25" t="s">
        <v>49</v>
      </c>
      <c r="E566" s="36" t="s">
        <v>749</v>
      </c>
      <c r="F566" s="29" t="s">
        <v>312</v>
      </c>
      <c r="G566" s="25" t="s">
        <v>1740</v>
      </c>
      <c r="H566" s="29" t="s">
        <v>1741</v>
      </c>
      <c r="I566" s="25">
        <v>4</v>
      </c>
      <c r="J566" s="25">
        <v>1</v>
      </c>
      <c r="K566" s="32">
        <v>3.4</v>
      </c>
      <c r="L566" s="33">
        <v>17.7</v>
      </c>
      <c r="M566" s="33" t="s">
        <v>1760</v>
      </c>
      <c r="N566" s="33">
        <v>1</v>
      </c>
      <c r="O566" s="30">
        <v>7.5</v>
      </c>
      <c r="P566" s="33" t="s">
        <v>44</v>
      </c>
      <c r="Q566" s="34">
        <f t="shared" si="31"/>
        <v>3.4</v>
      </c>
      <c r="R566" s="33">
        <f t="shared" si="32"/>
        <v>1</v>
      </c>
      <c r="S566" s="34">
        <f t="shared" si="29"/>
        <v>3.4</v>
      </c>
    </row>
    <row r="567" spans="1:19">
      <c r="A567" s="25">
        <v>564</v>
      </c>
      <c r="B567" s="25" t="s">
        <v>2027</v>
      </c>
      <c r="C567" s="25"/>
      <c r="D567" s="25" t="s">
        <v>1736</v>
      </c>
      <c r="E567" s="36" t="s">
        <v>750</v>
      </c>
      <c r="F567" s="29" t="s">
        <v>1829</v>
      </c>
      <c r="G567" s="25" t="s">
        <v>45</v>
      </c>
      <c r="H567" s="29" t="s">
        <v>46</v>
      </c>
      <c r="I567" s="25">
        <v>4</v>
      </c>
      <c r="J567" s="25">
        <v>1</v>
      </c>
      <c r="K567" s="32">
        <v>2.7</v>
      </c>
      <c r="L567" s="33">
        <v>14.9</v>
      </c>
      <c r="M567" s="33" t="s">
        <v>1760</v>
      </c>
      <c r="N567" s="33">
        <v>1</v>
      </c>
      <c r="O567" s="30">
        <v>6.8</v>
      </c>
      <c r="P567" s="33" t="s">
        <v>1743</v>
      </c>
      <c r="Q567" s="34">
        <f t="shared" si="31"/>
        <v>2.7</v>
      </c>
      <c r="R567" s="33">
        <f t="shared" si="32"/>
        <v>1</v>
      </c>
      <c r="S567" s="34">
        <f t="shared" si="29"/>
        <v>2.7</v>
      </c>
    </row>
    <row r="568" spans="1:19">
      <c r="A568" s="25">
        <v>565</v>
      </c>
      <c r="B568" s="25" t="s">
        <v>2027</v>
      </c>
      <c r="C568" s="25"/>
      <c r="D568" s="25" t="s">
        <v>49</v>
      </c>
      <c r="E568" s="36" t="s">
        <v>751</v>
      </c>
      <c r="F568" s="29" t="s">
        <v>1814</v>
      </c>
      <c r="G568" s="25" t="s">
        <v>1917</v>
      </c>
      <c r="H568" s="29" t="s">
        <v>1820</v>
      </c>
      <c r="I568" s="25">
        <v>5</v>
      </c>
      <c r="J568" s="25">
        <v>1</v>
      </c>
      <c r="K568" s="32">
        <v>3.5</v>
      </c>
      <c r="L568" s="33">
        <v>85.5</v>
      </c>
      <c r="M568" s="33" t="s">
        <v>223</v>
      </c>
      <c r="N568" s="33">
        <v>1</v>
      </c>
      <c r="O568" s="30">
        <v>71.5</v>
      </c>
      <c r="P568" s="33" t="s">
        <v>62</v>
      </c>
      <c r="Q568" s="34">
        <f t="shared" si="31"/>
        <v>3.5</v>
      </c>
      <c r="R568" s="33">
        <f t="shared" si="32"/>
        <v>1</v>
      </c>
      <c r="S568" s="34">
        <f t="shared" si="29"/>
        <v>3.5</v>
      </c>
    </row>
    <row r="569" spans="1:19">
      <c r="A569" s="25">
        <v>566</v>
      </c>
      <c r="B569" s="25" t="s">
        <v>700</v>
      </c>
      <c r="C569" s="25"/>
      <c r="D569" s="25" t="s">
        <v>1736</v>
      </c>
      <c r="E569" s="36" t="s">
        <v>751</v>
      </c>
      <c r="F569" s="29" t="s">
        <v>76</v>
      </c>
      <c r="G569" s="25" t="s">
        <v>45</v>
      </c>
      <c r="H569" s="29" t="s">
        <v>47</v>
      </c>
      <c r="I569" s="25">
        <v>5</v>
      </c>
      <c r="J569" s="25">
        <v>1</v>
      </c>
      <c r="K569" s="32">
        <v>3.5</v>
      </c>
      <c r="L569" s="33">
        <v>21.6</v>
      </c>
      <c r="M569" s="33" t="s">
        <v>223</v>
      </c>
      <c r="N569" s="33">
        <v>1</v>
      </c>
      <c r="O569" s="30">
        <v>7.6</v>
      </c>
      <c r="P569" s="33" t="s">
        <v>1807</v>
      </c>
      <c r="Q569" s="34">
        <f t="shared" si="31"/>
        <v>3.5</v>
      </c>
      <c r="R569" s="33">
        <f t="shared" si="32"/>
        <v>1</v>
      </c>
      <c r="S569" s="34">
        <f t="shared" si="29"/>
        <v>3.5</v>
      </c>
    </row>
    <row r="570" spans="1:19">
      <c r="A570" s="25">
        <v>567</v>
      </c>
      <c r="B570" s="25" t="s">
        <v>700</v>
      </c>
      <c r="C570" s="25"/>
      <c r="D570" s="25" t="s">
        <v>1736</v>
      </c>
      <c r="E570" s="36" t="s">
        <v>752</v>
      </c>
      <c r="F570" s="29" t="s">
        <v>1829</v>
      </c>
      <c r="G570" s="25" t="s">
        <v>1740</v>
      </c>
      <c r="H570" s="29" t="s">
        <v>46</v>
      </c>
      <c r="I570" s="25">
        <v>4</v>
      </c>
      <c r="J570" s="25">
        <v>1</v>
      </c>
      <c r="K570" s="32">
        <v>3.4</v>
      </c>
      <c r="L570" s="33">
        <v>17.7</v>
      </c>
      <c r="M570" s="33" t="s">
        <v>1760</v>
      </c>
      <c r="N570" s="33">
        <v>1</v>
      </c>
      <c r="O570" s="30">
        <v>7.5</v>
      </c>
      <c r="P570" s="33" t="s">
        <v>44</v>
      </c>
      <c r="Q570" s="34">
        <f t="shared" si="31"/>
        <v>3.4</v>
      </c>
      <c r="R570" s="33">
        <f t="shared" si="32"/>
        <v>1</v>
      </c>
      <c r="S570" s="34">
        <f t="shared" si="29"/>
        <v>3.4</v>
      </c>
    </row>
    <row r="571" spans="1:19">
      <c r="A571" s="25">
        <v>568</v>
      </c>
      <c r="B571" s="25" t="s">
        <v>700</v>
      </c>
      <c r="C571" s="25"/>
      <c r="D571" s="25" t="s">
        <v>49</v>
      </c>
      <c r="E571" s="36" t="s">
        <v>753</v>
      </c>
      <c r="F571" s="29" t="s">
        <v>312</v>
      </c>
      <c r="G571" s="25" t="s">
        <v>1740</v>
      </c>
      <c r="H571" s="29" t="s">
        <v>1741</v>
      </c>
      <c r="I571" s="25">
        <v>4</v>
      </c>
      <c r="J571" s="25">
        <v>1</v>
      </c>
      <c r="K571" s="32">
        <v>2.7</v>
      </c>
      <c r="L571" s="33">
        <v>14.9</v>
      </c>
      <c r="M571" s="33" t="s">
        <v>1760</v>
      </c>
      <c r="N571" s="33">
        <v>1</v>
      </c>
      <c r="O571" s="30">
        <v>6.8</v>
      </c>
      <c r="P571" s="33" t="s">
        <v>44</v>
      </c>
      <c r="Q571" s="34">
        <f t="shared" si="31"/>
        <v>2.7</v>
      </c>
      <c r="R571" s="33">
        <f t="shared" si="32"/>
        <v>1</v>
      </c>
      <c r="S571" s="34">
        <f t="shared" si="29"/>
        <v>2.7</v>
      </c>
    </row>
    <row r="572" spans="1:19">
      <c r="A572" s="25">
        <v>569</v>
      </c>
      <c r="B572" s="25" t="s">
        <v>2027</v>
      </c>
      <c r="C572" s="25"/>
      <c r="D572" s="25" t="s">
        <v>1736</v>
      </c>
      <c r="E572" s="36" t="s">
        <v>754</v>
      </c>
      <c r="F572" s="29" t="s">
        <v>1814</v>
      </c>
      <c r="G572" s="25" t="s">
        <v>1917</v>
      </c>
      <c r="H572" s="29" t="s">
        <v>1820</v>
      </c>
      <c r="I572" s="25">
        <v>5</v>
      </c>
      <c r="J572" s="25">
        <v>1</v>
      </c>
      <c r="K572" s="32">
        <v>3.5</v>
      </c>
      <c r="L572" s="33">
        <v>85.5</v>
      </c>
      <c r="M572" s="33" t="s">
        <v>223</v>
      </c>
      <c r="N572" s="33">
        <v>1</v>
      </c>
      <c r="O572" s="30">
        <v>71.5</v>
      </c>
      <c r="P572" s="33" t="s">
        <v>1807</v>
      </c>
      <c r="Q572" s="34">
        <f t="shared" si="31"/>
        <v>3.5</v>
      </c>
      <c r="R572" s="33">
        <f t="shared" si="32"/>
        <v>1</v>
      </c>
      <c r="S572" s="34">
        <f t="shared" si="29"/>
        <v>3.5</v>
      </c>
    </row>
    <row r="573" spans="1:19">
      <c r="A573" s="25">
        <v>570</v>
      </c>
      <c r="B573" s="25" t="s">
        <v>2027</v>
      </c>
      <c r="C573" s="25"/>
      <c r="D573" s="25" t="s">
        <v>1736</v>
      </c>
      <c r="E573" s="36" t="s">
        <v>754</v>
      </c>
      <c r="F573" s="29" t="s">
        <v>1814</v>
      </c>
      <c r="G573" s="25" t="s">
        <v>1740</v>
      </c>
      <c r="H573" s="29" t="s">
        <v>1820</v>
      </c>
      <c r="I573" s="25">
        <v>5</v>
      </c>
      <c r="J573" s="25">
        <v>1</v>
      </c>
      <c r="K573" s="32">
        <v>3.5</v>
      </c>
      <c r="L573" s="33">
        <v>21.6</v>
      </c>
      <c r="M573" s="33" t="s">
        <v>223</v>
      </c>
      <c r="N573" s="33">
        <v>1</v>
      </c>
      <c r="O573" s="30">
        <v>7.6</v>
      </c>
      <c r="P573" s="33" t="s">
        <v>1807</v>
      </c>
      <c r="Q573" s="34">
        <f t="shared" si="31"/>
        <v>3.5</v>
      </c>
      <c r="R573" s="33">
        <f t="shared" si="32"/>
        <v>1</v>
      </c>
      <c r="S573" s="34">
        <f t="shared" si="29"/>
        <v>3.5</v>
      </c>
    </row>
    <row r="574" spans="1:19">
      <c r="A574" s="25">
        <v>571</v>
      </c>
      <c r="B574" s="25" t="s">
        <v>2027</v>
      </c>
      <c r="C574" s="25"/>
      <c r="D574" s="25" t="s">
        <v>1736</v>
      </c>
      <c r="E574" s="36" t="s">
        <v>755</v>
      </c>
      <c r="F574" s="29" t="s">
        <v>1829</v>
      </c>
      <c r="G574" s="25" t="s">
        <v>1740</v>
      </c>
      <c r="H574" s="29" t="s">
        <v>46</v>
      </c>
      <c r="I574" s="25">
        <v>4</v>
      </c>
      <c r="J574" s="25">
        <v>1</v>
      </c>
      <c r="K574" s="32">
        <v>3.4</v>
      </c>
      <c r="L574" s="33">
        <v>17.7</v>
      </c>
      <c r="M574" s="33" t="s">
        <v>1760</v>
      </c>
      <c r="N574" s="33">
        <v>1</v>
      </c>
      <c r="O574" s="30">
        <v>7.5</v>
      </c>
      <c r="P574" s="33" t="s">
        <v>1743</v>
      </c>
      <c r="Q574" s="34">
        <f t="shared" si="31"/>
        <v>3.4</v>
      </c>
      <c r="R574" s="33">
        <f t="shared" si="32"/>
        <v>1</v>
      </c>
      <c r="S574" s="34">
        <f t="shared" si="29"/>
        <v>3.4</v>
      </c>
    </row>
    <row r="575" spans="1:19">
      <c r="A575" s="25">
        <v>572</v>
      </c>
      <c r="B575" s="25" t="s">
        <v>2027</v>
      </c>
      <c r="C575" s="25"/>
      <c r="D575" s="25" t="s">
        <v>1736</v>
      </c>
      <c r="E575" s="36" t="s">
        <v>756</v>
      </c>
      <c r="F575" s="29" t="s">
        <v>1829</v>
      </c>
      <c r="G575" s="25" t="s">
        <v>1740</v>
      </c>
      <c r="H575" s="29" t="s">
        <v>1741</v>
      </c>
      <c r="I575" s="25">
        <v>4</v>
      </c>
      <c r="J575" s="25">
        <v>1</v>
      </c>
      <c r="K575" s="32">
        <v>2.7</v>
      </c>
      <c r="L575" s="33">
        <v>14.9</v>
      </c>
      <c r="M575" s="33" t="s">
        <v>1760</v>
      </c>
      <c r="N575" s="33">
        <v>1</v>
      </c>
      <c r="O575" s="30">
        <v>6.8</v>
      </c>
      <c r="P575" s="33" t="s">
        <v>1743</v>
      </c>
      <c r="Q575" s="34">
        <f t="shared" si="31"/>
        <v>2.7</v>
      </c>
      <c r="R575" s="33">
        <f t="shared" si="32"/>
        <v>1</v>
      </c>
      <c r="S575" s="34">
        <f t="shared" si="29"/>
        <v>2.7</v>
      </c>
    </row>
    <row r="576" spans="1:19">
      <c r="A576" s="25">
        <v>573</v>
      </c>
      <c r="B576" s="25" t="s">
        <v>2027</v>
      </c>
      <c r="C576" s="25"/>
      <c r="D576" s="25" t="s">
        <v>1736</v>
      </c>
      <c r="E576" s="36" t="s">
        <v>757</v>
      </c>
      <c r="F576" s="29" t="s">
        <v>1814</v>
      </c>
      <c r="G576" s="25" t="s">
        <v>1917</v>
      </c>
      <c r="H576" s="29" t="s">
        <v>1820</v>
      </c>
      <c r="I576" s="25">
        <v>5</v>
      </c>
      <c r="J576" s="25">
        <v>1</v>
      </c>
      <c r="K576" s="32">
        <v>3.5</v>
      </c>
      <c r="L576" s="33">
        <v>85.5</v>
      </c>
      <c r="M576" s="33" t="s">
        <v>223</v>
      </c>
      <c r="N576" s="33">
        <v>1</v>
      </c>
      <c r="O576" s="30">
        <v>71.5</v>
      </c>
      <c r="P576" s="33" t="s">
        <v>1807</v>
      </c>
      <c r="Q576" s="34">
        <f t="shared" si="31"/>
        <v>3.5</v>
      </c>
      <c r="R576" s="33">
        <f t="shared" si="32"/>
        <v>1</v>
      </c>
      <c r="S576" s="34">
        <f t="shared" si="29"/>
        <v>3.5</v>
      </c>
    </row>
    <row r="577" spans="1:19">
      <c r="A577" s="25">
        <v>574</v>
      </c>
      <c r="B577" s="25" t="s">
        <v>700</v>
      </c>
      <c r="C577" s="25"/>
      <c r="D577" s="25" t="s">
        <v>1736</v>
      </c>
      <c r="E577" s="36" t="s">
        <v>757</v>
      </c>
      <c r="F577" s="29" t="s">
        <v>1814</v>
      </c>
      <c r="G577" s="25" t="s">
        <v>1740</v>
      </c>
      <c r="H577" s="29" t="s">
        <v>1820</v>
      </c>
      <c r="I577" s="25">
        <v>5</v>
      </c>
      <c r="J577" s="25">
        <v>1</v>
      </c>
      <c r="K577" s="32">
        <v>3.5</v>
      </c>
      <c r="L577" s="33">
        <v>21.6</v>
      </c>
      <c r="M577" s="33" t="s">
        <v>223</v>
      </c>
      <c r="N577" s="33">
        <v>1</v>
      </c>
      <c r="O577" s="30">
        <v>7.6</v>
      </c>
      <c r="P577" s="33" t="s">
        <v>1807</v>
      </c>
      <c r="Q577" s="34">
        <f t="shared" si="31"/>
        <v>3.5</v>
      </c>
      <c r="R577" s="33">
        <f t="shared" si="32"/>
        <v>1</v>
      </c>
      <c r="S577" s="34">
        <f t="shared" si="29"/>
        <v>3.5</v>
      </c>
    </row>
    <row r="578" spans="1:19">
      <c r="A578" s="25">
        <v>575</v>
      </c>
      <c r="B578" s="25" t="s">
        <v>2068</v>
      </c>
      <c r="C578" s="25"/>
      <c r="D578" s="25" t="s">
        <v>1702</v>
      </c>
      <c r="E578" s="36" t="s">
        <v>758</v>
      </c>
      <c r="F578" s="29" t="s">
        <v>2009</v>
      </c>
      <c r="G578" s="25" t="s">
        <v>1702</v>
      </c>
      <c r="H578" s="29" t="s">
        <v>1828</v>
      </c>
      <c r="I578" s="25">
        <v>2</v>
      </c>
      <c r="J578" s="25">
        <v>1</v>
      </c>
      <c r="K578" s="32">
        <v>97.100000000000009</v>
      </c>
      <c r="L578" s="33">
        <v>206.3</v>
      </c>
      <c r="M578" s="33" t="s">
        <v>1742</v>
      </c>
      <c r="N578" s="33">
        <v>1</v>
      </c>
      <c r="O578" s="30">
        <v>109.2</v>
      </c>
      <c r="P578" s="33" t="s">
        <v>1816</v>
      </c>
      <c r="Q578" s="34">
        <f t="shared" si="31"/>
        <v>97.100000000000009</v>
      </c>
      <c r="R578" s="33">
        <f t="shared" si="32"/>
        <v>1</v>
      </c>
      <c r="S578" s="34">
        <f t="shared" si="29"/>
        <v>97.1</v>
      </c>
    </row>
    <row r="579" spans="1:19">
      <c r="A579" s="25">
        <v>576</v>
      </c>
      <c r="B579" s="25" t="s">
        <v>778</v>
      </c>
      <c r="C579" s="25"/>
      <c r="D579" s="25" t="s">
        <v>15</v>
      </c>
      <c r="E579" s="36" t="s">
        <v>759</v>
      </c>
      <c r="F579" s="29" t="s">
        <v>720</v>
      </c>
      <c r="G579" s="25" t="s">
        <v>15</v>
      </c>
      <c r="H579" s="29" t="s">
        <v>52</v>
      </c>
      <c r="I579" s="25">
        <v>2</v>
      </c>
      <c r="J579" s="25">
        <v>1</v>
      </c>
      <c r="K579" s="32">
        <v>97.100000000000009</v>
      </c>
      <c r="L579" s="33">
        <v>206.3</v>
      </c>
      <c r="M579" s="33" t="s">
        <v>1742</v>
      </c>
      <c r="N579" s="33">
        <v>1</v>
      </c>
      <c r="O579" s="30">
        <v>109.2</v>
      </c>
      <c r="P579" s="33" t="s">
        <v>67</v>
      </c>
      <c r="Q579" s="34">
        <f t="shared" si="31"/>
        <v>97.100000000000009</v>
      </c>
      <c r="R579" s="33">
        <f t="shared" si="32"/>
        <v>1</v>
      </c>
      <c r="S579" s="34">
        <f t="shared" si="29"/>
        <v>97.1</v>
      </c>
    </row>
    <row r="580" spans="1:19">
      <c r="A580" s="25">
        <v>577</v>
      </c>
      <c r="B580" s="25" t="s">
        <v>2068</v>
      </c>
      <c r="C580" s="25"/>
      <c r="D580" s="25" t="s">
        <v>1702</v>
      </c>
      <c r="E580" s="36" t="s">
        <v>760</v>
      </c>
      <c r="F580" s="29" t="s">
        <v>2009</v>
      </c>
      <c r="G580" s="25" t="s">
        <v>1702</v>
      </c>
      <c r="H580" s="29" t="s">
        <v>1828</v>
      </c>
      <c r="I580" s="25">
        <v>2</v>
      </c>
      <c r="J580" s="25">
        <v>1</v>
      </c>
      <c r="K580" s="32">
        <v>97.100000000000009</v>
      </c>
      <c r="L580" s="33">
        <v>206.3</v>
      </c>
      <c r="M580" s="33" t="s">
        <v>1742</v>
      </c>
      <c r="N580" s="33">
        <v>1</v>
      </c>
      <c r="O580" s="30">
        <v>109.2</v>
      </c>
      <c r="P580" s="33" t="s">
        <v>1816</v>
      </c>
      <c r="Q580" s="34">
        <f t="shared" si="31"/>
        <v>97.100000000000009</v>
      </c>
      <c r="R580" s="33">
        <f t="shared" si="32"/>
        <v>1</v>
      </c>
      <c r="S580" s="34">
        <f t="shared" si="29"/>
        <v>97.1</v>
      </c>
    </row>
    <row r="581" spans="1:19">
      <c r="A581" s="25">
        <v>578</v>
      </c>
      <c r="B581" s="25" t="s">
        <v>2068</v>
      </c>
      <c r="C581" s="25"/>
      <c r="D581" s="25" t="s">
        <v>1702</v>
      </c>
      <c r="E581" s="36" t="s">
        <v>761</v>
      </c>
      <c r="F581" s="29" t="s">
        <v>2028</v>
      </c>
      <c r="G581" s="25" t="s">
        <v>1702</v>
      </c>
      <c r="H581" s="29" t="s">
        <v>1828</v>
      </c>
      <c r="I581" s="25">
        <v>2</v>
      </c>
      <c r="J581" s="25">
        <v>1</v>
      </c>
      <c r="K581" s="32">
        <v>97.100000000000009</v>
      </c>
      <c r="L581" s="33">
        <v>206.3</v>
      </c>
      <c r="M581" s="33" t="s">
        <v>1742</v>
      </c>
      <c r="N581" s="33">
        <v>1</v>
      </c>
      <c r="O581" s="30">
        <v>109.2</v>
      </c>
      <c r="P581" s="33" t="s">
        <v>1816</v>
      </c>
      <c r="Q581" s="34">
        <f t="shared" si="31"/>
        <v>97.100000000000009</v>
      </c>
      <c r="R581" s="33">
        <f t="shared" si="32"/>
        <v>1</v>
      </c>
      <c r="S581" s="34">
        <f t="shared" ref="S581:S644" si="33">IF(R581="",0,ROUND(Q581*R581,1))</f>
        <v>97.1</v>
      </c>
    </row>
    <row r="582" spans="1:19">
      <c r="A582" s="25">
        <v>579</v>
      </c>
      <c r="B582" s="25" t="s">
        <v>2068</v>
      </c>
      <c r="C582" s="25"/>
      <c r="D582" s="25" t="s">
        <v>1702</v>
      </c>
      <c r="E582" s="36" t="s">
        <v>762</v>
      </c>
      <c r="F582" s="29" t="s">
        <v>2069</v>
      </c>
      <c r="G582" s="25" t="s">
        <v>1702</v>
      </c>
      <c r="H582" s="29" t="s">
        <v>1828</v>
      </c>
      <c r="I582" s="25">
        <v>2</v>
      </c>
      <c r="J582" s="25">
        <v>1</v>
      </c>
      <c r="K582" s="32">
        <v>64.300000000000011</v>
      </c>
      <c r="L582" s="33">
        <v>140.19999999999999</v>
      </c>
      <c r="M582" s="33" t="s">
        <v>1742</v>
      </c>
      <c r="N582" s="33">
        <v>1</v>
      </c>
      <c r="O582" s="30">
        <v>75.900000000000006</v>
      </c>
      <c r="P582" s="33" t="s">
        <v>1816</v>
      </c>
      <c r="Q582" s="34">
        <f t="shared" si="31"/>
        <v>64.300000000000011</v>
      </c>
      <c r="R582" s="33">
        <f t="shared" si="32"/>
        <v>1</v>
      </c>
      <c r="S582" s="34">
        <f t="shared" si="33"/>
        <v>64.3</v>
      </c>
    </row>
    <row r="583" spans="1:19">
      <c r="A583" s="25">
        <v>580</v>
      </c>
      <c r="B583" s="25" t="s">
        <v>2068</v>
      </c>
      <c r="C583" s="25"/>
      <c r="D583" s="25" t="s">
        <v>1702</v>
      </c>
      <c r="E583" s="36" t="s">
        <v>763</v>
      </c>
      <c r="F583" s="29" t="s">
        <v>2069</v>
      </c>
      <c r="G583" s="25" t="s">
        <v>1702</v>
      </c>
      <c r="H583" s="29" t="s">
        <v>1828</v>
      </c>
      <c r="I583" s="25">
        <v>2</v>
      </c>
      <c r="J583" s="25">
        <v>1</v>
      </c>
      <c r="K583" s="32">
        <v>64.300000000000011</v>
      </c>
      <c r="L583" s="33">
        <v>140.19999999999999</v>
      </c>
      <c r="M583" s="33" t="s">
        <v>1742</v>
      </c>
      <c r="N583" s="33">
        <v>1</v>
      </c>
      <c r="O583" s="30">
        <v>75.900000000000006</v>
      </c>
      <c r="P583" s="33" t="s">
        <v>1816</v>
      </c>
      <c r="Q583" s="34">
        <f t="shared" si="31"/>
        <v>64.300000000000011</v>
      </c>
      <c r="R583" s="33">
        <f t="shared" si="32"/>
        <v>1</v>
      </c>
      <c r="S583" s="34">
        <f t="shared" si="33"/>
        <v>64.3</v>
      </c>
    </row>
    <row r="584" spans="1:19">
      <c r="A584" s="25">
        <v>581</v>
      </c>
      <c r="B584" s="25" t="s">
        <v>2068</v>
      </c>
      <c r="C584" s="25"/>
      <c r="D584" s="25" t="s">
        <v>1702</v>
      </c>
      <c r="E584" s="36" t="s">
        <v>764</v>
      </c>
      <c r="F584" s="29" t="s">
        <v>2070</v>
      </c>
      <c r="G584" s="25" t="s">
        <v>1702</v>
      </c>
      <c r="H584" s="29" t="s">
        <v>1828</v>
      </c>
      <c r="I584" s="25">
        <v>2</v>
      </c>
      <c r="J584" s="25">
        <v>1</v>
      </c>
      <c r="K584" s="32">
        <v>64.300000000000011</v>
      </c>
      <c r="L584" s="33">
        <v>140.19999999999999</v>
      </c>
      <c r="M584" s="33" t="s">
        <v>1742</v>
      </c>
      <c r="N584" s="33">
        <v>1</v>
      </c>
      <c r="O584" s="30">
        <v>75.900000000000006</v>
      </c>
      <c r="P584" s="33" t="s">
        <v>1816</v>
      </c>
      <c r="Q584" s="34">
        <f t="shared" si="31"/>
        <v>64.300000000000011</v>
      </c>
      <c r="R584" s="33">
        <f t="shared" si="32"/>
        <v>1</v>
      </c>
      <c r="S584" s="34">
        <f t="shared" si="33"/>
        <v>64.3</v>
      </c>
    </row>
    <row r="585" spans="1:19">
      <c r="A585" s="25">
        <v>582</v>
      </c>
      <c r="B585" s="25" t="s">
        <v>2068</v>
      </c>
      <c r="C585" s="25"/>
      <c r="D585" s="25" t="s">
        <v>1702</v>
      </c>
      <c r="E585" s="36" t="s">
        <v>765</v>
      </c>
      <c r="F585" s="29" t="s">
        <v>2033</v>
      </c>
      <c r="G585" s="25" t="s">
        <v>1702</v>
      </c>
      <c r="H585" s="29" t="s">
        <v>1828</v>
      </c>
      <c r="I585" s="25">
        <v>2</v>
      </c>
      <c r="J585" s="25">
        <v>1</v>
      </c>
      <c r="K585" s="32">
        <v>64.300000000000011</v>
      </c>
      <c r="L585" s="33">
        <v>142.69999999999999</v>
      </c>
      <c r="M585" s="33" t="s">
        <v>1742</v>
      </c>
      <c r="N585" s="33">
        <v>1</v>
      </c>
      <c r="O585" s="30">
        <v>78.400000000000006</v>
      </c>
      <c r="P585" s="33" t="s">
        <v>1816</v>
      </c>
      <c r="Q585" s="34">
        <f t="shared" si="31"/>
        <v>64.300000000000011</v>
      </c>
      <c r="R585" s="33">
        <f t="shared" si="32"/>
        <v>1</v>
      </c>
      <c r="S585" s="34">
        <f t="shared" si="33"/>
        <v>64.3</v>
      </c>
    </row>
    <row r="586" spans="1:19">
      <c r="A586" s="25">
        <v>583</v>
      </c>
      <c r="B586" s="25" t="s">
        <v>2068</v>
      </c>
      <c r="C586" s="25"/>
      <c r="D586" s="25" t="s">
        <v>1702</v>
      </c>
      <c r="E586" s="36" t="s">
        <v>766</v>
      </c>
      <c r="F586" s="29" t="s">
        <v>2033</v>
      </c>
      <c r="G586" s="25" t="s">
        <v>1702</v>
      </c>
      <c r="H586" s="29" t="s">
        <v>1828</v>
      </c>
      <c r="I586" s="25">
        <v>2</v>
      </c>
      <c r="J586" s="25">
        <v>1</v>
      </c>
      <c r="K586" s="32">
        <v>64.300000000000011</v>
      </c>
      <c r="L586" s="33">
        <v>142.69999999999999</v>
      </c>
      <c r="M586" s="33" t="s">
        <v>1742</v>
      </c>
      <c r="N586" s="33">
        <v>1</v>
      </c>
      <c r="O586" s="30">
        <v>78.400000000000006</v>
      </c>
      <c r="P586" s="33" t="s">
        <v>1816</v>
      </c>
      <c r="Q586" s="34">
        <f t="shared" si="31"/>
        <v>64.300000000000011</v>
      </c>
      <c r="R586" s="33">
        <f t="shared" si="32"/>
        <v>1</v>
      </c>
      <c r="S586" s="34">
        <f t="shared" si="33"/>
        <v>64.3</v>
      </c>
    </row>
    <row r="587" spans="1:19">
      <c r="A587" s="25">
        <v>584</v>
      </c>
      <c r="B587" s="25" t="s">
        <v>2068</v>
      </c>
      <c r="C587" s="25"/>
      <c r="D587" s="25" t="s">
        <v>1702</v>
      </c>
      <c r="E587" s="36" t="s">
        <v>767</v>
      </c>
      <c r="F587" s="29" t="s">
        <v>2035</v>
      </c>
      <c r="G587" s="25" t="s">
        <v>1702</v>
      </c>
      <c r="H587" s="29" t="s">
        <v>1828</v>
      </c>
      <c r="I587" s="25">
        <v>2</v>
      </c>
      <c r="J587" s="25">
        <v>1</v>
      </c>
      <c r="K587" s="32">
        <v>64.300000000000011</v>
      </c>
      <c r="L587" s="33">
        <v>142.69999999999999</v>
      </c>
      <c r="M587" s="33" t="s">
        <v>1742</v>
      </c>
      <c r="N587" s="33">
        <v>1</v>
      </c>
      <c r="O587" s="30">
        <v>78.400000000000006</v>
      </c>
      <c r="P587" s="33" t="s">
        <v>1816</v>
      </c>
      <c r="Q587" s="34">
        <f t="shared" si="31"/>
        <v>64.300000000000011</v>
      </c>
      <c r="R587" s="33">
        <f t="shared" si="32"/>
        <v>1</v>
      </c>
      <c r="S587" s="34">
        <f t="shared" si="33"/>
        <v>64.3</v>
      </c>
    </row>
    <row r="588" spans="1:19">
      <c r="A588" s="25">
        <v>585</v>
      </c>
      <c r="B588" s="25" t="s">
        <v>2068</v>
      </c>
      <c r="C588" s="25"/>
      <c r="D588" s="25" t="s">
        <v>1702</v>
      </c>
      <c r="E588" s="36" t="s">
        <v>768</v>
      </c>
      <c r="F588" s="29" t="s">
        <v>2036</v>
      </c>
      <c r="G588" s="25" t="s">
        <v>1702</v>
      </c>
      <c r="H588" s="29" t="s">
        <v>1828</v>
      </c>
      <c r="I588" s="25">
        <v>2</v>
      </c>
      <c r="J588" s="25">
        <v>1</v>
      </c>
      <c r="K588" s="32">
        <v>57.1</v>
      </c>
      <c r="L588" s="33">
        <v>123.3</v>
      </c>
      <c r="M588" s="33" t="s">
        <v>1742</v>
      </c>
      <c r="N588" s="33">
        <v>1</v>
      </c>
      <c r="O588" s="30">
        <v>66.2</v>
      </c>
      <c r="P588" s="33" t="s">
        <v>1816</v>
      </c>
      <c r="Q588" s="34">
        <f t="shared" si="31"/>
        <v>57.1</v>
      </c>
      <c r="R588" s="33">
        <v>1</v>
      </c>
      <c r="S588" s="34">
        <f t="shared" si="33"/>
        <v>57.1</v>
      </c>
    </row>
    <row r="589" spans="1:19">
      <c r="A589" s="25">
        <v>586</v>
      </c>
      <c r="B589" s="25" t="s">
        <v>2068</v>
      </c>
      <c r="C589" s="25"/>
      <c r="D589" s="25" t="s">
        <v>1702</v>
      </c>
      <c r="E589" s="36" t="s">
        <v>769</v>
      </c>
      <c r="F589" s="29" t="s">
        <v>2036</v>
      </c>
      <c r="G589" s="25" t="s">
        <v>1702</v>
      </c>
      <c r="H589" s="29" t="s">
        <v>1828</v>
      </c>
      <c r="I589" s="25">
        <v>2</v>
      </c>
      <c r="J589" s="25">
        <v>1</v>
      </c>
      <c r="K589" s="32">
        <v>57.1</v>
      </c>
      <c r="L589" s="33">
        <v>123.3</v>
      </c>
      <c r="M589" s="33" t="s">
        <v>1742</v>
      </c>
      <c r="N589" s="33">
        <v>1</v>
      </c>
      <c r="O589" s="30">
        <v>66.2</v>
      </c>
      <c r="P589" s="33" t="s">
        <v>1816</v>
      </c>
      <c r="Q589" s="34">
        <f t="shared" si="31"/>
        <v>57.1</v>
      </c>
      <c r="R589" s="33">
        <v>1</v>
      </c>
      <c r="S589" s="34">
        <f t="shared" si="33"/>
        <v>57.1</v>
      </c>
    </row>
    <row r="590" spans="1:19">
      <c r="A590" s="25">
        <v>587</v>
      </c>
      <c r="B590" s="25" t="s">
        <v>2068</v>
      </c>
      <c r="C590" s="25"/>
      <c r="D590" s="25" t="s">
        <v>1702</v>
      </c>
      <c r="E590" s="36" t="s">
        <v>770</v>
      </c>
      <c r="F590" s="29" t="s">
        <v>2036</v>
      </c>
      <c r="G590" s="25" t="s">
        <v>1702</v>
      </c>
      <c r="H590" s="29" t="s">
        <v>1828</v>
      </c>
      <c r="I590" s="25">
        <v>2</v>
      </c>
      <c r="J590" s="25">
        <v>1</v>
      </c>
      <c r="K590" s="32">
        <v>57.1</v>
      </c>
      <c r="L590" s="33">
        <v>123.3</v>
      </c>
      <c r="M590" s="33" t="s">
        <v>1742</v>
      </c>
      <c r="N590" s="33">
        <v>1</v>
      </c>
      <c r="O590" s="30">
        <v>66.2</v>
      </c>
      <c r="P590" s="33" t="s">
        <v>1816</v>
      </c>
      <c r="Q590" s="34">
        <f t="shared" si="31"/>
        <v>57.1</v>
      </c>
      <c r="R590" s="33">
        <v>1</v>
      </c>
      <c r="S590" s="34">
        <f t="shared" si="33"/>
        <v>57.1</v>
      </c>
    </row>
    <row r="591" spans="1:19">
      <c r="A591" s="25">
        <v>588</v>
      </c>
      <c r="B591" s="25" t="s">
        <v>2068</v>
      </c>
      <c r="C591" s="25"/>
      <c r="D591" s="25" t="s">
        <v>1702</v>
      </c>
      <c r="E591" s="36" t="s">
        <v>771</v>
      </c>
      <c r="F591" s="29" t="s">
        <v>2039</v>
      </c>
      <c r="G591" s="25" t="s">
        <v>1702</v>
      </c>
      <c r="H591" s="29" t="s">
        <v>1828</v>
      </c>
      <c r="I591" s="25">
        <v>2</v>
      </c>
      <c r="J591" s="25">
        <v>1</v>
      </c>
      <c r="K591" s="32">
        <v>84.700000000000017</v>
      </c>
      <c r="L591" s="33">
        <v>181</v>
      </c>
      <c r="M591" s="33" t="s">
        <v>1742</v>
      </c>
      <c r="N591" s="33">
        <v>1</v>
      </c>
      <c r="O591" s="30">
        <v>96.3</v>
      </c>
      <c r="P591" s="33" t="s">
        <v>1816</v>
      </c>
      <c r="Q591" s="34">
        <f t="shared" si="31"/>
        <v>84.700000000000017</v>
      </c>
      <c r="R591" s="33">
        <v>1</v>
      </c>
      <c r="S591" s="34">
        <f t="shared" si="33"/>
        <v>84.7</v>
      </c>
    </row>
    <row r="592" spans="1:19">
      <c r="A592" s="25">
        <v>589</v>
      </c>
      <c r="B592" s="25" t="s">
        <v>2068</v>
      </c>
      <c r="C592" s="25"/>
      <c r="D592" s="25" t="s">
        <v>1702</v>
      </c>
      <c r="E592" s="36" t="s">
        <v>772</v>
      </c>
      <c r="F592" s="29" t="s">
        <v>2030</v>
      </c>
      <c r="G592" s="25" t="s">
        <v>1702</v>
      </c>
      <c r="H592" s="29" t="s">
        <v>1828</v>
      </c>
      <c r="I592" s="25">
        <v>2</v>
      </c>
      <c r="J592" s="25">
        <v>1</v>
      </c>
      <c r="K592" s="32">
        <v>84.700000000000017</v>
      </c>
      <c r="L592" s="33">
        <v>181</v>
      </c>
      <c r="M592" s="33" t="s">
        <v>1742</v>
      </c>
      <c r="N592" s="33">
        <v>1</v>
      </c>
      <c r="O592" s="30">
        <v>96.3</v>
      </c>
      <c r="P592" s="33" t="s">
        <v>1816</v>
      </c>
      <c r="Q592" s="34">
        <f t="shared" si="31"/>
        <v>84.700000000000017</v>
      </c>
      <c r="R592" s="33">
        <v>1</v>
      </c>
      <c r="S592" s="34">
        <f t="shared" si="33"/>
        <v>84.7</v>
      </c>
    </row>
    <row r="593" spans="1:19">
      <c r="A593" s="25">
        <v>590</v>
      </c>
      <c r="B593" s="25" t="s">
        <v>2068</v>
      </c>
      <c r="C593" s="25"/>
      <c r="D593" s="25" t="s">
        <v>1702</v>
      </c>
      <c r="E593" s="36" t="s">
        <v>773</v>
      </c>
      <c r="F593" s="29" t="s">
        <v>2030</v>
      </c>
      <c r="G593" s="25" t="s">
        <v>1702</v>
      </c>
      <c r="H593" s="29" t="s">
        <v>1828</v>
      </c>
      <c r="I593" s="25">
        <v>2</v>
      </c>
      <c r="J593" s="25">
        <v>1</v>
      </c>
      <c r="K593" s="32">
        <v>84.700000000000017</v>
      </c>
      <c r="L593" s="33">
        <v>181</v>
      </c>
      <c r="M593" s="33" t="s">
        <v>1742</v>
      </c>
      <c r="N593" s="33">
        <v>1</v>
      </c>
      <c r="O593" s="30">
        <v>96.3</v>
      </c>
      <c r="P593" s="33" t="s">
        <v>1816</v>
      </c>
      <c r="Q593" s="34">
        <f t="shared" si="31"/>
        <v>84.700000000000017</v>
      </c>
      <c r="R593" s="33">
        <v>1</v>
      </c>
      <c r="S593" s="34">
        <f t="shared" si="33"/>
        <v>84.7</v>
      </c>
    </row>
    <row r="594" spans="1:19">
      <c r="A594" s="25">
        <v>591</v>
      </c>
      <c r="B594" s="25" t="s">
        <v>2068</v>
      </c>
      <c r="C594" s="25"/>
      <c r="D594" s="25" t="s">
        <v>1702</v>
      </c>
      <c r="E594" s="36" t="s">
        <v>774</v>
      </c>
      <c r="F594" s="29"/>
      <c r="G594" s="25" t="s">
        <v>1702</v>
      </c>
      <c r="H594" s="29"/>
      <c r="I594" s="25">
        <v>2</v>
      </c>
      <c r="J594" s="25">
        <v>1</v>
      </c>
      <c r="K594" s="38"/>
      <c r="L594" s="33">
        <v>0</v>
      </c>
      <c r="M594" s="33" t="s">
        <v>223</v>
      </c>
      <c r="N594" s="33">
        <v>1</v>
      </c>
      <c r="O594" s="30">
        <v>4.0999999999999996</v>
      </c>
      <c r="P594" s="33"/>
      <c r="Q594" s="34">
        <f t="shared" si="31"/>
        <v>0</v>
      </c>
      <c r="R594" s="33">
        <v>1</v>
      </c>
      <c r="S594" s="34">
        <f t="shared" si="33"/>
        <v>0</v>
      </c>
    </row>
    <row r="595" spans="1:19">
      <c r="A595" s="25">
        <v>592</v>
      </c>
      <c r="B595" s="25" t="s">
        <v>2068</v>
      </c>
      <c r="C595" s="25"/>
      <c r="D595" s="25" t="s">
        <v>1702</v>
      </c>
      <c r="E595" s="36" t="s">
        <v>775</v>
      </c>
      <c r="F595" s="29" t="s">
        <v>2071</v>
      </c>
      <c r="G595" s="25" t="s">
        <v>1702</v>
      </c>
      <c r="H595" s="29" t="s">
        <v>1741</v>
      </c>
      <c r="I595" s="25">
        <v>4</v>
      </c>
      <c r="J595" s="25">
        <v>1</v>
      </c>
      <c r="K595" s="32">
        <v>19.8</v>
      </c>
      <c r="L595" s="33">
        <v>87.4</v>
      </c>
      <c r="M595" s="33" t="s">
        <v>1742</v>
      </c>
      <c r="N595" s="33">
        <v>1</v>
      </c>
      <c r="O595" s="30">
        <v>28</v>
      </c>
      <c r="P595" s="33" t="s">
        <v>1743</v>
      </c>
      <c r="Q595" s="34">
        <f t="shared" si="31"/>
        <v>19.8</v>
      </c>
      <c r="R595" s="33">
        <v>1</v>
      </c>
      <c r="S595" s="34">
        <f t="shared" si="33"/>
        <v>19.8</v>
      </c>
    </row>
    <row r="596" spans="1:19">
      <c r="A596" s="25">
        <v>593</v>
      </c>
      <c r="B596" s="25" t="s">
        <v>2068</v>
      </c>
      <c r="C596" s="25"/>
      <c r="D596" s="25" t="s">
        <v>1702</v>
      </c>
      <c r="E596" s="36" t="s">
        <v>776</v>
      </c>
      <c r="F596" s="29" t="s">
        <v>2072</v>
      </c>
      <c r="G596" s="25" t="s">
        <v>1702</v>
      </c>
      <c r="H596" s="29" t="s">
        <v>2042</v>
      </c>
      <c r="I596" s="25">
        <v>4</v>
      </c>
      <c r="J596" s="25">
        <v>1</v>
      </c>
      <c r="K596" s="32">
        <v>8.3000000000000007</v>
      </c>
      <c r="L596" s="33">
        <v>41.4</v>
      </c>
      <c r="M596" s="33" t="s">
        <v>1747</v>
      </c>
      <c r="N596" s="33">
        <v>1</v>
      </c>
      <c r="O596" s="30">
        <v>16.5</v>
      </c>
      <c r="P596" s="33" t="s">
        <v>1772</v>
      </c>
      <c r="Q596" s="34">
        <f t="shared" si="31"/>
        <v>8.3000000000000007</v>
      </c>
      <c r="R596" s="33">
        <v>1</v>
      </c>
      <c r="S596" s="34">
        <f t="shared" si="33"/>
        <v>8.3000000000000007</v>
      </c>
    </row>
    <row r="597" spans="1:19">
      <c r="A597" s="25">
        <v>594</v>
      </c>
      <c r="B597" s="25" t="s">
        <v>2068</v>
      </c>
      <c r="C597" s="25"/>
      <c r="D597" s="25" t="s">
        <v>1702</v>
      </c>
      <c r="E597" s="36" t="s">
        <v>777</v>
      </c>
      <c r="F597" s="29" t="s">
        <v>2073</v>
      </c>
      <c r="G597" s="25" t="s">
        <v>1702</v>
      </c>
      <c r="H597" s="29" t="s">
        <v>1958</v>
      </c>
      <c r="I597" s="25">
        <v>4</v>
      </c>
      <c r="J597" s="25">
        <v>1</v>
      </c>
      <c r="K597" s="32">
        <v>2</v>
      </c>
      <c r="L597" s="33">
        <v>16.2</v>
      </c>
      <c r="M597" s="33" t="s">
        <v>1760</v>
      </c>
      <c r="N597" s="33">
        <v>1</v>
      </c>
      <c r="O597" s="30">
        <v>10.199999999999999</v>
      </c>
      <c r="P597" s="33" t="s">
        <v>2044</v>
      </c>
      <c r="Q597" s="34">
        <f t="shared" si="31"/>
        <v>2</v>
      </c>
      <c r="R597" s="33">
        <v>1</v>
      </c>
      <c r="S597" s="34">
        <f t="shared" si="33"/>
        <v>2</v>
      </c>
    </row>
    <row r="598" spans="1:19">
      <c r="A598" s="25">
        <v>595</v>
      </c>
      <c r="B598" s="25" t="s">
        <v>2068</v>
      </c>
      <c r="C598" s="25"/>
      <c r="D598" s="25" t="s">
        <v>1702</v>
      </c>
      <c r="E598" s="36" t="s">
        <v>779</v>
      </c>
      <c r="F598" s="29" t="s">
        <v>2009</v>
      </c>
      <c r="G598" s="25" t="s">
        <v>1702</v>
      </c>
      <c r="H598" s="29" t="s">
        <v>1828</v>
      </c>
      <c r="I598" s="25">
        <v>2</v>
      </c>
      <c r="J598" s="25">
        <v>1</v>
      </c>
      <c r="K598" s="32">
        <v>97.100000000000009</v>
      </c>
      <c r="L598" s="33">
        <v>206.3</v>
      </c>
      <c r="M598" s="33" t="s">
        <v>1742</v>
      </c>
      <c r="N598" s="33">
        <v>1</v>
      </c>
      <c r="O598" s="30">
        <v>109.2</v>
      </c>
      <c r="P598" s="33" t="s">
        <v>1816</v>
      </c>
      <c r="Q598" s="34">
        <f t="shared" si="31"/>
        <v>97.100000000000009</v>
      </c>
      <c r="R598" s="33">
        <f t="shared" ref="R598:R607" si="34">J598</f>
        <v>1</v>
      </c>
      <c r="S598" s="34">
        <f t="shared" si="33"/>
        <v>97.1</v>
      </c>
    </row>
    <row r="599" spans="1:19">
      <c r="A599" s="25">
        <v>596</v>
      </c>
      <c r="B599" s="25" t="s">
        <v>2068</v>
      </c>
      <c r="C599" s="25"/>
      <c r="D599" s="25" t="s">
        <v>1702</v>
      </c>
      <c r="E599" s="36" t="s">
        <v>780</v>
      </c>
      <c r="F599" s="29" t="s">
        <v>2028</v>
      </c>
      <c r="G599" s="25" t="s">
        <v>1702</v>
      </c>
      <c r="H599" s="29" t="s">
        <v>1828</v>
      </c>
      <c r="I599" s="25">
        <v>2</v>
      </c>
      <c r="J599" s="25">
        <v>1</v>
      </c>
      <c r="K599" s="32">
        <v>97.100000000000009</v>
      </c>
      <c r="L599" s="33">
        <v>206.3</v>
      </c>
      <c r="M599" s="33" t="s">
        <v>1742</v>
      </c>
      <c r="N599" s="33">
        <v>1</v>
      </c>
      <c r="O599" s="30">
        <v>109.2</v>
      </c>
      <c r="P599" s="33" t="s">
        <v>1816</v>
      </c>
      <c r="Q599" s="34">
        <f t="shared" si="31"/>
        <v>97.100000000000009</v>
      </c>
      <c r="R599" s="33">
        <f t="shared" si="34"/>
        <v>1</v>
      </c>
      <c r="S599" s="34">
        <f t="shared" si="33"/>
        <v>97.1</v>
      </c>
    </row>
    <row r="600" spans="1:19">
      <c r="A600" s="25">
        <v>597</v>
      </c>
      <c r="B600" s="25" t="s">
        <v>2068</v>
      </c>
      <c r="C600" s="25"/>
      <c r="D600" s="25" t="s">
        <v>1702</v>
      </c>
      <c r="E600" s="36" t="s">
        <v>781</v>
      </c>
      <c r="F600" s="29" t="s">
        <v>2009</v>
      </c>
      <c r="G600" s="25" t="s">
        <v>1702</v>
      </c>
      <c r="H600" s="29" t="s">
        <v>1828</v>
      </c>
      <c r="I600" s="25">
        <v>2</v>
      </c>
      <c r="J600" s="25">
        <v>1</v>
      </c>
      <c r="K600" s="32">
        <v>97.100000000000009</v>
      </c>
      <c r="L600" s="33">
        <v>206.3</v>
      </c>
      <c r="M600" s="33" t="s">
        <v>1742</v>
      </c>
      <c r="N600" s="33">
        <v>1</v>
      </c>
      <c r="O600" s="30">
        <v>109.2</v>
      </c>
      <c r="P600" s="33" t="s">
        <v>1816</v>
      </c>
      <c r="Q600" s="34">
        <f t="shared" si="31"/>
        <v>97.100000000000009</v>
      </c>
      <c r="R600" s="33">
        <f t="shared" si="34"/>
        <v>1</v>
      </c>
      <c r="S600" s="34">
        <f t="shared" si="33"/>
        <v>97.1</v>
      </c>
    </row>
    <row r="601" spans="1:19">
      <c r="A601" s="25">
        <v>598</v>
      </c>
      <c r="B601" s="25" t="s">
        <v>2068</v>
      </c>
      <c r="C601" s="25"/>
      <c r="D601" s="25" t="s">
        <v>1702</v>
      </c>
      <c r="E601" s="36" t="s">
        <v>782</v>
      </c>
      <c r="F601" s="29" t="s">
        <v>2028</v>
      </c>
      <c r="G601" s="25" t="s">
        <v>1702</v>
      </c>
      <c r="H601" s="29" t="s">
        <v>1828</v>
      </c>
      <c r="I601" s="25">
        <v>2</v>
      </c>
      <c r="J601" s="25">
        <v>1</v>
      </c>
      <c r="K601" s="32">
        <v>97.100000000000009</v>
      </c>
      <c r="L601" s="33">
        <v>206.3</v>
      </c>
      <c r="M601" s="33" t="s">
        <v>1742</v>
      </c>
      <c r="N601" s="33">
        <v>1</v>
      </c>
      <c r="O601" s="30">
        <v>109.2</v>
      </c>
      <c r="P601" s="33" t="s">
        <v>1816</v>
      </c>
      <c r="Q601" s="34">
        <f t="shared" si="31"/>
        <v>97.100000000000009</v>
      </c>
      <c r="R601" s="33">
        <f t="shared" si="34"/>
        <v>1</v>
      </c>
      <c r="S601" s="34">
        <f t="shared" si="33"/>
        <v>97.1</v>
      </c>
    </row>
    <row r="602" spans="1:19">
      <c r="A602" s="25">
        <v>599</v>
      </c>
      <c r="B602" s="25" t="s">
        <v>2068</v>
      </c>
      <c r="C602" s="25"/>
      <c r="D602" s="25" t="s">
        <v>1702</v>
      </c>
      <c r="E602" s="36" t="s">
        <v>783</v>
      </c>
      <c r="F602" s="29" t="s">
        <v>2069</v>
      </c>
      <c r="G602" s="25" t="s">
        <v>1702</v>
      </c>
      <c r="H602" s="29" t="s">
        <v>1828</v>
      </c>
      <c r="I602" s="25">
        <v>2</v>
      </c>
      <c r="J602" s="25">
        <v>1</v>
      </c>
      <c r="K602" s="32">
        <v>64.300000000000011</v>
      </c>
      <c r="L602" s="33">
        <v>140.19999999999999</v>
      </c>
      <c r="M602" s="33" t="s">
        <v>1742</v>
      </c>
      <c r="N602" s="33">
        <v>1</v>
      </c>
      <c r="O602" s="30">
        <v>75.900000000000006</v>
      </c>
      <c r="P602" s="33" t="s">
        <v>1816</v>
      </c>
      <c r="Q602" s="34">
        <f t="shared" si="31"/>
        <v>64.300000000000011</v>
      </c>
      <c r="R602" s="33">
        <f t="shared" si="34"/>
        <v>1</v>
      </c>
      <c r="S602" s="34">
        <f t="shared" si="33"/>
        <v>64.3</v>
      </c>
    </row>
    <row r="603" spans="1:19">
      <c r="A603" s="25">
        <v>600</v>
      </c>
      <c r="B603" s="25" t="s">
        <v>2068</v>
      </c>
      <c r="C603" s="25"/>
      <c r="D603" s="25" t="s">
        <v>1702</v>
      </c>
      <c r="E603" s="36" t="s">
        <v>784</v>
      </c>
      <c r="F603" s="29" t="s">
        <v>2069</v>
      </c>
      <c r="G603" s="25" t="s">
        <v>1702</v>
      </c>
      <c r="H603" s="29" t="s">
        <v>1828</v>
      </c>
      <c r="I603" s="25">
        <v>2</v>
      </c>
      <c r="J603" s="25">
        <v>1</v>
      </c>
      <c r="K603" s="32">
        <v>64.300000000000011</v>
      </c>
      <c r="L603" s="33">
        <v>140.19999999999999</v>
      </c>
      <c r="M603" s="33" t="s">
        <v>1742</v>
      </c>
      <c r="N603" s="33">
        <v>1</v>
      </c>
      <c r="O603" s="30">
        <v>75.900000000000006</v>
      </c>
      <c r="P603" s="33" t="s">
        <v>1816</v>
      </c>
      <c r="Q603" s="34">
        <f t="shared" si="31"/>
        <v>64.300000000000011</v>
      </c>
      <c r="R603" s="33">
        <f t="shared" si="34"/>
        <v>1</v>
      </c>
      <c r="S603" s="34">
        <f t="shared" si="33"/>
        <v>64.3</v>
      </c>
    </row>
    <row r="604" spans="1:19">
      <c r="A604" s="25">
        <v>601</v>
      </c>
      <c r="B604" s="25" t="s">
        <v>2068</v>
      </c>
      <c r="C604" s="25"/>
      <c r="D604" s="25" t="s">
        <v>1702</v>
      </c>
      <c r="E604" s="36" t="s">
        <v>785</v>
      </c>
      <c r="F604" s="29" t="s">
        <v>2070</v>
      </c>
      <c r="G604" s="25" t="s">
        <v>1702</v>
      </c>
      <c r="H604" s="29" t="s">
        <v>1828</v>
      </c>
      <c r="I604" s="25">
        <v>2</v>
      </c>
      <c r="J604" s="25">
        <v>1</v>
      </c>
      <c r="K604" s="32">
        <v>64.300000000000011</v>
      </c>
      <c r="L604" s="33">
        <v>140.19999999999999</v>
      </c>
      <c r="M604" s="33" t="s">
        <v>1742</v>
      </c>
      <c r="N604" s="33">
        <v>1</v>
      </c>
      <c r="O604" s="30">
        <v>75.900000000000006</v>
      </c>
      <c r="P604" s="33" t="s">
        <v>1816</v>
      </c>
      <c r="Q604" s="34">
        <f t="shared" si="31"/>
        <v>64.300000000000011</v>
      </c>
      <c r="R604" s="33">
        <f t="shared" si="34"/>
        <v>1</v>
      </c>
      <c r="S604" s="34">
        <f t="shared" si="33"/>
        <v>64.3</v>
      </c>
    </row>
    <row r="605" spans="1:19">
      <c r="A605" s="25">
        <v>602</v>
      </c>
      <c r="B605" s="25" t="s">
        <v>2068</v>
      </c>
      <c r="C605" s="25"/>
      <c r="D605" s="25" t="s">
        <v>1702</v>
      </c>
      <c r="E605" s="36" t="s">
        <v>786</v>
      </c>
      <c r="F605" s="29" t="s">
        <v>2033</v>
      </c>
      <c r="G605" s="25" t="s">
        <v>1702</v>
      </c>
      <c r="H605" s="29" t="s">
        <v>1828</v>
      </c>
      <c r="I605" s="25">
        <v>2</v>
      </c>
      <c r="J605" s="25">
        <v>1</v>
      </c>
      <c r="K605" s="32">
        <v>64.300000000000011</v>
      </c>
      <c r="L605" s="33">
        <v>142.69999999999999</v>
      </c>
      <c r="M605" s="33" t="s">
        <v>1742</v>
      </c>
      <c r="N605" s="33">
        <v>1</v>
      </c>
      <c r="O605" s="30">
        <v>78.400000000000006</v>
      </c>
      <c r="P605" s="33" t="s">
        <v>1816</v>
      </c>
      <c r="Q605" s="34">
        <f t="shared" si="31"/>
        <v>64.300000000000011</v>
      </c>
      <c r="R605" s="33">
        <f t="shared" si="34"/>
        <v>1</v>
      </c>
      <c r="S605" s="34">
        <f t="shared" si="33"/>
        <v>64.3</v>
      </c>
    </row>
    <row r="606" spans="1:19">
      <c r="A606" s="25">
        <v>603</v>
      </c>
      <c r="B606" s="25" t="s">
        <v>2068</v>
      </c>
      <c r="C606" s="25"/>
      <c r="D606" s="25" t="s">
        <v>1702</v>
      </c>
      <c r="E606" s="36" t="s">
        <v>787</v>
      </c>
      <c r="F606" s="29" t="s">
        <v>2033</v>
      </c>
      <c r="G606" s="25" t="s">
        <v>1702</v>
      </c>
      <c r="H606" s="29" t="s">
        <v>1828</v>
      </c>
      <c r="I606" s="25">
        <v>2</v>
      </c>
      <c r="J606" s="25">
        <v>1</v>
      </c>
      <c r="K606" s="32">
        <v>64.300000000000011</v>
      </c>
      <c r="L606" s="33">
        <v>142.69999999999999</v>
      </c>
      <c r="M606" s="33" t="s">
        <v>1742</v>
      </c>
      <c r="N606" s="33">
        <v>1</v>
      </c>
      <c r="O606" s="30">
        <v>78.400000000000006</v>
      </c>
      <c r="P606" s="33" t="s">
        <v>1816</v>
      </c>
      <c r="Q606" s="34">
        <f t="shared" si="31"/>
        <v>64.300000000000011</v>
      </c>
      <c r="R606" s="33">
        <f t="shared" si="34"/>
        <v>1</v>
      </c>
      <c r="S606" s="34">
        <f t="shared" si="33"/>
        <v>64.3</v>
      </c>
    </row>
    <row r="607" spans="1:19">
      <c r="A607" s="25">
        <v>604</v>
      </c>
      <c r="B607" s="25" t="s">
        <v>2068</v>
      </c>
      <c r="C607" s="25"/>
      <c r="D607" s="25" t="s">
        <v>1702</v>
      </c>
      <c r="E607" s="36" t="s">
        <v>788</v>
      </c>
      <c r="F607" s="29" t="s">
        <v>2035</v>
      </c>
      <c r="G607" s="25" t="s">
        <v>1702</v>
      </c>
      <c r="H607" s="29" t="s">
        <v>1828</v>
      </c>
      <c r="I607" s="25">
        <v>2</v>
      </c>
      <c r="J607" s="25">
        <v>1</v>
      </c>
      <c r="K607" s="32">
        <v>64.300000000000011</v>
      </c>
      <c r="L607" s="33">
        <v>142.69999999999999</v>
      </c>
      <c r="M607" s="33" t="s">
        <v>1742</v>
      </c>
      <c r="N607" s="33">
        <v>1</v>
      </c>
      <c r="O607" s="30">
        <v>78.400000000000006</v>
      </c>
      <c r="P607" s="33" t="s">
        <v>1816</v>
      </c>
      <c r="Q607" s="34">
        <f t="shared" ref="Q607:Q670" si="35">K607</f>
        <v>64.300000000000011</v>
      </c>
      <c r="R607" s="33">
        <f t="shared" si="34"/>
        <v>1</v>
      </c>
      <c r="S607" s="34">
        <f t="shared" si="33"/>
        <v>64.3</v>
      </c>
    </row>
    <row r="608" spans="1:19">
      <c r="A608" s="25">
        <v>605</v>
      </c>
      <c r="B608" s="25" t="s">
        <v>2068</v>
      </c>
      <c r="C608" s="25"/>
      <c r="D608" s="25" t="s">
        <v>1702</v>
      </c>
      <c r="E608" s="36" t="s">
        <v>789</v>
      </c>
      <c r="F608" s="29" t="s">
        <v>2036</v>
      </c>
      <c r="G608" s="25" t="s">
        <v>1702</v>
      </c>
      <c r="H608" s="29" t="s">
        <v>1828</v>
      </c>
      <c r="I608" s="25">
        <v>2</v>
      </c>
      <c r="J608" s="25">
        <v>1</v>
      </c>
      <c r="K608" s="32">
        <v>57.1</v>
      </c>
      <c r="L608" s="33">
        <v>123.3</v>
      </c>
      <c r="M608" s="33" t="s">
        <v>1742</v>
      </c>
      <c r="N608" s="33">
        <v>1</v>
      </c>
      <c r="O608" s="30">
        <v>66.2</v>
      </c>
      <c r="P608" s="33" t="s">
        <v>1816</v>
      </c>
      <c r="Q608" s="34">
        <f t="shared" si="35"/>
        <v>57.1</v>
      </c>
      <c r="R608" s="33">
        <v>1</v>
      </c>
      <c r="S608" s="34">
        <f t="shared" si="33"/>
        <v>57.1</v>
      </c>
    </row>
    <row r="609" spans="1:19">
      <c r="A609" s="25">
        <v>606</v>
      </c>
      <c r="B609" s="25" t="s">
        <v>2068</v>
      </c>
      <c r="C609" s="25"/>
      <c r="D609" s="25" t="s">
        <v>1702</v>
      </c>
      <c r="E609" s="36" t="s">
        <v>790</v>
      </c>
      <c r="F609" s="29" t="s">
        <v>2036</v>
      </c>
      <c r="G609" s="25" t="s">
        <v>1702</v>
      </c>
      <c r="H609" s="29" t="s">
        <v>1828</v>
      </c>
      <c r="I609" s="25">
        <v>2</v>
      </c>
      <c r="J609" s="25">
        <v>1</v>
      </c>
      <c r="K609" s="32">
        <v>57.1</v>
      </c>
      <c r="L609" s="33">
        <v>123.3</v>
      </c>
      <c r="M609" s="33" t="s">
        <v>1742</v>
      </c>
      <c r="N609" s="33">
        <v>1</v>
      </c>
      <c r="O609" s="30">
        <v>66.2</v>
      </c>
      <c r="P609" s="33" t="s">
        <v>1816</v>
      </c>
      <c r="Q609" s="34">
        <f t="shared" si="35"/>
        <v>57.1</v>
      </c>
      <c r="R609" s="33">
        <v>1</v>
      </c>
      <c r="S609" s="34">
        <f t="shared" si="33"/>
        <v>57.1</v>
      </c>
    </row>
    <row r="610" spans="1:19">
      <c r="A610" s="25">
        <v>607</v>
      </c>
      <c r="B610" s="25" t="s">
        <v>2068</v>
      </c>
      <c r="C610" s="25"/>
      <c r="D610" s="25" t="s">
        <v>2074</v>
      </c>
      <c r="E610" s="36" t="s">
        <v>791</v>
      </c>
      <c r="F610" s="29" t="s">
        <v>2075</v>
      </c>
      <c r="G610" s="25" t="s">
        <v>2074</v>
      </c>
      <c r="H610" s="29" t="s">
        <v>1828</v>
      </c>
      <c r="I610" s="25">
        <v>2</v>
      </c>
      <c r="J610" s="25">
        <v>1</v>
      </c>
      <c r="K610" s="32">
        <v>57.1</v>
      </c>
      <c r="L610" s="33">
        <v>123.3</v>
      </c>
      <c r="M610" s="33" t="s">
        <v>1742</v>
      </c>
      <c r="N610" s="33">
        <v>1</v>
      </c>
      <c r="O610" s="30">
        <v>66.2</v>
      </c>
      <c r="P610" s="33" t="s">
        <v>2076</v>
      </c>
      <c r="Q610" s="34">
        <f t="shared" si="35"/>
        <v>57.1</v>
      </c>
      <c r="R610" s="33">
        <v>1</v>
      </c>
      <c r="S610" s="34">
        <f t="shared" si="33"/>
        <v>57.1</v>
      </c>
    </row>
    <row r="611" spans="1:19">
      <c r="A611" s="25">
        <v>608</v>
      </c>
      <c r="B611" s="25" t="s">
        <v>2068</v>
      </c>
      <c r="C611" s="25"/>
      <c r="D611" s="25" t="s">
        <v>2074</v>
      </c>
      <c r="E611" s="36" t="s">
        <v>792</v>
      </c>
      <c r="F611" s="29" t="s">
        <v>2077</v>
      </c>
      <c r="G611" s="25" t="s">
        <v>2074</v>
      </c>
      <c r="H611" s="29" t="s">
        <v>1899</v>
      </c>
      <c r="I611" s="25">
        <v>2</v>
      </c>
      <c r="J611" s="25">
        <v>1</v>
      </c>
      <c r="K611" s="32">
        <v>84.700000000000017</v>
      </c>
      <c r="L611" s="33">
        <v>181</v>
      </c>
      <c r="M611" s="33" t="s">
        <v>1742</v>
      </c>
      <c r="N611" s="33">
        <v>1</v>
      </c>
      <c r="O611" s="30">
        <v>96.3</v>
      </c>
      <c r="P611" s="33" t="s">
        <v>2076</v>
      </c>
      <c r="Q611" s="34">
        <f t="shared" si="35"/>
        <v>84.700000000000017</v>
      </c>
      <c r="R611" s="33">
        <v>1</v>
      </c>
      <c r="S611" s="34">
        <f t="shared" si="33"/>
        <v>84.7</v>
      </c>
    </row>
    <row r="612" spans="1:19">
      <c r="A612" s="25">
        <v>609</v>
      </c>
      <c r="B612" s="25" t="s">
        <v>778</v>
      </c>
      <c r="C612" s="25"/>
      <c r="D612" s="25" t="s">
        <v>2074</v>
      </c>
      <c r="E612" s="36" t="s">
        <v>793</v>
      </c>
      <c r="F612" s="29" t="s">
        <v>2078</v>
      </c>
      <c r="G612" s="25" t="s">
        <v>2074</v>
      </c>
      <c r="H612" s="29" t="s">
        <v>1899</v>
      </c>
      <c r="I612" s="25">
        <v>2</v>
      </c>
      <c r="J612" s="25">
        <v>1</v>
      </c>
      <c r="K612" s="32">
        <v>84.700000000000017</v>
      </c>
      <c r="L612" s="33">
        <v>181</v>
      </c>
      <c r="M612" s="33" t="s">
        <v>1742</v>
      </c>
      <c r="N612" s="33">
        <v>1</v>
      </c>
      <c r="O612" s="30">
        <v>96.3</v>
      </c>
      <c r="P612" s="33" t="s">
        <v>1816</v>
      </c>
      <c r="Q612" s="34">
        <f t="shared" si="35"/>
        <v>84.700000000000017</v>
      </c>
      <c r="R612" s="33">
        <v>1</v>
      </c>
      <c r="S612" s="34">
        <f t="shared" si="33"/>
        <v>84.7</v>
      </c>
    </row>
    <row r="613" spans="1:19">
      <c r="A613" s="25">
        <v>610</v>
      </c>
      <c r="B613" s="25" t="s">
        <v>2079</v>
      </c>
      <c r="C613" s="25"/>
      <c r="D613" s="25" t="s">
        <v>1702</v>
      </c>
      <c r="E613" s="36" t="s">
        <v>794</v>
      </c>
      <c r="F613" s="29" t="s">
        <v>2078</v>
      </c>
      <c r="G613" s="25" t="s">
        <v>2074</v>
      </c>
      <c r="H613" s="29" t="s">
        <v>1899</v>
      </c>
      <c r="I613" s="25">
        <v>2</v>
      </c>
      <c r="J613" s="25">
        <v>1</v>
      </c>
      <c r="K613" s="32">
        <v>84.700000000000017</v>
      </c>
      <c r="L613" s="33">
        <v>181</v>
      </c>
      <c r="M613" s="33" t="s">
        <v>1742</v>
      </c>
      <c r="N613" s="33">
        <v>1</v>
      </c>
      <c r="O613" s="30">
        <v>96.3</v>
      </c>
      <c r="P613" s="33" t="s">
        <v>2076</v>
      </c>
      <c r="Q613" s="34">
        <f t="shared" si="35"/>
        <v>84.700000000000017</v>
      </c>
      <c r="R613" s="33">
        <v>1</v>
      </c>
      <c r="S613" s="34">
        <f t="shared" si="33"/>
        <v>84.7</v>
      </c>
    </row>
    <row r="614" spans="1:19">
      <c r="A614" s="25">
        <v>611</v>
      </c>
      <c r="B614" s="25" t="s">
        <v>2068</v>
      </c>
      <c r="C614" s="25"/>
      <c r="D614" s="25" t="s">
        <v>2074</v>
      </c>
      <c r="E614" s="36" t="s">
        <v>795</v>
      </c>
      <c r="F614" s="29"/>
      <c r="G614" s="25" t="s">
        <v>2074</v>
      </c>
      <c r="H614" s="29"/>
      <c r="I614" s="25">
        <v>2</v>
      </c>
      <c r="J614" s="25">
        <v>1</v>
      </c>
      <c r="K614" s="38"/>
      <c r="L614" s="33">
        <v>0</v>
      </c>
      <c r="M614" s="33" t="s">
        <v>223</v>
      </c>
      <c r="N614" s="33">
        <v>1</v>
      </c>
      <c r="O614" s="30">
        <v>4.0999999999999996</v>
      </c>
      <c r="P614" s="33"/>
      <c r="Q614" s="34">
        <f t="shared" si="35"/>
        <v>0</v>
      </c>
      <c r="R614" s="33">
        <v>1</v>
      </c>
      <c r="S614" s="34">
        <f t="shared" si="33"/>
        <v>0</v>
      </c>
    </row>
    <row r="615" spans="1:19">
      <c r="A615" s="25">
        <v>612</v>
      </c>
      <c r="B615" s="25" t="s">
        <v>2079</v>
      </c>
      <c r="C615" s="25"/>
      <c r="D615" s="25" t="s">
        <v>2074</v>
      </c>
      <c r="E615" s="36" t="s">
        <v>796</v>
      </c>
      <c r="F615" s="29" t="s">
        <v>2080</v>
      </c>
      <c r="G615" s="25" t="s">
        <v>2074</v>
      </c>
      <c r="H615" s="29" t="s">
        <v>2081</v>
      </c>
      <c r="I615" s="25">
        <v>4</v>
      </c>
      <c r="J615" s="25">
        <v>1</v>
      </c>
      <c r="K615" s="32">
        <v>19.8</v>
      </c>
      <c r="L615" s="33">
        <v>87.4</v>
      </c>
      <c r="M615" s="33" t="s">
        <v>1742</v>
      </c>
      <c r="N615" s="33">
        <v>1</v>
      </c>
      <c r="O615" s="30">
        <v>28</v>
      </c>
      <c r="P615" s="33" t="s">
        <v>1884</v>
      </c>
      <c r="Q615" s="34">
        <f t="shared" si="35"/>
        <v>19.8</v>
      </c>
      <c r="R615" s="33">
        <v>1</v>
      </c>
      <c r="S615" s="34">
        <f t="shared" si="33"/>
        <v>19.8</v>
      </c>
    </row>
    <row r="616" spans="1:19">
      <c r="A616" s="25">
        <v>613</v>
      </c>
      <c r="B616" s="25" t="s">
        <v>2079</v>
      </c>
      <c r="C616" s="25"/>
      <c r="D616" s="25" t="s">
        <v>2074</v>
      </c>
      <c r="E616" s="36" t="s">
        <v>797</v>
      </c>
      <c r="F616" s="29" t="s">
        <v>2082</v>
      </c>
      <c r="G616" s="25" t="s">
        <v>2074</v>
      </c>
      <c r="H616" s="29" t="s">
        <v>2042</v>
      </c>
      <c r="I616" s="25">
        <v>4</v>
      </c>
      <c r="J616" s="25">
        <v>1</v>
      </c>
      <c r="K616" s="32">
        <v>8.3000000000000007</v>
      </c>
      <c r="L616" s="33">
        <v>41.4</v>
      </c>
      <c r="M616" s="33" t="s">
        <v>1747</v>
      </c>
      <c r="N616" s="33">
        <v>1</v>
      </c>
      <c r="O616" s="30">
        <v>16.5</v>
      </c>
      <c r="P616" s="33" t="s">
        <v>2083</v>
      </c>
      <c r="Q616" s="34">
        <f t="shared" si="35"/>
        <v>8.3000000000000007</v>
      </c>
      <c r="R616" s="33">
        <v>1</v>
      </c>
      <c r="S616" s="34">
        <f t="shared" si="33"/>
        <v>8.3000000000000007</v>
      </c>
    </row>
    <row r="617" spans="1:19">
      <c r="A617" s="25">
        <v>614</v>
      </c>
      <c r="B617" s="25" t="s">
        <v>2079</v>
      </c>
      <c r="C617" s="25"/>
      <c r="D617" s="25" t="s">
        <v>2074</v>
      </c>
      <c r="E617" s="36" t="s">
        <v>798</v>
      </c>
      <c r="F617" s="29" t="s">
        <v>819</v>
      </c>
      <c r="G617" s="25" t="s">
        <v>2074</v>
      </c>
      <c r="H617" s="29" t="s">
        <v>2084</v>
      </c>
      <c r="I617" s="25">
        <v>4</v>
      </c>
      <c r="J617" s="25">
        <v>1</v>
      </c>
      <c r="K617" s="32">
        <v>2</v>
      </c>
      <c r="L617" s="33">
        <v>16.2</v>
      </c>
      <c r="M617" s="33" t="s">
        <v>1760</v>
      </c>
      <c r="N617" s="33">
        <v>1</v>
      </c>
      <c r="O617" s="30">
        <v>10.199999999999999</v>
      </c>
      <c r="P617" s="33" t="s">
        <v>2085</v>
      </c>
      <c r="Q617" s="34">
        <f t="shared" si="35"/>
        <v>2</v>
      </c>
      <c r="R617" s="33">
        <v>1</v>
      </c>
      <c r="S617" s="34">
        <f t="shared" si="33"/>
        <v>2</v>
      </c>
    </row>
    <row r="618" spans="1:19">
      <c r="A618" s="25">
        <v>615</v>
      </c>
      <c r="B618" s="25" t="s">
        <v>2068</v>
      </c>
      <c r="C618" s="25"/>
      <c r="D618" s="25" t="s">
        <v>2074</v>
      </c>
      <c r="E618" s="36" t="s">
        <v>799</v>
      </c>
      <c r="F618" s="29" t="s">
        <v>2086</v>
      </c>
      <c r="G618" s="25" t="s">
        <v>2074</v>
      </c>
      <c r="H618" s="29" t="s">
        <v>1828</v>
      </c>
      <c r="I618" s="25">
        <v>2</v>
      </c>
      <c r="J618" s="25">
        <v>1</v>
      </c>
      <c r="K618" s="32">
        <v>97.100000000000009</v>
      </c>
      <c r="L618" s="33">
        <v>206.3</v>
      </c>
      <c r="M618" s="33" t="s">
        <v>1742</v>
      </c>
      <c r="N618" s="33">
        <v>1</v>
      </c>
      <c r="O618" s="30">
        <v>109.2</v>
      </c>
      <c r="P618" s="33" t="s">
        <v>1816</v>
      </c>
      <c r="Q618" s="34">
        <f t="shared" si="35"/>
        <v>97.100000000000009</v>
      </c>
      <c r="R618" s="33">
        <f t="shared" ref="R618:R627" si="36">J618</f>
        <v>1</v>
      </c>
      <c r="S618" s="34">
        <f t="shared" si="33"/>
        <v>97.1</v>
      </c>
    </row>
    <row r="619" spans="1:19">
      <c r="A619" s="25">
        <v>616</v>
      </c>
      <c r="B619" s="25" t="s">
        <v>2079</v>
      </c>
      <c r="C619" s="25"/>
      <c r="D619" s="25" t="s">
        <v>2074</v>
      </c>
      <c r="E619" s="36" t="s">
        <v>800</v>
      </c>
      <c r="F619" s="29" t="s">
        <v>2028</v>
      </c>
      <c r="G619" s="25" t="s">
        <v>1702</v>
      </c>
      <c r="H619" s="29" t="s">
        <v>1899</v>
      </c>
      <c r="I619" s="25">
        <v>2</v>
      </c>
      <c r="J619" s="25">
        <v>1</v>
      </c>
      <c r="K619" s="32">
        <v>97.100000000000009</v>
      </c>
      <c r="L619" s="33">
        <v>206.3</v>
      </c>
      <c r="M619" s="33" t="s">
        <v>1742</v>
      </c>
      <c r="N619" s="33">
        <v>1</v>
      </c>
      <c r="O619" s="30">
        <v>109.2</v>
      </c>
      <c r="P619" s="33" t="s">
        <v>2076</v>
      </c>
      <c r="Q619" s="34">
        <f t="shared" si="35"/>
        <v>97.100000000000009</v>
      </c>
      <c r="R619" s="33">
        <f t="shared" si="36"/>
        <v>1</v>
      </c>
      <c r="S619" s="34">
        <f t="shared" si="33"/>
        <v>97.1</v>
      </c>
    </row>
    <row r="620" spans="1:19">
      <c r="A620" s="25">
        <v>617</v>
      </c>
      <c r="B620" s="25" t="s">
        <v>2068</v>
      </c>
      <c r="C620" s="25"/>
      <c r="D620" s="25" t="s">
        <v>1702</v>
      </c>
      <c r="E620" s="36" t="s">
        <v>801</v>
      </c>
      <c r="F620" s="29" t="s">
        <v>2009</v>
      </c>
      <c r="G620" s="25" t="s">
        <v>2074</v>
      </c>
      <c r="H620" s="29" t="s">
        <v>1828</v>
      </c>
      <c r="I620" s="25">
        <v>2</v>
      </c>
      <c r="J620" s="25">
        <v>1</v>
      </c>
      <c r="K620" s="32">
        <v>97.100000000000009</v>
      </c>
      <c r="L620" s="33">
        <v>206.3</v>
      </c>
      <c r="M620" s="33" t="s">
        <v>1742</v>
      </c>
      <c r="N620" s="33">
        <v>1</v>
      </c>
      <c r="O620" s="30">
        <v>109.2</v>
      </c>
      <c r="P620" s="33" t="s">
        <v>2076</v>
      </c>
      <c r="Q620" s="34">
        <f t="shared" si="35"/>
        <v>97.100000000000009</v>
      </c>
      <c r="R620" s="33">
        <f t="shared" si="36"/>
        <v>1</v>
      </c>
      <c r="S620" s="34">
        <f t="shared" si="33"/>
        <v>97.1</v>
      </c>
    </row>
    <row r="621" spans="1:19">
      <c r="A621" s="25">
        <v>618</v>
      </c>
      <c r="B621" s="25" t="s">
        <v>2079</v>
      </c>
      <c r="C621" s="25"/>
      <c r="D621" s="25" t="s">
        <v>2074</v>
      </c>
      <c r="E621" s="36" t="s">
        <v>802</v>
      </c>
      <c r="F621" s="29" t="s">
        <v>2087</v>
      </c>
      <c r="G621" s="25" t="s">
        <v>1702</v>
      </c>
      <c r="H621" s="29" t="s">
        <v>1828</v>
      </c>
      <c r="I621" s="25">
        <v>2</v>
      </c>
      <c r="J621" s="25">
        <v>1</v>
      </c>
      <c r="K621" s="32">
        <v>97.100000000000009</v>
      </c>
      <c r="L621" s="33">
        <v>206.3</v>
      </c>
      <c r="M621" s="33" t="s">
        <v>1742</v>
      </c>
      <c r="N621" s="33">
        <v>1</v>
      </c>
      <c r="O621" s="30">
        <v>109.2</v>
      </c>
      <c r="P621" s="33" t="s">
        <v>2076</v>
      </c>
      <c r="Q621" s="34">
        <f t="shared" si="35"/>
        <v>97.100000000000009</v>
      </c>
      <c r="R621" s="33">
        <f t="shared" si="36"/>
        <v>1</v>
      </c>
      <c r="S621" s="34">
        <f t="shared" si="33"/>
        <v>97.1</v>
      </c>
    </row>
    <row r="622" spans="1:19">
      <c r="A622" s="25">
        <v>619</v>
      </c>
      <c r="B622" s="25" t="s">
        <v>2068</v>
      </c>
      <c r="C622" s="25"/>
      <c r="D622" s="25" t="s">
        <v>2074</v>
      </c>
      <c r="E622" s="36" t="s">
        <v>803</v>
      </c>
      <c r="F622" s="29" t="s">
        <v>2088</v>
      </c>
      <c r="G622" s="25" t="s">
        <v>2074</v>
      </c>
      <c r="H622" s="29" t="s">
        <v>1899</v>
      </c>
      <c r="I622" s="25">
        <v>2</v>
      </c>
      <c r="J622" s="25">
        <v>1</v>
      </c>
      <c r="K622" s="32">
        <v>64.300000000000011</v>
      </c>
      <c r="L622" s="33">
        <v>140.19999999999999</v>
      </c>
      <c r="M622" s="33" t="s">
        <v>1742</v>
      </c>
      <c r="N622" s="33">
        <v>1</v>
      </c>
      <c r="O622" s="30">
        <v>75.900000000000006</v>
      </c>
      <c r="P622" s="33" t="s">
        <v>2076</v>
      </c>
      <c r="Q622" s="34">
        <f t="shared" si="35"/>
        <v>64.300000000000011</v>
      </c>
      <c r="R622" s="33">
        <f t="shared" si="36"/>
        <v>1</v>
      </c>
      <c r="S622" s="34">
        <f t="shared" si="33"/>
        <v>64.3</v>
      </c>
    </row>
    <row r="623" spans="1:19">
      <c r="A623" s="25">
        <v>620</v>
      </c>
      <c r="B623" s="25" t="s">
        <v>2079</v>
      </c>
      <c r="C623" s="25"/>
      <c r="D623" s="25" t="s">
        <v>2074</v>
      </c>
      <c r="E623" s="36" t="s">
        <v>804</v>
      </c>
      <c r="F623" s="29" t="s">
        <v>2088</v>
      </c>
      <c r="G623" s="25" t="s">
        <v>2074</v>
      </c>
      <c r="H623" s="29" t="s">
        <v>1899</v>
      </c>
      <c r="I623" s="25">
        <v>2</v>
      </c>
      <c r="J623" s="25">
        <v>1</v>
      </c>
      <c r="K623" s="32">
        <v>64.300000000000011</v>
      </c>
      <c r="L623" s="33">
        <v>140.19999999999999</v>
      </c>
      <c r="M623" s="33" t="s">
        <v>1742</v>
      </c>
      <c r="N623" s="33">
        <v>1</v>
      </c>
      <c r="O623" s="30">
        <v>75.900000000000006</v>
      </c>
      <c r="P623" s="33" t="s">
        <v>1816</v>
      </c>
      <c r="Q623" s="34">
        <f t="shared" si="35"/>
        <v>64.300000000000011</v>
      </c>
      <c r="R623" s="33">
        <f t="shared" si="36"/>
        <v>1</v>
      </c>
      <c r="S623" s="34">
        <f t="shared" si="33"/>
        <v>64.3</v>
      </c>
    </row>
    <row r="624" spans="1:19">
      <c r="A624" s="25">
        <v>621</v>
      </c>
      <c r="B624" s="25" t="s">
        <v>2079</v>
      </c>
      <c r="C624" s="25"/>
      <c r="D624" s="25" t="s">
        <v>2074</v>
      </c>
      <c r="E624" s="36" t="s">
        <v>805</v>
      </c>
      <c r="F624" s="29" t="s">
        <v>2070</v>
      </c>
      <c r="G624" s="25" t="s">
        <v>2074</v>
      </c>
      <c r="H624" s="29" t="s">
        <v>1899</v>
      </c>
      <c r="I624" s="25">
        <v>2</v>
      </c>
      <c r="J624" s="25">
        <v>1</v>
      </c>
      <c r="K624" s="32">
        <v>64.300000000000011</v>
      </c>
      <c r="L624" s="33">
        <v>140.19999999999999</v>
      </c>
      <c r="M624" s="33" t="s">
        <v>1742</v>
      </c>
      <c r="N624" s="33">
        <v>1</v>
      </c>
      <c r="O624" s="30">
        <v>75.900000000000006</v>
      </c>
      <c r="P624" s="33" t="s">
        <v>2076</v>
      </c>
      <c r="Q624" s="34">
        <f t="shared" si="35"/>
        <v>64.300000000000011</v>
      </c>
      <c r="R624" s="33">
        <f t="shared" si="36"/>
        <v>1</v>
      </c>
      <c r="S624" s="34">
        <f t="shared" si="33"/>
        <v>64.3</v>
      </c>
    </row>
    <row r="625" spans="1:19">
      <c r="A625" s="25">
        <v>622</v>
      </c>
      <c r="B625" s="25" t="s">
        <v>2079</v>
      </c>
      <c r="C625" s="25"/>
      <c r="D625" s="25" t="s">
        <v>1702</v>
      </c>
      <c r="E625" s="36" t="s">
        <v>806</v>
      </c>
      <c r="F625" s="29" t="s">
        <v>2033</v>
      </c>
      <c r="G625" s="25" t="s">
        <v>1702</v>
      </c>
      <c r="H625" s="29" t="s">
        <v>1899</v>
      </c>
      <c r="I625" s="25">
        <v>2</v>
      </c>
      <c r="J625" s="25">
        <v>1</v>
      </c>
      <c r="K625" s="32">
        <v>64.300000000000011</v>
      </c>
      <c r="L625" s="33">
        <v>142.69999999999999</v>
      </c>
      <c r="M625" s="33" t="s">
        <v>1742</v>
      </c>
      <c r="N625" s="33">
        <v>1</v>
      </c>
      <c r="O625" s="30">
        <v>78.400000000000006</v>
      </c>
      <c r="P625" s="33" t="s">
        <v>2076</v>
      </c>
      <c r="Q625" s="34">
        <f t="shared" si="35"/>
        <v>64.300000000000011</v>
      </c>
      <c r="R625" s="33">
        <f t="shared" si="36"/>
        <v>1</v>
      </c>
      <c r="S625" s="34">
        <f t="shared" si="33"/>
        <v>64.3</v>
      </c>
    </row>
    <row r="626" spans="1:19">
      <c r="A626" s="25">
        <v>623</v>
      </c>
      <c r="B626" s="25" t="s">
        <v>2079</v>
      </c>
      <c r="C626" s="25"/>
      <c r="D626" s="25" t="s">
        <v>2074</v>
      </c>
      <c r="E626" s="36" t="s">
        <v>807</v>
      </c>
      <c r="F626" s="29" t="s">
        <v>2089</v>
      </c>
      <c r="G626" s="25" t="s">
        <v>2074</v>
      </c>
      <c r="H626" s="29" t="s">
        <v>1899</v>
      </c>
      <c r="I626" s="25">
        <v>2</v>
      </c>
      <c r="J626" s="25">
        <v>1</v>
      </c>
      <c r="K626" s="32">
        <v>64.300000000000011</v>
      </c>
      <c r="L626" s="33">
        <v>142.69999999999999</v>
      </c>
      <c r="M626" s="33" t="s">
        <v>1742</v>
      </c>
      <c r="N626" s="33">
        <v>1</v>
      </c>
      <c r="O626" s="30">
        <v>78.400000000000006</v>
      </c>
      <c r="P626" s="33" t="s">
        <v>2076</v>
      </c>
      <c r="Q626" s="34">
        <f t="shared" si="35"/>
        <v>64.300000000000011</v>
      </c>
      <c r="R626" s="33">
        <f t="shared" si="36"/>
        <v>1</v>
      </c>
      <c r="S626" s="34">
        <f t="shared" si="33"/>
        <v>64.3</v>
      </c>
    </row>
    <row r="627" spans="1:19">
      <c r="A627" s="25">
        <v>624</v>
      </c>
      <c r="B627" s="25" t="s">
        <v>2068</v>
      </c>
      <c r="C627" s="25"/>
      <c r="D627" s="25" t="s">
        <v>2074</v>
      </c>
      <c r="E627" s="36" t="s">
        <v>808</v>
      </c>
      <c r="F627" s="29" t="s">
        <v>2035</v>
      </c>
      <c r="G627" s="25" t="s">
        <v>2074</v>
      </c>
      <c r="H627" s="29" t="s">
        <v>52</v>
      </c>
      <c r="I627" s="25">
        <v>2</v>
      </c>
      <c r="J627" s="25">
        <v>1</v>
      </c>
      <c r="K627" s="32">
        <v>64.300000000000011</v>
      </c>
      <c r="L627" s="33">
        <v>142.69999999999999</v>
      </c>
      <c r="M627" s="33" t="s">
        <v>1742</v>
      </c>
      <c r="N627" s="33">
        <v>1</v>
      </c>
      <c r="O627" s="30">
        <v>78.400000000000006</v>
      </c>
      <c r="P627" s="33" t="s">
        <v>67</v>
      </c>
      <c r="Q627" s="34">
        <f t="shared" si="35"/>
        <v>64.300000000000011</v>
      </c>
      <c r="R627" s="33">
        <f t="shared" si="36"/>
        <v>1</v>
      </c>
      <c r="S627" s="34">
        <f t="shared" si="33"/>
        <v>64.3</v>
      </c>
    </row>
    <row r="628" spans="1:19">
      <c r="A628" s="25">
        <v>625</v>
      </c>
      <c r="B628" s="25" t="s">
        <v>2079</v>
      </c>
      <c r="C628" s="25"/>
      <c r="D628" s="25" t="s">
        <v>1702</v>
      </c>
      <c r="E628" s="36" t="s">
        <v>809</v>
      </c>
      <c r="F628" s="29" t="s">
        <v>2075</v>
      </c>
      <c r="G628" s="25" t="s">
        <v>2074</v>
      </c>
      <c r="H628" s="29" t="s">
        <v>1899</v>
      </c>
      <c r="I628" s="25">
        <v>2</v>
      </c>
      <c r="J628" s="25">
        <v>1</v>
      </c>
      <c r="K628" s="32">
        <v>57.1</v>
      </c>
      <c r="L628" s="33">
        <v>123.3</v>
      </c>
      <c r="M628" s="33" t="s">
        <v>1742</v>
      </c>
      <c r="N628" s="33">
        <v>1</v>
      </c>
      <c r="O628" s="30">
        <v>66.2</v>
      </c>
      <c r="P628" s="33" t="s">
        <v>1816</v>
      </c>
      <c r="Q628" s="34">
        <f t="shared" si="35"/>
        <v>57.1</v>
      </c>
      <c r="R628" s="33">
        <v>1</v>
      </c>
      <c r="S628" s="34">
        <f t="shared" si="33"/>
        <v>57.1</v>
      </c>
    </row>
    <row r="629" spans="1:19">
      <c r="A629" s="25">
        <v>626</v>
      </c>
      <c r="B629" s="25" t="s">
        <v>2079</v>
      </c>
      <c r="C629" s="25"/>
      <c r="D629" s="25" t="s">
        <v>15</v>
      </c>
      <c r="E629" s="36" t="s">
        <v>810</v>
      </c>
      <c r="F629" s="29" t="s">
        <v>2075</v>
      </c>
      <c r="G629" s="25" t="s">
        <v>1702</v>
      </c>
      <c r="H629" s="29" t="s">
        <v>1899</v>
      </c>
      <c r="I629" s="25">
        <v>2</v>
      </c>
      <c r="J629" s="25">
        <v>1</v>
      </c>
      <c r="K629" s="32">
        <v>57.1</v>
      </c>
      <c r="L629" s="33">
        <v>123.3</v>
      </c>
      <c r="M629" s="33" t="s">
        <v>1742</v>
      </c>
      <c r="N629" s="33">
        <v>1</v>
      </c>
      <c r="O629" s="30">
        <v>66.2</v>
      </c>
      <c r="P629" s="33" t="s">
        <v>2076</v>
      </c>
      <c r="Q629" s="34">
        <f t="shared" si="35"/>
        <v>57.1</v>
      </c>
      <c r="R629" s="33">
        <v>1</v>
      </c>
      <c r="S629" s="34">
        <f t="shared" si="33"/>
        <v>57.1</v>
      </c>
    </row>
    <row r="630" spans="1:19">
      <c r="A630" s="25">
        <v>627</v>
      </c>
      <c r="B630" s="25" t="s">
        <v>2079</v>
      </c>
      <c r="C630" s="25"/>
      <c r="D630" s="25" t="s">
        <v>2074</v>
      </c>
      <c r="E630" s="36" t="s">
        <v>811</v>
      </c>
      <c r="F630" s="29" t="s">
        <v>2075</v>
      </c>
      <c r="G630" s="25" t="s">
        <v>2074</v>
      </c>
      <c r="H630" s="29" t="s">
        <v>1899</v>
      </c>
      <c r="I630" s="25">
        <v>2</v>
      </c>
      <c r="J630" s="25">
        <v>1</v>
      </c>
      <c r="K630" s="32">
        <v>57.1</v>
      </c>
      <c r="L630" s="33">
        <v>123.3</v>
      </c>
      <c r="M630" s="33" t="s">
        <v>1742</v>
      </c>
      <c r="N630" s="33">
        <v>1</v>
      </c>
      <c r="O630" s="30">
        <v>66.2</v>
      </c>
      <c r="P630" s="33" t="s">
        <v>2076</v>
      </c>
      <c r="Q630" s="34">
        <f t="shared" si="35"/>
        <v>57.1</v>
      </c>
      <c r="R630" s="33">
        <v>1</v>
      </c>
      <c r="S630" s="34">
        <f t="shared" si="33"/>
        <v>57.1</v>
      </c>
    </row>
    <row r="631" spans="1:19">
      <c r="A631" s="25">
        <v>628</v>
      </c>
      <c r="B631" s="25" t="s">
        <v>2068</v>
      </c>
      <c r="C631" s="25"/>
      <c r="D631" s="25" t="s">
        <v>2074</v>
      </c>
      <c r="E631" s="36" t="s">
        <v>812</v>
      </c>
      <c r="F631" s="29" t="s">
        <v>2039</v>
      </c>
      <c r="G631" s="25" t="s">
        <v>1702</v>
      </c>
      <c r="H631" s="29" t="s">
        <v>1899</v>
      </c>
      <c r="I631" s="25">
        <v>2</v>
      </c>
      <c r="J631" s="25">
        <v>1</v>
      </c>
      <c r="K631" s="32">
        <v>84.700000000000017</v>
      </c>
      <c r="L631" s="33">
        <v>181</v>
      </c>
      <c r="M631" s="33" t="s">
        <v>1742</v>
      </c>
      <c r="N631" s="33">
        <v>1</v>
      </c>
      <c r="O631" s="30">
        <v>96.3</v>
      </c>
      <c r="P631" s="33" t="s">
        <v>2076</v>
      </c>
      <c r="Q631" s="34">
        <f t="shared" si="35"/>
        <v>84.700000000000017</v>
      </c>
      <c r="R631" s="33">
        <v>1</v>
      </c>
      <c r="S631" s="34">
        <f t="shared" si="33"/>
        <v>84.7</v>
      </c>
    </row>
    <row r="632" spans="1:19">
      <c r="A632" s="25">
        <v>629</v>
      </c>
      <c r="B632" s="25" t="s">
        <v>2068</v>
      </c>
      <c r="C632" s="25"/>
      <c r="D632" s="25" t="s">
        <v>2074</v>
      </c>
      <c r="E632" s="36" t="s">
        <v>813</v>
      </c>
      <c r="F632" s="29" t="s">
        <v>721</v>
      </c>
      <c r="G632" s="25" t="s">
        <v>1702</v>
      </c>
      <c r="H632" s="29" t="s">
        <v>52</v>
      </c>
      <c r="I632" s="25">
        <v>2</v>
      </c>
      <c r="J632" s="25">
        <v>1</v>
      </c>
      <c r="K632" s="32">
        <v>84.700000000000017</v>
      </c>
      <c r="L632" s="33">
        <v>181</v>
      </c>
      <c r="M632" s="33" t="s">
        <v>1742</v>
      </c>
      <c r="N632" s="33">
        <v>1</v>
      </c>
      <c r="O632" s="30">
        <v>96.3</v>
      </c>
      <c r="P632" s="33" t="s">
        <v>2076</v>
      </c>
      <c r="Q632" s="34">
        <f t="shared" si="35"/>
        <v>84.700000000000017</v>
      </c>
      <c r="R632" s="33">
        <v>1</v>
      </c>
      <c r="S632" s="34">
        <f t="shared" si="33"/>
        <v>84.7</v>
      </c>
    </row>
    <row r="633" spans="1:19">
      <c r="A633" s="25">
        <v>630</v>
      </c>
      <c r="B633" s="25" t="s">
        <v>2079</v>
      </c>
      <c r="C633" s="25"/>
      <c r="D633" s="25" t="s">
        <v>1702</v>
      </c>
      <c r="E633" s="36" t="s">
        <v>814</v>
      </c>
      <c r="F633" s="29" t="s">
        <v>2030</v>
      </c>
      <c r="G633" s="25" t="s">
        <v>15</v>
      </c>
      <c r="H633" s="29" t="s">
        <v>1828</v>
      </c>
      <c r="I633" s="25">
        <v>2</v>
      </c>
      <c r="J633" s="25">
        <v>1</v>
      </c>
      <c r="K633" s="32">
        <v>84.700000000000017</v>
      </c>
      <c r="L633" s="33">
        <v>181</v>
      </c>
      <c r="M633" s="33" t="s">
        <v>1742</v>
      </c>
      <c r="N633" s="33">
        <v>1</v>
      </c>
      <c r="O633" s="30">
        <v>96.3</v>
      </c>
      <c r="P633" s="33" t="s">
        <v>2076</v>
      </c>
      <c r="Q633" s="34">
        <f t="shared" si="35"/>
        <v>84.700000000000017</v>
      </c>
      <c r="R633" s="33">
        <v>1</v>
      </c>
      <c r="S633" s="34">
        <f t="shared" si="33"/>
        <v>84.7</v>
      </c>
    </row>
    <row r="634" spans="1:19">
      <c r="A634" s="25">
        <v>631</v>
      </c>
      <c r="B634" s="25" t="s">
        <v>2079</v>
      </c>
      <c r="C634" s="25"/>
      <c r="D634" s="25" t="s">
        <v>15</v>
      </c>
      <c r="E634" s="36" t="s">
        <v>815</v>
      </c>
      <c r="F634" s="29"/>
      <c r="G634" s="25" t="s">
        <v>2074</v>
      </c>
      <c r="H634" s="29"/>
      <c r="I634" s="25">
        <v>2</v>
      </c>
      <c r="J634" s="25">
        <v>1</v>
      </c>
      <c r="K634" s="38"/>
      <c r="L634" s="33">
        <v>0</v>
      </c>
      <c r="M634" s="33" t="s">
        <v>223</v>
      </c>
      <c r="N634" s="33">
        <v>1</v>
      </c>
      <c r="O634" s="30">
        <v>4.0999999999999996</v>
      </c>
      <c r="P634" s="33"/>
      <c r="Q634" s="34">
        <f t="shared" si="35"/>
        <v>0</v>
      </c>
      <c r="R634" s="33">
        <v>1</v>
      </c>
      <c r="S634" s="34">
        <f t="shared" si="33"/>
        <v>0</v>
      </c>
    </row>
    <row r="635" spans="1:19">
      <c r="A635" s="25">
        <v>632</v>
      </c>
      <c r="B635" s="25" t="s">
        <v>2079</v>
      </c>
      <c r="C635" s="25"/>
      <c r="D635" s="25" t="s">
        <v>2074</v>
      </c>
      <c r="E635" s="36" t="s">
        <v>816</v>
      </c>
      <c r="F635" s="29" t="s">
        <v>820</v>
      </c>
      <c r="G635" s="25" t="s">
        <v>15</v>
      </c>
      <c r="H635" s="29" t="s">
        <v>2081</v>
      </c>
      <c r="I635" s="25">
        <v>4</v>
      </c>
      <c r="J635" s="25">
        <v>1</v>
      </c>
      <c r="K635" s="32">
        <v>19.8</v>
      </c>
      <c r="L635" s="33">
        <v>87.4</v>
      </c>
      <c r="M635" s="33" t="s">
        <v>1742</v>
      </c>
      <c r="N635" s="33">
        <v>1</v>
      </c>
      <c r="O635" s="30">
        <v>28</v>
      </c>
      <c r="P635" s="33" t="s">
        <v>1884</v>
      </c>
      <c r="Q635" s="34">
        <f t="shared" si="35"/>
        <v>19.8</v>
      </c>
      <c r="R635" s="33">
        <v>1</v>
      </c>
      <c r="S635" s="34">
        <f t="shared" si="33"/>
        <v>19.8</v>
      </c>
    </row>
    <row r="636" spans="1:19">
      <c r="A636" s="25">
        <v>633</v>
      </c>
      <c r="B636" s="25" t="s">
        <v>778</v>
      </c>
      <c r="C636" s="25"/>
      <c r="D636" s="25" t="s">
        <v>2074</v>
      </c>
      <c r="E636" s="36" t="s">
        <v>817</v>
      </c>
      <c r="F636" s="29" t="s">
        <v>2090</v>
      </c>
      <c r="G636" s="25" t="s">
        <v>2074</v>
      </c>
      <c r="H636" s="29" t="s">
        <v>723</v>
      </c>
      <c r="I636" s="25">
        <v>4</v>
      </c>
      <c r="J636" s="25">
        <v>1</v>
      </c>
      <c r="K636" s="32">
        <v>8.3000000000000007</v>
      </c>
      <c r="L636" s="33">
        <v>41.4</v>
      </c>
      <c r="M636" s="33" t="s">
        <v>1747</v>
      </c>
      <c r="N636" s="33">
        <v>1</v>
      </c>
      <c r="O636" s="30">
        <v>16.5</v>
      </c>
      <c r="P636" s="33" t="s">
        <v>2083</v>
      </c>
      <c r="Q636" s="34">
        <f t="shared" si="35"/>
        <v>8.3000000000000007</v>
      </c>
      <c r="R636" s="33">
        <v>1</v>
      </c>
      <c r="S636" s="34">
        <f t="shared" si="33"/>
        <v>8.3000000000000007</v>
      </c>
    </row>
    <row r="637" spans="1:19">
      <c r="A637" s="25">
        <v>634</v>
      </c>
      <c r="B637" s="25" t="s">
        <v>2068</v>
      </c>
      <c r="C637" s="25"/>
      <c r="D637" s="25" t="s">
        <v>1702</v>
      </c>
      <c r="E637" s="36" t="s">
        <v>818</v>
      </c>
      <c r="F637" s="29" t="s">
        <v>2091</v>
      </c>
      <c r="G637" s="25" t="s">
        <v>15</v>
      </c>
      <c r="H637" s="29" t="s">
        <v>1958</v>
      </c>
      <c r="I637" s="25">
        <v>4</v>
      </c>
      <c r="J637" s="25">
        <v>1</v>
      </c>
      <c r="K637" s="32">
        <v>2</v>
      </c>
      <c r="L637" s="33">
        <v>16.2</v>
      </c>
      <c r="M637" s="33" t="s">
        <v>1760</v>
      </c>
      <c r="N637" s="33">
        <v>1</v>
      </c>
      <c r="O637" s="30">
        <v>10.199999999999999</v>
      </c>
      <c r="P637" s="33" t="s">
        <v>2044</v>
      </c>
      <c r="Q637" s="34">
        <f t="shared" si="35"/>
        <v>2</v>
      </c>
      <c r="R637" s="33">
        <v>1</v>
      </c>
      <c r="S637" s="34">
        <f t="shared" si="33"/>
        <v>2</v>
      </c>
    </row>
    <row r="638" spans="1:19">
      <c r="A638" s="25">
        <v>635</v>
      </c>
      <c r="B638" s="25" t="s">
        <v>2079</v>
      </c>
      <c r="C638" s="25"/>
      <c r="D638" s="25" t="s">
        <v>1714</v>
      </c>
      <c r="E638" s="36" t="s">
        <v>2092</v>
      </c>
      <c r="F638" s="29" t="s">
        <v>2093</v>
      </c>
      <c r="G638" s="25" t="s">
        <v>78</v>
      </c>
      <c r="H638" s="29" t="s">
        <v>1844</v>
      </c>
      <c r="I638" s="25">
        <v>2</v>
      </c>
      <c r="J638" s="25">
        <v>1</v>
      </c>
      <c r="K638" s="32">
        <v>4.42</v>
      </c>
      <c r="L638" s="33">
        <v>14.2</v>
      </c>
      <c r="M638" s="33" t="s">
        <v>1742</v>
      </c>
      <c r="N638" s="33">
        <v>1</v>
      </c>
      <c r="O638" s="30">
        <v>9.8000000000000007</v>
      </c>
      <c r="P638" s="33" t="s">
        <v>2076</v>
      </c>
      <c r="Q638" s="34">
        <f t="shared" si="35"/>
        <v>4.42</v>
      </c>
      <c r="R638" s="33">
        <v>1</v>
      </c>
      <c r="S638" s="34">
        <f t="shared" si="33"/>
        <v>4.4000000000000004</v>
      </c>
    </row>
    <row r="639" spans="1:19">
      <c r="A639" s="25">
        <v>636</v>
      </c>
      <c r="B639" s="25" t="s">
        <v>2079</v>
      </c>
      <c r="C639" s="25"/>
      <c r="D639" s="25" t="s">
        <v>2094</v>
      </c>
      <c r="E639" s="36" t="s">
        <v>821</v>
      </c>
      <c r="F639" s="29" t="s">
        <v>2095</v>
      </c>
      <c r="G639" s="25" t="s">
        <v>2094</v>
      </c>
      <c r="H639" s="29" t="s">
        <v>2096</v>
      </c>
      <c r="I639" s="25">
        <v>2</v>
      </c>
      <c r="J639" s="25">
        <v>1</v>
      </c>
      <c r="K639" s="32">
        <v>7</v>
      </c>
      <c r="L639" s="33">
        <v>20.399999999999999</v>
      </c>
      <c r="M639" s="33" t="s">
        <v>1742</v>
      </c>
      <c r="N639" s="33">
        <v>1</v>
      </c>
      <c r="O639" s="30">
        <v>13.4</v>
      </c>
      <c r="P639" s="33" t="s">
        <v>2076</v>
      </c>
      <c r="Q639" s="34">
        <f t="shared" si="35"/>
        <v>7</v>
      </c>
      <c r="R639" s="33">
        <v>1</v>
      </c>
      <c r="S639" s="34">
        <f t="shared" si="33"/>
        <v>7</v>
      </c>
    </row>
    <row r="640" spans="1:19">
      <c r="A640" s="25">
        <v>637</v>
      </c>
      <c r="B640" s="25" t="s">
        <v>2079</v>
      </c>
      <c r="C640" s="25"/>
      <c r="D640" s="25" t="s">
        <v>2094</v>
      </c>
      <c r="E640" s="36" t="s">
        <v>822</v>
      </c>
      <c r="F640" s="29" t="s">
        <v>2095</v>
      </c>
      <c r="G640" s="25" t="s">
        <v>2094</v>
      </c>
      <c r="H640" s="29" t="s">
        <v>2096</v>
      </c>
      <c r="I640" s="25">
        <v>2</v>
      </c>
      <c r="J640" s="25">
        <v>1</v>
      </c>
      <c r="K640" s="32">
        <v>4.5</v>
      </c>
      <c r="L640" s="33">
        <v>15.4</v>
      </c>
      <c r="M640" s="33" t="s">
        <v>1742</v>
      </c>
      <c r="N640" s="33">
        <v>1</v>
      </c>
      <c r="O640" s="30">
        <v>10.9</v>
      </c>
      <c r="P640" s="33" t="s">
        <v>2076</v>
      </c>
      <c r="Q640" s="34">
        <f t="shared" si="35"/>
        <v>4.5</v>
      </c>
      <c r="R640" s="33">
        <v>1</v>
      </c>
      <c r="S640" s="34">
        <f t="shared" si="33"/>
        <v>4.5</v>
      </c>
    </row>
    <row r="641" spans="1:19">
      <c r="A641" s="25">
        <v>638</v>
      </c>
      <c r="B641" s="25" t="s">
        <v>2079</v>
      </c>
      <c r="C641" s="25"/>
      <c r="D641" s="25" t="s">
        <v>2094</v>
      </c>
      <c r="E641" s="36" t="s">
        <v>823</v>
      </c>
      <c r="F641" s="29" t="s">
        <v>2097</v>
      </c>
      <c r="G641" s="25" t="s">
        <v>2094</v>
      </c>
      <c r="H641" s="29" t="s">
        <v>2096</v>
      </c>
      <c r="I641" s="25">
        <v>2</v>
      </c>
      <c r="J641" s="25">
        <v>1</v>
      </c>
      <c r="K641" s="32">
        <v>3.6</v>
      </c>
      <c r="L641" s="33">
        <v>11.1</v>
      </c>
      <c r="M641" s="33" t="s">
        <v>1742</v>
      </c>
      <c r="N641" s="33">
        <v>1</v>
      </c>
      <c r="O641" s="30">
        <v>7.5</v>
      </c>
      <c r="P641" s="33" t="s">
        <v>2076</v>
      </c>
      <c r="Q641" s="34">
        <f t="shared" si="35"/>
        <v>3.6</v>
      </c>
      <c r="R641" s="33">
        <v>1</v>
      </c>
      <c r="S641" s="34">
        <f t="shared" si="33"/>
        <v>3.6</v>
      </c>
    </row>
    <row r="642" spans="1:19">
      <c r="A642" s="25">
        <v>639</v>
      </c>
      <c r="B642" s="25" t="s">
        <v>2068</v>
      </c>
      <c r="C642" s="25"/>
      <c r="D642" s="25" t="s">
        <v>1714</v>
      </c>
      <c r="E642" s="36" t="s">
        <v>824</v>
      </c>
      <c r="F642" s="29" t="s">
        <v>2098</v>
      </c>
      <c r="G642" s="25" t="s">
        <v>1714</v>
      </c>
      <c r="H642" s="29" t="s">
        <v>1844</v>
      </c>
      <c r="I642" s="25">
        <v>2</v>
      </c>
      <c r="J642" s="25">
        <v>1</v>
      </c>
      <c r="K642" s="32">
        <v>4.42</v>
      </c>
      <c r="L642" s="33">
        <v>14.2</v>
      </c>
      <c r="M642" s="33" t="s">
        <v>1742</v>
      </c>
      <c r="N642" s="33">
        <v>1</v>
      </c>
      <c r="O642" s="30">
        <v>9.8000000000000007</v>
      </c>
      <c r="P642" s="33" t="s">
        <v>1816</v>
      </c>
      <c r="Q642" s="34">
        <f t="shared" si="35"/>
        <v>4.42</v>
      </c>
      <c r="R642" s="33">
        <v>1</v>
      </c>
      <c r="S642" s="34">
        <f t="shared" si="33"/>
        <v>4.4000000000000004</v>
      </c>
    </row>
    <row r="643" spans="1:19">
      <c r="A643" s="25">
        <v>640</v>
      </c>
      <c r="B643" s="25" t="s">
        <v>2068</v>
      </c>
      <c r="C643" s="25"/>
      <c r="D643" s="25" t="s">
        <v>1714</v>
      </c>
      <c r="E643" s="36" t="s">
        <v>825</v>
      </c>
      <c r="F643" s="29" t="s">
        <v>2099</v>
      </c>
      <c r="G643" s="25" t="s">
        <v>1714</v>
      </c>
      <c r="H643" s="29" t="s">
        <v>1844</v>
      </c>
      <c r="I643" s="25">
        <v>2</v>
      </c>
      <c r="J643" s="25">
        <v>1</v>
      </c>
      <c r="K643" s="32">
        <v>7</v>
      </c>
      <c r="L643" s="33">
        <v>20.399999999999999</v>
      </c>
      <c r="M643" s="33" t="s">
        <v>1742</v>
      </c>
      <c r="N643" s="33">
        <v>1</v>
      </c>
      <c r="O643" s="30">
        <v>13.4</v>
      </c>
      <c r="P643" s="33" t="s">
        <v>1816</v>
      </c>
      <c r="Q643" s="34">
        <f t="shared" si="35"/>
        <v>7</v>
      </c>
      <c r="R643" s="33">
        <v>1</v>
      </c>
      <c r="S643" s="34">
        <f t="shared" si="33"/>
        <v>7</v>
      </c>
    </row>
    <row r="644" spans="1:19">
      <c r="A644" s="25">
        <v>641</v>
      </c>
      <c r="B644" s="25" t="s">
        <v>2068</v>
      </c>
      <c r="C644" s="25"/>
      <c r="D644" s="25" t="s">
        <v>1714</v>
      </c>
      <c r="E644" s="36" t="s">
        <v>826</v>
      </c>
      <c r="F644" s="29" t="s">
        <v>2099</v>
      </c>
      <c r="G644" s="25" t="s">
        <v>1714</v>
      </c>
      <c r="H644" s="29" t="s">
        <v>1844</v>
      </c>
      <c r="I644" s="25">
        <v>2</v>
      </c>
      <c r="J644" s="25">
        <v>1</v>
      </c>
      <c r="K644" s="32">
        <v>4.5</v>
      </c>
      <c r="L644" s="33">
        <v>15.4</v>
      </c>
      <c r="M644" s="33" t="s">
        <v>1742</v>
      </c>
      <c r="N644" s="33">
        <v>1</v>
      </c>
      <c r="O644" s="30">
        <v>10.9</v>
      </c>
      <c r="P644" s="33" t="s">
        <v>1816</v>
      </c>
      <c r="Q644" s="34">
        <f t="shared" si="35"/>
        <v>4.5</v>
      </c>
      <c r="R644" s="33">
        <v>1</v>
      </c>
      <c r="S644" s="34">
        <f t="shared" si="33"/>
        <v>4.5</v>
      </c>
    </row>
    <row r="645" spans="1:19">
      <c r="A645" s="25">
        <v>642</v>
      </c>
      <c r="B645" s="25" t="s">
        <v>2068</v>
      </c>
      <c r="C645" s="25"/>
      <c r="D645" s="25" t="s">
        <v>1714</v>
      </c>
      <c r="E645" s="36" t="s">
        <v>827</v>
      </c>
      <c r="F645" s="29" t="s">
        <v>2100</v>
      </c>
      <c r="G645" s="25" t="s">
        <v>1714</v>
      </c>
      <c r="H645" s="29" t="s">
        <v>1844</v>
      </c>
      <c r="I645" s="25">
        <v>2</v>
      </c>
      <c r="J645" s="25">
        <v>1</v>
      </c>
      <c r="K645" s="32">
        <v>3.6</v>
      </c>
      <c r="L645" s="33">
        <v>11.1</v>
      </c>
      <c r="M645" s="33" t="s">
        <v>1742</v>
      </c>
      <c r="N645" s="33">
        <v>1</v>
      </c>
      <c r="O645" s="30">
        <v>7.5</v>
      </c>
      <c r="P645" s="33" t="s">
        <v>1816</v>
      </c>
      <c r="Q645" s="34">
        <f t="shared" si="35"/>
        <v>3.6</v>
      </c>
      <c r="R645" s="33">
        <v>1</v>
      </c>
      <c r="S645" s="34">
        <f t="shared" ref="S645:S708" si="37">IF(R645="",0,ROUND(Q645*R645,1))</f>
        <v>3.6</v>
      </c>
    </row>
    <row r="646" spans="1:19">
      <c r="A646" s="25">
        <v>643</v>
      </c>
      <c r="B646" s="25" t="s">
        <v>2068</v>
      </c>
      <c r="C646" s="25"/>
      <c r="D646" s="25" t="s">
        <v>1714</v>
      </c>
      <c r="E646" s="36" t="s">
        <v>828</v>
      </c>
      <c r="F646" s="29" t="s">
        <v>2098</v>
      </c>
      <c r="G646" s="25" t="s">
        <v>1714</v>
      </c>
      <c r="H646" s="29" t="s">
        <v>1844</v>
      </c>
      <c r="I646" s="25">
        <v>2</v>
      </c>
      <c r="J646" s="25">
        <v>1</v>
      </c>
      <c r="K646" s="32">
        <v>4.42</v>
      </c>
      <c r="L646" s="33">
        <v>14.2</v>
      </c>
      <c r="M646" s="33" t="s">
        <v>1742</v>
      </c>
      <c r="N646" s="33">
        <v>1</v>
      </c>
      <c r="O646" s="30">
        <v>9.8000000000000007</v>
      </c>
      <c r="P646" s="33" t="s">
        <v>1816</v>
      </c>
      <c r="Q646" s="34">
        <f t="shared" si="35"/>
        <v>4.42</v>
      </c>
      <c r="R646" s="33">
        <v>1</v>
      </c>
      <c r="S646" s="34">
        <f t="shared" si="37"/>
        <v>4.4000000000000004</v>
      </c>
    </row>
    <row r="647" spans="1:19">
      <c r="A647" s="25">
        <v>644</v>
      </c>
      <c r="B647" s="25" t="s">
        <v>2068</v>
      </c>
      <c r="C647" s="25"/>
      <c r="D647" s="25" t="s">
        <v>1714</v>
      </c>
      <c r="E647" s="36" t="s">
        <v>829</v>
      </c>
      <c r="F647" s="29" t="s">
        <v>2099</v>
      </c>
      <c r="G647" s="25" t="s">
        <v>1714</v>
      </c>
      <c r="H647" s="29" t="s">
        <v>1844</v>
      </c>
      <c r="I647" s="25">
        <v>2</v>
      </c>
      <c r="J647" s="25">
        <v>1</v>
      </c>
      <c r="K647" s="32">
        <v>7</v>
      </c>
      <c r="L647" s="33">
        <v>20.399999999999999</v>
      </c>
      <c r="M647" s="33" t="s">
        <v>1742</v>
      </c>
      <c r="N647" s="33">
        <v>1</v>
      </c>
      <c r="O647" s="30">
        <v>13.4</v>
      </c>
      <c r="P647" s="33" t="s">
        <v>1816</v>
      </c>
      <c r="Q647" s="34">
        <f t="shared" si="35"/>
        <v>7</v>
      </c>
      <c r="R647" s="33">
        <v>1</v>
      </c>
      <c r="S647" s="34">
        <f t="shared" si="37"/>
        <v>7</v>
      </c>
    </row>
    <row r="648" spans="1:19">
      <c r="A648" s="25">
        <v>645</v>
      </c>
      <c r="B648" s="25" t="s">
        <v>2068</v>
      </c>
      <c r="C648" s="25"/>
      <c r="D648" s="25" t="s">
        <v>1714</v>
      </c>
      <c r="E648" s="36" t="s">
        <v>830</v>
      </c>
      <c r="F648" s="29" t="s">
        <v>2099</v>
      </c>
      <c r="G648" s="25" t="s">
        <v>1714</v>
      </c>
      <c r="H648" s="29" t="s">
        <v>1844</v>
      </c>
      <c r="I648" s="25">
        <v>2</v>
      </c>
      <c r="J648" s="25">
        <v>1</v>
      </c>
      <c r="K648" s="32">
        <v>4.5</v>
      </c>
      <c r="L648" s="33">
        <v>15.4</v>
      </c>
      <c r="M648" s="33" t="s">
        <v>1742</v>
      </c>
      <c r="N648" s="33">
        <v>1</v>
      </c>
      <c r="O648" s="30">
        <v>10.9</v>
      </c>
      <c r="P648" s="33" t="s">
        <v>1816</v>
      </c>
      <c r="Q648" s="34">
        <f t="shared" si="35"/>
        <v>4.5</v>
      </c>
      <c r="R648" s="33">
        <v>1</v>
      </c>
      <c r="S648" s="34">
        <f t="shared" si="37"/>
        <v>4.5</v>
      </c>
    </row>
    <row r="649" spans="1:19">
      <c r="A649" s="25">
        <v>646</v>
      </c>
      <c r="B649" s="25" t="s">
        <v>2068</v>
      </c>
      <c r="C649" s="25"/>
      <c r="D649" s="25" t="s">
        <v>1714</v>
      </c>
      <c r="E649" s="36" t="s">
        <v>831</v>
      </c>
      <c r="F649" s="29" t="s">
        <v>2100</v>
      </c>
      <c r="G649" s="25" t="s">
        <v>1714</v>
      </c>
      <c r="H649" s="29" t="s">
        <v>1844</v>
      </c>
      <c r="I649" s="25">
        <v>2</v>
      </c>
      <c r="J649" s="25">
        <v>1</v>
      </c>
      <c r="K649" s="32">
        <v>3.6</v>
      </c>
      <c r="L649" s="33">
        <v>11.1</v>
      </c>
      <c r="M649" s="33" t="s">
        <v>1742</v>
      </c>
      <c r="N649" s="33">
        <v>1</v>
      </c>
      <c r="O649" s="30">
        <v>7.5</v>
      </c>
      <c r="P649" s="33" t="s">
        <v>1816</v>
      </c>
      <c r="Q649" s="34">
        <f t="shared" si="35"/>
        <v>3.6</v>
      </c>
      <c r="R649" s="33">
        <v>1</v>
      </c>
      <c r="S649" s="34">
        <f t="shared" si="37"/>
        <v>3.6</v>
      </c>
    </row>
    <row r="650" spans="1:19">
      <c r="A650" s="25">
        <v>647</v>
      </c>
      <c r="B650" s="25" t="s">
        <v>2068</v>
      </c>
      <c r="C650" s="25"/>
      <c r="D650" s="25" t="s">
        <v>1714</v>
      </c>
      <c r="E650" s="36" t="s">
        <v>832</v>
      </c>
      <c r="F650" s="29" t="s">
        <v>2098</v>
      </c>
      <c r="G650" s="25" t="s">
        <v>1714</v>
      </c>
      <c r="H650" s="29" t="s">
        <v>1844</v>
      </c>
      <c r="I650" s="25">
        <v>2</v>
      </c>
      <c r="J650" s="25">
        <v>1</v>
      </c>
      <c r="K650" s="32">
        <v>4.42</v>
      </c>
      <c r="L650" s="33">
        <v>14.2</v>
      </c>
      <c r="M650" s="33" t="s">
        <v>1742</v>
      </c>
      <c r="N650" s="33">
        <v>1</v>
      </c>
      <c r="O650" s="30">
        <v>9.8000000000000007</v>
      </c>
      <c r="P650" s="33" t="s">
        <v>1816</v>
      </c>
      <c r="Q650" s="34">
        <f t="shared" si="35"/>
        <v>4.42</v>
      </c>
      <c r="R650" s="33">
        <v>1</v>
      </c>
      <c r="S650" s="34">
        <f t="shared" si="37"/>
        <v>4.4000000000000004</v>
      </c>
    </row>
    <row r="651" spans="1:19">
      <c r="A651" s="25">
        <v>648</v>
      </c>
      <c r="B651" s="25" t="s">
        <v>2068</v>
      </c>
      <c r="C651" s="25"/>
      <c r="D651" s="25" t="s">
        <v>1714</v>
      </c>
      <c r="E651" s="36" t="s">
        <v>833</v>
      </c>
      <c r="F651" s="29" t="s">
        <v>2099</v>
      </c>
      <c r="G651" s="25" t="s">
        <v>1714</v>
      </c>
      <c r="H651" s="29" t="s">
        <v>1844</v>
      </c>
      <c r="I651" s="25">
        <v>2</v>
      </c>
      <c r="J651" s="25">
        <v>1</v>
      </c>
      <c r="K651" s="32">
        <v>7</v>
      </c>
      <c r="L651" s="33">
        <v>20.399999999999999</v>
      </c>
      <c r="M651" s="33" t="s">
        <v>1742</v>
      </c>
      <c r="N651" s="33">
        <v>1</v>
      </c>
      <c r="O651" s="30">
        <v>13.4</v>
      </c>
      <c r="P651" s="33" t="s">
        <v>1816</v>
      </c>
      <c r="Q651" s="34">
        <f t="shared" si="35"/>
        <v>7</v>
      </c>
      <c r="R651" s="33">
        <v>1</v>
      </c>
      <c r="S651" s="34">
        <f t="shared" si="37"/>
        <v>7</v>
      </c>
    </row>
    <row r="652" spans="1:19">
      <c r="A652" s="25">
        <v>649</v>
      </c>
      <c r="B652" s="25" t="s">
        <v>2068</v>
      </c>
      <c r="C652" s="25"/>
      <c r="D652" s="25" t="s">
        <v>1714</v>
      </c>
      <c r="E652" s="36" t="s">
        <v>834</v>
      </c>
      <c r="F652" s="29" t="s">
        <v>2099</v>
      </c>
      <c r="G652" s="25" t="s">
        <v>1714</v>
      </c>
      <c r="H652" s="29" t="s">
        <v>1844</v>
      </c>
      <c r="I652" s="25">
        <v>2</v>
      </c>
      <c r="J652" s="25">
        <v>1</v>
      </c>
      <c r="K652" s="32">
        <v>4.5</v>
      </c>
      <c r="L652" s="33">
        <v>15.4</v>
      </c>
      <c r="M652" s="33" t="s">
        <v>1742</v>
      </c>
      <c r="N652" s="33">
        <v>1</v>
      </c>
      <c r="O652" s="30">
        <v>10.9</v>
      </c>
      <c r="P652" s="33" t="s">
        <v>1816</v>
      </c>
      <c r="Q652" s="34">
        <f t="shared" si="35"/>
        <v>4.5</v>
      </c>
      <c r="R652" s="33">
        <v>1</v>
      </c>
      <c r="S652" s="34">
        <f t="shared" si="37"/>
        <v>4.5</v>
      </c>
    </row>
    <row r="653" spans="1:19">
      <c r="A653" s="25">
        <v>650</v>
      </c>
      <c r="B653" s="25" t="s">
        <v>2068</v>
      </c>
      <c r="C653" s="25"/>
      <c r="D653" s="25" t="s">
        <v>1714</v>
      </c>
      <c r="E653" s="36" t="s">
        <v>835</v>
      </c>
      <c r="F653" s="29" t="s">
        <v>2100</v>
      </c>
      <c r="G653" s="25" t="s">
        <v>1714</v>
      </c>
      <c r="H653" s="29" t="s">
        <v>1844</v>
      </c>
      <c r="I653" s="25">
        <v>2</v>
      </c>
      <c r="J653" s="25">
        <v>1</v>
      </c>
      <c r="K653" s="32">
        <v>3.6</v>
      </c>
      <c r="L653" s="33">
        <v>11.1</v>
      </c>
      <c r="M653" s="33" t="s">
        <v>1742</v>
      </c>
      <c r="N653" s="33">
        <v>1</v>
      </c>
      <c r="O653" s="30">
        <v>7.5</v>
      </c>
      <c r="P653" s="33" t="s">
        <v>1816</v>
      </c>
      <c r="Q653" s="34">
        <f t="shared" si="35"/>
        <v>3.6</v>
      </c>
      <c r="R653" s="33">
        <v>1</v>
      </c>
      <c r="S653" s="34">
        <f t="shared" si="37"/>
        <v>3.6</v>
      </c>
    </row>
    <row r="654" spans="1:19">
      <c r="A654" s="25">
        <v>651</v>
      </c>
      <c r="B654" s="25" t="s">
        <v>2068</v>
      </c>
      <c r="C654" s="25"/>
      <c r="D654" s="25" t="s">
        <v>1714</v>
      </c>
      <c r="E654" s="36" t="s">
        <v>836</v>
      </c>
      <c r="F654" s="29" t="s">
        <v>2098</v>
      </c>
      <c r="G654" s="25" t="s">
        <v>1714</v>
      </c>
      <c r="H654" s="29" t="s">
        <v>1844</v>
      </c>
      <c r="I654" s="25">
        <v>2</v>
      </c>
      <c r="J654" s="25">
        <v>1</v>
      </c>
      <c r="K654" s="32">
        <v>4.42</v>
      </c>
      <c r="L654" s="33">
        <v>14.2</v>
      </c>
      <c r="M654" s="33" t="s">
        <v>1742</v>
      </c>
      <c r="N654" s="33">
        <v>1</v>
      </c>
      <c r="O654" s="30">
        <v>9.8000000000000007</v>
      </c>
      <c r="P654" s="33" t="s">
        <v>1816</v>
      </c>
      <c r="Q654" s="34">
        <f t="shared" si="35"/>
        <v>4.42</v>
      </c>
      <c r="R654" s="33">
        <v>1</v>
      </c>
      <c r="S654" s="34">
        <f t="shared" si="37"/>
        <v>4.4000000000000004</v>
      </c>
    </row>
    <row r="655" spans="1:19">
      <c r="A655" s="25">
        <v>652</v>
      </c>
      <c r="B655" s="25" t="s">
        <v>2068</v>
      </c>
      <c r="C655" s="25"/>
      <c r="D655" s="25" t="s">
        <v>1714</v>
      </c>
      <c r="E655" s="36" t="s">
        <v>837</v>
      </c>
      <c r="F655" s="29" t="s">
        <v>2099</v>
      </c>
      <c r="G655" s="25" t="s">
        <v>1714</v>
      </c>
      <c r="H655" s="29" t="s">
        <v>1844</v>
      </c>
      <c r="I655" s="25">
        <v>2</v>
      </c>
      <c r="J655" s="25">
        <v>1</v>
      </c>
      <c r="K655" s="32">
        <v>7</v>
      </c>
      <c r="L655" s="33">
        <v>20.399999999999999</v>
      </c>
      <c r="M655" s="33" t="s">
        <v>1742</v>
      </c>
      <c r="N655" s="33">
        <v>1</v>
      </c>
      <c r="O655" s="30">
        <v>13.4</v>
      </c>
      <c r="P655" s="33" t="s">
        <v>1816</v>
      </c>
      <c r="Q655" s="34">
        <f t="shared" si="35"/>
        <v>7</v>
      </c>
      <c r="R655" s="33">
        <v>1</v>
      </c>
      <c r="S655" s="34">
        <f t="shared" si="37"/>
        <v>7</v>
      </c>
    </row>
    <row r="656" spans="1:19">
      <c r="A656" s="25">
        <v>653</v>
      </c>
      <c r="B656" s="25" t="s">
        <v>2068</v>
      </c>
      <c r="C656" s="25"/>
      <c r="D656" s="25" t="s">
        <v>1714</v>
      </c>
      <c r="E656" s="36" t="s">
        <v>838</v>
      </c>
      <c r="F656" s="29" t="s">
        <v>2099</v>
      </c>
      <c r="G656" s="25" t="s">
        <v>1714</v>
      </c>
      <c r="H656" s="29" t="s">
        <v>1844</v>
      </c>
      <c r="I656" s="25">
        <v>2</v>
      </c>
      <c r="J656" s="25">
        <v>1</v>
      </c>
      <c r="K656" s="32">
        <v>4.5</v>
      </c>
      <c r="L656" s="33">
        <v>15.4</v>
      </c>
      <c r="M656" s="33" t="s">
        <v>1742</v>
      </c>
      <c r="N656" s="33">
        <v>1</v>
      </c>
      <c r="O656" s="30">
        <v>10.9</v>
      </c>
      <c r="P656" s="33" t="s">
        <v>1816</v>
      </c>
      <c r="Q656" s="34">
        <f t="shared" si="35"/>
        <v>4.5</v>
      </c>
      <c r="R656" s="33">
        <v>1</v>
      </c>
      <c r="S656" s="34">
        <f t="shared" si="37"/>
        <v>4.5</v>
      </c>
    </row>
    <row r="657" spans="1:19">
      <c r="A657" s="25">
        <v>654</v>
      </c>
      <c r="B657" s="25" t="s">
        <v>2068</v>
      </c>
      <c r="C657" s="25"/>
      <c r="D657" s="25" t="s">
        <v>1714</v>
      </c>
      <c r="E657" s="36" t="s">
        <v>839</v>
      </c>
      <c r="F657" s="29" t="s">
        <v>2100</v>
      </c>
      <c r="G657" s="25" t="s">
        <v>1714</v>
      </c>
      <c r="H657" s="29" t="s">
        <v>1844</v>
      </c>
      <c r="I657" s="25">
        <v>2</v>
      </c>
      <c r="J657" s="25">
        <v>1</v>
      </c>
      <c r="K657" s="32">
        <v>3.6</v>
      </c>
      <c r="L657" s="33">
        <v>11.1</v>
      </c>
      <c r="M657" s="33" t="s">
        <v>1742</v>
      </c>
      <c r="N657" s="33">
        <v>1</v>
      </c>
      <c r="O657" s="30">
        <v>7.5</v>
      </c>
      <c r="P657" s="33" t="s">
        <v>1816</v>
      </c>
      <c r="Q657" s="34">
        <f t="shared" si="35"/>
        <v>3.6</v>
      </c>
      <c r="R657" s="33">
        <v>1</v>
      </c>
      <c r="S657" s="34">
        <f t="shared" si="37"/>
        <v>3.6</v>
      </c>
    </row>
    <row r="658" spans="1:19">
      <c r="A658" s="25">
        <v>655</v>
      </c>
      <c r="B658" s="25" t="s">
        <v>2068</v>
      </c>
      <c r="C658" s="25"/>
      <c r="D658" s="25" t="s">
        <v>1714</v>
      </c>
      <c r="E658" s="36" t="s">
        <v>2101</v>
      </c>
      <c r="F658" s="29" t="s">
        <v>2102</v>
      </c>
      <c r="G658" s="25" t="s">
        <v>1714</v>
      </c>
      <c r="H658" s="29" t="s">
        <v>1844</v>
      </c>
      <c r="I658" s="25">
        <v>2</v>
      </c>
      <c r="J658" s="25">
        <v>1</v>
      </c>
      <c r="K658" s="32">
        <v>4.5</v>
      </c>
      <c r="L658" s="33">
        <v>12.9</v>
      </c>
      <c r="M658" s="33" t="s">
        <v>1742</v>
      </c>
      <c r="N658" s="33">
        <v>1</v>
      </c>
      <c r="O658" s="30">
        <v>8.4</v>
      </c>
      <c r="P658" s="33" t="s">
        <v>1816</v>
      </c>
      <c r="Q658" s="34">
        <f t="shared" si="35"/>
        <v>4.5</v>
      </c>
      <c r="R658" s="33">
        <v>1</v>
      </c>
      <c r="S658" s="34">
        <f t="shared" si="37"/>
        <v>4.5</v>
      </c>
    </row>
    <row r="659" spans="1:19">
      <c r="A659" s="25">
        <v>656</v>
      </c>
      <c r="B659" s="25" t="s">
        <v>2068</v>
      </c>
      <c r="C659" s="25"/>
      <c r="D659" s="25" t="s">
        <v>1714</v>
      </c>
      <c r="E659" s="36" t="s">
        <v>840</v>
      </c>
      <c r="F659" s="29" t="s">
        <v>2103</v>
      </c>
      <c r="G659" s="25" t="s">
        <v>1714</v>
      </c>
      <c r="H659" s="29" t="s">
        <v>1958</v>
      </c>
      <c r="I659" s="25">
        <v>4</v>
      </c>
      <c r="J659" s="25">
        <v>1</v>
      </c>
      <c r="K659" s="32">
        <v>7</v>
      </c>
      <c r="L659" s="33">
        <v>31.9</v>
      </c>
      <c r="M659" s="33" t="s">
        <v>1760</v>
      </c>
      <c r="N659" s="33">
        <v>1</v>
      </c>
      <c r="O659" s="30">
        <v>10.9</v>
      </c>
      <c r="P659" s="33" t="s">
        <v>1748</v>
      </c>
      <c r="Q659" s="34">
        <f t="shared" si="35"/>
        <v>7</v>
      </c>
      <c r="R659" s="33">
        <v>1</v>
      </c>
      <c r="S659" s="34">
        <f t="shared" si="37"/>
        <v>7</v>
      </c>
    </row>
    <row r="660" spans="1:19">
      <c r="A660" s="25">
        <v>657</v>
      </c>
      <c r="B660" s="25" t="s">
        <v>2068</v>
      </c>
      <c r="C660" s="25"/>
      <c r="D660" s="25" t="s">
        <v>1714</v>
      </c>
      <c r="E660" s="36" t="s">
        <v>841</v>
      </c>
      <c r="F660" s="29" t="s">
        <v>2103</v>
      </c>
      <c r="G660" s="25" t="s">
        <v>1714</v>
      </c>
      <c r="H660" s="29" t="s">
        <v>1958</v>
      </c>
      <c r="I660" s="25">
        <v>4</v>
      </c>
      <c r="J660" s="25">
        <v>1</v>
      </c>
      <c r="K660" s="32">
        <v>4.5</v>
      </c>
      <c r="L660" s="33">
        <v>21.9</v>
      </c>
      <c r="M660" s="33" t="s">
        <v>1760</v>
      </c>
      <c r="N660" s="33">
        <v>1</v>
      </c>
      <c r="O660" s="30">
        <v>8.4</v>
      </c>
      <c r="P660" s="33" t="s">
        <v>1748</v>
      </c>
      <c r="Q660" s="34">
        <f t="shared" si="35"/>
        <v>4.5</v>
      </c>
      <c r="R660" s="33">
        <v>1</v>
      </c>
      <c r="S660" s="34">
        <f t="shared" si="37"/>
        <v>4.5</v>
      </c>
    </row>
    <row r="661" spans="1:19">
      <c r="A661" s="25">
        <v>658</v>
      </c>
      <c r="B661" s="25" t="s">
        <v>2068</v>
      </c>
      <c r="C661" s="25"/>
      <c r="D661" s="25" t="s">
        <v>1714</v>
      </c>
      <c r="E661" s="36" t="s">
        <v>842</v>
      </c>
      <c r="F661" s="29" t="s">
        <v>2104</v>
      </c>
      <c r="G661" s="25" t="s">
        <v>1714</v>
      </c>
      <c r="H661" s="29" t="s">
        <v>1844</v>
      </c>
      <c r="I661" s="25">
        <v>2</v>
      </c>
      <c r="J661" s="25">
        <v>1</v>
      </c>
      <c r="K661" s="32">
        <v>50.4</v>
      </c>
      <c r="L661" s="33">
        <v>123.7</v>
      </c>
      <c r="M661" s="33" t="s">
        <v>1742</v>
      </c>
      <c r="N661" s="33">
        <v>1</v>
      </c>
      <c r="O661" s="30">
        <v>73.3</v>
      </c>
      <c r="P661" s="33" t="s">
        <v>1816</v>
      </c>
      <c r="Q661" s="34">
        <f t="shared" si="35"/>
        <v>50.4</v>
      </c>
      <c r="R661" s="33">
        <v>1</v>
      </c>
      <c r="S661" s="34">
        <f t="shared" si="37"/>
        <v>50.4</v>
      </c>
    </row>
    <row r="662" spans="1:19">
      <c r="A662" s="25">
        <v>659</v>
      </c>
      <c r="B662" s="25" t="s">
        <v>2068</v>
      </c>
      <c r="C662" s="25"/>
      <c r="D662" s="25" t="s">
        <v>1714</v>
      </c>
      <c r="E662" s="36" t="s">
        <v>857</v>
      </c>
      <c r="F662" s="29" t="s">
        <v>2102</v>
      </c>
      <c r="G662" s="25" t="s">
        <v>1714</v>
      </c>
      <c r="H662" s="29" t="s">
        <v>1844</v>
      </c>
      <c r="I662" s="25">
        <v>2</v>
      </c>
      <c r="J662" s="25">
        <v>1</v>
      </c>
      <c r="K662" s="32">
        <v>4.5</v>
      </c>
      <c r="L662" s="33">
        <v>12.9</v>
      </c>
      <c r="M662" s="33" t="s">
        <v>1742</v>
      </c>
      <c r="N662" s="33">
        <v>1</v>
      </c>
      <c r="O662" s="30">
        <v>8.4</v>
      </c>
      <c r="P662" s="33" t="s">
        <v>1816</v>
      </c>
      <c r="Q662" s="34">
        <f t="shared" si="35"/>
        <v>4.5</v>
      </c>
      <c r="R662" s="33">
        <v>1</v>
      </c>
      <c r="S662" s="34">
        <f t="shared" si="37"/>
        <v>4.5</v>
      </c>
    </row>
    <row r="663" spans="1:19">
      <c r="A663" s="25">
        <v>660</v>
      </c>
      <c r="B663" s="25" t="s">
        <v>2068</v>
      </c>
      <c r="C663" s="25"/>
      <c r="D663" s="25" t="s">
        <v>1714</v>
      </c>
      <c r="E663" s="36" t="s">
        <v>858</v>
      </c>
      <c r="F663" s="29" t="s">
        <v>2103</v>
      </c>
      <c r="G663" s="25" t="s">
        <v>1714</v>
      </c>
      <c r="H663" s="29" t="s">
        <v>1958</v>
      </c>
      <c r="I663" s="25">
        <v>4</v>
      </c>
      <c r="J663" s="25">
        <v>1</v>
      </c>
      <c r="K663" s="32">
        <v>7</v>
      </c>
      <c r="L663" s="33">
        <v>31.9</v>
      </c>
      <c r="M663" s="33" t="s">
        <v>1760</v>
      </c>
      <c r="N663" s="33">
        <v>1</v>
      </c>
      <c r="O663" s="30">
        <v>10.9</v>
      </c>
      <c r="P663" s="33" t="s">
        <v>1748</v>
      </c>
      <c r="Q663" s="34">
        <f t="shared" si="35"/>
        <v>7</v>
      </c>
      <c r="R663" s="33">
        <v>1</v>
      </c>
      <c r="S663" s="34">
        <f t="shared" si="37"/>
        <v>7</v>
      </c>
    </row>
    <row r="664" spans="1:19">
      <c r="A664" s="25">
        <v>661</v>
      </c>
      <c r="B664" s="25" t="s">
        <v>2068</v>
      </c>
      <c r="C664" s="25"/>
      <c r="D664" s="25" t="s">
        <v>1714</v>
      </c>
      <c r="E664" s="36" t="s">
        <v>859</v>
      </c>
      <c r="F664" s="29" t="s">
        <v>2103</v>
      </c>
      <c r="G664" s="25" t="s">
        <v>1714</v>
      </c>
      <c r="H664" s="29" t="s">
        <v>1958</v>
      </c>
      <c r="I664" s="25">
        <v>4</v>
      </c>
      <c r="J664" s="25">
        <v>1</v>
      </c>
      <c r="K664" s="32">
        <v>4.5</v>
      </c>
      <c r="L664" s="33">
        <v>21.9</v>
      </c>
      <c r="M664" s="33" t="s">
        <v>1760</v>
      </c>
      <c r="N664" s="33">
        <v>1</v>
      </c>
      <c r="O664" s="30">
        <v>8.4</v>
      </c>
      <c r="P664" s="33" t="s">
        <v>1748</v>
      </c>
      <c r="Q664" s="34">
        <f t="shared" si="35"/>
        <v>4.5</v>
      </c>
      <c r="R664" s="33">
        <v>1</v>
      </c>
      <c r="S664" s="34">
        <f t="shared" si="37"/>
        <v>4.5</v>
      </c>
    </row>
    <row r="665" spans="1:19">
      <c r="A665" s="25">
        <v>662</v>
      </c>
      <c r="B665" s="25" t="s">
        <v>2068</v>
      </c>
      <c r="C665" s="25"/>
      <c r="D665" s="25" t="s">
        <v>1714</v>
      </c>
      <c r="E665" s="36" t="s">
        <v>860</v>
      </c>
      <c r="F665" s="29" t="s">
        <v>2104</v>
      </c>
      <c r="G665" s="25" t="s">
        <v>1714</v>
      </c>
      <c r="H665" s="29" t="s">
        <v>1844</v>
      </c>
      <c r="I665" s="25">
        <v>2</v>
      </c>
      <c r="J665" s="25">
        <v>1</v>
      </c>
      <c r="K665" s="32">
        <v>50.4</v>
      </c>
      <c r="L665" s="33">
        <v>123.7</v>
      </c>
      <c r="M665" s="33" t="s">
        <v>1742</v>
      </c>
      <c r="N665" s="33">
        <v>1</v>
      </c>
      <c r="O665" s="30">
        <v>73.3</v>
      </c>
      <c r="P665" s="33" t="s">
        <v>1816</v>
      </c>
      <c r="Q665" s="34">
        <f t="shared" si="35"/>
        <v>50.4</v>
      </c>
      <c r="R665" s="33">
        <v>1</v>
      </c>
      <c r="S665" s="34">
        <f t="shared" si="37"/>
        <v>50.4</v>
      </c>
    </row>
    <row r="666" spans="1:19">
      <c r="A666" s="25">
        <v>663</v>
      </c>
      <c r="B666" s="25" t="s">
        <v>2068</v>
      </c>
      <c r="C666" s="25"/>
      <c r="D666" s="25" t="s">
        <v>1714</v>
      </c>
      <c r="E666" s="36" t="s">
        <v>853</v>
      </c>
      <c r="F666" s="29" t="s">
        <v>2102</v>
      </c>
      <c r="G666" s="25" t="s">
        <v>1714</v>
      </c>
      <c r="H666" s="29" t="s">
        <v>1844</v>
      </c>
      <c r="I666" s="25">
        <v>2</v>
      </c>
      <c r="J666" s="25">
        <v>1</v>
      </c>
      <c r="K666" s="32">
        <v>4.5</v>
      </c>
      <c r="L666" s="33">
        <v>12.9</v>
      </c>
      <c r="M666" s="33" t="s">
        <v>1742</v>
      </c>
      <c r="N666" s="33">
        <v>1</v>
      </c>
      <c r="O666" s="30">
        <v>8.4</v>
      </c>
      <c r="P666" s="33" t="s">
        <v>1816</v>
      </c>
      <c r="Q666" s="34">
        <f t="shared" si="35"/>
        <v>4.5</v>
      </c>
      <c r="R666" s="33">
        <v>1</v>
      </c>
      <c r="S666" s="34">
        <f t="shared" si="37"/>
        <v>4.5</v>
      </c>
    </row>
    <row r="667" spans="1:19">
      <c r="A667" s="25">
        <v>664</v>
      </c>
      <c r="B667" s="25" t="s">
        <v>2068</v>
      </c>
      <c r="C667" s="25"/>
      <c r="D667" s="25" t="s">
        <v>1714</v>
      </c>
      <c r="E667" s="36" t="s">
        <v>854</v>
      </c>
      <c r="F667" s="29" t="s">
        <v>2103</v>
      </c>
      <c r="G667" s="25" t="s">
        <v>1714</v>
      </c>
      <c r="H667" s="29" t="s">
        <v>1958</v>
      </c>
      <c r="I667" s="25">
        <v>4</v>
      </c>
      <c r="J667" s="25">
        <v>1</v>
      </c>
      <c r="K667" s="32">
        <v>7</v>
      </c>
      <c r="L667" s="33">
        <v>31.9</v>
      </c>
      <c r="M667" s="33" t="s">
        <v>1760</v>
      </c>
      <c r="N667" s="33">
        <v>1</v>
      </c>
      <c r="O667" s="30">
        <v>10.9</v>
      </c>
      <c r="P667" s="33" t="s">
        <v>1748</v>
      </c>
      <c r="Q667" s="34">
        <f t="shared" si="35"/>
        <v>7</v>
      </c>
      <c r="R667" s="33">
        <v>1</v>
      </c>
      <c r="S667" s="34">
        <f t="shared" si="37"/>
        <v>7</v>
      </c>
    </row>
    <row r="668" spans="1:19">
      <c r="A668" s="25">
        <v>665</v>
      </c>
      <c r="B668" s="25" t="s">
        <v>2068</v>
      </c>
      <c r="C668" s="25"/>
      <c r="D668" s="25" t="s">
        <v>1714</v>
      </c>
      <c r="E668" s="36" t="s">
        <v>855</v>
      </c>
      <c r="F668" s="29" t="s">
        <v>2103</v>
      </c>
      <c r="G668" s="25" t="s">
        <v>1714</v>
      </c>
      <c r="H668" s="29" t="s">
        <v>1958</v>
      </c>
      <c r="I668" s="25">
        <v>4</v>
      </c>
      <c r="J668" s="25">
        <v>1</v>
      </c>
      <c r="K668" s="32">
        <v>4.5</v>
      </c>
      <c r="L668" s="33">
        <v>21.9</v>
      </c>
      <c r="M668" s="33" t="s">
        <v>1760</v>
      </c>
      <c r="N668" s="33">
        <v>1</v>
      </c>
      <c r="O668" s="30">
        <v>8.4</v>
      </c>
      <c r="P668" s="33" t="s">
        <v>1748</v>
      </c>
      <c r="Q668" s="34">
        <f t="shared" si="35"/>
        <v>4.5</v>
      </c>
      <c r="R668" s="33">
        <v>1</v>
      </c>
      <c r="S668" s="34">
        <f t="shared" si="37"/>
        <v>4.5</v>
      </c>
    </row>
    <row r="669" spans="1:19">
      <c r="A669" s="25">
        <v>666</v>
      </c>
      <c r="B669" s="25" t="s">
        <v>2068</v>
      </c>
      <c r="C669" s="25"/>
      <c r="D669" s="25" t="s">
        <v>1714</v>
      </c>
      <c r="E669" s="36" t="s">
        <v>856</v>
      </c>
      <c r="F669" s="29" t="s">
        <v>2104</v>
      </c>
      <c r="G669" s="25" t="s">
        <v>1714</v>
      </c>
      <c r="H669" s="29" t="s">
        <v>1844</v>
      </c>
      <c r="I669" s="25">
        <v>2</v>
      </c>
      <c r="J669" s="25">
        <v>1</v>
      </c>
      <c r="K669" s="32">
        <v>50.4</v>
      </c>
      <c r="L669" s="33">
        <v>123.7</v>
      </c>
      <c r="M669" s="33" t="s">
        <v>1742</v>
      </c>
      <c r="N669" s="33">
        <v>1</v>
      </c>
      <c r="O669" s="30">
        <v>73.3</v>
      </c>
      <c r="P669" s="33" t="s">
        <v>1816</v>
      </c>
      <c r="Q669" s="34">
        <f t="shared" si="35"/>
        <v>50.4</v>
      </c>
      <c r="R669" s="33">
        <v>1</v>
      </c>
      <c r="S669" s="34">
        <f t="shared" si="37"/>
        <v>50.4</v>
      </c>
    </row>
    <row r="670" spans="1:19">
      <c r="A670" s="25">
        <v>667</v>
      </c>
      <c r="B670" s="25" t="s">
        <v>2068</v>
      </c>
      <c r="C670" s="25"/>
      <c r="D670" s="25" t="s">
        <v>1714</v>
      </c>
      <c r="E670" s="36" t="s">
        <v>849</v>
      </c>
      <c r="F670" s="29" t="s">
        <v>2102</v>
      </c>
      <c r="G670" s="25" t="s">
        <v>1714</v>
      </c>
      <c r="H670" s="29" t="s">
        <v>1844</v>
      </c>
      <c r="I670" s="25">
        <v>2</v>
      </c>
      <c r="J670" s="25">
        <v>1</v>
      </c>
      <c r="K670" s="32">
        <v>4.5</v>
      </c>
      <c r="L670" s="33">
        <v>12.9</v>
      </c>
      <c r="M670" s="33" t="s">
        <v>1742</v>
      </c>
      <c r="N670" s="33">
        <v>1</v>
      </c>
      <c r="O670" s="30">
        <v>8.4</v>
      </c>
      <c r="P670" s="33" t="s">
        <v>1816</v>
      </c>
      <c r="Q670" s="34">
        <f t="shared" si="35"/>
        <v>4.5</v>
      </c>
      <c r="R670" s="33">
        <v>1</v>
      </c>
      <c r="S670" s="34">
        <f t="shared" si="37"/>
        <v>4.5</v>
      </c>
    </row>
    <row r="671" spans="1:19">
      <c r="A671" s="25">
        <v>668</v>
      </c>
      <c r="B671" s="25" t="s">
        <v>2068</v>
      </c>
      <c r="C671" s="25"/>
      <c r="D671" s="25" t="s">
        <v>1714</v>
      </c>
      <c r="E671" s="36" t="s">
        <v>850</v>
      </c>
      <c r="F671" s="29" t="s">
        <v>2103</v>
      </c>
      <c r="G671" s="25" t="s">
        <v>1714</v>
      </c>
      <c r="H671" s="29" t="s">
        <v>1958</v>
      </c>
      <c r="I671" s="25">
        <v>4</v>
      </c>
      <c r="J671" s="25">
        <v>1</v>
      </c>
      <c r="K671" s="32">
        <v>7</v>
      </c>
      <c r="L671" s="33">
        <v>31.9</v>
      </c>
      <c r="M671" s="33" t="s">
        <v>1760</v>
      </c>
      <c r="N671" s="33">
        <v>1</v>
      </c>
      <c r="O671" s="30">
        <v>10.9</v>
      </c>
      <c r="P671" s="33" t="s">
        <v>1748</v>
      </c>
      <c r="Q671" s="34">
        <f t="shared" ref="Q671:Q734" si="38">K671</f>
        <v>7</v>
      </c>
      <c r="R671" s="33">
        <v>1</v>
      </c>
      <c r="S671" s="34">
        <f t="shared" si="37"/>
        <v>7</v>
      </c>
    </row>
    <row r="672" spans="1:19">
      <c r="A672" s="25">
        <v>669</v>
      </c>
      <c r="B672" s="25" t="s">
        <v>778</v>
      </c>
      <c r="C672" s="25"/>
      <c r="D672" s="25" t="s">
        <v>78</v>
      </c>
      <c r="E672" s="36" t="s">
        <v>851</v>
      </c>
      <c r="F672" s="29" t="s">
        <v>844</v>
      </c>
      <c r="G672" s="25" t="s">
        <v>78</v>
      </c>
      <c r="H672" s="29" t="s">
        <v>506</v>
      </c>
      <c r="I672" s="25">
        <v>4</v>
      </c>
      <c r="J672" s="25">
        <v>1</v>
      </c>
      <c r="K672" s="32">
        <v>4.5</v>
      </c>
      <c r="L672" s="33">
        <v>21.9</v>
      </c>
      <c r="M672" s="33" t="s">
        <v>1760</v>
      </c>
      <c r="N672" s="33">
        <v>1</v>
      </c>
      <c r="O672" s="30">
        <v>8.4</v>
      </c>
      <c r="P672" s="33" t="s">
        <v>32</v>
      </c>
      <c r="Q672" s="34">
        <f t="shared" si="38"/>
        <v>4.5</v>
      </c>
      <c r="R672" s="33">
        <v>1</v>
      </c>
      <c r="S672" s="34">
        <f t="shared" si="37"/>
        <v>4.5</v>
      </c>
    </row>
    <row r="673" spans="1:19">
      <c r="A673" s="25">
        <v>670</v>
      </c>
      <c r="B673" s="25" t="s">
        <v>778</v>
      </c>
      <c r="C673" s="25"/>
      <c r="D673" s="25" t="s">
        <v>78</v>
      </c>
      <c r="E673" s="36" t="s">
        <v>852</v>
      </c>
      <c r="F673" s="29" t="s">
        <v>843</v>
      </c>
      <c r="G673" s="25" t="s">
        <v>78</v>
      </c>
      <c r="H673" s="29" t="s">
        <v>66</v>
      </c>
      <c r="I673" s="25">
        <v>2</v>
      </c>
      <c r="J673" s="25">
        <v>1</v>
      </c>
      <c r="K673" s="32">
        <v>50.4</v>
      </c>
      <c r="L673" s="33">
        <v>123.7</v>
      </c>
      <c r="M673" s="33" t="s">
        <v>1742</v>
      </c>
      <c r="N673" s="33">
        <v>1</v>
      </c>
      <c r="O673" s="30">
        <v>73.3</v>
      </c>
      <c r="P673" s="33" t="s">
        <v>67</v>
      </c>
      <c r="Q673" s="34">
        <f t="shared" si="38"/>
        <v>50.4</v>
      </c>
      <c r="R673" s="33">
        <v>1</v>
      </c>
      <c r="S673" s="34">
        <f t="shared" si="37"/>
        <v>50.4</v>
      </c>
    </row>
    <row r="674" spans="1:19">
      <c r="A674" s="25">
        <v>671</v>
      </c>
      <c r="B674" s="25" t="s">
        <v>2105</v>
      </c>
      <c r="C674" s="25"/>
      <c r="D674" s="25" t="s">
        <v>2106</v>
      </c>
      <c r="E674" s="36" t="s">
        <v>845</v>
      </c>
      <c r="F674" s="29" t="s">
        <v>2107</v>
      </c>
      <c r="G674" s="25" t="s">
        <v>2106</v>
      </c>
      <c r="H674" s="29" t="s">
        <v>2108</v>
      </c>
      <c r="I674" s="25">
        <v>2</v>
      </c>
      <c r="J674" s="25">
        <v>1</v>
      </c>
      <c r="K674" s="32">
        <v>4.5</v>
      </c>
      <c r="L674" s="33">
        <v>12.9</v>
      </c>
      <c r="M674" s="33" t="s">
        <v>1742</v>
      </c>
      <c r="N674" s="33">
        <v>1</v>
      </c>
      <c r="O674" s="30">
        <v>8.4</v>
      </c>
      <c r="P674" s="33" t="s">
        <v>2109</v>
      </c>
      <c r="Q674" s="34">
        <f t="shared" si="38"/>
        <v>4.5</v>
      </c>
      <c r="R674" s="33">
        <v>1</v>
      </c>
      <c r="S674" s="34">
        <f t="shared" si="37"/>
        <v>4.5</v>
      </c>
    </row>
    <row r="675" spans="1:19">
      <c r="A675" s="25">
        <v>672</v>
      </c>
      <c r="B675" s="25" t="s">
        <v>2110</v>
      </c>
      <c r="C675" s="25"/>
      <c r="D675" s="25" t="s">
        <v>2111</v>
      </c>
      <c r="E675" s="36" t="s">
        <v>846</v>
      </c>
      <c r="F675" s="29" t="s">
        <v>2112</v>
      </c>
      <c r="G675" s="25" t="s">
        <v>2106</v>
      </c>
      <c r="H675" s="29" t="s">
        <v>2113</v>
      </c>
      <c r="I675" s="25">
        <v>4</v>
      </c>
      <c r="J675" s="25">
        <v>1</v>
      </c>
      <c r="K675" s="32">
        <v>7</v>
      </c>
      <c r="L675" s="33">
        <v>31.9</v>
      </c>
      <c r="M675" s="33" t="s">
        <v>1760</v>
      </c>
      <c r="N675" s="33">
        <v>1</v>
      </c>
      <c r="O675" s="30">
        <v>10.9</v>
      </c>
      <c r="P675" s="33" t="s">
        <v>2114</v>
      </c>
      <c r="Q675" s="34">
        <f t="shared" si="38"/>
        <v>7</v>
      </c>
      <c r="R675" s="33">
        <v>1</v>
      </c>
      <c r="S675" s="34">
        <f t="shared" si="37"/>
        <v>7</v>
      </c>
    </row>
    <row r="676" spans="1:19">
      <c r="A676" s="25">
        <v>673</v>
      </c>
      <c r="B676" s="25" t="s">
        <v>2115</v>
      </c>
      <c r="C676" s="25"/>
      <c r="D676" s="25" t="s">
        <v>2116</v>
      </c>
      <c r="E676" s="36" t="s">
        <v>847</v>
      </c>
      <c r="F676" s="29" t="s">
        <v>2112</v>
      </c>
      <c r="G676" s="25" t="s">
        <v>2111</v>
      </c>
      <c r="H676" s="29" t="s">
        <v>2117</v>
      </c>
      <c r="I676" s="25">
        <v>4</v>
      </c>
      <c r="J676" s="25">
        <v>1</v>
      </c>
      <c r="K676" s="32">
        <v>4.5</v>
      </c>
      <c r="L676" s="33">
        <v>21.9</v>
      </c>
      <c r="M676" s="33" t="s">
        <v>1760</v>
      </c>
      <c r="N676" s="33">
        <v>1</v>
      </c>
      <c r="O676" s="30">
        <v>8.4</v>
      </c>
      <c r="P676" s="33" t="s">
        <v>2118</v>
      </c>
      <c r="Q676" s="34">
        <f t="shared" si="38"/>
        <v>4.5</v>
      </c>
      <c r="R676" s="33">
        <v>1</v>
      </c>
      <c r="S676" s="34">
        <f t="shared" si="37"/>
        <v>4.5</v>
      </c>
    </row>
    <row r="677" spans="1:19">
      <c r="A677" s="25">
        <v>674</v>
      </c>
      <c r="B677" s="25" t="s">
        <v>2110</v>
      </c>
      <c r="C677" s="25"/>
      <c r="D677" s="25" t="s">
        <v>2111</v>
      </c>
      <c r="E677" s="36" t="s">
        <v>848</v>
      </c>
      <c r="F677" s="29" t="s">
        <v>2119</v>
      </c>
      <c r="G677" s="25" t="s">
        <v>2111</v>
      </c>
      <c r="H677" s="29" t="s">
        <v>2108</v>
      </c>
      <c r="I677" s="25">
        <v>2</v>
      </c>
      <c r="J677" s="25">
        <v>1</v>
      </c>
      <c r="K677" s="32">
        <v>50.4</v>
      </c>
      <c r="L677" s="33">
        <v>123.7</v>
      </c>
      <c r="M677" s="33" t="s">
        <v>1742</v>
      </c>
      <c r="N677" s="33">
        <v>1</v>
      </c>
      <c r="O677" s="30">
        <v>73.3</v>
      </c>
      <c r="P677" s="33" t="s">
        <v>2109</v>
      </c>
      <c r="Q677" s="34">
        <f t="shared" si="38"/>
        <v>50.4</v>
      </c>
      <c r="R677" s="33">
        <v>1</v>
      </c>
      <c r="S677" s="34">
        <f t="shared" si="37"/>
        <v>50.4</v>
      </c>
    </row>
    <row r="678" spans="1:19">
      <c r="A678" s="25">
        <v>675</v>
      </c>
      <c r="B678" s="25" t="s">
        <v>2120</v>
      </c>
      <c r="C678" s="25"/>
      <c r="D678" s="25" t="s">
        <v>2121</v>
      </c>
      <c r="E678" s="36" t="s">
        <v>2122</v>
      </c>
      <c r="F678" s="29" t="s">
        <v>2123</v>
      </c>
      <c r="G678" s="25" t="s">
        <v>2121</v>
      </c>
      <c r="H678" s="29" t="s">
        <v>2124</v>
      </c>
      <c r="I678" s="25">
        <v>3</v>
      </c>
      <c r="J678" s="25">
        <v>1</v>
      </c>
      <c r="K678" s="32">
        <v>3.9</v>
      </c>
      <c r="L678" s="33">
        <v>16.8</v>
      </c>
      <c r="M678" s="33" t="s">
        <v>1760</v>
      </c>
      <c r="N678" s="33">
        <v>2</v>
      </c>
      <c r="O678" s="30">
        <v>12.9</v>
      </c>
      <c r="P678" s="33" t="s">
        <v>2125</v>
      </c>
      <c r="Q678" s="34">
        <f t="shared" si="38"/>
        <v>3.9</v>
      </c>
      <c r="R678" s="33">
        <v>1</v>
      </c>
      <c r="S678" s="34">
        <f t="shared" si="37"/>
        <v>3.9</v>
      </c>
    </row>
    <row r="679" spans="1:19">
      <c r="A679" s="25">
        <v>676</v>
      </c>
      <c r="B679" s="25" t="s">
        <v>2115</v>
      </c>
      <c r="C679" s="25"/>
      <c r="D679" s="25" t="s">
        <v>2121</v>
      </c>
      <c r="E679" s="36" t="s">
        <v>861</v>
      </c>
      <c r="F679" s="29" t="s">
        <v>2126</v>
      </c>
      <c r="G679" s="25" t="s">
        <v>2127</v>
      </c>
      <c r="H679" s="29" t="s">
        <v>2124</v>
      </c>
      <c r="I679" s="25">
        <v>3</v>
      </c>
      <c r="J679" s="25">
        <v>1</v>
      </c>
      <c r="K679" s="32">
        <v>13.1</v>
      </c>
      <c r="L679" s="33">
        <v>44.4</v>
      </c>
      <c r="M679" s="33" t="s">
        <v>1760</v>
      </c>
      <c r="N679" s="33">
        <v>2</v>
      </c>
      <c r="O679" s="30">
        <v>31.3</v>
      </c>
      <c r="P679" s="33" t="s">
        <v>2128</v>
      </c>
      <c r="Q679" s="34">
        <f t="shared" si="38"/>
        <v>13.1</v>
      </c>
      <c r="R679" s="33">
        <v>1</v>
      </c>
      <c r="S679" s="34">
        <f t="shared" si="37"/>
        <v>13.1</v>
      </c>
    </row>
    <row r="680" spans="1:19">
      <c r="A680" s="25">
        <v>677</v>
      </c>
      <c r="B680" s="25" t="s">
        <v>2120</v>
      </c>
      <c r="C680" s="25"/>
      <c r="D680" s="25" t="s">
        <v>2121</v>
      </c>
      <c r="E680" s="36" t="s">
        <v>2129</v>
      </c>
      <c r="F680" s="29" t="s">
        <v>2130</v>
      </c>
      <c r="G680" s="25" t="s">
        <v>2131</v>
      </c>
      <c r="H680" s="29" t="s">
        <v>2132</v>
      </c>
      <c r="I680" s="25">
        <v>3</v>
      </c>
      <c r="J680" s="25">
        <v>1</v>
      </c>
      <c r="K680" s="32">
        <v>11.1</v>
      </c>
      <c r="L680" s="33">
        <v>38.4</v>
      </c>
      <c r="M680" s="33" t="s">
        <v>1760</v>
      </c>
      <c r="N680" s="33">
        <v>2</v>
      </c>
      <c r="O680" s="30">
        <v>27.3</v>
      </c>
      <c r="P680" s="33" t="s">
        <v>2133</v>
      </c>
      <c r="Q680" s="34">
        <f t="shared" si="38"/>
        <v>11.1</v>
      </c>
      <c r="R680" s="33">
        <v>1</v>
      </c>
      <c r="S680" s="34">
        <f t="shared" si="37"/>
        <v>11.1</v>
      </c>
    </row>
    <row r="681" spans="1:19">
      <c r="A681" s="25">
        <v>678</v>
      </c>
      <c r="B681" s="25" t="s">
        <v>2120</v>
      </c>
      <c r="C681" s="25"/>
      <c r="D681" s="25" t="s">
        <v>2134</v>
      </c>
      <c r="E681" s="36" t="s">
        <v>2135</v>
      </c>
      <c r="F681" s="29" t="s">
        <v>2136</v>
      </c>
      <c r="G681" s="25" t="s">
        <v>2121</v>
      </c>
      <c r="H681" s="29" t="s">
        <v>2132</v>
      </c>
      <c r="I681" s="25">
        <v>3</v>
      </c>
      <c r="J681" s="25">
        <v>1</v>
      </c>
      <c r="K681" s="32">
        <v>6.5</v>
      </c>
      <c r="L681" s="33">
        <v>24.6</v>
      </c>
      <c r="M681" s="33" t="s">
        <v>1760</v>
      </c>
      <c r="N681" s="33">
        <v>2</v>
      </c>
      <c r="O681" s="30">
        <v>18.100000000000001</v>
      </c>
      <c r="P681" s="33" t="s">
        <v>2137</v>
      </c>
      <c r="Q681" s="34">
        <f t="shared" si="38"/>
        <v>6.5</v>
      </c>
      <c r="R681" s="33">
        <v>1</v>
      </c>
      <c r="S681" s="34">
        <f t="shared" si="37"/>
        <v>6.5</v>
      </c>
    </row>
    <row r="682" spans="1:19">
      <c r="A682" s="25">
        <v>679</v>
      </c>
      <c r="B682" s="25" t="s">
        <v>2120</v>
      </c>
      <c r="C682" s="25"/>
      <c r="D682" s="25" t="s">
        <v>2121</v>
      </c>
      <c r="E682" s="36" t="s">
        <v>2138</v>
      </c>
      <c r="F682" s="29" t="s">
        <v>2136</v>
      </c>
      <c r="G682" s="25" t="s">
        <v>2121</v>
      </c>
      <c r="H682" s="29" t="s">
        <v>2139</v>
      </c>
      <c r="I682" s="25">
        <v>3</v>
      </c>
      <c r="J682" s="25">
        <v>1</v>
      </c>
      <c r="K682" s="32">
        <v>15.7</v>
      </c>
      <c r="L682" s="33">
        <v>52.2</v>
      </c>
      <c r="M682" s="33" t="s">
        <v>1760</v>
      </c>
      <c r="N682" s="33">
        <v>2</v>
      </c>
      <c r="O682" s="30">
        <v>36.5</v>
      </c>
      <c r="P682" s="33" t="s">
        <v>2133</v>
      </c>
      <c r="Q682" s="34">
        <f t="shared" si="38"/>
        <v>15.7</v>
      </c>
      <c r="R682" s="33">
        <v>1</v>
      </c>
      <c r="S682" s="34">
        <f t="shared" si="37"/>
        <v>15.7</v>
      </c>
    </row>
    <row r="683" spans="1:19">
      <c r="A683" s="25">
        <v>680</v>
      </c>
      <c r="B683" s="25" t="s">
        <v>2120</v>
      </c>
      <c r="C683" s="25"/>
      <c r="D683" s="25" t="s">
        <v>2121</v>
      </c>
      <c r="E683" s="36" t="s">
        <v>2140</v>
      </c>
      <c r="F683" s="29" t="s">
        <v>2136</v>
      </c>
      <c r="G683" s="25" t="s">
        <v>2131</v>
      </c>
      <c r="H683" s="29" t="s">
        <v>2132</v>
      </c>
      <c r="I683" s="25">
        <v>3</v>
      </c>
      <c r="J683" s="25">
        <v>1</v>
      </c>
      <c r="K683" s="32">
        <v>4.9000000000000004</v>
      </c>
      <c r="L683" s="33">
        <v>19.8</v>
      </c>
      <c r="M683" s="33" t="s">
        <v>1760</v>
      </c>
      <c r="N683" s="33">
        <v>2</v>
      </c>
      <c r="O683" s="30">
        <v>14.9</v>
      </c>
      <c r="P683" s="33" t="s">
        <v>2133</v>
      </c>
      <c r="Q683" s="34">
        <f t="shared" si="38"/>
        <v>4.9000000000000004</v>
      </c>
      <c r="R683" s="33">
        <v>1</v>
      </c>
      <c r="S683" s="34">
        <f t="shared" si="37"/>
        <v>4.9000000000000004</v>
      </c>
    </row>
    <row r="684" spans="1:19">
      <c r="A684" s="25">
        <v>681</v>
      </c>
      <c r="B684" s="25" t="s">
        <v>2120</v>
      </c>
      <c r="C684" s="25"/>
      <c r="D684" s="25" t="s">
        <v>2121</v>
      </c>
      <c r="E684" s="36" t="s">
        <v>2141</v>
      </c>
      <c r="F684" s="29" t="s">
        <v>2136</v>
      </c>
      <c r="G684" s="25" t="s">
        <v>2131</v>
      </c>
      <c r="H684" s="29" t="s">
        <v>2142</v>
      </c>
      <c r="I684" s="25">
        <v>3</v>
      </c>
      <c r="J684" s="25">
        <v>1</v>
      </c>
      <c r="K684" s="32">
        <v>5.5</v>
      </c>
      <c r="L684" s="33">
        <v>21.6</v>
      </c>
      <c r="M684" s="33" t="s">
        <v>1760</v>
      </c>
      <c r="N684" s="33">
        <v>2</v>
      </c>
      <c r="O684" s="30">
        <v>16.100000000000001</v>
      </c>
      <c r="P684" s="33" t="s">
        <v>2133</v>
      </c>
      <c r="Q684" s="34">
        <f t="shared" si="38"/>
        <v>5.5</v>
      </c>
      <c r="R684" s="33">
        <v>1</v>
      </c>
      <c r="S684" s="34">
        <f t="shared" si="37"/>
        <v>5.5</v>
      </c>
    </row>
    <row r="685" spans="1:19">
      <c r="A685" s="25">
        <v>682</v>
      </c>
      <c r="B685" s="25" t="s">
        <v>2120</v>
      </c>
      <c r="C685" s="25"/>
      <c r="D685" s="25" t="s">
        <v>2127</v>
      </c>
      <c r="E685" s="36" t="s">
        <v>2143</v>
      </c>
      <c r="F685" s="29" t="s">
        <v>2136</v>
      </c>
      <c r="G685" s="25" t="s">
        <v>2134</v>
      </c>
      <c r="H685" s="29" t="s">
        <v>2142</v>
      </c>
      <c r="I685" s="25">
        <v>3</v>
      </c>
      <c r="J685" s="25">
        <v>1</v>
      </c>
      <c r="K685" s="32">
        <v>15.3</v>
      </c>
      <c r="L685" s="33">
        <v>51</v>
      </c>
      <c r="M685" s="33" t="s">
        <v>1760</v>
      </c>
      <c r="N685" s="33">
        <v>2</v>
      </c>
      <c r="O685" s="30">
        <v>35.700000000000003</v>
      </c>
      <c r="P685" s="33" t="s">
        <v>2137</v>
      </c>
      <c r="Q685" s="34">
        <f t="shared" si="38"/>
        <v>15.3</v>
      </c>
      <c r="R685" s="33">
        <v>1</v>
      </c>
      <c r="S685" s="34">
        <f t="shared" si="37"/>
        <v>15.3</v>
      </c>
    </row>
    <row r="686" spans="1:19">
      <c r="A686" s="25">
        <v>683</v>
      </c>
      <c r="B686" s="25" t="s">
        <v>2120</v>
      </c>
      <c r="C686" s="25"/>
      <c r="D686" s="25" t="s">
        <v>2134</v>
      </c>
      <c r="E686" s="36" t="s">
        <v>2144</v>
      </c>
      <c r="F686" s="29" t="s">
        <v>2145</v>
      </c>
      <c r="G686" s="25" t="s">
        <v>2121</v>
      </c>
      <c r="H686" s="29" t="s">
        <v>2132</v>
      </c>
      <c r="I686" s="25">
        <v>3</v>
      </c>
      <c r="J686" s="25">
        <v>1</v>
      </c>
      <c r="K686" s="32">
        <v>5.3</v>
      </c>
      <c r="L686" s="33">
        <v>21</v>
      </c>
      <c r="M686" s="33" t="s">
        <v>1760</v>
      </c>
      <c r="N686" s="33">
        <v>2</v>
      </c>
      <c r="O686" s="30">
        <v>15.7</v>
      </c>
      <c r="P686" s="33" t="s">
        <v>2137</v>
      </c>
      <c r="Q686" s="34">
        <f t="shared" si="38"/>
        <v>5.3</v>
      </c>
      <c r="R686" s="33">
        <v>1</v>
      </c>
      <c r="S686" s="34">
        <f t="shared" si="37"/>
        <v>5.3</v>
      </c>
    </row>
    <row r="687" spans="1:19">
      <c r="A687" s="25">
        <v>684</v>
      </c>
      <c r="B687" s="25" t="s">
        <v>2120</v>
      </c>
      <c r="C687" s="25"/>
      <c r="D687" s="25" t="s">
        <v>2121</v>
      </c>
      <c r="E687" s="36" t="s">
        <v>2146</v>
      </c>
      <c r="F687" s="29" t="s">
        <v>2136</v>
      </c>
      <c r="G687" s="25" t="s">
        <v>2134</v>
      </c>
      <c r="H687" s="29" t="s">
        <v>2132</v>
      </c>
      <c r="I687" s="25">
        <v>3</v>
      </c>
      <c r="J687" s="25">
        <v>1</v>
      </c>
      <c r="K687" s="32">
        <v>28.1</v>
      </c>
      <c r="L687" s="33">
        <v>89.4</v>
      </c>
      <c r="M687" s="33" t="s">
        <v>1760</v>
      </c>
      <c r="N687" s="33">
        <v>2</v>
      </c>
      <c r="O687" s="30">
        <v>61.3</v>
      </c>
      <c r="P687" s="33" t="s">
        <v>2128</v>
      </c>
      <c r="Q687" s="34">
        <f t="shared" si="38"/>
        <v>28.1</v>
      </c>
      <c r="R687" s="33">
        <v>1</v>
      </c>
      <c r="S687" s="34">
        <f t="shared" si="37"/>
        <v>28.1</v>
      </c>
    </row>
    <row r="688" spans="1:19">
      <c r="A688" s="25">
        <v>685</v>
      </c>
      <c r="B688" s="25" t="s">
        <v>2147</v>
      </c>
      <c r="C688" s="25"/>
      <c r="D688" s="25" t="s">
        <v>2131</v>
      </c>
      <c r="E688" s="36" t="s">
        <v>2148</v>
      </c>
      <c r="F688" s="29" t="s">
        <v>2149</v>
      </c>
      <c r="G688" s="25" t="s">
        <v>2121</v>
      </c>
      <c r="H688" s="29" t="s">
        <v>2150</v>
      </c>
      <c r="I688" s="25">
        <v>3</v>
      </c>
      <c r="J688" s="25">
        <v>2</v>
      </c>
      <c r="K688" s="33">
        <v>44.2</v>
      </c>
      <c r="L688" s="33">
        <v>273.39999999999998</v>
      </c>
      <c r="M688" s="33" t="s">
        <v>223</v>
      </c>
      <c r="N688" s="33">
        <v>1</v>
      </c>
      <c r="O688" s="30">
        <v>52.4</v>
      </c>
      <c r="P688" s="33"/>
      <c r="Q688" s="34">
        <f t="shared" si="38"/>
        <v>44.2</v>
      </c>
      <c r="R688" s="33">
        <v>1</v>
      </c>
      <c r="S688" s="34">
        <f t="shared" si="37"/>
        <v>44.2</v>
      </c>
    </row>
    <row r="689" spans="1:19">
      <c r="A689" s="25">
        <v>686</v>
      </c>
      <c r="B689" s="25" t="s">
        <v>2147</v>
      </c>
      <c r="C689" s="25"/>
      <c r="D689" s="25" t="s">
        <v>2134</v>
      </c>
      <c r="E689" s="36" t="s">
        <v>863</v>
      </c>
      <c r="F689" s="29" t="s">
        <v>864</v>
      </c>
      <c r="G689" s="25" t="s">
        <v>2121</v>
      </c>
      <c r="H689" s="29" t="s">
        <v>2151</v>
      </c>
      <c r="I689" s="25">
        <v>3</v>
      </c>
      <c r="J689" s="25">
        <v>2</v>
      </c>
      <c r="K689" s="33">
        <v>43.45</v>
      </c>
      <c r="L689" s="33">
        <v>268.89999999999998</v>
      </c>
      <c r="M689" s="33" t="s">
        <v>223</v>
      </c>
      <c r="N689" s="33">
        <v>1</v>
      </c>
      <c r="O689" s="30">
        <v>51.7</v>
      </c>
      <c r="P689" s="33"/>
      <c r="Q689" s="34">
        <f t="shared" si="38"/>
        <v>43.45</v>
      </c>
      <c r="R689" s="33">
        <v>1</v>
      </c>
      <c r="S689" s="34">
        <f t="shared" si="37"/>
        <v>43.5</v>
      </c>
    </row>
    <row r="690" spans="1:19">
      <c r="A690" s="25">
        <v>687</v>
      </c>
      <c r="B690" s="25" t="s">
        <v>2147</v>
      </c>
      <c r="C690" s="25"/>
      <c r="D690" s="25" t="s">
        <v>2131</v>
      </c>
      <c r="E690" s="36" t="s">
        <v>2152</v>
      </c>
      <c r="F690" s="29" t="s">
        <v>865</v>
      </c>
      <c r="G690" s="25" t="s">
        <v>2121</v>
      </c>
      <c r="H690" s="29" t="s">
        <v>2151</v>
      </c>
      <c r="I690" s="25">
        <v>3</v>
      </c>
      <c r="J690" s="25">
        <v>2</v>
      </c>
      <c r="K690" s="33">
        <v>44</v>
      </c>
      <c r="L690" s="33">
        <v>272.2</v>
      </c>
      <c r="M690" s="33" t="s">
        <v>223</v>
      </c>
      <c r="N690" s="33">
        <v>1</v>
      </c>
      <c r="O690" s="30">
        <v>52.2</v>
      </c>
      <c r="P690" s="33"/>
      <c r="Q690" s="34">
        <f t="shared" si="38"/>
        <v>44</v>
      </c>
      <c r="R690" s="33">
        <v>1</v>
      </c>
      <c r="S690" s="34">
        <f t="shared" si="37"/>
        <v>44</v>
      </c>
    </row>
    <row r="691" spans="1:19">
      <c r="A691" s="25">
        <v>688</v>
      </c>
      <c r="B691" s="25" t="s">
        <v>2147</v>
      </c>
      <c r="C691" s="25"/>
      <c r="D691" s="25" t="s">
        <v>2121</v>
      </c>
      <c r="E691" s="36" t="s">
        <v>906</v>
      </c>
      <c r="F691" s="29" t="s">
        <v>866</v>
      </c>
      <c r="G691" s="25" t="s">
        <v>2121</v>
      </c>
      <c r="H691" s="29" t="s">
        <v>2151</v>
      </c>
      <c r="I691" s="25">
        <v>3</v>
      </c>
      <c r="J691" s="25">
        <v>2</v>
      </c>
      <c r="K691" s="33">
        <v>43.3</v>
      </c>
      <c r="L691" s="33">
        <v>268</v>
      </c>
      <c r="M691" s="33" t="s">
        <v>223</v>
      </c>
      <c r="N691" s="33">
        <v>1</v>
      </c>
      <c r="O691" s="30">
        <v>51.5</v>
      </c>
      <c r="P691" s="33"/>
      <c r="Q691" s="34">
        <f t="shared" si="38"/>
        <v>43.3</v>
      </c>
      <c r="R691" s="33">
        <v>1</v>
      </c>
      <c r="S691" s="34">
        <f t="shared" si="37"/>
        <v>43.3</v>
      </c>
    </row>
    <row r="692" spans="1:19">
      <c r="A692" s="25">
        <v>689</v>
      </c>
      <c r="B692" s="25" t="s">
        <v>2147</v>
      </c>
      <c r="C692" s="25"/>
      <c r="D692" s="25" t="s">
        <v>2121</v>
      </c>
      <c r="E692" s="36" t="s">
        <v>2153</v>
      </c>
      <c r="F692" s="29" t="s">
        <v>867</v>
      </c>
      <c r="G692" s="25" t="s">
        <v>2121</v>
      </c>
      <c r="H692" s="29" t="s">
        <v>2150</v>
      </c>
      <c r="I692" s="25">
        <v>3</v>
      </c>
      <c r="J692" s="25">
        <v>2</v>
      </c>
      <c r="K692" s="33">
        <v>43.2</v>
      </c>
      <c r="L692" s="33">
        <v>267.39999999999998</v>
      </c>
      <c r="M692" s="33" t="s">
        <v>223</v>
      </c>
      <c r="N692" s="33">
        <v>1</v>
      </c>
      <c r="O692" s="30">
        <v>51.4</v>
      </c>
      <c r="P692" s="33"/>
      <c r="Q692" s="34">
        <f t="shared" si="38"/>
        <v>43.2</v>
      </c>
      <c r="R692" s="33">
        <f t="shared" ref="R692:R697" si="39">J692</f>
        <v>2</v>
      </c>
      <c r="S692" s="34">
        <f t="shared" si="37"/>
        <v>86.4</v>
      </c>
    </row>
    <row r="693" spans="1:19">
      <c r="A693" s="25">
        <v>690</v>
      </c>
      <c r="B693" s="25" t="s">
        <v>2147</v>
      </c>
      <c r="C693" s="25"/>
      <c r="D693" s="25" t="s">
        <v>2131</v>
      </c>
      <c r="E693" s="36" t="s">
        <v>907</v>
      </c>
      <c r="F693" s="29" t="s">
        <v>868</v>
      </c>
      <c r="G693" s="25" t="s">
        <v>2154</v>
      </c>
      <c r="H693" s="29" t="s">
        <v>2151</v>
      </c>
      <c r="I693" s="25">
        <v>3</v>
      </c>
      <c r="J693" s="25">
        <v>2</v>
      </c>
      <c r="K693" s="33">
        <v>43.9</v>
      </c>
      <c r="L693" s="33">
        <v>271.60000000000002</v>
      </c>
      <c r="M693" s="33" t="s">
        <v>223</v>
      </c>
      <c r="N693" s="33">
        <v>1</v>
      </c>
      <c r="O693" s="30">
        <v>52.1</v>
      </c>
      <c r="P693" s="33"/>
      <c r="Q693" s="34">
        <f t="shared" si="38"/>
        <v>43.9</v>
      </c>
      <c r="R693" s="33">
        <f t="shared" si="39"/>
        <v>2</v>
      </c>
      <c r="S693" s="34">
        <f t="shared" si="37"/>
        <v>87.8</v>
      </c>
    </row>
    <row r="694" spans="1:19">
      <c r="A694" s="25">
        <v>691</v>
      </c>
      <c r="B694" s="25" t="s">
        <v>2155</v>
      </c>
      <c r="C694" s="25"/>
      <c r="D694" s="25" t="s">
        <v>2131</v>
      </c>
      <c r="E694" s="36" t="s">
        <v>2156</v>
      </c>
      <c r="F694" s="29" t="s">
        <v>869</v>
      </c>
      <c r="G694" s="25" t="s">
        <v>2121</v>
      </c>
      <c r="H694" s="29" t="s">
        <v>2157</v>
      </c>
      <c r="I694" s="25">
        <v>3</v>
      </c>
      <c r="J694" s="25">
        <v>2</v>
      </c>
      <c r="K694" s="33">
        <v>44.5</v>
      </c>
      <c r="L694" s="33">
        <v>275.2</v>
      </c>
      <c r="M694" s="33" t="s">
        <v>223</v>
      </c>
      <c r="N694" s="33">
        <v>1</v>
      </c>
      <c r="O694" s="30">
        <v>52.7</v>
      </c>
      <c r="P694" s="33"/>
      <c r="Q694" s="34">
        <f t="shared" si="38"/>
        <v>44.5</v>
      </c>
      <c r="R694" s="33">
        <f t="shared" si="39"/>
        <v>2</v>
      </c>
      <c r="S694" s="34">
        <f t="shared" si="37"/>
        <v>89</v>
      </c>
    </row>
    <row r="695" spans="1:19">
      <c r="A695" s="25">
        <v>692</v>
      </c>
      <c r="B695" s="25" t="s">
        <v>2158</v>
      </c>
      <c r="C695" s="25"/>
      <c r="D695" s="25" t="s">
        <v>2121</v>
      </c>
      <c r="E695" s="36" t="s">
        <v>2159</v>
      </c>
      <c r="F695" s="29" t="s">
        <v>870</v>
      </c>
      <c r="G695" s="25" t="s">
        <v>2121</v>
      </c>
      <c r="H695" s="29" t="s">
        <v>2157</v>
      </c>
      <c r="I695" s="25">
        <v>3</v>
      </c>
      <c r="J695" s="25">
        <v>2</v>
      </c>
      <c r="K695" s="33">
        <v>45.2</v>
      </c>
      <c r="L695" s="33">
        <v>279.39999999999998</v>
      </c>
      <c r="M695" s="33" t="s">
        <v>223</v>
      </c>
      <c r="N695" s="33">
        <v>1</v>
      </c>
      <c r="O695" s="30">
        <v>53.4</v>
      </c>
      <c r="P695" s="33"/>
      <c r="Q695" s="34">
        <f t="shared" si="38"/>
        <v>45.2</v>
      </c>
      <c r="R695" s="33">
        <f t="shared" si="39"/>
        <v>2</v>
      </c>
      <c r="S695" s="34">
        <f t="shared" si="37"/>
        <v>90.4</v>
      </c>
    </row>
    <row r="696" spans="1:19">
      <c r="A696" s="25">
        <v>693</v>
      </c>
      <c r="B696" s="25" t="s">
        <v>2158</v>
      </c>
      <c r="C696" s="25"/>
      <c r="D696" s="25" t="s">
        <v>2121</v>
      </c>
      <c r="E696" s="36" t="s">
        <v>908</v>
      </c>
      <c r="F696" s="29" t="s">
        <v>871</v>
      </c>
      <c r="G696" s="25" t="s">
        <v>2131</v>
      </c>
      <c r="H696" s="29" t="s">
        <v>2150</v>
      </c>
      <c r="I696" s="25">
        <v>3</v>
      </c>
      <c r="J696" s="25">
        <v>2</v>
      </c>
      <c r="K696" s="33">
        <v>16.600000000000001</v>
      </c>
      <c r="L696" s="33">
        <v>107.8</v>
      </c>
      <c r="M696" s="33" t="s">
        <v>223</v>
      </c>
      <c r="N696" s="33">
        <v>1</v>
      </c>
      <c r="O696" s="30">
        <v>24.8</v>
      </c>
      <c r="P696" s="33"/>
      <c r="Q696" s="34">
        <f t="shared" si="38"/>
        <v>16.600000000000001</v>
      </c>
      <c r="R696" s="33">
        <f t="shared" si="39"/>
        <v>2</v>
      </c>
      <c r="S696" s="34">
        <f t="shared" si="37"/>
        <v>33.200000000000003</v>
      </c>
    </row>
    <row r="697" spans="1:19">
      <c r="A697" s="25">
        <v>694</v>
      </c>
      <c r="B697" s="25" t="s">
        <v>2158</v>
      </c>
      <c r="C697" s="25"/>
      <c r="D697" s="25" t="s">
        <v>2131</v>
      </c>
      <c r="E697" s="36" t="s">
        <v>909</v>
      </c>
      <c r="F697" s="29" t="s">
        <v>872</v>
      </c>
      <c r="G697" s="25" t="s">
        <v>2121</v>
      </c>
      <c r="H697" s="29" t="s">
        <v>2150</v>
      </c>
      <c r="I697" s="25">
        <v>3</v>
      </c>
      <c r="J697" s="25">
        <v>2</v>
      </c>
      <c r="K697" s="33">
        <v>15.9</v>
      </c>
      <c r="L697" s="33">
        <v>103.6</v>
      </c>
      <c r="M697" s="33" t="s">
        <v>223</v>
      </c>
      <c r="N697" s="33">
        <v>1</v>
      </c>
      <c r="O697" s="30">
        <v>24.1</v>
      </c>
      <c r="P697" s="33"/>
      <c r="Q697" s="34">
        <f t="shared" si="38"/>
        <v>15.9</v>
      </c>
      <c r="R697" s="33">
        <f t="shared" si="39"/>
        <v>2</v>
      </c>
      <c r="S697" s="34">
        <f t="shared" si="37"/>
        <v>31.8</v>
      </c>
    </row>
    <row r="698" spans="1:19">
      <c r="A698" s="25">
        <v>695</v>
      </c>
      <c r="B698" s="25" t="s">
        <v>2158</v>
      </c>
      <c r="C698" s="25"/>
      <c r="D698" s="25" t="s">
        <v>2154</v>
      </c>
      <c r="E698" s="36" t="s">
        <v>910</v>
      </c>
      <c r="F698" s="29" t="s">
        <v>873</v>
      </c>
      <c r="G698" s="25" t="s">
        <v>2121</v>
      </c>
      <c r="H698" s="29" t="s">
        <v>2151</v>
      </c>
      <c r="I698" s="25">
        <v>3</v>
      </c>
      <c r="J698" s="25">
        <v>2</v>
      </c>
      <c r="K698" s="33">
        <v>15.9</v>
      </c>
      <c r="L698" s="33">
        <v>103.6</v>
      </c>
      <c r="M698" s="33" t="s">
        <v>223</v>
      </c>
      <c r="N698" s="33">
        <v>1</v>
      </c>
      <c r="O698" s="30">
        <v>24.1</v>
      </c>
      <c r="P698" s="33"/>
      <c r="Q698" s="34">
        <f t="shared" si="38"/>
        <v>15.9</v>
      </c>
      <c r="R698" s="33">
        <v>1</v>
      </c>
      <c r="S698" s="34">
        <f t="shared" si="37"/>
        <v>15.9</v>
      </c>
    </row>
    <row r="699" spans="1:19">
      <c r="A699" s="25">
        <v>696</v>
      </c>
      <c r="B699" s="25" t="s">
        <v>2158</v>
      </c>
      <c r="C699" s="25"/>
      <c r="D699" s="25" t="s">
        <v>2121</v>
      </c>
      <c r="E699" s="36" t="s">
        <v>911</v>
      </c>
      <c r="F699" s="29" t="s">
        <v>874</v>
      </c>
      <c r="G699" s="25" t="s">
        <v>2121</v>
      </c>
      <c r="H699" s="29" t="s">
        <v>2151</v>
      </c>
      <c r="I699" s="25">
        <v>3</v>
      </c>
      <c r="J699" s="25">
        <v>2</v>
      </c>
      <c r="K699" s="33">
        <v>15.2</v>
      </c>
      <c r="L699" s="33">
        <v>99.4</v>
      </c>
      <c r="M699" s="33" t="s">
        <v>223</v>
      </c>
      <c r="N699" s="33">
        <v>1</v>
      </c>
      <c r="O699" s="30">
        <v>23.4</v>
      </c>
      <c r="P699" s="33"/>
      <c r="Q699" s="34">
        <f t="shared" si="38"/>
        <v>15.2</v>
      </c>
      <c r="R699" s="33">
        <v>1</v>
      </c>
      <c r="S699" s="34">
        <f t="shared" si="37"/>
        <v>15.2</v>
      </c>
    </row>
    <row r="700" spans="1:19">
      <c r="A700" s="25">
        <v>697</v>
      </c>
      <c r="B700" s="25" t="s">
        <v>944</v>
      </c>
      <c r="C700" s="25"/>
      <c r="D700" s="25" t="s">
        <v>2131</v>
      </c>
      <c r="E700" s="36" t="s">
        <v>912</v>
      </c>
      <c r="F700" s="29" t="s">
        <v>875</v>
      </c>
      <c r="G700" s="25" t="s">
        <v>2121</v>
      </c>
      <c r="H700" s="29" t="s">
        <v>2151</v>
      </c>
      <c r="I700" s="25">
        <v>3</v>
      </c>
      <c r="J700" s="25">
        <v>2</v>
      </c>
      <c r="K700" s="33">
        <v>15.1</v>
      </c>
      <c r="L700" s="33">
        <v>98.8</v>
      </c>
      <c r="M700" s="33" t="s">
        <v>223</v>
      </c>
      <c r="N700" s="33">
        <v>1</v>
      </c>
      <c r="O700" s="30">
        <v>23.3</v>
      </c>
      <c r="P700" s="33"/>
      <c r="Q700" s="34">
        <f t="shared" si="38"/>
        <v>15.1</v>
      </c>
      <c r="R700" s="33">
        <v>1</v>
      </c>
      <c r="S700" s="34">
        <f t="shared" si="37"/>
        <v>15.1</v>
      </c>
    </row>
    <row r="701" spans="1:19">
      <c r="A701" s="25">
        <v>698</v>
      </c>
      <c r="B701" s="25" t="s">
        <v>944</v>
      </c>
      <c r="C701" s="25"/>
      <c r="D701" s="25" t="s">
        <v>2121</v>
      </c>
      <c r="E701" s="36" t="s">
        <v>913</v>
      </c>
      <c r="F701" s="29" t="s">
        <v>876</v>
      </c>
      <c r="G701" s="25" t="s">
        <v>2121</v>
      </c>
      <c r="H701" s="29" t="s">
        <v>2160</v>
      </c>
      <c r="I701" s="25">
        <v>3</v>
      </c>
      <c r="J701" s="25">
        <v>2</v>
      </c>
      <c r="K701" s="33">
        <v>15.8</v>
      </c>
      <c r="L701" s="33">
        <v>103</v>
      </c>
      <c r="M701" s="33" t="s">
        <v>223</v>
      </c>
      <c r="N701" s="33">
        <v>1</v>
      </c>
      <c r="O701" s="30">
        <v>24</v>
      </c>
      <c r="P701" s="33"/>
      <c r="Q701" s="34">
        <f t="shared" si="38"/>
        <v>15.8</v>
      </c>
      <c r="R701" s="33">
        <v>1</v>
      </c>
      <c r="S701" s="34">
        <f t="shared" si="37"/>
        <v>15.8</v>
      </c>
    </row>
    <row r="702" spans="1:19">
      <c r="A702" s="25">
        <v>699</v>
      </c>
      <c r="B702" s="25" t="s">
        <v>944</v>
      </c>
      <c r="C702" s="25"/>
      <c r="D702" s="25" t="s">
        <v>2121</v>
      </c>
      <c r="E702" s="36" t="s">
        <v>914</v>
      </c>
      <c r="F702" s="29" t="s">
        <v>877</v>
      </c>
      <c r="G702" s="25" t="s">
        <v>2131</v>
      </c>
      <c r="H702" s="29" t="s">
        <v>2150</v>
      </c>
      <c r="I702" s="25">
        <v>3</v>
      </c>
      <c r="J702" s="25">
        <v>2</v>
      </c>
      <c r="K702" s="33">
        <v>15.8</v>
      </c>
      <c r="L702" s="33">
        <v>103</v>
      </c>
      <c r="M702" s="33" t="s">
        <v>223</v>
      </c>
      <c r="N702" s="33">
        <v>1</v>
      </c>
      <c r="O702" s="30">
        <v>24</v>
      </c>
      <c r="P702" s="33"/>
      <c r="Q702" s="34">
        <f t="shared" si="38"/>
        <v>15.8</v>
      </c>
      <c r="R702" s="33">
        <v>1</v>
      </c>
      <c r="S702" s="34">
        <f t="shared" si="37"/>
        <v>15.8</v>
      </c>
    </row>
    <row r="703" spans="1:19">
      <c r="A703" s="25">
        <v>700</v>
      </c>
      <c r="B703" s="25" t="s">
        <v>944</v>
      </c>
      <c r="C703" s="25"/>
      <c r="D703" s="25" t="s">
        <v>2134</v>
      </c>
      <c r="E703" s="36" t="s">
        <v>915</v>
      </c>
      <c r="F703" s="29" t="s">
        <v>878</v>
      </c>
      <c r="G703" s="25" t="s">
        <v>2131</v>
      </c>
      <c r="H703" s="29" t="s">
        <v>2161</v>
      </c>
      <c r="I703" s="25">
        <v>3</v>
      </c>
      <c r="J703" s="25">
        <v>2</v>
      </c>
      <c r="K703" s="33">
        <v>16.8</v>
      </c>
      <c r="L703" s="33">
        <v>109</v>
      </c>
      <c r="M703" s="33" t="s">
        <v>223</v>
      </c>
      <c r="N703" s="33">
        <v>1</v>
      </c>
      <c r="O703" s="30">
        <v>25</v>
      </c>
      <c r="P703" s="33"/>
      <c r="Q703" s="34">
        <f t="shared" si="38"/>
        <v>16.8</v>
      </c>
      <c r="R703" s="33">
        <f>J703</f>
        <v>2</v>
      </c>
      <c r="S703" s="34">
        <f t="shared" si="37"/>
        <v>33.6</v>
      </c>
    </row>
    <row r="704" spans="1:19">
      <c r="A704" s="25">
        <v>701</v>
      </c>
      <c r="B704" s="25" t="s">
        <v>944</v>
      </c>
      <c r="C704" s="25"/>
      <c r="D704" s="25" t="s">
        <v>2121</v>
      </c>
      <c r="E704" s="36" t="s">
        <v>916</v>
      </c>
      <c r="F704" s="29" t="s">
        <v>879</v>
      </c>
      <c r="G704" s="25" t="s">
        <v>2121</v>
      </c>
      <c r="H704" s="29" t="s">
        <v>2151</v>
      </c>
      <c r="I704" s="25">
        <v>3</v>
      </c>
      <c r="J704" s="25">
        <v>2</v>
      </c>
      <c r="K704" s="33">
        <v>121.3</v>
      </c>
      <c r="L704" s="33">
        <v>736</v>
      </c>
      <c r="M704" s="33" t="s">
        <v>223</v>
      </c>
      <c r="N704" s="33">
        <v>1</v>
      </c>
      <c r="O704" s="30">
        <v>129.5</v>
      </c>
      <c r="P704" s="33"/>
      <c r="Q704" s="34">
        <f t="shared" si="38"/>
        <v>121.3</v>
      </c>
      <c r="R704" s="33">
        <v>1</v>
      </c>
      <c r="S704" s="34">
        <f t="shared" si="37"/>
        <v>121.3</v>
      </c>
    </row>
    <row r="705" spans="1:19">
      <c r="A705" s="25">
        <v>702</v>
      </c>
      <c r="B705" s="25" t="s">
        <v>944</v>
      </c>
      <c r="C705" s="25"/>
      <c r="D705" s="25" t="s">
        <v>2121</v>
      </c>
      <c r="E705" s="36" t="s">
        <v>917</v>
      </c>
      <c r="F705" s="29" t="s">
        <v>880</v>
      </c>
      <c r="G705" s="25" t="s">
        <v>2131</v>
      </c>
      <c r="H705" s="29" t="s">
        <v>2151</v>
      </c>
      <c r="I705" s="25">
        <v>3</v>
      </c>
      <c r="J705" s="25">
        <v>2</v>
      </c>
      <c r="K705" s="33">
        <v>120.6</v>
      </c>
      <c r="L705" s="33">
        <v>731.8</v>
      </c>
      <c r="M705" s="33" t="s">
        <v>223</v>
      </c>
      <c r="N705" s="33">
        <v>1</v>
      </c>
      <c r="O705" s="30">
        <v>128.80000000000001</v>
      </c>
      <c r="P705" s="33"/>
      <c r="Q705" s="34">
        <f t="shared" si="38"/>
        <v>120.6</v>
      </c>
      <c r="R705" s="33">
        <v>1</v>
      </c>
      <c r="S705" s="34">
        <f t="shared" si="37"/>
        <v>120.6</v>
      </c>
    </row>
    <row r="706" spans="1:19">
      <c r="A706" s="25">
        <v>703</v>
      </c>
      <c r="B706" s="25" t="s">
        <v>945</v>
      </c>
      <c r="C706" s="25"/>
      <c r="D706" s="25" t="s">
        <v>2131</v>
      </c>
      <c r="E706" s="36" t="s">
        <v>918</v>
      </c>
      <c r="F706" s="29" t="s">
        <v>881</v>
      </c>
      <c r="G706" s="25" t="s">
        <v>2131</v>
      </c>
      <c r="H706" s="29" t="s">
        <v>2151</v>
      </c>
      <c r="I706" s="25">
        <v>3</v>
      </c>
      <c r="J706" s="25">
        <v>2</v>
      </c>
      <c r="K706" s="33">
        <v>120.6</v>
      </c>
      <c r="L706" s="33">
        <v>731.8</v>
      </c>
      <c r="M706" s="33" t="s">
        <v>223</v>
      </c>
      <c r="N706" s="33">
        <v>1</v>
      </c>
      <c r="O706" s="30">
        <v>128.80000000000001</v>
      </c>
      <c r="P706" s="33"/>
      <c r="Q706" s="34">
        <f t="shared" si="38"/>
        <v>120.6</v>
      </c>
      <c r="R706" s="33">
        <f>J706</f>
        <v>2</v>
      </c>
      <c r="S706" s="34">
        <f t="shared" si="37"/>
        <v>241.2</v>
      </c>
    </row>
    <row r="707" spans="1:19">
      <c r="A707" s="25">
        <v>704</v>
      </c>
      <c r="B707" s="25" t="s">
        <v>945</v>
      </c>
      <c r="C707" s="25"/>
      <c r="D707" s="25" t="s">
        <v>2154</v>
      </c>
      <c r="E707" s="36" t="s">
        <v>919</v>
      </c>
      <c r="F707" s="29" t="s">
        <v>882</v>
      </c>
      <c r="G707" s="25" t="s">
        <v>2154</v>
      </c>
      <c r="H707" s="29" t="s">
        <v>2162</v>
      </c>
      <c r="I707" s="25">
        <v>3</v>
      </c>
      <c r="J707" s="25">
        <v>2</v>
      </c>
      <c r="K707" s="33">
        <v>120.6</v>
      </c>
      <c r="L707" s="33">
        <v>731.8</v>
      </c>
      <c r="M707" s="33" t="s">
        <v>223</v>
      </c>
      <c r="N707" s="33">
        <v>1</v>
      </c>
      <c r="O707" s="30">
        <v>128.80000000000001</v>
      </c>
      <c r="P707" s="33"/>
      <c r="Q707" s="34">
        <f t="shared" si="38"/>
        <v>120.6</v>
      </c>
      <c r="R707" s="33">
        <v>1</v>
      </c>
      <c r="S707" s="34">
        <f t="shared" si="37"/>
        <v>120.6</v>
      </c>
    </row>
    <row r="708" spans="1:19">
      <c r="A708" s="25">
        <v>705</v>
      </c>
      <c r="B708" s="25" t="s">
        <v>945</v>
      </c>
      <c r="C708" s="25"/>
      <c r="D708" s="25" t="s">
        <v>2121</v>
      </c>
      <c r="E708" s="36" t="s">
        <v>920</v>
      </c>
      <c r="F708" s="29" t="s">
        <v>883</v>
      </c>
      <c r="G708" s="25" t="s">
        <v>2154</v>
      </c>
      <c r="H708" s="29" t="s">
        <v>2162</v>
      </c>
      <c r="I708" s="25">
        <v>3</v>
      </c>
      <c r="J708" s="25">
        <v>2</v>
      </c>
      <c r="K708" s="33">
        <v>121.3</v>
      </c>
      <c r="L708" s="33">
        <v>736</v>
      </c>
      <c r="M708" s="33" t="s">
        <v>223</v>
      </c>
      <c r="N708" s="33">
        <v>1</v>
      </c>
      <c r="O708" s="30">
        <v>129.5</v>
      </c>
      <c r="P708" s="33"/>
      <c r="Q708" s="34">
        <f t="shared" si="38"/>
        <v>121.3</v>
      </c>
      <c r="R708" s="33">
        <f>J708</f>
        <v>2</v>
      </c>
      <c r="S708" s="34">
        <f t="shared" si="37"/>
        <v>242.6</v>
      </c>
    </row>
    <row r="709" spans="1:19">
      <c r="A709" s="25">
        <v>706</v>
      </c>
      <c r="B709" s="25" t="s">
        <v>945</v>
      </c>
      <c r="C709" s="25"/>
      <c r="D709" s="25" t="s">
        <v>2134</v>
      </c>
      <c r="E709" s="36" t="s">
        <v>921</v>
      </c>
      <c r="F709" s="29" t="s">
        <v>884</v>
      </c>
      <c r="G709" s="25" t="s">
        <v>2134</v>
      </c>
      <c r="H709" s="29" t="s">
        <v>2160</v>
      </c>
      <c r="I709" s="25">
        <v>3</v>
      </c>
      <c r="J709" s="25">
        <v>2</v>
      </c>
      <c r="K709" s="33">
        <v>122</v>
      </c>
      <c r="L709" s="33">
        <v>740.2</v>
      </c>
      <c r="M709" s="33" t="s">
        <v>223</v>
      </c>
      <c r="N709" s="33">
        <v>1</v>
      </c>
      <c r="O709" s="30">
        <v>130.19999999999999</v>
      </c>
      <c r="P709" s="33"/>
      <c r="Q709" s="34">
        <f t="shared" si="38"/>
        <v>122</v>
      </c>
      <c r="R709" s="33">
        <v>1</v>
      </c>
      <c r="S709" s="34">
        <f t="shared" ref="S709:S772" si="40">IF(R709="",0,ROUND(Q709*R709,1))</f>
        <v>122</v>
      </c>
    </row>
    <row r="710" spans="1:19">
      <c r="A710" s="25">
        <v>707</v>
      </c>
      <c r="B710" s="25" t="s">
        <v>945</v>
      </c>
      <c r="C710" s="25"/>
      <c r="D710" s="25" t="s">
        <v>2134</v>
      </c>
      <c r="E710" s="36" t="s">
        <v>922</v>
      </c>
      <c r="F710" s="29" t="s">
        <v>885</v>
      </c>
      <c r="G710" s="25" t="s">
        <v>2134</v>
      </c>
      <c r="H710" s="29" t="s">
        <v>2160</v>
      </c>
      <c r="I710" s="25">
        <v>3</v>
      </c>
      <c r="J710" s="25">
        <v>2</v>
      </c>
      <c r="K710" s="33">
        <v>119.7</v>
      </c>
      <c r="L710" s="33">
        <v>726.4</v>
      </c>
      <c r="M710" s="33" t="s">
        <v>223</v>
      </c>
      <c r="N710" s="33">
        <v>1</v>
      </c>
      <c r="O710" s="30">
        <v>127.9</v>
      </c>
      <c r="P710" s="33"/>
      <c r="Q710" s="34">
        <f t="shared" si="38"/>
        <v>119.7</v>
      </c>
      <c r="R710" s="33">
        <f>J710</f>
        <v>2</v>
      </c>
      <c r="S710" s="34">
        <f t="shared" si="40"/>
        <v>239.4</v>
      </c>
    </row>
    <row r="711" spans="1:19">
      <c r="A711" s="25">
        <v>708</v>
      </c>
      <c r="B711" s="25" t="s">
        <v>945</v>
      </c>
      <c r="C711" s="25"/>
      <c r="D711" s="25" t="s">
        <v>2121</v>
      </c>
      <c r="E711" s="36" t="s">
        <v>923</v>
      </c>
      <c r="F711" s="29" t="s">
        <v>886</v>
      </c>
      <c r="G711" s="25" t="s">
        <v>2127</v>
      </c>
      <c r="H711" s="29" t="s">
        <v>2163</v>
      </c>
      <c r="I711" s="25">
        <v>3</v>
      </c>
      <c r="J711" s="25">
        <v>2</v>
      </c>
      <c r="K711" s="33">
        <v>120.4</v>
      </c>
      <c r="L711" s="33">
        <v>730.6</v>
      </c>
      <c r="M711" s="33" t="s">
        <v>223</v>
      </c>
      <c r="N711" s="33">
        <v>1</v>
      </c>
      <c r="O711" s="30">
        <v>128.6</v>
      </c>
      <c r="P711" s="33"/>
      <c r="Q711" s="34">
        <f t="shared" si="38"/>
        <v>120.4</v>
      </c>
      <c r="R711" s="33">
        <f>J711</f>
        <v>2</v>
      </c>
      <c r="S711" s="34">
        <f t="shared" si="40"/>
        <v>240.8</v>
      </c>
    </row>
    <row r="712" spans="1:19">
      <c r="A712" s="25">
        <v>709</v>
      </c>
      <c r="B712" s="25" t="s">
        <v>946</v>
      </c>
      <c r="C712" s="25"/>
      <c r="D712" s="25" t="s">
        <v>1702</v>
      </c>
      <c r="E712" s="36" t="s">
        <v>924</v>
      </c>
      <c r="F712" s="29" t="s">
        <v>887</v>
      </c>
      <c r="G712" s="25" t="s">
        <v>1702</v>
      </c>
      <c r="H712" s="29" t="s">
        <v>2163</v>
      </c>
      <c r="I712" s="25">
        <v>3</v>
      </c>
      <c r="J712" s="25">
        <v>2</v>
      </c>
      <c r="K712" s="33">
        <v>119.7</v>
      </c>
      <c r="L712" s="33">
        <v>726.4</v>
      </c>
      <c r="M712" s="33" t="s">
        <v>223</v>
      </c>
      <c r="N712" s="33">
        <v>1</v>
      </c>
      <c r="O712" s="30">
        <v>127.9</v>
      </c>
      <c r="P712" s="33"/>
      <c r="Q712" s="34">
        <f t="shared" si="38"/>
        <v>119.7</v>
      </c>
      <c r="R712" s="33">
        <v>1</v>
      </c>
      <c r="S712" s="34">
        <f t="shared" si="40"/>
        <v>119.7</v>
      </c>
    </row>
    <row r="713" spans="1:19">
      <c r="A713" s="25">
        <v>710</v>
      </c>
      <c r="B713" s="25" t="s">
        <v>946</v>
      </c>
      <c r="C713" s="25"/>
      <c r="D713" s="25" t="s">
        <v>1702</v>
      </c>
      <c r="E713" s="36" t="s">
        <v>925</v>
      </c>
      <c r="F713" s="29" t="s">
        <v>888</v>
      </c>
      <c r="G713" s="25" t="s">
        <v>1702</v>
      </c>
      <c r="H713" s="29" t="s">
        <v>2164</v>
      </c>
      <c r="I713" s="25">
        <v>3</v>
      </c>
      <c r="J713" s="25">
        <v>2</v>
      </c>
      <c r="K713" s="33">
        <v>82.1</v>
      </c>
      <c r="L713" s="33">
        <v>500.8</v>
      </c>
      <c r="M713" s="33" t="s">
        <v>223</v>
      </c>
      <c r="N713" s="33">
        <v>1</v>
      </c>
      <c r="O713" s="30">
        <v>90.3</v>
      </c>
      <c r="P713" s="33"/>
      <c r="Q713" s="34">
        <f t="shared" si="38"/>
        <v>82.1</v>
      </c>
      <c r="R713" s="33">
        <f t="shared" ref="R713:R724" si="41">J713</f>
        <v>2</v>
      </c>
      <c r="S713" s="34">
        <f t="shared" si="40"/>
        <v>164.2</v>
      </c>
    </row>
    <row r="714" spans="1:19">
      <c r="A714" s="25">
        <v>711</v>
      </c>
      <c r="B714" s="25" t="s">
        <v>946</v>
      </c>
      <c r="C714" s="25"/>
      <c r="D714" s="25" t="s">
        <v>1702</v>
      </c>
      <c r="E714" s="36" t="s">
        <v>926</v>
      </c>
      <c r="F714" s="29" t="s">
        <v>889</v>
      </c>
      <c r="G714" s="25" t="s">
        <v>2121</v>
      </c>
      <c r="H714" s="29" t="s">
        <v>2164</v>
      </c>
      <c r="I714" s="25">
        <v>3</v>
      </c>
      <c r="J714" s="25">
        <v>2</v>
      </c>
      <c r="K714" s="33">
        <v>83.5</v>
      </c>
      <c r="L714" s="33">
        <v>509.2</v>
      </c>
      <c r="M714" s="33" t="s">
        <v>223</v>
      </c>
      <c r="N714" s="33">
        <v>1</v>
      </c>
      <c r="O714" s="30">
        <v>91.7</v>
      </c>
      <c r="P714" s="33"/>
      <c r="Q714" s="34">
        <f t="shared" si="38"/>
        <v>83.5</v>
      </c>
      <c r="R714" s="33">
        <f t="shared" si="41"/>
        <v>2</v>
      </c>
      <c r="S714" s="34">
        <f t="shared" si="40"/>
        <v>167</v>
      </c>
    </row>
    <row r="715" spans="1:19">
      <c r="A715" s="25">
        <v>712</v>
      </c>
      <c r="B715" s="25" t="s">
        <v>946</v>
      </c>
      <c r="C715" s="25"/>
      <c r="D715" s="25" t="s">
        <v>1702</v>
      </c>
      <c r="E715" s="36" t="s">
        <v>927</v>
      </c>
      <c r="F715" s="29" t="s">
        <v>890</v>
      </c>
      <c r="G715" s="25" t="s">
        <v>2121</v>
      </c>
      <c r="H715" s="29" t="s">
        <v>2151</v>
      </c>
      <c r="I715" s="25">
        <v>3</v>
      </c>
      <c r="J715" s="25">
        <v>2</v>
      </c>
      <c r="K715" s="33">
        <v>84.2</v>
      </c>
      <c r="L715" s="33">
        <v>513.4</v>
      </c>
      <c r="M715" s="33" t="s">
        <v>223</v>
      </c>
      <c r="N715" s="33">
        <v>1</v>
      </c>
      <c r="O715" s="30">
        <v>92.4</v>
      </c>
      <c r="P715" s="33"/>
      <c r="Q715" s="34">
        <f t="shared" si="38"/>
        <v>84.2</v>
      </c>
      <c r="R715" s="33">
        <f t="shared" si="41"/>
        <v>2</v>
      </c>
      <c r="S715" s="34">
        <f t="shared" si="40"/>
        <v>168.4</v>
      </c>
    </row>
    <row r="716" spans="1:19">
      <c r="A716" s="25">
        <v>713</v>
      </c>
      <c r="B716" s="25" t="s">
        <v>946</v>
      </c>
      <c r="C716" s="25"/>
      <c r="D716" s="25" t="s">
        <v>1702</v>
      </c>
      <c r="E716" s="36" t="s">
        <v>928</v>
      </c>
      <c r="F716" s="29" t="s">
        <v>891</v>
      </c>
      <c r="G716" s="25" t="s">
        <v>1702</v>
      </c>
      <c r="H716" s="29" t="s">
        <v>2164</v>
      </c>
      <c r="I716" s="25">
        <v>3</v>
      </c>
      <c r="J716" s="25">
        <v>2</v>
      </c>
      <c r="K716" s="33">
        <v>85.6</v>
      </c>
      <c r="L716" s="33">
        <v>521.79999999999995</v>
      </c>
      <c r="M716" s="33" t="s">
        <v>223</v>
      </c>
      <c r="N716" s="33">
        <v>1</v>
      </c>
      <c r="O716" s="30">
        <v>93.8</v>
      </c>
      <c r="P716" s="33"/>
      <c r="Q716" s="34">
        <f t="shared" si="38"/>
        <v>85.6</v>
      </c>
      <c r="R716" s="33">
        <f t="shared" si="41"/>
        <v>2</v>
      </c>
      <c r="S716" s="34">
        <f t="shared" si="40"/>
        <v>171.2</v>
      </c>
    </row>
    <row r="717" spans="1:19">
      <c r="A717" s="25">
        <v>714</v>
      </c>
      <c r="B717" s="25" t="s">
        <v>946</v>
      </c>
      <c r="C717" s="25"/>
      <c r="D717" s="25" t="s">
        <v>1702</v>
      </c>
      <c r="E717" s="36" t="s">
        <v>929</v>
      </c>
      <c r="F717" s="29" t="s">
        <v>892</v>
      </c>
      <c r="G717" s="25" t="s">
        <v>1702</v>
      </c>
      <c r="H717" s="29" t="s">
        <v>2164</v>
      </c>
      <c r="I717" s="25">
        <v>3</v>
      </c>
      <c r="J717" s="25">
        <v>2</v>
      </c>
      <c r="K717" s="33">
        <v>86.6</v>
      </c>
      <c r="L717" s="33">
        <v>527.79999999999995</v>
      </c>
      <c r="M717" s="33" t="s">
        <v>223</v>
      </c>
      <c r="N717" s="33">
        <v>1</v>
      </c>
      <c r="O717" s="30">
        <v>94.8</v>
      </c>
      <c r="P717" s="33"/>
      <c r="Q717" s="34">
        <f t="shared" si="38"/>
        <v>86.6</v>
      </c>
      <c r="R717" s="33">
        <f t="shared" si="41"/>
        <v>2</v>
      </c>
      <c r="S717" s="34">
        <f t="shared" si="40"/>
        <v>173.2</v>
      </c>
    </row>
    <row r="718" spans="1:19">
      <c r="A718" s="25">
        <v>715</v>
      </c>
      <c r="B718" s="25" t="s">
        <v>947</v>
      </c>
      <c r="C718" s="25"/>
      <c r="D718" s="25" t="s">
        <v>1702</v>
      </c>
      <c r="E718" s="36" t="s">
        <v>930</v>
      </c>
      <c r="F718" s="29" t="s">
        <v>893</v>
      </c>
      <c r="G718" s="25" t="s">
        <v>1702</v>
      </c>
      <c r="H718" s="29" t="s">
        <v>2164</v>
      </c>
      <c r="I718" s="25">
        <v>3</v>
      </c>
      <c r="J718" s="25">
        <v>2</v>
      </c>
      <c r="K718" s="33">
        <v>77.8</v>
      </c>
      <c r="L718" s="33">
        <v>475</v>
      </c>
      <c r="M718" s="33" t="s">
        <v>223</v>
      </c>
      <c r="N718" s="33">
        <v>1</v>
      </c>
      <c r="O718" s="30">
        <v>86</v>
      </c>
      <c r="P718" s="33"/>
      <c r="Q718" s="34">
        <f t="shared" si="38"/>
        <v>77.8</v>
      </c>
      <c r="R718" s="33">
        <f t="shared" si="41"/>
        <v>2</v>
      </c>
      <c r="S718" s="34">
        <f t="shared" si="40"/>
        <v>155.6</v>
      </c>
    </row>
    <row r="719" spans="1:19">
      <c r="A719" s="25">
        <v>716</v>
      </c>
      <c r="B719" s="25" t="s">
        <v>947</v>
      </c>
      <c r="C719" s="25"/>
      <c r="D719" s="25" t="s">
        <v>2127</v>
      </c>
      <c r="E719" s="36" t="s">
        <v>931</v>
      </c>
      <c r="F719" s="29" t="s">
        <v>894</v>
      </c>
      <c r="G719" s="25" t="s">
        <v>1702</v>
      </c>
      <c r="H719" s="29" t="s">
        <v>2165</v>
      </c>
      <c r="I719" s="25">
        <v>3</v>
      </c>
      <c r="J719" s="25">
        <v>2</v>
      </c>
      <c r="K719" s="33">
        <v>78.5</v>
      </c>
      <c r="L719" s="33">
        <v>479.2</v>
      </c>
      <c r="M719" s="33" t="s">
        <v>223</v>
      </c>
      <c r="N719" s="33">
        <v>1</v>
      </c>
      <c r="O719" s="30">
        <v>86.7</v>
      </c>
      <c r="P719" s="33"/>
      <c r="Q719" s="34">
        <f t="shared" si="38"/>
        <v>78.5</v>
      </c>
      <c r="R719" s="33">
        <f t="shared" si="41"/>
        <v>2</v>
      </c>
      <c r="S719" s="34">
        <f t="shared" si="40"/>
        <v>157</v>
      </c>
    </row>
    <row r="720" spans="1:19">
      <c r="A720" s="25">
        <v>717</v>
      </c>
      <c r="B720" s="25" t="s">
        <v>947</v>
      </c>
      <c r="C720" s="25"/>
      <c r="D720" s="25" t="s">
        <v>2121</v>
      </c>
      <c r="E720" s="36" t="s">
        <v>932</v>
      </c>
      <c r="F720" s="29" t="s">
        <v>895</v>
      </c>
      <c r="G720" s="25" t="s">
        <v>1702</v>
      </c>
      <c r="H720" s="29" t="s">
        <v>2163</v>
      </c>
      <c r="I720" s="25">
        <v>3</v>
      </c>
      <c r="J720" s="25">
        <v>2</v>
      </c>
      <c r="K720" s="33">
        <v>79.5</v>
      </c>
      <c r="L720" s="33">
        <v>485.2</v>
      </c>
      <c r="M720" s="33" t="s">
        <v>223</v>
      </c>
      <c r="N720" s="33">
        <v>1</v>
      </c>
      <c r="O720" s="30">
        <v>87.7</v>
      </c>
      <c r="P720" s="33"/>
      <c r="Q720" s="34">
        <f t="shared" si="38"/>
        <v>79.5</v>
      </c>
      <c r="R720" s="33">
        <f t="shared" si="41"/>
        <v>2</v>
      </c>
      <c r="S720" s="34">
        <f t="shared" si="40"/>
        <v>159</v>
      </c>
    </row>
    <row r="721" spans="1:19">
      <c r="A721" s="25">
        <v>718</v>
      </c>
      <c r="B721" s="25" t="s">
        <v>947</v>
      </c>
      <c r="C721" s="25"/>
      <c r="D721" s="25" t="s">
        <v>1702</v>
      </c>
      <c r="E721" s="36" t="s">
        <v>933</v>
      </c>
      <c r="F721" s="29" t="s">
        <v>896</v>
      </c>
      <c r="G721" s="25" t="s">
        <v>1702</v>
      </c>
      <c r="H721" s="29" t="s">
        <v>2163</v>
      </c>
      <c r="I721" s="25">
        <v>3</v>
      </c>
      <c r="J721" s="25">
        <v>2</v>
      </c>
      <c r="K721" s="33">
        <v>80.2</v>
      </c>
      <c r="L721" s="33">
        <v>489.4</v>
      </c>
      <c r="M721" s="33" t="s">
        <v>223</v>
      </c>
      <c r="N721" s="33">
        <v>1</v>
      </c>
      <c r="O721" s="30">
        <v>88.4</v>
      </c>
      <c r="P721" s="33"/>
      <c r="Q721" s="34">
        <f t="shared" si="38"/>
        <v>80.2</v>
      </c>
      <c r="R721" s="33">
        <f t="shared" si="41"/>
        <v>2</v>
      </c>
      <c r="S721" s="34">
        <f t="shared" si="40"/>
        <v>160.4</v>
      </c>
    </row>
    <row r="722" spans="1:19">
      <c r="A722" s="25">
        <v>719</v>
      </c>
      <c r="B722" s="25" t="s">
        <v>947</v>
      </c>
      <c r="C722" s="25"/>
      <c r="D722" s="25" t="s">
        <v>1702</v>
      </c>
      <c r="E722" s="36" t="s">
        <v>934</v>
      </c>
      <c r="F722" s="29" t="s">
        <v>897</v>
      </c>
      <c r="G722" s="25" t="s">
        <v>2121</v>
      </c>
      <c r="H722" s="29" t="s">
        <v>2164</v>
      </c>
      <c r="I722" s="25">
        <v>3</v>
      </c>
      <c r="J722" s="25">
        <v>2</v>
      </c>
      <c r="K722" s="33">
        <v>63.5</v>
      </c>
      <c r="L722" s="33">
        <v>389.2</v>
      </c>
      <c r="M722" s="33" t="s">
        <v>223</v>
      </c>
      <c r="N722" s="33">
        <v>1</v>
      </c>
      <c r="O722" s="30">
        <v>71.7</v>
      </c>
      <c r="P722" s="33"/>
      <c r="Q722" s="34">
        <f t="shared" si="38"/>
        <v>63.5</v>
      </c>
      <c r="R722" s="33">
        <f t="shared" si="41"/>
        <v>2</v>
      </c>
      <c r="S722" s="34">
        <f t="shared" si="40"/>
        <v>127</v>
      </c>
    </row>
    <row r="723" spans="1:19">
      <c r="A723" s="25">
        <v>720</v>
      </c>
      <c r="B723" s="25" t="s">
        <v>947</v>
      </c>
      <c r="C723" s="25"/>
      <c r="D723" s="25" t="s">
        <v>1702</v>
      </c>
      <c r="E723" s="36" t="s">
        <v>935</v>
      </c>
      <c r="F723" s="29" t="s">
        <v>898</v>
      </c>
      <c r="G723" s="25" t="s">
        <v>1702</v>
      </c>
      <c r="H723" s="29" t="s">
        <v>2164</v>
      </c>
      <c r="I723" s="25">
        <v>3</v>
      </c>
      <c r="J723" s="25">
        <v>2</v>
      </c>
      <c r="K723" s="33">
        <v>63</v>
      </c>
      <c r="L723" s="33">
        <v>386.2</v>
      </c>
      <c r="M723" s="33" t="s">
        <v>223</v>
      </c>
      <c r="N723" s="33">
        <v>1</v>
      </c>
      <c r="O723" s="30">
        <v>71.2</v>
      </c>
      <c r="P723" s="33"/>
      <c r="Q723" s="34">
        <f t="shared" si="38"/>
        <v>63</v>
      </c>
      <c r="R723" s="33">
        <f t="shared" si="41"/>
        <v>2</v>
      </c>
      <c r="S723" s="34">
        <f t="shared" si="40"/>
        <v>126</v>
      </c>
    </row>
    <row r="724" spans="1:19">
      <c r="A724" s="25">
        <v>721</v>
      </c>
      <c r="B724" s="25" t="s">
        <v>948</v>
      </c>
      <c r="C724" s="25"/>
      <c r="D724" s="25" t="s">
        <v>2121</v>
      </c>
      <c r="E724" s="36" t="s">
        <v>936</v>
      </c>
      <c r="F724" s="29" t="s">
        <v>899</v>
      </c>
      <c r="G724" s="25" t="s">
        <v>2121</v>
      </c>
      <c r="H724" s="29" t="s">
        <v>2164</v>
      </c>
      <c r="I724" s="25">
        <v>3</v>
      </c>
      <c r="J724" s="25">
        <v>2</v>
      </c>
      <c r="K724" s="33">
        <v>62.5</v>
      </c>
      <c r="L724" s="33">
        <v>383.2</v>
      </c>
      <c r="M724" s="33" t="s">
        <v>223</v>
      </c>
      <c r="N724" s="33">
        <v>1</v>
      </c>
      <c r="O724" s="30">
        <v>70.7</v>
      </c>
      <c r="P724" s="33"/>
      <c r="Q724" s="34">
        <f t="shared" si="38"/>
        <v>62.5</v>
      </c>
      <c r="R724" s="33">
        <f t="shared" si="41"/>
        <v>2</v>
      </c>
      <c r="S724" s="34">
        <f t="shared" si="40"/>
        <v>125</v>
      </c>
    </row>
    <row r="725" spans="1:19">
      <c r="A725" s="25">
        <v>722</v>
      </c>
      <c r="B725" s="25" t="s">
        <v>948</v>
      </c>
      <c r="C725" s="25"/>
      <c r="D725" s="25" t="s">
        <v>2121</v>
      </c>
      <c r="E725" s="36" t="s">
        <v>937</v>
      </c>
      <c r="F725" s="29" t="s">
        <v>900</v>
      </c>
      <c r="G725" s="25" t="s">
        <v>1702</v>
      </c>
      <c r="H725" s="29" t="s">
        <v>2164</v>
      </c>
      <c r="I725" s="25">
        <v>3</v>
      </c>
      <c r="J725" s="25">
        <v>2</v>
      </c>
      <c r="K725" s="33">
        <v>62</v>
      </c>
      <c r="L725" s="33">
        <v>380.2</v>
      </c>
      <c r="M725" s="33" t="s">
        <v>223</v>
      </c>
      <c r="N725" s="33">
        <v>1</v>
      </c>
      <c r="O725" s="30">
        <v>70.2</v>
      </c>
      <c r="P725" s="33"/>
      <c r="Q725" s="34">
        <f t="shared" si="38"/>
        <v>62</v>
      </c>
      <c r="R725" s="33">
        <v>1</v>
      </c>
      <c r="S725" s="34">
        <f t="shared" si="40"/>
        <v>62</v>
      </c>
    </row>
    <row r="726" spans="1:19">
      <c r="A726" s="25">
        <v>723</v>
      </c>
      <c r="B726" s="25" t="s">
        <v>948</v>
      </c>
      <c r="C726" s="25"/>
      <c r="D726" s="25" t="s">
        <v>1702</v>
      </c>
      <c r="E726" s="36" t="s">
        <v>938</v>
      </c>
      <c r="F726" s="29" t="s">
        <v>901</v>
      </c>
      <c r="G726" s="25" t="s">
        <v>2121</v>
      </c>
      <c r="H726" s="29" t="s">
        <v>2165</v>
      </c>
      <c r="I726" s="25">
        <v>3</v>
      </c>
      <c r="J726" s="25">
        <v>2</v>
      </c>
      <c r="K726" s="33">
        <v>61.5</v>
      </c>
      <c r="L726" s="33">
        <v>377.2</v>
      </c>
      <c r="M726" s="33" t="s">
        <v>223</v>
      </c>
      <c r="N726" s="33">
        <v>1</v>
      </c>
      <c r="O726" s="30">
        <v>69.7</v>
      </c>
      <c r="P726" s="33"/>
      <c r="Q726" s="34">
        <f t="shared" si="38"/>
        <v>61.5</v>
      </c>
      <c r="R726" s="33">
        <v>1</v>
      </c>
      <c r="S726" s="34">
        <f t="shared" si="40"/>
        <v>61.5</v>
      </c>
    </row>
    <row r="727" spans="1:19">
      <c r="A727" s="25">
        <v>724</v>
      </c>
      <c r="B727" s="25" t="s">
        <v>948</v>
      </c>
      <c r="C727" s="25"/>
      <c r="D727" s="25" t="s">
        <v>1702</v>
      </c>
      <c r="E727" s="36" t="s">
        <v>939</v>
      </c>
      <c r="F727" s="29" t="s">
        <v>902</v>
      </c>
      <c r="G727" s="25" t="s">
        <v>2127</v>
      </c>
      <c r="H727" s="29" t="s">
        <v>2164</v>
      </c>
      <c r="I727" s="25">
        <v>3</v>
      </c>
      <c r="J727" s="25">
        <v>2</v>
      </c>
      <c r="K727" s="33">
        <v>61</v>
      </c>
      <c r="L727" s="33">
        <v>374.2</v>
      </c>
      <c r="M727" s="33" t="s">
        <v>223</v>
      </c>
      <c r="N727" s="33">
        <v>1</v>
      </c>
      <c r="O727" s="30">
        <v>69.2</v>
      </c>
      <c r="P727" s="33"/>
      <c r="Q727" s="34">
        <f t="shared" si="38"/>
        <v>61</v>
      </c>
      <c r="R727" s="33">
        <v>1</v>
      </c>
      <c r="S727" s="34">
        <f t="shared" si="40"/>
        <v>61</v>
      </c>
    </row>
    <row r="728" spans="1:19">
      <c r="A728" s="25">
        <v>725</v>
      </c>
      <c r="B728" s="25" t="s">
        <v>948</v>
      </c>
      <c r="C728" s="25"/>
      <c r="D728" s="25" t="s">
        <v>1702</v>
      </c>
      <c r="E728" s="36" t="s">
        <v>940</v>
      </c>
      <c r="F728" s="29" t="s">
        <v>903</v>
      </c>
      <c r="G728" s="25" t="s">
        <v>2121</v>
      </c>
      <c r="H728" s="29" t="s">
        <v>2164</v>
      </c>
      <c r="I728" s="25">
        <v>3</v>
      </c>
      <c r="J728" s="25">
        <v>2</v>
      </c>
      <c r="K728" s="33">
        <v>60.5</v>
      </c>
      <c r="L728" s="33">
        <v>371.2</v>
      </c>
      <c r="M728" s="33" t="s">
        <v>223</v>
      </c>
      <c r="N728" s="33">
        <v>1</v>
      </c>
      <c r="O728" s="30">
        <v>68.7</v>
      </c>
      <c r="P728" s="33"/>
      <c r="Q728" s="34">
        <f t="shared" si="38"/>
        <v>60.5</v>
      </c>
      <c r="R728" s="33">
        <v>1</v>
      </c>
      <c r="S728" s="34">
        <f t="shared" si="40"/>
        <v>60.5</v>
      </c>
    </row>
    <row r="729" spans="1:19">
      <c r="A729" s="25">
        <v>726</v>
      </c>
      <c r="B729" s="25" t="s">
        <v>948</v>
      </c>
      <c r="C729" s="25"/>
      <c r="D729" s="25" t="s">
        <v>2121</v>
      </c>
      <c r="E729" s="36" t="s">
        <v>941</v>
      </c>
      <c r="F729" s="29" t="s">
        <v>904</v>
      </c>
      <c r="G729" s="25" t="s">
        <v>1702</v>
      </c>
      <c r="H729" s="29" t="s">
        <v>2151</v>
      </c>
      <c r="I729" s="25">
        <v>3</v>
      </c>
      <c r="J729" s="25">
        <v>2</v>
      </c>
      <c r="K729" s="33">
        <v>60</v>
      </c>
      <c r="L729" s="33">
        <v>368.2</v>
      </c>
      <c r="M729" s="33" t="s">
        <v>223</v>
      </c>
      <c r="N729" s="33">
        <v>1</v>
      </c>
      <c r="O729" s="30">
        <v>68.2</v>
      </c>
      <c r="P729" s="33"/>
      <c r="Q729" s="34">
        <f t="shared" si="38"/>
        <v>60</v>
      </c>
      <c r="R729" s="33">
        <v>1</v>
      </c>
      <c r="S729" s="34">
        <f t="shared" si="40"/>
        <v>60</v>
      </c>
    </row>
    <row r="730" spans="1:19">
      <c r="A730" s="25">
        <v>727</v>
      </c>
      <c r="B730" s="25" t="s">
        <v>948</v>
      </c>
      <c r="C730" s="25"/>
      <c r="D730" s="25" t="s">
        <v>2127</v>
      </c>
      <c r="E730" s="36" t="s">
        <v>942</v>
      </c>
      <c r="F730" s="29" t="s">
        <v>905</v>
      </c>
      <c r="G730" s="25" t="s">
        <v>1702</v>
      </c>
      <c r="H730" s="29" t="s">
        <v>2166</v>
      </c>
      <c r="I730" s="25">
        <v>3</v>
      </c>
      <c r="J730" s="25">
        <v>2</v>
      </c>
      <c r="K730" s="33">
        <v>60</v>
      </c>
      <c r="L730" s="33">
        <v>368.2</v>
      </c>
      <c r="M730" s="33" t="s">
        <v>223</v>
      </c>
      <c r="N730" s="33">
        <v>1</v>
      </c>
      <c r="O730" s="30">
        <v>68.2</v>
      </c>
      <c r="P730" s="33"/>
      <c r="Q730" s="34">
        <f t="shared" si="38"/>
        <v>60</v>
      </c>
      <c r="R730" s="33">
        <v>1</v>
      </c>
      <c r="S730" s="34">
        <f t="shared" si="40"/>
        <v>60</v>
      </c>
    </row>
    <row r="731" spans="1:19">
      <c r="A731" s="25">
        <v>728</v>
      </c>
      <c r="B731" s="25" t="s">
        <v>2167</v>
      </c>
      <c r="C731" s="25"/>
      <c r="D731" s="25" t="s">
        <v>1702</v>
      </c>
      <c r="E731" s="37" t="s">
        <v>2168</v>
      </c>
      <c r="F731" s="29" t="s">
        <v>2169</v>
      </c>
      <c r="G731" s="25" t="s">
        <v>2170</v>
      </c>
      <c r="H731" s="29" t="s">
        <v>2171</v>
      </c>
      <c r="I731" s="25">
        <v>3</v>
      </c>
      <c r="J731" s="25">
        <v>1</v>
      </c>
      <c r="K731" s="33">
        <v>21.49</v>
      </c>
      <c r="L731" s="33">
        <v>73.400000000000006</v>
      </c>
      <c r="M731" s="33" t="s">
        <v>1747</v>
      </c>
      <c r="N731" s="33">
        <v>1</v>
      </c>
      <c r="O731" s="30">
        <v>30.4</v>
      </c>
      <c r="P731" s="33" t="s">
        <v>1748</v>
      </c>
      <c r="Q731" s="34">
        <f t="shared" si="38"/>
        <v>21.49</v>
      </c>
      <c r="R731" s="33">
        <f t="shared" ref="R731:R794" si="42">J731</f>
        <v>1</v>
      </c>
      <c r="S731" s="34">
        <f t="shared" si="40"/>
        <v>21.5</v>
      </c>
    </row>
    <row r="732" spans="1:19">
      <c r="A732" s="25">
        <v>729</v>
      </c>
      <c r="B732" s="25" t="s">
        <v>2167</v>
      </c>
      <c r="C732" s="25"/>
      <c r="D732" s="25" t="s">
        <v>1702</v>
      </c>
      <c r="E732" s="37" t="s">
        <v>949</v>
      </c>
      <c r="F732" s="29" t="s">
        <v>957</v>
      </c>
      <c r="G732" s="25" t="s">
        <v>1708</v>
      </c>
      <c r="H732" s="29" t="s">
        <v>2171</v>
      </c>
      <c r="I732" s="25">
        <v>3</v>
      </c>
      <c r="J732" s="25">
        <v>1</v>
      </c>
      <c r="K732" s="33">
        <v>17.7</v>
      </c>
      <c r="L732" s="33">
        <v>62</v>
      </c>
      <c r="M732" s="33" t="s">
        <v>1747</v>
      </c>
      <c r="N732" s="33">
        <v>1</v>
      </c>
      <c r="O732" s="30">
        <v>26.6</v>
      </c>
      <c r="P732" s="33" t="s">
        <v>1748</v>
      </c>
      <c r="Q732" s="34">
        <f t="shared" si="38"/>
        <v>17.7</v>
      </c>
      <c r="R732" s="33">
        <f t="shared" si="42"/>
        <v>1</v>
      </c>
      <c r="S732" s="34">
        <f t="shared" si="40"/>
        <v>17.7</v>
      </c>
    </row>
    <row r="733" spans="1:19">
      <c r="A733" s="25">
        <v>730</v>
      </c>
      <c r="B733" s="25" t="s">
        <v>2167</v>
      </c>
      <c r="C733" s="25"/>
      <c r="D733" s="25" t="s">
        <v>11</v>
      </c>
      <c r="E733" s="37" t="s">
        <v>950</v>
      </c>
      <c r="F733" s="29" t="s">
        <v>958</v>
      </c>
      <c r="G733" s="25" t="s">
        <v>1708</v>
      </c>
      <c r="H733" s="29" t="s">
        <v>2172</v>
      </c>
      <c r="I733" s="25">
        <v>3</v>
      </c>
      <c r="J733" s="25">
        <v>1</v>
      </c>
      <c r="K733" s="33">
        <v>23.5</v>
      </c>
      <c r="L733" s="33">
        <v>79.400000000000006</v>
      </c>
      <c r="M733" s="33" t="s">
        <v>1747</v>
      </c>
      <c r="N733" s="33">
        <v>1</v>
      </c>
      <c r="O733" s="30">
        <v>32.4</v>
      </c>
      <c r="P733" s="33" t="s">
        <v>1748</v>
      </c>
      <c r="Q733" s="34">
        <f t="shared" si="38"/>
        <v>23.5</v>
      </c>
      <c r="R733" s="33">
        <f t="shared" si="42"/>
        <v>1</v>
      </c>
      <c r="S733" s="34">
        <f t="shared" si="40"/>
        <v>23.5</v>
      </c>
    </row>
    <row r="734" spans="1:19">
      <c r="A734" s="25">
        <v>731</v>
      </c>
      <c r="B734" s="25" t="s">
        <v>2167</v>
      </c>
      <c r="C734" s="25"/>
      <c r="D734" s="25" t="s">
        <v>11</v>
      </c>
      <c r="E734" s="37" t="s">
        <v>951</v>
      </c>
      <c r="F734" s="29" t="s">
        <v>2173</v>
      </c>
      <c r="G734" s="25" t="s">
        <v>1708</v>
      </c>
      <c r="H734" s="29" t="s">
        <v>2171</v>
      </c>
      <c r="I734" s="25">
        <v>3</v>
      </c>
      <c r="J734" s="25">
        <v>1</v>
      </c>
      <c r="K734" s="33">
        <v>29.3</v>
      </c>
      <c r="L734" s="33">
        <v>96.8</v>
      </c>
      <c r="M734" s="33" t="s">
        <v>1747</v>
      </c>
      <c r="N734" s="33">
        <v>1</v>
      </c>
      <c r="O734" s="30">
        <v>38.200000000000003</v>
      </c>
      <c r="P734" s="33" t="s">
        <v>2174</v>
      </c>
      <c r="Q734" s="34">
        <f t="shared" si="38"/>
        <v>29.3</v>
      </c>
      <c r="R734" s="33">
        <f t="shared" si="42"/>
        <v>1</v>
      </c>
      <c r="S734" s="34">
        <f t="shared" si="40"/>
        <v>29.3</v>
      </c>
    </row>
    <row r="735" spans="1:19">
      <c r="A735" s="25">
        <v>732</v>
      </c>
      <c r="B735" s="25" t="s">
        <v>2167</v>
      </c>
      <c r="C735" s="25"/>
      <c r="D735" s="25" t="s">
        <v>11</v>
      </c>
      <c r="E735" s="37" t="s">
        <v>952</v>
      </c>
      <c r="F735" s="29" t="s">
        <v>2175</v>
      </c>
      <c r="G735" s="25" t="s">
        <v>1708</v>
      </c>
      <c r="H735" s="29" t="s">
        <v>2171</v>
      </c>
      <c r="I735" s="25">
        <v>3</v>
      </c>
      <c r="J735" s="25">
        <v>1</v>
      </c>
      <c r="K735" s="33">
        <v>15.6</v>
      </c>
      <c r="L735" s="33">
        <v>55.7</v>
      </c>
      <c r="M735" s="33" t="s">
        <v>1747</v>
      </c>
      <c r="N735" s="33">
        <v>1</v>
      </c>
      <c r="O735" s="30">
        <v>24.5</v>
      </c>
      <c r="P735" s="33" t="s">
        <v>1748</v>
      </c>
      <c r="Q735" s="34">
        <f t="shared" ref="Q735:Q798" si="43">K735</f>
        <v>15.6</v>
      </c>
      <c r="R735" s="33">
        <f t="shared" si="42"/>
        <v>1</v>
      </c>
      <c r="S735" s="34">
        <f t="shared" si="40"/>
        <v>15.6</v>
      </c>
    </row>
    <row r="736" spans="1:19">
      <c r="A736" s="25">
        <v>733</v>
      </c>
      <c r="B736" s="25" t="s">
        <v>2167</v>
      </c>
      <c r="C736" s="25"/>
      <c r="D736" s="25" t="s">
        <v>11</v>
      </c>
      <c r="E736" s="37" t="s">
        <v>953</v>
      </c>
      <c r="F736" s="29" t="s">
        <v>2176</v>
      </c>
      <c r="G736" s="25" t="s">
        <v>1708</v>
      </c>
      <c r="H736" s="29" t="s">
        <v>2171</v>
      </c>
      <c r="I736" s="25">
        <v>3</v>
      </c>
      <c r="J736" s="25">
        <v>1</v>
      </c>
      <c r="K736" s="33">
        <v>13.6</v>
      </c>
      <c r="L736" s="33">
        <v>49.7</v>
      </c>
      <c r="M736" s="33" t="s">
        <v>1747</v>
      </c>
      <c r="N736" s="33">
        <v>1</v>
      </c>
      <c r="O736" s="30">
        <v>22.5</v>
      </c>
      <c r="P736" s="33" t="s">
        <v>1748</v>
      </c>
      <c r="Q736" s="34">
        <f t="shared" si="43"/>
        <v>13.6</v>
      </c>
      <c r="R736" s="33">
        <f t="shared" si="42"/>
        <v>1</v>
      </c>
      <c r="S736" s="34">
        <f t="shared" si="40"/>
        <v>13.6</v>
      </c>
    </row>
    <row r="737" spans="1:19">
      <c r="A737" s="25">
        <v>734</v>
      </c>
      <c r="B737" s="25" t="s">
        <v>2167</v>
      </c>
      <c r="C737" s="25"/>
      <c r="D737" s="25" t="s">
        <v>11</v>
      </c>
      <c r="E737" s="37" t="s">
        <v>954</v>
      </c>
      <c r="F737" s="29" t="s">
        <v>959</v>
      </c>
      <c r="G737" s="25" t="s">
        <v>1708</v>
      </c>
      <c r="H737" s="29" t="s">
        <v>2177</v>
      </c>
      <c r="I737" s="25">
        <v>3</v>
      </c>
      <c r="J737" s="25">
        <v>1</v>
      </c>
      <c r="K737" s="33">
        <v>7.9</v>
      </c>
      <c r="L737" s="33">
        <v>32.6</v>
      </c>
      <c r="M737" s="33" t="s">
        <v>1747</v>
      </c>
      <c r="N737" s="33">
        <v>1</v>
      </c>
      <c r="O737" s="30">
        <v>16.8</v>
      </c>
      <c r="P737" s="33" t="s">
        <v>1748</v>
      </c>
      <c r="Q737" s="34">
        <f t="shared" si="43"/>
        <v>7.9</v>
      </c>
      <c r="R737" s="33">
        <f t="shared" si="42"/>
        <v>1</v>
      </c>
      <c r="S737" s="34">
        <f t="shared" si="40"/>
        <v>7.9</v>
      </c>
    </row>
    <row r="738" spans="1:19">
      <c r="A738" s="25">
        <v>735</v>
      </c>
      <c r="B738" s="25" t="s">
        <v>2167</v>
      </c>
      <c r="C738" s="25"/>
      <c r="D738" s="25" t="s">
        <v>11</v>
      </c>
      <c r="E738" s="37" t="s">
        <v>955</v>
      </c>
      <c r="F738" s="29" t="s">
        <v>960</v>
      </c>
      <c r="G738" s="25" t="s">
        <v>1708</v>
      </c>
      <c r="H738" s="29" t="s">
        <v>2172</v>
      </c>
      <c r="I738" s="25">
        <v>3</v>
      </c>
      <c r="J738" s="25">
        <v>1</v>
      </c>
      <c r="K738" s="33">
        <v>10.5</v>
      </c>
      <c r="L738" s="33">
        <v>40.4</v>
      </c>
      <c r="M738" s="33" t="s">
        <v>1747</v>
      </c>
      <c r="N738" s="33">
        <v>1</v>
      </c>
      <c r="O738" s="30">
        <v>19.399999999999999</v>
      </c>
      <c r="P738" s="33" t="s">
        <v>1748</v>
      </c>
      <c r="Q738" s="34">
        <f t="shared" si="43"/>
        <v>10.5</v>
      </c>
      <c r="R738" s="33">
        <f t="shared" si="42"/>
        <v>1</v>
      </c>
      <c r="S738" s="34">
        <f t="shared" si="40"/>
        <v>10.5</v>
      </c>
    </row>
    <row r="739" spans="1:19">
      <c r="A739" s="25">
        <v>736</v>
      </c>
      <c r="B739" s="25" t="s">
        <v>2167</v>
      </c>
      <c r="C739" s="25"/>
      <c r="D739" s="25" t="s">
        <v>11</v>
      </c>
      <c r="E739" s="37" t="s">
        <v>956</v>
      </c>
      <c r="F739" s="29" t="s">
        <v>2178</v>
      </c>
      <c r="G739" s="25" t="s">
        <v>2170</v>
      </c>
      <c r="H739" s="29" t="s">
        <v>2171</v>
      </c>
      <c r="I739" s="25">
        <v>3</v>
      </c>
      <c r="J739" s="25">
        <v>1</v>
      </c>
      <c r="K739" s="33">
        <v>21.6</v>
      </c>
      <c r="L739" s="33">
        <v>73.7</v>
      </c>
      <c r="M739" s="33" t="s">
        <v>1747</v>
      </c>
      <c r="N739" s="33">
        <v>1</v>
      </c>
      <c r="O739" s="30">
        <v>30.5</v>
      </c>
      <c r="P739" s="33" t="s">
        <v>1748</v>
      </c>
      <c r="Q739" s="34">
        <f t="shared" si="43"/>
        <v>21.6</v>
      </c>
      <c r="R739" s="33">
        <f t="shared" si="42"/>
        <v>1</v>
      </c>
      <c r="S739" s="34">
        <f t="shared" si="40"/>
        <v>21.6</v>
      </c>
    </row>
    <row r="740" spans="1:19">
      <c r="A740" s="25">
        <v>737</v>
      </c>
      <c r="B740" s="25" t="s">
        <v>2179</v>
      </c>
      <c r="C740" s="25"/>
      <c r="D740" s="25" t="s">
        <v>1702</v>
      </c>
      <c r="E740" s="37" t="s">
        <v>961</v>
      </c>
      <c r="F740" s="29" t="s">
        <v>2180</v>
      </c>
      <c r="G740" s="25" t="s">
        <v>2181</v>
      </c>
      <c r="H740" s="29" t="s">
        <v>2171</v>
      </c>
      <c r="I740" s="25">
        <v>3</v>
      </c>
      <c r="J740" s="25">
        <v>1</v>
      </c>
      <c r="K740" s="33">
        <v>7.5</v>
      </c>
      <c r="L740" s="33">
        <v>31.4</v>
      </c>
      <c r="M740" s="33" t="s">
        <v>1747</v>
      </c>
      <c r="N740" s="33">
        <v>1</v>
      </c>
      <c r="O740" s="30">
        <v>16.399999999999999</v>
      </c>
      <c r="P740" s="33" t="s">
        <v>1748</v>
      </c>
      <c r="Q740" s="34">
        <f t="shared" si="43"/>
        <v>7.5</v>
      </c>
      <c r="R740" s="33">
        <f t="shared" si="42"/>
        <v>1</v>
      </c>
      <c r="S740" s="34">
        <f t="shared" si="40"/>
        <v>7.5</v>
      </c>
    </row>
    <row r="741" spans="1:19">
      <c r="A741" s="25">
        <v>738</v>
      </c>
      <c r="B741" s="25" t="s">
        <v>2167</v>
      </c>
      <c r="C741" s="25"/>
      <c r="D741" s="25" t="s">
        <v>1702</v>
      </c>
      <c r="E741" s="37" t="s">
        <v>962</v>
      </c>
      <c r="F741" s="29" t="s">
        <v>2182</v>
      </c>
      <c r="G741" s="25" t="s">
        <v>2183</v>
      </c>
      <c r="H741" s="29" t="s">
        <v>2184</v>
      </c>
      <c r="I741" s="25">
        <v>3</v>
      </c>
      <c r="J741" s="25">
        <v>1</v>
      </c>
      <c r="K741" s="33">
        <v>25.700000000000003</v>
      </c>
      <c r="L741" s="33">
        <v>98.4</v>
      </c>
      <c r="M741" s="33" t="s">
        <v>1771</v>
      </c>
      <c r="N741" s="33">
        <v>1</v>
      </c>
      <c r="O741" s="30">
        <v>47</v>
      </c>
      <c r="P741" s="33" t="s">
        <v>1799</v>
      </c>
      <c r="Q741" s="34">
        <f t="shared" si="43"/>
        <v>25.700000000000003</v>
      </c>
      <c r="R741" s="33">
        <f t="shared" si="42"/>
        <v>1</v>
      </c>
      <c r="S741" s="34">
        <f t="shared" si="40"/>
        <v>25.7</v>
      </c>
    </row>
    <row r="742" spans="1:19">
      <c r="A742" s="25">
        <v>739</v>
      </c>
      <c r="B742" s="25" t="s">
        <v>2179</v>
      </c>
      <c r="C742" s="25"/>
      <c r="D742" s="25" t="s">
        <v>11</v>
      </c>
      <c r="E742" s="37" t="s">
        <v>963</v>
      </c>
      <c r="F742" s="29" t="s">
        <v>120</v>
      </c>
      <c r="G742" s="25" t="s">
        <v>2183</v>
      </c>
      <c r="H742" s="29" t="s">
        <v>2184</v>
      </c>
      <c r="I742" s="25">
        <v>3</v>
      </c>
      <c r="J742" s="25">
        <v>1</v>
      </c>
      <c r="K742" s="33">
        <v>25.6</v>
      </c>
      <c r="L742" s="33">
        <v>98.1</v>
      </c>
      <c r="M742" s="33" t="s">
        <v>1771</v>
      </c>
      <c r="N742" s="33">
        <v>1</v>
      </c>
      <c r="O742" s="30">
        <v>46.9</v>
      </c>
      <c r="P742" s="33" t="s">
        <v>1799</v>
      </c>
      <c r="Q742" s="34">
        <f t="shared" si="43"/>
        <v>25.6</v>
      </c>
      <c r="R742" s="33">
        <f t="shared" si="42"/>
        <v>1</v>
      </c>
      <c r="S742" s="34">
        <f t="shared" si="40"/>
        <v>25.6</v>
      </c>
    </row>
    <row r="743" spans="1:19">
      <c r="A743" s="25">
        <v>740</v>
      </c>
      <c r="B743" s="25" t="s">
        <v>2179</v>
      </c>
      <c r="C743" s="25"/>
      <c r="D743" s="25" t="s">
        <v>11</v>
      </c>
      <c r="E743" s="37" t="s">
        <v>964</v>
      </c>
      <c r="F743" s="29" t="s">
        <v>121</v>
      </c>
      <c r="G743" s="25" t="s">
        <v>2183</v>
      </c>
      <c r="H743" s="29" t="s">
        <v>2172</v>
      </c>
      <c r="I743" s="25">
        <v>3</v>
      </c>
      <c r="J743" s="25">
        <v>1</v>
      </c>
      <c r="K743" s="33">
        <v>29.1</v>
      </c>
      <c r="L743" s="33">
        <v>108.6</v>
      </c>
      <c r="M743" s="33" t="s">
        <v>1747</v>
      </c>
      <c r="N743" s="33">
        <v>1</v>
      </c>
      <c r="O743" s="30">
        <v>50.4</v>
      </c>
      <c r="P743" s="33" t="s">
        <v>2174</v>
      </c>
      <c r="Q743" s="34">
        <f t="shared" si="43"/>
        <v>29.1</v>
      </c>
      <c r="R743" s="33">
        <f t="shared" si="42"/>
        <v>1</v>
      </c>
      <c r="S743" s="34">
        <f t="shared" si="40"/>
        <v>29.1</v>
      </c>
    </row>
    <row r="744" spans="1:19">
      <c r="A744" s="25">
        <v>741</v>
      </c>
      <c r="B744" s="25" t="s">
        <v>2179</v>
      </c>
      <c r="C744" s="25"/>
      <c r="D744" s="25" t="s">
        <v>11</v>
      </c>
      <c r="E744" s="37" t="s">
        <v>965</v>
      </c>
      <c r="F744" s="29" t="s">
        <v>2185</v>
      </c>
      <c r="G744" s="25" t="s">
        <v>2186</v>
      </c>
      <c r="H744" s="29" t="s">
        <v>2172</v>
      </c>
      <c r="I744" s="25">
        <v>3</v>
      </c>
      <c r="J744" s="25">
        <v>1</v>
      </c>
      <c r="K744" s="33">
        <v>29.1</v>
      </c>
      <c r="L744" s="33">
        <v>108.6</v>
      </c>
      <c r="M744" s="33" t="s">
        <v>1747</v>
      </c>
      <c r="N744" s="33">
        <v>1</v>
      </c>
      <c r="O744" s="30">
        <v>50.4</v>
      </c>
      <c r="P744" s="33" t="s">
        <v>1748</v>
      </c>
      <c r="Q744" s="34">
        <f t="shared" si="43"/>
        <v>29.1</v>
      </c>
      <c r="R744" s="33">
        <f t="shared" si="42"/>
        <v>1</v>
      </c>
      <c r="S744" s="34">
        <f t="shared" si="40"/>
        <v>29.1</v>
      </c>
    </row>
    <row r="745" spans="1:19">
      <c r="A745" s="25">
        <v>742</v>
      </c>
      <c r="B745" s="25" t="s">
        <v>2167</v>
      </c>
      <c r="C745" s="25"/>
      <c r="D745" s="25" t="s">
        <v>11</v>
      </c>
      <c r="E745" s="37" t="s">
        <v>966</v>
      </c>
      <c r="F745" s="29" t="s">
        <v>123</v>
      </c>
      <c r="G745" s="25" t="s">
        <v>41</v>
      </c>
      <c r="H745" s="29" t="s">
        <v>2184</v>
      </c>
      <c r="I745" s="25">
        <v>3</v>
      </c>
      <c r="J745" s="25">
        <v>1</v>
      </c>
      <c r="K745" s="33">
        <v>25.700000000000003</v>
      </c>
      <c r="L745" s="33">
        <v>104.7</v>
      </c>
      <c r="M745" s="33" t="s">
        <v>1771</v>
      </c>
      <c r="N745" s="33">
        <v>1</v>
      </c>
      <c r="O745" s="30">
        <v>53.3</v>
      </c>
      <c r="P745" s="33" t="s">
        <v>2187</v>
      </c>
      <c r="Q745" s="34">
        <f t="shared" si="43"/>
        <v>25.700000000000003</v>
      </c>
      <c r="R745" s="33">
        <f t="shared" si="42"/>
        <v>1</v>
      </c>
      <c r="S745" s="34">
        <f t="shared" si="40"/>
        <v>25.7</v>
      </c>
    </row>
    <row r="746" spans="1:19">
      <c r="A746" s="25">
        <v>743</v>
      </c>
      <c r="B746" s="25" t="s">
        <v>2167</v>
      </c>
      <c r="C746" s="25"/>
      <c r="D746" s="25" t="s">
        <v>11</v>
      </c>
      <c r="E746" s="37" t="s">
        <v>967</v>
      </c>
      <c r="F746" s="29" t="s">
        <v>124</v>
      </c>
      <c r="G746" s="25" t="s">
        <v>41</v>
      </c>
      <c r="H746" s="29" t="s">
        <v>2184</v>
      </c>
      <c r="I746" s="25">
        <v>3</v>
      </c>
      <c r="J746" s="25">
        <v>1</v>
      </c>
      <c r="K746" s="33">
        <v>25.6</v>
      </c>
      <c r="L746" s="33">
        <v>104.4</v>
      </c>
      <c r="M746" s="33" t="s">
        <v>1771</v>
      </c>
      <c r="N746" s="33">
        <v>1</v>
      </c>
      <c r="O746" s="30">
        <v>53.2</v>
      </c>
      <c r="P746" s="33" t="s">
        <v>1799</v>
      </c>
      <c r="Q746" s="34">
        <f t="shared" si="43"/>
        <v>25.6</v>
      </c>
      <c r="R746" s="33">
        <f t="shared" si="42"/>
        <v>1</v>
      </c>
      <c r="S746" s="34">
        <f t="shared" si="40"/>
        <v>25.6</v>
      </c>
    </row>
    <row r="747" spans="1:19">
      <c r="A747" s="25">
        <v>744</v>
      </c>
      <c r="B747" s="25" t="s">
        <v>2167</v>
      </c>
      <c r="C747" s="25"/>
      <c r="D747" s="25" t="s">
        <v>11</v>
      </c>
      <c r="E747" s="37" t="s">
        <v>968</v>
      </c>
      <c r="F747" s="29" t="s">
        <v>125</v>
      </c>
      <c r="G747" s="25" t="s">
        <v>41</v>
      </c>
      <c r="H747" s="29" t="s">
        <v>2171</v>
      </c>
      <c r="I747" s="25">
        <v>3</v>
      </c>
      <c r="J747" s="25">
        <v>1</v>
      </c>
      <c r="K747" s="33">
        <v>29.1</v>
      </c>
      <c r="L747" s="33">
        <v>114.9</v>
      </c>
      <c r="M747" s="33" t="s">
        <v>1747</v>
      </c>
      <c r="N747" s="33">
        <v>1</v>
      </c>
      <c r="O747" s="30">
        <v>56.7</v>
      </c>
      <c r="P747" s="33" t="s">
        <v>1748</v>
      </c>
      <c r="Q747" s="34">
        <f t="shared" si="43"/>
        <v>29.1</v>
      </c>
      <c r="R747" s="33">
        <f t="shared" si="42"/>
        <v>1</v>
      </c>
      <c r="S747" s="34">
        <f t="shared" si="40"/>
        <v>29.1</v>
      </c>
    </row>
    <row r="748" spans="1:19">
      <c r="A748" s="25">
        <v>745</v>
      </c>
      <c r="B748" s="25" t="s">
        <v>2167</v>
      </c>
      <c r="C748" s="25"/>
      <c r="D748" s="25" t="s">
        <v>11</v>
      </c>
      <c r="E748" s="37" t="s">
        <v>969</v>
      </c>
      <c r="F748" s="29" t="s">
        <v>126</v>
      </c>
      <c r="G748" s="25" t="s">
        <v>41</v>
      </c>
      <c r="H748" s="29" t="s">
        <v>2172</v>
      </c>
      <c r="I748" s="25">
        <v>3</v>
      </c>
      <c r="J748" s="25">
        <v>1</v>
      </c>
      <c r="K748" s="33">
        <v>29.1</v>
      </c>
      <c r="L748" s="33">
        <v>114.9</v>
      </c>
      <c r="M748" s="33" t="s">
        <v>1747</v>
      </c>
      <c r="N748" s="33">
        <v>1</v>
      </c>
      <c r="O748" s="30">
        <v>56.7</v>
      </c>
      <c r="P748" s="33" t="s">
        <v>2174</v>
      </c>
      <c r="Q748" s="34">
        <f t="shared" si="43"/>
        <v>29.1</v>
      </c>
      <c r="R748" s="33">
        <f t="shared" si="42"/>
        <v>1</v>
      </c>
      <c r="S748" s="34">
        <f t="shared" si="40"/>
        <v>29.1</v>
      </c>
    </row>
    <row r="749" spans="1:19">
      <c r="A749" s="25">
        <v>746</v>
      </c>
      <c r="B749" s="25" t="s">
        <v>2179</v>
      </c>
      <c r="C749" s="25"/>
      <c r="D749" s="25" t="s">
        <v>1702</v>
      </c>
      <c r="E749" s="37" t="s">
        <v>970</v>
      </c>
      <c r="F749" s="29" t="s">
        <v>127</v>
      </c>
      <c r="G749" s="25" t="s">
        <v>33</v>
      </c>
      <c r="H749" s="29" t="s">
        <v>2184</v>
      </c>
      <c r="I749" s="25">
        <v>3</v>
      </c>
      <c r="J749" s="25">
        <v>1</v>
      </c>
      <c r="K749" s="33">
        <v>25.000000000000004</v>
      </c>
      <c r="L749" s="33">
        <v>109</v>
      </c>
      <c r="M749" s="33" t="s">
        <v>1771</v>
      </c>
      <c r="N749" s="33">
        <v>1</v>
      </c>
      <c r="O749" s="30">
        <v>59</v>
      </c>
      <c r="P749" s="33" t="s">
        <v>1799</v>
      </c>
      <c r="Q749" s="34">
        <f t="shared" si="43"/>
        <v>25.000000000000004</v>
      </c>
      <c r="R749" s="33">
        <f t="shared" si="42"/>
        <v>1</v>
      </c>
      <c r="S749" s="34">
        <f t="shared" si="40"/>
        <v>25</v>
      </c>
    </row>
    <row r="750" spans="1:19">
      <c r="A750" s="25">
        <v>747</v>
      </c>
      <c r="B750" s="25" t="s">
        <v>2167</v>
      </c>
      <c r="C750" s="25"/>
      <c r="D750" s="25" t="s">
        <v>1702</v>
      </c>
      <c r="E750" s="37" t="s">
        <v>971</v>
      </c>
      <c r="F750" s="29" t="s">
        <v>128</v>
      </c>
      <c r="G750" s="25" t="s">
        <v>33</v>
      </c>
      <c r="H750" s="29" t="s">
        <v>2184</v>
      </c>
      <c r="I750" s="25">
        <v>3</v>
      </c>
      <c r="J750" s="25">
        <v>1</v>
      </c>
      <c r="K750" s="33">
        <v>24.900000000000002</v>
      </c>
      <c r="L750" s="33">
        <v>108.7</v>
      </c>
      <c r="M750" s="33" t="s">
        <v>1771</v>
      </c>
      <c r="N750" s="33">
        <v>1</v>
      </c>
      <c r="O750" s="30">
        <v>58.9</v>
      </c>
      <c r="P750" s="33" t="s">
        <v>1799</v>
      </c>
      <c r="Q750" s="34">
        <f t="shared" si="43"/>
        <v>24.900000000000002</v>
      </c>
      <c r="R750" s="33">
        <f t="shared" si="42"/>
        <v>1</v>
      </c>
      <c r="S750" s="34">
        <f t="shared" si="40"/>
        <v>24.9</v>
      </c>
    </row>
    <row r="751" spans="1:19">
      <c r="A751" s="25">
        <v>748</v>
      </c>
      <c r="B751" s="25" t="s">
        <v>2167</v>
      </c>
      <c r="C751" s="25"/>
      <c r="D751" s="25" t="s">
        <v>11</v>
      </c>
      <c r="E751" s="37" t="s">
        <v>972</v>
      </c>
      <c r="F751" s="29" t="s">
        <v>129</v>
      </c>
      <c r="G751" s="25" t="s">
        <v>33</v>
      </c>
      <c r="H751" s="29" t="s">
        <v>2171</v>
      </c>
      <c r="I751" s="25">
        <v>3</v>
      </c>
      <c r="J751" s="25">
        <v>1</v>
      </c>
      <c r="K751" s="33">
        <v>28.400000000000002</v>
      </c>
      <c r="L751" s="33">
        <v>119.2</v>
      </c>
      <c r="M751" s="33" t="s">
        <v>1747</v>
      </c>
      <c r="N751" s="33">
        <v>1</v>
      </c>
      <c r="O751" s="30">
        <v>62.4</v>
      </c>
      <c r="P751" s="33" t="s">
        <v>1748</v>
      </c>
      <c r="Q751" s="34">
        <f t="shared" si="43"/>
        <v>28.400000000000002</v>
      </c>
      <c r="R751" s="33">
        <f t="shared" si="42"/>
        <v>1</v>
      </c>
      <c r="S751" s="34">
        <f t="shared" si="40"/>
        <v>28.4</v>
      </c>
    </row>
    <row r="752" spans="1:19">
      <c r="A752" s="25">
        <v>749</v>
      </c>
      <c r="B752" s="25" t="s">
        <v>2167</v>
      </c>
      <c r="C752" s="25"/>
      <c r="D752" s="25" t="s">
        <v>11</v>
      </c>
      <c r="E752" s="37" t="s">
        <v>973</v>
      </c>
      <c r="F752" s="29" t="s">
        <v>130</v>
      </c>
      <c r="G752" s="25" t="s">
        <v>33</v>
      </c>
      <c r="H752" s="29" t="s">
        <v>80</v>
      </c>
      <c r="I752" s="25">
        <v>3</v>
      </c>
      <c r="J752" s="25">
        <v>1</v>
      </c>
      <c r="K752" s="33">
        <v>28.400000000000002</v>
      </c>
      <c r="L752" s="33">
        <v>119.2</v>
      </c>
      <c r="M752" s="33" t="s">
        <v>1747</v>
      </c>
      <c r="N752" s="33">
        <v>1</v>
      </c>
      <c r="O752" s="30">
        <v>62.4</v>
      </c>
      <c r="P752" s="33" t="s">
        <v>2188</v>
      </c>
      <c r="Q752" s="34">
        <f t="shared" si="43"/>
        <v>28.400000000000002</v>
      </c>
      <c r="R752" s="33">
        <f t="shared" si="42"/>
        <v>1</v>
      </c>
      <c r="S752" s="34">
        <f t="shared" si="40"/>
        <v>28.4</v>
      </c>
    </row>
    <row r="753" spans="1:19">
      <c r="A753" s="25">
        <v>750</v>
      </c>
      <c r="B753" s="25" t="s">
        <v>2167</v>
      </c>
      <c r="C753" s="25"/>
      <c r="D753" s="25" t="s">
        <v>11</v>
      </c>
      <c r="E753" s="37" t="s">
        <v>974</v>
      </c>
      <c r="F753" s="29" t="s">
        <v>131</v>
      </c>
      <c r="G753" s="25" t="s">
        <v>34</v>
      </c>
      <c r="H753" s="29" t="s">
        <v>31</v>
      </c>
      <c r="I753" s="25">
        <v>3</v>
      </c>
      <c r="J753" s="25">
        <v>1</v>
      </c>
      <c r="K753" s="33">
        <v>25.000000000000004</v>
      </c>
      <c r="L753" s="33">
        <v>115.3</v>
      </c>
      <c r="M753" s="33" t="s">
        <v>1771</v>
      </c>
      <c r="N753" s="33">
        <v>1</v>
      </c>
      <c r="O753" s="30">
        <v>65.3</v>
      </c>
      <c r="P753" s="33" t="s">
        <v>79</v>
      </c>
      <c r="Q753" s="34">
        <f t="shared" si="43"/>
        <v>25.000000000000004</v>
      </c>
      <c r="R753" s="33">
        <f t="shared" si="42"/>
        <v>1</v>
      </c>
      <c r="S753" s="34">
        <f t="shared" si="40"/>
        <v>25</v>
      </c>
    </row>
    <row r="754" spans="1:19">
      <c r="A754" s="25">
        <v>751</v>
      </c>
      <c r="B754" s="25" t="s">
        <v>862</v>
      </c>
      <c r="C754" s="25"/>
      <c r="D754" s="25" t="s">
        <v>11</v>
      </c>
      <c r="E754" s="37" t="s">
        <v>975</v>
      </c>
      <c r="F754" s="29" t="s">
        <v>132</v>
      </c>
      <c r="G754" s="25" t="s">
        <v>34</v>
      </c>
      <c r="H754" s="29" t="s">
        <v>2184</v>
      </c>
      <c r="I754" s="25">
        <v>3</v>
      </c>
      <c r="J754" s="25">
        <v>1</v>
      </c>
      <c r="K754" s="33">
        <v>24.900000000000002</v>
      </c>
      <c r="L754" s="33">
        <v>115</v>
      </c>
      <c r="M754" s="33" t="s">
        <v>1771</v>
      </c>
      <c r="N754" s="33">
        <v>1</v>
      </c>
      <c r="O754" s="30">
        <v>65.2</v>
      </c>
      <c r="P754" s="33" t="s">
        <v>1799</v>
      </c>
      <c r="Q754" s="34">
        <f t="shared" si="43"/>
        <v>24.900000000000002</v>
      </c>
      <c r="R754" s="33">
        <f t="shared" si="42"/>
        <v>1</v>
      </c>
      <c r="S754" s="34">
        <f t="shared" si="40"/>
        <v>24.9</v>
      </c>
    </row>
    <row r="755" spans="1:19">
      <c r="A755" s="25">
        <v>752</v>
      </c>
      <c r="B755" s="25" t="s">
        <v>862</v>
      </c>
      <c r="C755" s="25"/>
      <c r="D755" s="25" t="s">
        <v>11</v>
      </c>
      <c r="E755" s="37" t="s">
        <v>976</v>
      </c>
      <c r="F755" s="29" t="s">
        <v>133</v>
      </c>
      <c r="G755" s="25" t="s">
        <v>34</v>
      </c>
      <c r="H755" s="29" t="s">
        <v>2171</v>
      </c>
      <c r="I755" s="25">
        <v>3</v>
      </c>
      <c r="J755" s="25">
        <v>1</v>
      </c>
      <c r="K755" s="33">
        <v>28.400000000000002</v>
      </c>
      <c r="L755" s="33">
        <v>125.5</v>
      </c>
      <c r="M755" s="33" t="s">
        <v>1747</v>
      </c>
      <c r="N755" s="33">
        <v>1</v>
      </c>
      <c r="O755" s="30">
        <v>68.7</v>
      </c>
      <c r="P755" s="33" t="s">
        <v>32</v>
      </c>
      <c r="Q755" s="34">
        <f t="shared" si="43"/>
        <v>28.400000000000002</v>
      </c>
      <c r="R755" s="33">
        <f t="shared" si="42"/>
        <v>1</v>
      </c>
      <c r="S755" s="34">
        <f t="shared" si="40"/>
        <v>28.4</v>
      </c>
    </row>
    <row r="756" spans="1:19">
      <c r="A756" s="25">
        <v>753</v>
      </c>
      <c r="B756" s="25" t="s">
        <v>2167</v>
      </c>
      <c r="C756" s="25"/>
      <c r="D756" s="25" t="s">
        <v>11</v>
      </c>
      <c r="E756" s="37" t="s">
        <v>977</v>
      </c>
      <c r="F756" s="29" t="s">
        <v>134</v>
      </c>
      <c r="G756" s="25" t="s">
        <v>34</v>
      </c>
      <c r="H756" s="29" t="s">
        <v>2171</v>
      </c>
      <c r="I756" s="25">
        <v>3</v>
      </c>
      <c r="J756" s="25">
        <v>1</v>
      </c>
      <c r="K756" s="33">
        <v>28.400000000000002</v>
      </c>
      <c r="L756" s="33">
        <v>125.5</v>
      </c>
      <c r="M756" s="33" t="s">
        <v>1747</v>
      </c>
      <c r="N756" s="33">
        <v>1</v>
      </c>
      <c r="O756" s="30">
        <v>68.7</v>
      </c>
      <c r="P756" s="33" t="s">
        <v>32</v>
      </c>
      <c r="Q756" s="34">
        <f t="shared" si="43"/>
        <v>28.400000000000002</v>
      </c>
      <c r="R756" s="33">
        <f t="shared" si="42"/>
        <v>1</v>
      </c>
      <c r="S756" s="34">
        <f t="shared" si="40"/>
        <v>28.4</v>
      </c>
    </row>
    <row r="757" spans="1:19">
      <c r="A757" s="25">
        <v>754</v>
      </c>
      <c r="B757" s="25" t="s">
        <v>2189</v>
      </c>
      <c r="C757" s="25"/>
      <c r="D757" s="25" t="s">
        <v>11</v>
      </c>
      <c r="E757" s="37" t="s">
        <v>978</v>
      </c>
      <c r="F757" s="29" t="s">
        <v>135</v>
      </c>
      <c r="G757" s="25" t="s">
        <v>36</v>
      </c>
      <c r="H757" s="29" t="s">
        <v>2184</v>
      </c>
      <c r="I757" s="25">
        <v>3</v>
      </c>
      <c r="J757" s="25">
        <v>1</v>
      </c>
      <c r="K757" s="33">
        <v>25.000000000000004</v>
      </c>
      <c r="L757" s="33">
        <v>121.6</v>
      </c>
      <c r="M757" s="33" t="s">
        <v>1771</v>
      </c>
      <c r="N757" s="33">
        <v>1</v>
      </c>
      <c r="O757" s="30">
        <v>71.599999999999994</v>
      </c>
      <c r="P757" s="33" t="s">
        <v>79</v>
      </c>
      <c r="Q757" s="34">
        <f t="shared" si="43"/>
        <v>25.000000000000004</v>
      </c>
      <c r="R757" s="33">
        <f t="shared" si="42"/>
        <v>1</v>
      </c>
      <c r="S757" s="34">
        <f t="shared" si="40"/>
        <v>25</v>
      </c>
    </row>
    <row r="758" spans="1:19">
      <c r="A758" s="25">
        <v>755</v>
      </c>
      <c r="B758" s="25" t="s">
        <v>2189</v>
      </c>
      <c r="C758" s="25"/>
      <c r="D758" s="25" t="s">
        <v>11</v>
      </c>
      <c r="E758" s="37" t="s">
        <v>989</v>
      </c>
      <c r="F758" s="29" t="s">
        <v>136</v>
      </c>
      <c r="G758" s="25" t="s">
        <v>36</v>
      </c>
      <c r="H758" s="29" t="s">
        <v>31</v>
      </c>
      <c r="I758" s="25">
        <v>3</v>
      </c>
      <c r="J758" s="25">
        <v>1</v>
      </c>
      <c r="K758" s="33">
        <v>24.200000000000003</v>
      </c>
      <c r="L758" s="33">
        <v>119.2</v>
      </c>
      <c r="M758" s="33" t="s">
        <v>1771</v>
      </c>
      <c r="N758" s="33">
        <v>1</v>
      </c>
      <c r="O758" s="30">
        <v>70.8</v>
      </c>
      <c r="P758" s="33" t="s">
        <v>79</v>
      </c>
      <c r="Q758" s="34">
        <f t="shared" si="43"/>
        <v>24.200000000000003</v>
      </c>
      <c r="R758" s="33">
        <f t="shared" si="42"/>
        <v>1</v>
      </c>
      <c r="S758" s="34">
        <f t="shared" si="40"/>
        <v>24.2</v>
      </c>
    </row>
    <row r="759" spans="1:19">
      <c r="A759" s="25">
        <v>756</v>
      </c>
      <c r="B759" s="25" t="s">
        <v>862</v>
      </c>
      <c r="C759" s="25"/>
      <c r="D759" s="25" t="s">
        <v>11</v>
      </c>
      <c r="E759" s="37" t="s">
        <v>990</v>
      </c>
      <c r="F759" s="29" t="s">
        <v>137</v>
      </c>
      <c r="G759" s="25" t="s">
        <v>36</v>
      </c>
      <c r="H759" s="29" t="s">
        <v>80</v>
      </c>
      <c r="I759" s="25">
        <v>3</v>
      </c>
      <c r="J759" s="25">
        <v>1</v>
      </c>
      <c r="K759" s="33">
        <v>27.700000000000003</v>
      </c>
      <c r="L759" s="33">
        <v>129.69999999999999</v>
      </c>
      <c r="M759" s="33" t="s">
        <v>1747</v>
      </c>
      <c r="N759" s="33">
        <v>1</v>
      </c>
      <c r="O759" s="30">
        <v>74.3</v>
      </c>
      <c r="P759" s="33" t="s">
        <v>32</v>
      </c>
      <c r="Q759" s="34">
        <f t="shared" si="43"/>
        <v>27.700000000000003</v>
      </c>
      <c r="R759" s="33">
        <f t="shared" si="42"/>
        <v>1</v>
      </c>
      <c r="S759" s="34">
        <f t="shared" si="40"/>
        <v>27.7</v>
      </c>
    </row>
    <row r="760" spans="1:19">
      <c r="A760" s="25">
        <v>757</v>
      </c>
      <c r="B760" s="25" t="s">
        <v>862</v>
      </c>
      <c r="C760" s="25"/>
      <c r="D760" s="25" t="s">
        <v>11</v>
      </c>
      <c r="E760" s="37" t="s">
        <v>991</v>
      </c>
      <c r="F760" s="29" t="s">
        <v>138</v>
      </c>
      <c r="G760" s="25" t="s">
        <v>36</v>
      </c>
      <c r="H760" s="29" t="s">
        <v>2171</v>
      </c>
      <c r="I760" s="25">
        <v>3</v>
      </c>
      <c r="J760" s="25">
        <v>1</v>
      </c>
      <c r="K760" s="33">
        <v>27.700000000000003</v>
      </c>
      <c r="L760" s="33">
        <v>129.69999999999999</v>
      </c>
      <c r="M760" s="33" t="s">
        <v>1747</v>
      </c>
      <c r="N760" s="33">
        <v>1</v>
      </c>
      <c r="O760" s="30">
        <v>74.3</v>
      </c>
      <c r="P760" s="33" t="s">
        <v>1748</v>
      </c>
      <c r="Q760" s="34">
        <f t="shared" si="43"/>
        <v>27.700000000000003</v>
      </c>
      <c r="R760" s="33">
        <f t="shared" si="42"/>
        <v>1</v>
      </c>
      <c r="S760" s="34">
        <f t="shared" si="40"/>
        <v>27.7</v>
      </c>
    </row>
    <row r="761" spans="1:19">
      <c r="A761" s="25">
        <v>758</v>
      </c>
      <c r="B761" s="25" t="s">
        <v>2189</v>
      </c>
      <c r="C761" s="25"/>
      <c r="D761" s="25" t="s">
        <v>11</v>
      </c>
      <c r="E761" s="37" t="s">
        <v>992</v>
      </c>
      <c r="F761" s="29" t="s">
        <v>139</v>
      </c>
      <c r="G761" s="25" t="s">
        <v>37</v>
      </c>
      <c r="H761" s="29" t="s">
        <v>2184</v>
      </c>
      <c r="I761" s="25">
        <v>3</v>
      </c>
      <c r="J761" s="25">
        <v>1</v>
      </c>
      <c r="K761" s="33">
        <v>24.300000000000004</v>
      </c>
      <c r="L761" s="33">
        <v>125.9</v>
      </c>
      <c r="M761" s="33" t="s">
        <v>1771</v>
      </c>
      <c r="N761" s="33">
        <v>1</v>
      </c>
      <c r="O761" s="30">
        <v>77.3</v>
      </c>
      <c r="P761" s="33" t="s">
        <v>1799</v>
      </c>
      <c r="Q761" s="34">
        <f t="shared" si="43"/>
        <v>24.300000000000004</v>
      </c>
      <c r="R761" s="33">
        <f t="shared" si="42"/>
        <v>1</v>
      </c>
      <c r="S761" s="34">
        <f t="shared" si="40"/>
        <v>24.3</v>
      </c>
    </row>
    <row r="762" spans="1:19">
      <c r="A762" s="25">
        <v>759</v>
      </c>
      <c r="B762" s="25" t="s">
        <v>2189</v>
      </c>
      <c r="C762" s="25"/>
      <c r="D762" s="25" t="s">
        <v>11</v>
      </c>
      <c r="E762" s="37" t="s">
        <v>993</v>
      </c>
      <c r="F762" s="29" t="s">
        <v>140</v>
      </c>
      <c r="G762" s="25" t="s">
        <v>37</v>
      </c>
      <c r="H762" s="29" t="s">
        <v>2190</v>
      </c>
      <c r="I762" s="25">
        <v>3</v>
      </c>
      <c r="J762" s="25">
        <v>1</v>
      </c>
      <c r="K762" s="33">
        <v>24.200000000000003</v>
      </c>
      <c r="L762" s="33">
        <v>125.6</v>
      </c>
      <c r="M762" s="33" t="s">
        <v>1771</v>
      </c>
      <c r="N762" s="33">
        <v>1</v>
      </c>
      <c r="O762" s="30">
        <v>77.2</v>
      </c>
      <c r="P762" s="33" t="s">
        <v>79</v>
      </c>
      <c r="Q762" s="34">
        <f t="shared" si="43"/>
        <v>24.200000000000003</v>
      </c>
      <c r="R762" s="33">
        <f t="shared" si="42"/>
        <v>1</v>
      </c>
      <c r="S762" s="34">
        <f t="shared" si="40"/>
        <v>24.2</v>
      </c>
    </row>
    <row r="763" spans="1:19">
      <c r="A763" s="25">
        <v>760</v>
      </c>
      <c r="B763" s="25" t="s">
        <v>862</v>
      </c>
      <c r="C763" s="25"/>
      <c r="D763" s="25" t="s">
        <v>11</v>
      </c>
      <c r="E763" s="37" t="s">
        <v>994</v>
      </c>
      <c r="F763" s="29" t="s">
        <v>141</v>
      </c>
      <c r="G763" s="25" t="s">
        <v>37</v>
      </c>
      <c r="H763" s="29" t="s">
        <v>80</v>
      </c>
      <c r="I763" s="25">
        <v>3</v>
      </c>
      <c r="J763" s="25">
        <v>1</v>
      </c>
      <c r="K763" s="33">
        <v>27.700000000000003</v>
      </c>
      <c r="L763" s="33">
        <v>136.1</v>
      </c>
      <c r="M763" s="33" t="s">
        <v>1747</v>
      </c>
      <c r="N763" s="33">
        <v>1</v>
      </c>
      <c r="O763" s="30">
        <v>80.7</v>
      </c>
      <c r="P763" s="33" t="s">
        <v>2188</v>
      </c>
      <c r="Q763" s="34">
        <f t="shared" si="43"/>
        <v>27.700000000000003</v>
      </c>
      <c r="R763" s="33">
        <f t="shared" si="42"/>
        <v>1</v>
      </c>
      <c r="S763" s="34">
        <f t="shared" si="40"/>
        <v>27.7</v>
      </c>
    </row>
    <row r="764" spans="1:19">
      <c r="A764" s="25">
        <v>761</v>
      </c>
      <c r="B764" s="25" t="s">
        <v>862</v>
      </c>
      <c r="C764" s="25"/>
      <c r="D764" s="25" t="s">
        <v>11</v>
      </c>
      <c r="E764" s="37" t="s">
        <v>995</v>
      </c>
      <c r="F764" s="29" t="s">
        <v>142</v>
      </c>
      <c r="G764" s="25" t="s">
        <v>37</v>
      </c>
      <c r="H764" s="29" t="s">
        <v>2171</v>
      </c>
      <c r="I764" s="25">
        <v>3</v>
      </c>
      <c r="J764" s="25">
        <v>1</v>
      </c>
      <c r="K764" s="33">
        <v>27.700000000000003</v>
      </c>
      <c r="L764" s="33">
        <v>136.1</v>
      </c>
      <c r="M764" s="33" t="s">
        <v>1747</v>
      </c>
      <c r="N764" s="33">
        <v>1</v>
      </c>
      <c r="O764" s="30">
        <v>80.7</v>
      </c>
      <c r="P764" s="33" t="s">
        <v>32</v>
      </c>
      <c r="Q764" s="34">
        <f t="shared" si="43"/>
        <v>27.700000000000003</v>
      </c>
      <c r="R764" s="33">
        <f t="shared" si="42"/>
        <v>1</v>
      </c>
      <c r="S764" s="34">
        <f t="shared" si="40"/>
        <v>27.7</v>
      </c>
    </row>
    <row r="765" spans="1:19">
      <c r="A765" s="25">
        <v>762</v>
      </c>
      <c r="B765" s="25" t="s">
        <v>862</v>
      </c>
      <c r="C765" s="25"/>
      <c r="D765" s="25" t="s">
        <v>11</v>
      </c>
      <c r="E765" s="37" t="s">
        <v>996</v>
      </c>
      <c r="F765" s="29" t="s">
        <v>143</v>
      </c>
      <c r="G765" s="25" t="s">
        <v>38</v>
      </c>
      <c r="H765" s="29" t="s">
        <v>31</v>
      </c>
      <c r="I765" s="25">
        <v>3</v>
      </c>
      <c r="J765" s="25">
        <v>1</v>
      </c>
      <c r="K765" s="33">
        <v>24.300000000000004</v>
      </c>
      <c r="L765" s="33">
        <v>132.19999999999999</v>
      </c>
      <c r="M765" s="33" t="s">
        <v>1771</v>
      </c>
      <c r="N765" s="33">
        <v>1</v>
      </c>
      <c r="O765" s="30">
        <v>83.6</v>
      </c>
      <c r="P765" s="33" t="s">
        <v>79</v>
      </c>
      <c r="Q765" s="34">
        <f t="shared" si="43"/>
        <v>24.300000000000004</v>
      </c>
      <c r="R765" s="33">
        <f t="shared" si="42"/>
        <v>1</v>
      </c>
      <c r="S765" s="34">
        <f t="shared" si="40"/>
        <v>24.3</v>
      </c>
    </row>
    <row r="766" spans="1:19">
      <c r="A766" s="25">
        <v>763</v>
      </c>
      <c r="B766" s="25" t="s">
        <v>862</v>
      </c>
      <c r="C766" s="25"/>
      <c r="D766" s="25" t="s">
        <v>11</v>
      </c>
      <c r="E766" s="37" t="s">
        <v>997</v>
      </c>
      <c r="F766" s="29" t="s">
        <v>144</v>
      </c>
      <c r="G766" s="25" t="s">
        <v>38</v>
      </c>
      <c r="H766" s="29" t="s">
        <v>31</v>
      </c>
      <c r="I766" s="25">
        <v>3</v>
      </c>
      <c r="J766" s="25">
        <v>1</v>
      </c>
      <c r="K766" s="33">
        <v>24.200000000000003</v>
      </c>
      <c r="L766" s="33">
        <v>131.9</v>
      </c>
      <c r="M766" s="33" t="s">
        <v>1771</v>
      </c>
      <c r="N766" s="33">
        <v>1</v>
      </c>
      <c r="O766" s="30">
        <v>83.5</v>
      </c>
      <c r="P766" s="33" t="s">
        <v>79</v>
      </c>
      <c r="Q766" s="34">
        <f t="shared" si="43"/>
        <v>24.200000000000003</v>
      </c>
      <c r="R766" s="33">
        <f t="shared" si="42"/>
        <v>1</v>
      </c>
      <c r="S766" s="34">
        <f t="shared" si="40"/>
        <v>24.2</v>
      </c>
    </row>
    <row r="767" spans="1:19">
      <c r="A767" s="25">
        <v>764</v>
      </c>
      <c r="B767" s="25" t="s">
        <v>862</v>
      </c>
      <c r="C767" s="25"/>
      <c r="D767" s="25" t="s">
        <v>11</v>
      </c>
      <c r="E767" s="37" t="s">
        <v>998</v>
      </c>
      <c r="F767" s="29" t="s">
        <v>145</v>
      </c>
      <c r="G767" s="25" t="s">
        <v>38</v>
      </c>
      <c r="H767" s="29" t="s">
        <v>80</v>
      </c>
      <c r="I767" s="25">
        <v>3</v>
      </c>
      <c r="J767" s="25">
        <v>1</v>
      </c>
      <c r="K767" s="33">
        <v>27.700000000000003</v>
      </c>
      <c r="L767" s="33">
        <v>142.4</v>
      </c>
      <c r="M767" s="33" t="s">
        <v>1747</v>
      </c>
      <c r="N767" s="33">
        <v>1</v>
      </c>
      <c r="O767" s="30">
        <v>87</v>
      </c>
      <c r="P767" s="33" t="s">
        <v>32</v>
      </c>
      <c r="Q767" s="34">
        <f t="shared" si="43"/>
        <v>27.700000000000003</v>
      </c>
      <c r="R767" s="33">
        <f t="shared" si="42"/>
        <v>1</v>
      </c>
      <c r="S767" s="34">
        <f t="shared" si="40"/>
        <v>27.7</v>
      </c>
    </row>
    <row r="768" spans="1:19">
      <c r="A768" s="25">
        <v>765</v>
      </c>
      <c r="B768" s="25" t="s">
        <v>862</v>
      </c>
      <c r="C768" s="25"/>
      <c r="D768" s="25" t="s">
        <v>11</v>
      </c>
      <c r="E768" s="37" t="s">
        <v>999</v>
      </c>
      <c r="F768" s="29" t="s">
        <v>146</v>
      </c>
      <c r="G768" s="25" t="s">
        <v>38</v>
      </c>
      <c r="H768" s="29" t="s">
        <v>80</v>
      </c>
      <c r="I768" s="25">
        <v>3</v>
      </c>
      <c r="J768" s="25">
        <v>1</v>
      </c>
      <c r="K768" s="33">
        <v>27.700000000000003</v>
      </c>
      <c r="L768" s="33">
        <v>142.4</v>
      </c>
      <c r="M768" s="33" t="s">
        <v>1747</v>
      </c>
      <c r="N768" s="33">
        <v>1</v>
      </c>
      <c r="O768" s="30">
        <v>87</v>
      </c>
      <c r="P768" s="33" t="s">
        <v>32</v>
      </c>
      <c r="Q768" s="34">
        <f t="shared" si="43"/>
        <v>27.700000000000003</v>
      </c>
      <c r="R768" s="33">
        <f t="shared" si="42"/>
        <v>1</v>
      </c>
      <c r="S768" s="34">
        <f t="shared" si="40"/>
        <v>27.7</v>
      </c>
    </row>
    <row r="769" spans="1:19">
      <c r="A769" s="25">
        <v>766</v>
      </c>
      <c r="B769" s="25" t="s">
        <v>2167</v>
      </c>
      <c r="C769" s="25"/>
      <c r="D769" s="25" t="s">
        <v>11</v>
      </c>
      <c r="E769" s="37" t="s">
        <v>1000</v>
      </c>
      <c r="F769" s="29" t="s">
        <v>147</v>
      </c>
      <c r="G769" s="25" t="s">
        <v>39</v>
      </c>
      <c r="H769" s="29" t="s">
        <v>2184</v>
      </c>
      <c r="I769" s="25">
        <v>3</v>
      </c>
      <c r="J769" s="25">
        <v>1</v>
      </c>
      <c r="K769" s="33">
        <v>24.300000000000004</v>
      </c>
      <c r="L769" s="33">
        <v>138.6</v>
      </c>
      <c r="M769" s="33" t="s">
        <v>1771</v>
      </c>
      <c r="N769" s="33">
        <v>1</v>
      </c>
      <c r="O769" s="30">
        <v>90</v>
      </c>
      <c r="P769" s="33" t="s">
        <v>1799</v>
      </c>
      <c r="Q769" s="34">
        <f t="shared" si="43"/>
        <v>24.300000000000004</v>
      </c>
      <c r="R769" s="33">
        <f t="shared" si="42"/>
        <v>1</v>
      </c>
      <c r="S769" s="34">
        <f t="shared" si="40"/>
        <v>24.3</v>
      </c>
    </row>
    <row r="770" spans="1:19">
      <c r="A770" s="25">
        <v>767</v>
      </c>
      <c r="B770" s="25" t="s">
        <v>862</v>
      </c>
      <c r="C770" s="25"/>
      <c r="D770" s="25" t="s">
        <v>11</v>
      </c>
      <c r="E770" s="37" t="s">
        <v>1001</v>
      </c>
      <c r="F770" s="29" t="s">
        <v>148</v>
      </c>
      <c r="G770" s="25" t="s">
        <v>39</v>
      </c>
      <c r="H770" s="29" t="s">
        <v>31</v>
      </c>
      <c r="I770" s="25">
        <v>3</v>
      </c>
      <c r="J770" s="25">
        <v>1</v>
      </c>
      <c r="K770" s="33">
        <v>24.200000000000003</v>
      </c>
      <c r="L770" s="33">
        <v>138.30000000000001</v>
      </c>
      <c r="M770" s="33" t="s">
        <v>1771</v>
      </c>
      <c r="N770" s="33">
        <v>1</v>
      </c>
      <c r="O770" s="30">
        <v>89.9</v>
      </c>
      <c r="P770" s="33" t="s">
        <v>79</v>
      </c>
      <c r="Q770" s="34">
        <f t="shared" si="43"/>
        <v>24.200000000000003</v>
      </c>
      <c r="R770" s="33">
        <f t="shared" si="42"/>
        <v>1</v>
      </c>
      <c r="S770" s="34">
        <f t="shared" si="40"/>
        <v>24.2</v>
      </c>
    </row>
    <row r="771" spans="1:19">
      <c r="A771" s="25">
        <v>768</v>
      </c>
      <c r="B771" s="25" t="s">
        <v>862</v>
      </c>
      <c r="C771" s="25"/>
      <c r="D771" s="25" t="s">
        <v>11</v>
      </c>
      <c r="E771" s="37" t="s">
        <v>1002</v>
      </c>
      <c r="F771" s="29" t="s">
        <v>149</v>
      </c>
      <c r="G771" s="25" t="s">
        <v>39</v>
      </c>
      <c r="H771" s="29" t="s">
        <v>80</v>
      </c>
      <c r="I771" s="25">
        <v>3</v>
      </c>
      <c r="J771" s="25">
        <v>1</v>
      </c>
      <c r="K771" s="33">
        <v>27.700000000000003</v>
      </c>
      <c r="L771" s="33">
        <v>148.80000000000001</v>
      </c>
      <c r="M771" s="33" t="s">
        <v>1747</v>
      </c>
      <c r="N771" s="33">
        <v>1</v>
      </c>
      <c r="O771" s="30">
        <v>93.4</v>
      </c>
      <c r="P771" s="33" t="s">
        <v>32</v>
      </c>
      <c r="Q771" s="34">
        <f t="shared" si="43"/>
        <v>27.700000000000003</v>
      </c>
      <c r="R771" s="33">
        <f t="shared" si="42"/>
        <v>1</v>
      </c>
      <c r="S771" s="34">
        <f t="shared" si="40"/>
        <v>27.7</v>
      </c>
    </row>
    <row r="772" spans="1:19">
      <c r="A772" s="25">
        <v>769</v>
      </c>
      <c r="B772" s="25" t="s">
        <v>862</v>
      </c>
      <c r="C772" s="25"/>
      <c r="D772" s="25" t="s">
        <v>11</v>
      </c>
      <c r="E772" s="37" t="s">
        <v>1003</v>
      </c>
      <c r="F772" s="29" t="s">
        <v>150</v>
      </c>
      <c r="G772" s="25" t="s">
        <v>39</v>
      </c>
      <c r="H772" s="29" t="s">
        <v>80</v>
      </c>
      <c r="I772" s="25">
        <v>3</v>
      </c>
      <c r="J772" s="25">
        <v>1</v>
      </c>
      <c r="K772" s="33">
        <v>27.700000000000003</v>
      </c>
      <c r="L772" s="33">
        <v>148.80000000000001</v>
      </c>
      <c r="M772" s="33" t="s">
        <v>1747</v>
      </c>
      <c r="N772" s="33">
        <v>1</v>
      </c>
      <c r="O772" s="30">
        <v>93.4</v>
      </c>
      <c r="P772" s="33" t="s">
        <v>32</v>
      </c>
      <c r="Q772" s="34">
        <f t="shared" si="43"/>
        <v>27.700000000000003</v>
      </c>
      <c r="R772" s="33">
        <f t="shared" si="42"/>
        <v>1</v>
      </c>
      <c r="S772" s="34">
        <f t="shared" si="40"/>
        <v>27.7</v>
      </c>
    </row>
    <row r="773" spans="1:19">
      <c r="A773" s="25">
        <v>770</v>
      </c>
      <c r="B773" s="25" t="s">
        <v>2167</v>
      </c>
      <c r="C773" s="25"/>
      <c r="D773" s="25" t="s">
        <v>11</v>
      </c>
      <c r="E773" s="37" t="s">
        <v>1004</v>
      </c>
      <c r="F773" s="29" t="s">
        <v>151</v>
      </c>
      <c r="G773" s="25" t="s">
        <v>81</v>
      </c>
      <c r="H773" s="29" t="s">
        <v>2184</v>
      </c>
      <c r="I773" s="25">
        <v>3</v>
      </c>
      <c r="J773" s="25">
        <v>1</v>
      </c>
      <c r="K773" s="33">
        <v>24.300000000000004</v>
      </c>
      <c r="L773" s="33">
        <v>144.9</v>
      </c>
      <c r="M773" s="33" t="s">
        <v>1771</v>
      </c>
      <c r="N773" s="33">
        <v>1</v>
      </c>
      <c r="O773" s="30">
        <v>96.3</v>
      </c>
      <c r="P773" s="33" t="s">
        <v>1799</v>
      </c>
      <c r="Q773" s="34">
        <f t="shared" si="43"/>
        <v>24.300000000000004</v>
      </c>
      <c r="R773" s="33">
        <f t="shared" si="42"/>
        <v>1</v>
      </c>
      <c r="S773" s="34">
        <f t="shared" ref="S773:S836" si="44">IF(R773="",0,ROUND(Q773*R773,1))</f>
        <v>24.3</v>
      </c>
    </row>
    <row r="774" spans="1:19">
      <c r="A774" s="25">
        <v>771</v>
      </c>
      <c r="B774" s="25" t="s">
        <v>862</v>
      </c>
      <c r="C774" s="25"/>
      <c r="D774" s="25" t="s">
        <v>11</v>
      </c>
      <c r="E774" s="37" t="s">
        <v>1005</v>
      </c>
      <c r="F774" s="29" t="s">
        <v>152</v>
      </c>
      <c r="G774" s="25" t="s">
        <v>81</v>
      </c>
      <c r="H774" s="29" t="s">
        <v>2184</v>
      </c>
      <c r="I774" s="25">
        <v>3</v>
      </c>
      <c r="J774" s="25">
        <v>1</v>
      </c>
      <c r="K774" s="33">
        <v>24.200000000000003</v>
      </c>
      <c r="L774" s="33">
        <v>144.6</v>
      </c>
      <c r="M774" s="33" t="s">
        <v>1771</v>
      </c>
      <c r="N774" s="33">
        <v>1</v>
      </c>
      <c r="O774" s="30">
        <v>96.2</v>
      </c>
      <c r="P774" s="33" t="s">
        <v>1799</v>
      </c>
      <c r="Q774" s="34">
        <f t="shared" si="43"/>
        <v>24.200000000000003</v>
      </c>
      <c r="R774" s="33">
        <f t="shared" si="42"/>
        <v>1</v>
      </c>
      <c r="S774" s="34">
        <f t="shared" si="44"/>
        <v>24.2</v>
      </c>
    </row>
    <row r="775" spans="1:19">
      <c r="A775" s="25">
        <v>772</v>
      </c>
      <c r="B775" s="25" t="s">
        <v>2191</v>
      </c>
      <c r="C775" s="25"/>
      <c r="D775" s="25" t="s">
        <v>11</v>
      </c>
      <c r="E775" s="37" t="s">
        <v>1006</v>
      </c>
      <c r="F775" s="29" t="s">
        <v>153</v>
      </c>
      <c r="G775" s="25" t="s">
        <v>81</v>
      </c>
      <c r="H775" s="29" t="s">
        <v>80</v>
      </c>
      <c r="I775" s="25">
        <v>3</v>
      </c>
      <c r="J775" s="25">
        <v>1</v>
      </c>
      <c r="K775" s="33">
        <v>27.700000000000003</v>
      </c>
      <c r="L775" s="33">
        <v>155.1</v>
      </c>
      <c r="M775" s="33" t="s">
        <v>1747</v>
      </c>
      <c r="N775" s="33">
        <v>1</v>
      </c>
      <c r="O775" s="30">
        <v>99.7</v>
      </c>
      <c r="P775" s="33" t="s">
        <v>32</v>
      </c>
      <c r="Q775" s="34">
        <f t="shared" si="43"/>
        <v>27.700000000000003</v>
      </c>
      <c r="R775" s="33">
        <f t="shared" si="42"/>
        <v>1</v>
      </c>
      <c r="S775" s="34">
        <f t="shared" si="44"/>
        <v>27.7</v>
      </c>
    </row>
    <row r="776" spans="1:19">
      <c r="A776" s="25">
        <v>773</v>
      </c>
      <c r="B776" s="25" t="s">
        <v>862</v>
      </c>
      <c r="C776" s="25"/>
      <c r="D776" s="25" t="s">
        <v>11</v>
      </c>
      <c r="E776" s="37" t="s">
        <v>1007</v>
      </c>
      <c r="F776" s="29" t="s">
        <v>154</v>
      </c>
      <c r="G776" s="25" t="s">
        <v>81</v>
      </c>
      <c r="H776" s="29" t="s">
        <v>80</v>
      </c>
      <c r="I776" s="25">
        <v>3</v>
      </c>
      <c r="J776" s="25">
        <v>1</v>
      </c>
      <c r="K776" s="33">
        <v>27</v>
      </c>
      <c r="L776" s="33">
        <v>153</v>
      </c>
      <c r="M776" s="33" t="s">
        <v>1747</v>
      </c>
      <c r="N776" s="33">
        <v>1</v>
      </c>
      <c r="O776" s="30">
        <v>99</v>
      </c>
      <c r="P776" s="33" t="s">
        <v>1748</v>
      </c>
      <c r="Q776" s="34">
        <f t="shared" si="43"/>
        <v>27</v>
      </c>
      <c r="R776" s="33">
        <f t="shared" si="42"/>
        <v>1</v>
      </c>
      <c r="S776" s="34">
        <f t="shared" si="44"/>
        <v>27</v>
      </c>
    </row>
    <row r="777" spans="1:19">
      <c r="A777" s="25">
        <v>774</v>
      </c>
      <c r="B777" s="25" t="s">
        <v>2191</v>
      </c>
      <c r="C777" s="25"/>
      <c r="D777" s="25" t="s">
        <v>11</v>
      </c>
      <c r="E777" s="37" t="s">
        <v>1008</v>
      </c>
      <c r="F777" s="29" t="s">
        <v>155</v>
      </c>
      <c r="G777" s="25" t="s">
        <v>82</v>
      </c>
      <c r="H777" s="29" t="s">
        <v>2184</v>
      </c>
      <c r="I777" s="25">
        <v>3</v>
      </c>
      <c r="J777" s="25">
        <v>1</v>
      </c>
      <c r="K777" s="33">
        <v>23.7</v>
      </c>
      <c r="L777" s="33">
        <v>149.5</v>
      </c>
      <c r="M777" s="33" t="s">
        <v>1771</v>
      </c>
      <c r="N777" s="33">
        <v>1</v>
      </c>
      <c r="O777" s="30">
        <v>102.1</v>
      </c>
      <c r="P777" s="33" t="s">
        <v>79</v>
      </c>
      <c r="Q777" s="34">
        <f t="shared" si="43"/>
        <v>23.7</v>
      </c>
      <c r="R777" s="33">
        <f t="shared" si="42"/>
        <v>1</v>
      </c>
      <c r="S777" s="34">
        <f t="shared" si="44"/>
        <v>23.7</v>
      </c>
    </row>
    <row r="778" spans="1:19">
      <c r="A778" s="25">
        <v>775</v>
      </c>
      <c r="B778" s="25" t="s">
        <v>2167</v>
      </c>
      <c r="C778" s="25"/>
      <c r="D778" s="25" t="s">
        <v>11</v>
      </c>
      <c r="E778" s="37" t="s">
        <v>1009</v>
      </c>
      <c r="F778" s="29" t="s">
        <v>156</v>
      </c>
      <c r="G778" s="25" t="s">
        <v>82</v>
      </c>
      <c r="H778" s="29" t="s">
        <v>2184</v>
      </c>
      <c r="I778" s="25">
        <v>3</v>
      </c>
      <c r="J778" s="25">
        <v>1</v>
      </c>
      <c r="K778" s="33">
        <v>23.6</v>
      </c>
      <c r="L778" s="33">
        <v>149.19999999999999</v>
      </c>
      <c r="M778" s="33" t="s">
        <v>1771</v>
      </c>
      <c r="N778" s="33">
        <v>1</v>
      </c>
      <c r="O778" s="30">
        <v>102</v>
      </c>
      <c r="P778" s="33" t="s">
        <v>1799</v>
      </c>
      <c r="Q778" s="34">
        <f t="shared" si="43"/>
        <v>23.6</v>
      </c>
      <c r="R778" s="33">
        <f t="shared" si="42"/>
        <v>1</v>
      </c>
      <c r="S778" s="34">
        <f t="shared" si="44"/>
        <v>23.6</v>
      </c>
    </row>
    <row r="779" spans="1:19">
      <c r="A779" s="25">
        <v>776</v>
      </c>
      <c r="B779" s="25" t="s">
        <v>2167</v>
      </c>
      <c r="C779" s="25"/>
      <c r="D779" s="25" t="s">
        <v>11</v>
      </c>
      <c r="E779" s="37" t="s">
        <v>1010</v>
      </c>
      <c r="F779" s="29" t="s">
        <v>157</v>
      </c>
      <c r="G779" s="25" t="s">
        <v>82</v>
      </c>
      <c r="H779" s="29" t="s">
        <v>2192</v>
      </c>
      <c r="I779" s="25">
        <v>3</v>
      </c>
      <c r="J779" s="25">
        <v>1</v>
      </c>
      <c r="K779" s="33">
        <v>27.1</v>
      </c>
      <c r="L779" s="33">
        <v>159.69999999999999</v>
      </c>
      <c r="M779" s="33" t="s">
        <v>1747</v>
      </c>
      <c r="N779" s="33">
        <v>1</v>
      </c>
      <c r="O779" s="30">
        <v>105.5</v>
      </c>
      <c r="P779" s="33" t="s">
        <v>32</v>
      </c>
      <c r="Q779" s="34">
        <f t="shared" si="43"/>
        <v>27.1</v>
      </c>
      <c r="R779" s="33">
        <f t="shared" si="42"/>
        <v>1</v>
      </c>
      <c r="S779" s="34">
        <f t="shared" si="44"/>
        <v>27.1</v>
      </c>
    </row>
    <row r="780" spans="1:19">
      <c r="A780" s="25">
        <v>777</v>
      </c>
      <c r="B780" s="25" t="s">
        <v>2167</v>
      </c>
      <c r="C780" s="25"/>
      <c r="D780" s="25" t="s">
        <v>11</v>
      </c>
      <c r="E780" s="37" t="s">
        <v>1011</v>
      </c>
      <c r="F780" s="29" t="s">
        <v>158</v>
      </c>
      <c r="G780" s="25" t="s">
        <v>82</v>
      </c>
      <c r="H780" s="29" t="s">
        <v>80</v>
      </c>
      <c r="I780" s="25">
        <v>3</v>
      </c>
      <c r="J780" s="25">
        <v>1</v>
      </c>
      <c r="K780" s="33">
        <v>27</v>
      </c>
      <c r="L780" s="33">
        <v>159.4</v>
      </c>
      <c r="M780" s="33" t="s">
        <v>1747</v>
      </c>
      <c r="N780" s="33">
        <v>1</v>
      </c>
      <c r="O780" s="30">
        <v>105.4</v>
      </c>
      <c r="P780" s="33" t="s">
        <v>32</v>
      </c>
      <c r="Q780" s="34">
        <f t="shared" si="43"/>
        <v>27</v>
      </c>
      <c r="R780" s="33">
        <f t="shared" si="42"/>
        <v>1</v>
      </c>
      <c r="S780" s="34">
        <f t="shared" si="44"/>
        <v>27</v>
      </c>
    </row>
    <row r="781" spans="1:19">
      <c r="A781" s="25">
        <v>778</v>
      </c>
      <c r="B781" s="25" t="s">
        <v>2167</v>
      </c>
      <c r="C781" s="25"/>
      <c r="D781" s="25" t="s">
        <v>11</v>
      </c>
      <c r="E781" s="37" t="s">
        <v>1012</v>
      </c>
      <c r="F781" s="29" t="s">
        <v>159</v>
      </c>
      <c r="G781" s="25" t="s">
        <v>83</v>
      </c>
      <c r="H781" s="29" t="s">
        <v>2184</v>
      </c>
      <c r="I781" s="25">
        <v>3</v>
      </c>
      <c r="J781" s="25">
        <v>1</v>
      </c>
      <c r="K781" s="33">
        <v>23.7</v>
      </c>
      <c r="L781" s="33">
        <v>155.9</v>
      </c>
      <c r="M781" s="33" t="s">
        <v>1771</v>
      </c>
      <c r="N781" s="33">
        <v>1</v>
      </c>
      <c r="O781" s="30">
        <v>108.5</v>
      </c>
      <c r="P781" s="33" t="s">
        <v>79</v>
      </c>
      <c r="Q781" s="34">
        <f t="shared" si="43"/>
        <v>23.7</v>
      </c>
      <c r="R781" s="33">
        <f t="shared" si="42"/>
        <v>1</v>
      </c>
      <c r="S781" s="34">
        <f t="shared" si="44"/>
        <v>23.7</v>
      </c>
    </row>
    <row r="782" spans="1:19">
      <c r="A782" s="25">
        <v>779</v>
      </c>
      <c r="B782" s="25" t="s">
        <v>2167</v>
      </c>
      <c r="C782" s="25"/>
      <c r="D782" s="25" t="s">
        <v>11</v>
      </c>
      <c r="E782" s="37" t="s">
        <v>1013</v>
      </c>
      <c r="F782" s="29" t="s">
        <v>160</v>
      </c>
      <c r="G782" s="25" t="s">
        <v>83</v>
      </c>
      <c r="H782" s="29" t="s">
        <v>2184</v>
      </c>
      <c r="I782" s="25">
        <v>3</v>
      </c>
      <c r="J782" s="25">
        <v>1</v>
      </c>
      <c r="K782" s="33">
        <v>23.6</v>
      </c>
      <c r="L782" s="33">
        <v>155.6</v>
      </c>
      <c r="M782" s="33" t="s">
        <v>1771</v>
      </c>
      <c r="N782" s="33">
        <v>1</v>
      </c>
      <c r="O782" s="30">
        <v>108.4</v>
      </c>
      <c r="P782" s="33" t="s">
        <v>1799</v>
      </c>
      <c r="Q782" s="34">
        <f t="shared" si="43"/>
        <v>23.6</v>
      </c>
      <c r="R782" s="33">
        <f t="shared" si="42"/>
        <v>1</v>
      </c>
      <c r="S782" s="34">
        <f t="shared" si="44"/>
        <v>23.6</v>
      </c>
    </row>
    <row r="783" spans="1:19">
      <c r="A783" s="25">
        <v>780</v>
      </c>
      <c r="B783" s="25" t="s">
        <v>2167</v>
      </c>
      <c r="C783" s="25"/>
      <c r="D783" s="25" t="s">
        <v>11</v>
      </c>
      <c r="E783" s="37" t="s">
        <v>1014</v>
      </c>
      <c r="F783" s="29" t="s">
        <v>161</v>
      </c>
      <c r="G783" s="25" t="s">
        <v>83</v>
      </c>
      <c r="H783" s="29" t="s">
        <v>2171</v>
      </c>
      <c r="I783" s="25">
        <v>3</v>
      </c>
      <c r="J783" s="25">
        <v>1</v>
      </c>
      <c r="K783" s="33">
        <v>27.1</v>
      </c>
      <c r="L783" s="33">
        <v>166.1</v>
      </c>
      <c r="M783" s="33" t="s">
        <v>1747</v>
      </c>
      <c r="N783" s="33">
        <v>1</v>
      </c>
      <c r="O783" s="30">
        <v>111.9</v>
      </c>
      <c r="P783" s="33" t="s">
        <v>32</v>
      </c>
      <c r="Q783" s="34">
        <f t="shared" si="43"/>
        <v>27.1</v>
      </c>
      <c r="R783" s="33">
        <f t="shared" si="42"/>
        <v>1</v>
      </c>
      <c r="S783" s="34">
        <f t="shared" si="44"/>
        <v>27.1</v>
      </c>
    </row>
    <row r="784" spans="1:19">
      <c r="A784" s="25">
        <v>781</v>
      </c>
      <c r="B784" s="25" t="s">
        <v>2167</v>
      </c>
      <c r="C784" s="25"/>
      <c r="D784" s="25" t="s">
        <v>11</v>
      </c>
      <c r="E784" s="37" t="s">
        <v>1015</v>
      </c>
      <c r="F784" s="29" t="s">
        <v>162</v>
      </c>
      <c r="G784" s="25" t="s">
        <v>83</v>
      </c>
      <c r="H784" s="29" t="s">
        <v>2192</v>
      </c>
      <c r="I784" s="25">
        <v>3</v>
      </c>
      <c r="J784" s="25">
        <v>1</v>
      </c>
      <c r="K784" s="33">
        <v>27.1</v>
      </c>
      <c r="L784" s="33">
        <v>166.1</v>
      </c>
      <c r="M784" s="33" t="s">
        <v>1747</v>
      </c>
      <c r="N784" s="33">
        <v>1</v>
      </c>
      <c r="O784" s="30">
        <v>111.9</v>
      </c>
      <c r="P784" s="33" t="s">
        <v>1748</v>
      </c>
      <c r="Q784" s="34">
        <f t="shared" si="43"/>
        <v>27.1</v>
      </c>
      <c r="R784" s="33">
        <f t="shared" si="42"/>
        <v>1</v>
      </c>
      <c r="S784" s="34">
        <f t="shared" si="44"/>
        <v>27.1</v>
      </c>
    </row>
    <row r="785" spans="1:19">
      <c r="A785" s="25">
        <v>782</v>
      </c>
      <c r="B785" s="25" t="s">
        <v>2193</v>
      </c>
      <c r="C785" s="25"/>
      <c r="D785" s="25" t="s">
        <v>11</v>
      </c>
      <c r="E785" s="37" t="s">
        <v>1016</v>
      </c>
      <c r="F785" s="29" t="s">
        <v>979</v>
      </c>
      <c r="G785" s="25" t="s">
        <v>84</v>
      </c>
      <c r="H785" s="29" t="s">
        <v>2184</v>
      </c>
      <c r="I785" s="25">
        <v>3</v>
      </c>
      <c r="J785" s="25">
        <v>1</v>
      </c>
      <c r="K785" s="33">
        <v>25.700000000000003</v>
      </c>
      <c r="L785" s="33">
        <v>168.3</v>
      </c>
      <c r="M785" s="33" t="s">
        <v>1771</v>
      </c>
      <c r="N785" s="33">
        <v>1</v>
      </c>
      <c r="O785" s="30">
        <v>116.9</v>
      </c>
      <c r="P785" s="33" t="s">
        <v>1799</v>
      </c>
      <c r="Q785" s="34">
        <f t="shared" si="43"/>
        <v>25.700000000000003</v>
      </c>
      <c r="R785" s="33">
        <f t="shared" si="42"/>
        <v>1</v>
      </c>
      <c r="S785" s="34">
        <f t="shared" si="44"/>
        <v>25.7</v>
      </c>
    </row>
    <row r="786" spans="1:19">
      <c r="A786" s="25">
        <v>783</v>
      </c>
      <c r="B786" s="25" t="s">
        <v>2193</v>
      </c>
      <c r="C786" s="25"/>
      <c r="D786" s="25" t="s">
        <v>11</v>
      </c>
      <c r="E786" s="37" t="s">
        <v>1017</v>
      </c>
      <c r="F786" s="29" t="s">
        <v>163</v>
      </c>
      <c r="G786" s="25" t="s">
        <v>84</v>
      </c>
      <c r="H786" s="29" t="s">
        <v>2184</v>
      </c>
      <c r="I786" s="25">
        <v>3</v>
      </c>
      <c r="J786" s="25">
        <v>1</v>
      </c>
      <c r="K786" s="33">
        <v>25.6</v>
      </c>
      <c r="L786" s="33">
        <v>168</v>
      </c>
      <c r="M786" s="33" t="s">
        <v>1771</v>
      </c>
      <c r="N786" s="33">
        <v>1</v>
      </c>
      <c r="O786" s="30">
        <v>116.8</v>
      </c>
      <c r="P786" s="33" t="s">
        <v>1799</v>
      </c>
      <c r="Q786" s="34">
        <f t="shared" si="43"/>
        <v>25.6</v>
      </c>
      <c r="R786" s="33">
        <f t="shared" si="42"/>
        <v>1</v>
      </c>
      <c r="S786" s="34">
        <f t="shared" si="44"/>
        <v>25.6</v>
      </c>
    </row>
    <row r="787" spans="1:19">
      <c r="A787" s="25">
        <v>784</v>
      </c>
      <c r="B787" s="25" t="s">
        <v>2193</v>
      </c>
      <c r="C787" s="25"/>
      <c r="D787" s="25" t="s">
        <v>11</v>
      </c>
      <c r="E787" s="37" t="s">
        <v>1018</v>
      </c>
      <c r="F787" s="29" t="s">
        <v>164</v>
      </c>
      <c r="G787" s="25" t="s">
        <v>84</v>
      </c>
      <c r="H787" s="29" t="s">
        <v>2171</v>
      </c>
      <c r="I787" s="25">
        <v>3</v>
      </c>
      <c r="J787" s="25">
        <v>1</v>
      </c>
      <c r="K787" s="33">
        <v>29.1</v>
      </c>
      <c r="L787" s="33">
        <v>178.5</v>
      </c>
      <c r="M787" s="33" t="s">
        <v>1747</v>
      </c>
      <c r="N787" s="33">
        <v>1</v>
      </c>
      <c r="O787" s="30">
        <v>120.3</v>
      </c>
      <c r="P787" s="33" t="s">
        <v>32</v>
      </c>
      <c r="Q787" s="34">
        <f t="shared" si="43"/>
        <v>29.1</v>
      </c>
      <c r="R787" s="33">
        <f t="shared" si="42"/>
        <v>1</v>
      </c>
      <c r="S787" s="34">
        <f t="shared" si="44"/>
        <v>29.1</v>
      </c>
    </row>
    <row r="788" spans="1:19">
      <c r="A788" s="25">
        <v>785</v>
      </c>
      <c r="B788" s="25" t="s">
        <v>943</v>
      </c>
      <c r="C788" s="25"/>
      <c r="D788" s="25" t="s">
        <v>11</v>
      </c>
      <c r="E788" s="37" t="s">
        <v>1019</v>
      </c>
      <c r="F788" s="29" t="s">
        <v>980</v>
      </c>
      <c r="G788" s="25" t="s">
        <v>84</v>
      </c>
      <c r="H788" s="29" t="s">
        <v>2171</v>
      </c>
      <c r="I788" s="25">
        <v>3</v>
      </c>
      <c r="J788" s="25">
        <v>1</v>
      </c>
      <c r="K788" s="33">
        <v>29.1</v>
      </c>
      <c r="L788" s="33">
        <v>178.5</v>
      </c>
      <c r="M788" s="33" t="s">
        <v>1747</v>
      </c>
      <c r="N788" s="33">
        <v>1</v>
      </c>
      <c r="O788" s="30">
        <v>120.3</v>
      </c>
      <c r="P788" s="33" t="s">
        <v>1748</v>
      </c>
      <c r="Q788" s="34">
        <f t="shared" si="43"/>
        <v>29.1</v>
      </c>
      <c r="R788" s="33">
        <f t="shared" si="42"/>
        <v>1</v>
      </c>
      <c r="S788" s="34">
        <f t="shared" si="44"/>
        <v>29.1</v>
      </c>
    </row>
    <row r="789" spans="1:19">
      <c r="A789" s="25">
        <v>786</v>
      </c>
      <c r="B789" s="25" t="s">
        <v>2193</v>
      </c>
      <c r="C789" s="25"/>
      <c r="D789" s="25" t="s">
        <v>11</v>
      </c>
      <c r="E789" s="37" t="s">
        <v>1020</v>
      </c>
      <c r="F789" s="29" t="s">
        <v>981</v>
      </c>
      <c r="G789" s="25" t="s">
        <v>224</v>
      </c>
      <c r="H789" s="29" t="s">
        <v>31</v>
      </c>
      <c r="I789" s="25">
        <v>3</v>
      </c>
      <c r="J789" s="25">
        <v>1</v>
      </c>
      <c r="K789" s="33">
        <v>23.7</v>
      </c>
      <c r="L789" s="33">
        <v>168.7</v>
      </c>
      <c r="M789" s="33" t="s">
        <v>1771</v>
      </c>
      <c r="N789" s="33">
        <v>1</v>
      </c>
      <c r="O789" s="30">
        <v>121.3</v>
      </c>
      <c r="P789" s="33" t="s">
        <v>1799</v>
      </c>
      <c r="Q789" s="34">
        <f t="shared" si="43"/>
        <v>23.7</v>
      </c>
      <c r="R789" s="33">
        <f t="shared" si="42"/>
        <v>1</v>
      </c>
      <c r="S789" s="34">
        <f t="shared" si="44"/>
        <v>23.7</v>
      </c>
    </row>
    <row r="790" spans="1:19">
      <c r="A790" s="25">
        <v>787</v>
      </c>
      <c r="B790" s="25" t="s">
        <v>943</v>
      </c>
      <c r="C790" s="25"/>
      <c r="D790" s="25" t="s">
        <v>11</v>
      </c>
      <c r="E790" s="37" t="s">
        <v>1021</v>
      </c>
      <c r="F790" s="29" t="s">
        <v>982</v>
      </c>
      <c r="G790" s="25" t="s">
        <v>224</v>
      </c>
      <c r="H790" s="29" t="s">
        <v>2184</v>
      </c>
      <c r="I790" s="25">
        <v>3</v>
      </c>
      <c r="J790" s="25">
        <v>1</v>
      </c>
      <c r="K790" s="33">
        <v>23.6</v>
      </c>
      <c r="L790" s="33">
        <v>168.4</v>
      </c>
      <c r="M790" s="33" t="s">
        <v>1771</v>
      </c>
      <c r="N790" s="33">
        <v>1</v>
      </c>
      <c r="O790" s="30">
        <v>121.2</v>
      </c>
      <c r="P790" s="33" t="s">
        <v>1799</v>
      </c>
      <c r="Q790" s="34">
        <f t="shared" si="43"/>
        <v>23.6</v>
      </c>
      <c r="R790" s="33">
        <f t="shared" si="42"/>
        <v>1</v>
      </c>
      <c r="S790" s="34">
        <f t="shared" si="44"/>
        <v>23.6</v>
      </c>
    </row>
    <row r="791" spans="1:19">
      <c r="A791" s="25">
        <v>788</v>
      </c>
      <c r="B791" s="25" t="s">
        <v>2193</v>
      </c>
      <c r="C791" s="25"/>
      <c r="D791" s="25" t="s">
        <v>11</v>
      </c>
      <c r="E791" s="37" t="s">
        <v>1022</v>
      </c>
      <c r="F791" s="29" t="s">
        <v>983</v>
      </c>
      <c r="G791" s="25" t="s">
        <v>224</v>
      </c>
      <c r="H791" s="29" t="s">
        <v>2171</v>
      </c>
      <c r="I791" s="25">
        <v>3</v>
      </c>
      <c r="J791" s="25">
        <v>1</v>
      </c>
      <c r="K791" s="33">
        <v>27.1</v>
      </c>
      <c r="L791" s="33">
        <v>178.9</v>
      </c>
      <c r="M791" s="33" t="s">
        <v>1747</v>
      </c>
      <c r="N791" s="33">
        <v>1</v>
      </c>
      <c r="O791" s="30">
        <v>124.7</v>
      </c>
      <c r="P791" s="33" t="s">
        <v>1748</v>
      </c>
      <c r="Q791" s="34">
        <f t="shared" si="43"/>
        <v>27.1</v>
      </c>
      <c r="R791" s="33">
        <f t="shared" si="42"/>
        <v>1</v>
      </c>
      <c r="S791" s="34">
        <f t="shared" si="44"/>
        <v>27.1</v>
      </c>
    </row>
    <row r="792" spans="1:19">
      <c r="A792" s="25">
        <v>789</v>
      </c>
      <c r="B792" s="25" t="s">
        <v>943</v>
      </c>
      <c r="C792" s="25"/>
      <c r="D792" s="25" t="s">
        <v>11</v>
      </c>
      <c r="E792" s="37" t="s">
        <v>1023</v>
      </c>
      <c r="F792" s="29" t="s">
        <v>984</v>
      </c>
      <c r="G792" s="25" t="s">
        <v>224</v>
      </c>
      <c r="H792" s="29" t="s">
        <v>80</v>
      </c>
      <c r="I792" s="25">
        <v>3</v>
      </c>
      <c r="J792" s="25">
        <v>1</v>
      </c>
      <c r="K792" s="33">
        <v>27</v>
      </c>
      <c r="L792" s="33">
        <v>178.6</v>
      </c>
      <c r="M792" s="33" t="s">
        <v>1747</v>
      </c>
      <c r="N792" s="33">
        <v>1</v>
      </c>
      <c r="O792" s="30">
        <v>124.6</v>
      </c>
      <c r="P792" s="33" t="s">
        <v>32</v>
      </c>
      <c r="Q792" s="34">
        <f t="shared" si="43"/>
        <v>27</v>
      </c>
      <c r="R792" s="33">
        <f t="shared" si="42"/>
        <v>1</v>
      </c>
      <c r="S792" s="34">
        <f t="shared" si="44"/>
        <v>27</v>
      </c>
    </row>
    <row r="793" spans="1:19">
      <c r="A793" s="25">
        <v>790</v>
      </c>
      <c r="B793" s="25" t="s">
        <v>2193</v>
      </c>
      <c r="C793" s="25"/>
      <c r="D793" s="25" t="s">
        <v>11</v>
      </c>
      <c r="E793" s="37" t="s">
        <v>1024</v>
      </c>
      <c r="F793" s="29" t="s">
        <v>985</v>
      </c>
      <c r="G793" s="25" t="s">
        <v>225</v>
      </c>
      <c r="H793" s="29" t="s">
        <v>31</v>
      </c>
      <c r="I793" s="25">
        <v>3</v>
      </c>
      <c r="J793" s="25">
        <v>1</v>
      </c>
      <c r="K793" s="33">
        <v>23.7</v>
      </c>
      <c r="L793" s="33">
        <v>175.1</v>
      </c>
      <c r="M793" s="33" t="s">
        <v>1771</v>
      </c>
      <c r="N793" s="33">
        <v>1</v>
      </c>
      <c r="O793" s="30">
        <v>127.7</v>
      </c>
      <c r="P793" s="33" t="s">
        <v>79</v>
      </c>
      <c r="Q793" s="34">
        <f t="shared" si="43"/>
        <v>23.7</v>
      </c>
      <c r="R793" s="33">
        <f t="shared" si="42"/>
        <v>1</v>
      </c>
      <c r="S793" s="34">
        <f t="shared" si="44"/>
        <v>23.7</v>
      </c>
    </row>
    <row r="794" spans="1:19">
      <c r="A794" s="25">
        <v>791</v>
      </c>
      <c r="B794" s="25" t="s">
        <v>2193</v>
      </c>
      <c r="C794" s="25"/>
      <c r="D794" s="25" t="s">
        <v>11</v>
      </c>
      <c r="E794" s="37" t="s">
        <v>1025</v>
      </c>
      <c r="F794" s="29" t="s">
        <v>986</v>
      </c>
      <c r="G794" s="25" t="s">
        <v>225</v>
      </c>
      <c r="H794" s="29" t="s">
        <v>31</v>
      </c>
      <c r="I794" s="25">
        <v>3</v>
      </c>
      <c r="J794" s="25">
        <v>1</v>
      </c>
      <c r="K794" s="33">
        <v>23.6</v>
      </c>
      <c r="L794" s="33">
        <v>174.8</v>
      </c>
      <c r="M794" s="33" t="s">
        <v>1771</v>
      </c>
      <c r="N794" s="33">
        <v>1</v>
      </c>
      <c r="O794" s="30">
        <v>127.6</v>
      </c>
      <c r="P794" s="33" t="s">
        <v>1799</v>
      </c>
      <c r="Q794" s="34">
        <f t="shared" si="43"/>
        <v>23.6</v>
      </c>
      <c r="R794" s="33">
        <f t="shared" si="42"/>
        <v>1</v>
      </c>
      <c r="S794" s="34">
        <f t="shared" si="44"/>
        <v>23.6</v>
      </c>
    </row>
    <row r="795" spans="1:19">
      <c r="A795" s="25">
        <v>792</v>
      </c>
      <c r="B795" s="25" t="s">
        <v>2193</v>
      </c>
      <c r="C795" s="25"/>
      <c r="D795" s="25" t="s">
        <v>11</v>
      </c>
      <c r="E795" s="37" t="s">
        <v>1026</v>
      </c>
      <c r="F795" s="29" t="s">
        <v>987</v>
      </c>
      <c r="G795" s="25" t="s">
        <v>225</v>
      </c>
      <c r="H795" s="29" t="s">
        <v>2171</v>
      </c>
      <c r="I795" s="25">
        <v>3</v>
      </c>
      <c r="J795" s="25">
        <v>1</v>
      </c>
      <c r="K795" s="33">
        <v>27.1</v>
      </c>
      <c r="L795" s="33">
        <v>185.3</v>
      </c>
      <c r="M795" s="33" t="s">
        <v>1747</v>
      </c>
      <c r="N795" s="33">
        <v>1</v>
      </c>
      <c r="O795" s="30">
        <v>131.1</v>
      </c>
      <c r="P795" s="33" t="s">
        <v>1748</v>
      </c>
      <c r="Q795" s="34">
        <f t="shared" si="43"/>
        <v>27.1</v>
      </c>
      <c r="R795" s="33">
        <f t="shared" ref="R795:R858" si="45">J795</f>
        <v>1</v>
      </c>
      <c r="S795" s="34">
        <f t="shared" si="44"/>
        <v>27.1</v>
      </c>
    </row>
    <row r="796" spans="1:19">
      <c r="A796" s="25">
        <v>793</v>
      </c>
      <c r="B796" s="25" t="s">
        <v>2193</v>
      </c>
      <c r="C796" s="25"/>
      <c r="D796" s="25" t="s">
        <v>11</v>
      </c>
      <c r="E796" s="37" t="s">
        <v>1027</v>
      </c>
      <c r="F796" s="29" t="s">
        <v>988</v>
      </c>
      <c r="G796" s="25" t="s">
        <v>225</v>
      </c>
      <c r="H796" s="29" t="s">
        <v>2171</v>
      </c>
      <c r="I796" s="25">
        <v>3</v>
      </c>
      <c r="J796" s="25">
        <v>1</v>
      </c>
      <c r="K796" s="33">
        <v>27</v>
      </c>
      <c r="L796" s="33">
        <v>185</v>
      </c>
      <c r="M796" s="33" t="s">
        <v>1747</v>
      </c>
      <c r="N796" s="33">
        <v>1</v>
      </c>
      <c r="O796" s="30">
        <v>131</v>
      </c>
      <c r="P796" s="33" t="s">
        <v>1748</v>
      </c>
      <c r="Q796" s="34">
        <f t="shared" si="43"/>
        <v>27</v>
      </c>
      <c r="R796" s="33">
        <f t="shared" si="45"/>
        <v>1</v>
      </c>
      <c r="S796" s="34">
        <f t="shared" si="44"/>
        <v>27</v>
      </c>
    </row>
    <row r="797" spans="1:19">
      <c r="A797" s="25">
        <v>794</v>
      </c>
      <c r="B797" s="25" t="s">
        <v>2193</v>
      </c>
      <c r="C797" s="25"/>
      <c r="D797" s="25" t="s">
        <v>1702</v>
      </c>
      <c r="E797" s="37" t="s">
        <v>1028</v>
      </c>
      <c r="F797" s="29" t="s">
        <v>2194</v>
      </c>
      <c r="G797" s="25" t="s">
        <v>1708</v>
      </c>
      <c r="H797" s="29" t="s">
        <v>2171</v>
      </c>
      <c r="I797" s="25">
        <v>3</v>
      </c>
      <c r="J797" s="25">
        <v>1</v>
      </c>
      <c r="K797" s="33">
        <v>13.8</v>
      </c>
      <c r="L797" s="33">
        <v>50.3</v>
      </c>
      <c r="M797" s="33" t="s">
        <v>1747</v>
      </c>
      <c r="N797" s="33">
        <v>1</v>
      </c>
      <c r="O797" s="30">
        <v>22.7</v>
      </c>
      <c r="P797" s="33" t="s">
        <v>1748</v>
      </c>
      <c r="Q797" s="34">
        <f t="shared" si="43"/>
        <v>13.8</v>
      </c>
      <c r="R797" s="33">
        <f t="shared" si="45"/>
        <v>1</v>
      </c>
      <c r="S797" s="34">
        <f t="shared" si="44"/>
        <v>13.8</v>
      </c>
    </row>
    <row r="798" spans="1:19">
      <c r="A798" s="25">
        <v>795</v>
      </c>
      <c r="B798" s="25" t="s">
        <v>2193</v>
      </c>
      <c r="C798" s="25"/>
      <c r="D798" s="25" t="s">
        <v>1702</v>
      </c>
      <c r="E798" s="37" t="s">
        <v>1029</v>
      </c>
      <c r="F798" s="29" t="s">
        <v>1094</v>
      </c>
      <c r="G798" s="25" t="s">
        <v>1708</v>
      </c>
      <c r="H798" s="29" t="s">
        <v>2171</v>
      </c>
      <c r="I798" s="25">
        <v>3</v>
      </c>
      <c r="J798" s="25">
        <v>1</v>
      </c>
      <c r="K798" s="33">
        <v>13.6</v>
      </c>
      <c r="L798" s="33">
        <v>49.7</v>
      </c>
      <c r="M798" s="33" t="s">
        <v>1747</v>
      </c>
      <c r="N798" s="33">
        <v>1</v>
      </c>
      <c r="O798" s="30">
        <v>22.5</v>
      </c>
      <c r="P798" s="33" t="s">
        <v>1748</v>
      </c>
      <c r="Q798" s="34">
        <f t="shared" si="43"/>
        <v>13.6</v>
      </c>
      <c r="R798" s="33">
        <f t="shared" si="45"/>
        <v>1</v>
      </c>
      <c r="S798" s="34">
        <f t="shared" si="44"/>
        <v>13.6</v>
      </c>
    </row>
    <row r="799" spans="1:19">
      <c r="A799" s="25">
        <v>796</v>
      </c>
      <c r="B799" s="25" t="s">
        <v>2193</v>
      </c>
      <c r="C799" s="25"/>
      <c r="D799" s="25" t="s">
        <v>11</v>
      </c>
      <c r="E799" s="37" t="s">
        <v>1030</v>
      </c>
      <c r="F799" s="29" t="s">
        <v>1095</v>
      </c>
      <c r="G799" s="25" t="s">
        <v>1708</v>
      </c>
      <c r="H799" s="29" t="s">
        <v>2171</v>
      </c>
      <c r="I799" s="25">
        <v>3</v>
      </c>
      <c r="J799" s="25">
        <v>1</v>
      </c>
      <c r="K799" s="33">
        <v>15.2</v>
      </c>
      <c r="L799" s="33">
        <v>54.5</v>
      </c>
      <c r="M799" s="33" t="s">
        <v>1747</v>
      </c>
      <c r="N799" s="33">
        <v>1</v>
      </c>
      <c r="O799" s="30">
        <v>24.1</v>
      </c>
      <c r="P799" s="33" t="s">
        <v>1748</v>
      </c>
      <c r="Q799" s="34">
        <f t="shared" ref="Q799:Q862" si="46">K799</f>
        <v>15.2</v>
      </c>
      <c r="R799" s="33">
        <f t="shared" si="45"/>
        <v>1</v>
      </c>
      <c r="S799" s="34">
        <f t="shared" si="44"/>
        <v>15.2</v>
      </c>
    </row>
    <row r="800" spans="1:19">
      <c r="A800" s="25">
        <v>797</v>
      </c>
      <c r="B800" s="25" t="s">
        <v>2193</v>
      </c>
      <c r="C800" s="25"/>
      <c r="D800" s="25" t="s">
        <v>11</v>
      </c>
      <c r="E800" s="37" t="s">
        <v>1031</v>
      </c>
      <c r="F800" s="29" t="s">
        <v>1096</v>
      </c>
      <c r="G800" s="25" t="s">
        <v>1708</v>
      </c>
      <c r="H800" s="29" t="s">
        <v>2171</v>
      </c>
      <c r="I800" s="25">
        <v>3</v>
      </c>
      <c r="J800" s="25">
        <v>1</v>
      </c>
      <c r="K800" s="33">
        <v>21.1</v>
      </c>
      <c r="L800" s="33">
        <v>72.2</v>
      </c>
      <c r="M800" s="33" t="s">
        <v>1747</v>
      </c>
      <c r="N800" s="33">
        <v>1</v>
      </c>
      <c r="O800" s="30">
        <v>30</v>
      </c>
      <c r="P800" s="33" t="s">
        <v>1748</v>
      </c>
      <c r="Q800" s="34">
        <f t="shared" si="46"/>
        <v>21.1</v>
      </c>
      <c r="R800" s="33">
        <f t="shared" si="45"/>
        <v>1</v>
      </c>
      <c r="S800" s="34">
        <f t="shared" si="44"/>
        <v>21.1</v>
      </c>
    </row>
    <row r="801" spans="1:19">
      <c r="A801" s="25">
        <v>798</v>
      </c>
      <c r="B801" s="25" t="s">
        <v>2193</v>
      </c>
      <c r="C801" s="25"/>
      <c r="D801" s="25" t="s">
        <v>11</v>
      </c>
      <c r="E801" s="37" t="s">
        <v>1032</v>
      </c>
      <c r="F801" s="29" t="s">
        <v>2195</v>
      </c>
      <c r="G801" s="25" t="s">
        <v>1708</v>
      </c>
      <c r="H801" s="29" t="s">
        <v>2171</v>
      </c>
      <c r="I801" s="25">
        <v>3</v>
      </c>
      <c r="J801" s="25">
        <v>1</v>
      </c>
      <c r="K801" s="33">
        <v>5.0999999999999996</v>
      </c>
      <c r="L801" s="33">
        <v>24.2</v>
      </c>
      <c r="M801" s="33" t="s">
        <v>1747</v>
      </c>
      <c r="N801" s="33">
        <v>1</v>
      </c>
      <c r="O801" s="30">
        <v>14</v>
      </c>
      <c r="P801" s="33" t="s">
        <v>1748</v>
      </c>
      <c r="Q801" s="34">
        <f t="shared" si="46"/>
        <v>5.0999999999999996</v>
      </c>
      <c r="R801" s="33">
        <f t="shared" si="45"/>
        <v>1</v>
      </c>
      <c r="S801" s="34">
        <f t="shared" si="44"/>
        <v>5.0999999999999996</v>
      </c>
    </row>
    <row r="802" spans="1:19">
      <c r="A802" s="25">
        <v>799</v>
      </c>
      <c r="B802" s="25" t="s">
        <v>2193</v>
      </c>
      <c r="C802" s="25"/>
      <c r="D802" s="25" t="s">
        <v>11</v>
      </c>
      <c r="E802" s="37" t="s">
        <v>1033</v>
      </c>
      <c r="F802" s="29" t="s">
        <v>2196</v>
      </c>
      <c r="G802" s="25" t="s">
        <v>1708</v>
      </c>
      <c r="H802" s="29" t="s">
        <v>2171</v>
      </c>
      <c r="I802" s="25">
        <v>3</v>
      </c>
      <c r="J802" s="25">
        <v>1</v>
      </c>
      <c r="K802" s="33">
        <v>8.16</v>
      </c>
      <c r="L802" s="33">
        <v>33.4</v>
      </c>
      <c r="M802" s="33" t="s">
        <v>1747</v>
      </c>
      <c r="N802" s="33">
        <v>1</v>
      </c>
      <c r="O802" s="30">
        <v>17.100000000000001</v>
      </c>
      <c r="P802" s="33" t="s">
        <v>1748</v>
      </c>
      <c r="Q802" s="34">
        <f t="shared" si="46"/>
        <v>8.16</v>
      </c>
      <c r="R802" s="33">
        <f t="shared" si="45"/>
        <v>1</v>
      </c>
      <c r="S802" s="34">
        <f t="shared" si="44"/>
        <v>8.1999999999999993</v>
      </c>
    </row>
    <row r="803" spans="1:19">
      <c r="A803" s="25">
        <v>800</v>
      </c>
      <c r="B803" s="25" t="s">
        <v>2193</v>
      </c>
      <c r="C803" s="25"/>
      <c r="D803" s="25" t="s">
        <v>11</v>
      </c>
      <c r="E803" s="37" t="s">
        <v>1034</v>
      </c>
      <c r="F803" s="29" t="s">
        <v>1097</v>
      </c>
      <c r="G803" s="25" t="s">
        <v>1708</v>
      </c>
      <c r="H803" s="29" t="s">
        <v>2171</v>
      </c>
      <c r="I803" s="25">
        <v>3</v>
      </c>
      <c r="J803" s="25">
        <v>1</v>
      </c>
      <c r="K803" s="33">
        <v>8</v>
      </c>
      <c r="L803" s="33">
        <v>32.9</v>
      </c>
      <c r="M803" s="33" t="s">
        <v>1747</v>
      </c>
      <c r="N803" s="33">
        <v>1</v>
      </c>
      <c r="O803" s="30">
        <v>16.899999999999999</v>
      </c>
      <c r="P803" s="33" t="s">
        <v>1748</v>
      </c>
      <c r="Q803" s="34">
        <f t="shared" si="46"/>
        <v>8</v>
      </c>
      <c r="R803" s="33">
        <f t="shared" si="45"/>
        <v>1</v>
      </c>
      <c r="S803" s="34">
        <f t="shared" si="44"/>
        <v>8</v>
      </c>
    </row>
    <row r="804" spans="1:19">
      <c r="A804" s="25">
        <v>801</v>
      </c>
      <c r="B804" s="25" t="s">
        <v>2193</v>
      </c>
      <c r="C804" s="25"/>
      <c r="D804" s="25" t="s">
        <v>11</v>
      </c>
      <c r="E804" s="37" t="s">
        <v>1035</v>
      </c>
      <c r="F804" s="29" t="s">
        <v>1098</v>
      </c>
      <c r="G804" s="25" t="s">
        <v>1708</v>
      </c>
      <c r="H804" s="29" t="s">
        <v>2171</v>
      </c>
      <c r="I804" s="25">
        <v>3</v>
      </c>
      <c r="J804" s="25">
        <v>1</v>
      </c>
      <c r="K804" s="33">
        <v>8.3000000000000007</v>
      </c>
      <c r="L804" s="33">
        <v>33.799999999999997</v>
      </c>
      <c r="M804" s="33" t="s">
        <v>1747</v>
      </c>
      <c r="N804" s="33">
        <v>1</v>
      </c>
      <c r="O804" s="30">
        <v>17.2</v>
      </c>
      <c r="P804" s="33" t="s">
        <v>1748</v>
      </c>
      <c r="Q804" s="34">
        <f t="shared" si="46"/>
        <v>8.3000000000000007</v>
      </c>
      <c r="R804" s="33">
        <f t="shared" si="45"/>
        <v>1</v>
      </c>
      <c r="S804" s="34">
        <f t="shared" si="44"/>
        <v>8.3000000000000007</v>
      </c>
    </row>
    <row r="805" spans="1:19">
      <c r="A805" s="25">
        <v>802</v>
      </c>
      <c r="B805" s="25" t="s">
        <v>2193</v>
      </c>
      <c r="C805" s="25"/>
      <c r="D805" s="25" t="s">
        <v>11</v>
      </c>
      <c r="E805" s="37" t="s">
        <v>1036</v>
      </c>
      <c r="F805" s="29" t="s">
        <v>1099</v>
      </c>
      <c r="G805" s="25" t="s">
        <v>1708</v>
      </c>
      <c r="H805" s="29" t="s">
        <v>2171</v>
      </c>
      <c r="I805" s="25">
        <v>3</v>
      </c>
      <c r="J805" s="25">
        <v>1</v>
      </c>
      <c r="K805" s="33">
        <v>10.3</v>
      </c>
      <c r="L805" s="33">
        <v>39.799999999999997</v>
      </c>
      <c r="M805" s="33" t="s">
        <v>1747</v>
      </c>
      <c r="N805" s="33">
        <v>1</v>
      </c>
      <c r="O805" s="30">
        <v>19.2</v>
      </c>
      <c r="P805" s="33" t="s">
        <v>1748</v>
      </c>
      <c r="Q805" s="34">
        <f t="shared" si="46"/>
        <v>10.3</v>
      </c>
      <c r="R805" s="33">
        <f t="shared" si="45"/>
        <v>1</v>
      </c>
      <c r="S805" s="34">
        <f t="shared" si="44"/>
        <v>10.3</v>
      </c>
    </row>
    <row r="806" spans="1:19">
      <c r="A806" s="25">
        <v>803</v>
      </c>
      <c r="B806" s="25" t="s">
        <v>2193</v>
      </c>
      <c r="C806" s="25"/>
      <c r="D806" s="25" t="s">
        <v>1702</v>
      </c>
      <c r="E806" s="37" t="s">
        <v>1037</v>
      </c>
      <c r="F806" s="29" t="s">
        <v>2197</v>
      </c>
      <c r="G806" s="25" t="s">
        <v>1708</v>
      </c>
      <c r="H806" s="29" t="s">
        <v>2171</v>
      </c>
      <c r="I806" s="25">
        <v>3</v>
      </c>
      <c r="J806" s="25">
        <v>1</v>
      </c>
      <c r="K806" s="33">
        <v>15.9</v>
      </c>
      <c r="L806" s="33">
        <v>56.6</v>
      </c>
      <c r="M806" s="33" t="s">
        <v>1747</v>
      </c>
      <c r="N806" s="33">
        <v>1</v>
      </c>
      <c r="O806" s="30">
        <v>24.8</v>
      </c>
      <c r="P806" s="33" t="s">
        <v>1748</v>
      </c>
      <c r="Q806" s="34">
        <f t="shared" si="46"/>
        <v>15.9</v>
      </c>
      <c r="R806" s="33">
        <f t="shared" si="45"/>
        <v>1</v>
      </c>
      <c r="S806" s="34">
        <f t="shared" si="44"/>
        <v>15.9</v>
      </c>
    </row>
    <row r="807" spans="1:19">
      <c r="A807" s="25">
        <v>804</v>
      </c>
      <c r="B807" s="25" t="s">
        <v>2193</v>
      </c>
      <c r="C807" s="25"/>
      <c r="D807" s="25" t="s">
        <v>1702</v>
      </c>
      <c r="E807" s="37" t="s">
        <v>1038</v>
      </c>
      <c r="F807" s="29" t="s">
        <v>165</v>
      </c>
      <c r="G807" s="25" t="s">
        <v>2183</v>
      </c>
      <c r="H807" s="29" t="s">
        <v>2184</v>
      </c>
      <c r="I807" s="25">
        <v>3</v>
      </c>
      <c r="J807" s="25">
        <v>1</v>
      </c>
      <c r="K807" s="33">
        <v>11.68</v>
      </c>
      <c r="L807" s="33">
        <v>56.3</v>
      </c>
      <c r="M807" s="33" t="s">
        <v>1771</v>
      </c>
      <c r="N807" s="33">
        <v>1</v>
      </c>
      <c r="O807" s="30">
        <v>33</v>
      </c>
      <c r="P807" s="33" t="s">
        <v>1799</v>
      </c>
      <c r="Q807" s="34">
        <f t="shared" si="46"/>
        <v>11.68</v>
      </c>
      <c r="R807" s="33">
        <f t="shared" si="45"/>
        <v>1</v>
      </c>
      <c r="S807" s="34">
        <f t="shared" si="44"/>
        <v>11.7</v>
      </c>
    </row>
    <row r="808" spans="1:19">
      <c r="A808" s="25">
        <v>805</v>
      </c>
      <c r="B808" s="25" t="s">
        <v>2193</v>
      </c>
      <c r="C808" s="25"/>
      <c r="D808" s="25" t="s">
        <v>11</v>
      </c>
      <c r="E808" s="37" t="s">
        <v>1039</v>
      </c>
      <c r="F808" s="29" t="s">
        <v>167</v>
      </c>
      <c r="G808" s="25" t="s">
        <v>2183</v>
      </c>
      <c r="H808" s="29" t="s">
        <v>2184</v>
      </c>
      <c r="I808" s="25">
        <v>3</v>
      </c>
      <c r="J808" s="25">
        <v>1</v>
      </c>
      <c r="K808" s="33">
        <v>11.78</v>
      </c>
      <c r="L808" s="33">
        <v>56.6</v>
      </c>
      <c r="M808" s="33" t="s">
        <v>1771</v>
      </c>
      <c r="N808" s="33">
        <v>1</v>
      </c>
      <c r="O808" s="30">
        <v>33.1</v>
      </c>
      <c r="P808" s="33" t="s">
        <v>1799</v>
      </c>
      <c r="Q808" s="34">
        <f t="shared" si="46"/>
        <v>11.78</v>
      </c>
      <c r="R808" s="33">
        <f t="shared" si="45"/>
        <v>1</v>
      </c>
      <c r="S808" s="34">
        <f t="shared" si="44"/>
        <v>11.8</v>
      </c>
    </row>
    <row r="809" spans="1:19">
      <c r="A809" s="25">
        <v>806</v>
      </c>
      <c r="B809" s="25" t="s">
        <v>2193</v>
      </c>
      <c r="C809" s="25"/>
      <c r="D809" s="25" t="s">
        <v>11</v>
      </c>
      <c r="E809" s="37" t="s">
        <v>1040</v>
      </c>
      <c r="F809" s="29" t="s">
        <v>168</v>
      </c>
      <c r="G809" s="25" t="s">
        <v>2183</v>
      </c>
      <c r="H809" s="29" t="s">
        <v>2171</v>
      </c>
      <c r="I809" s="25">
        <v>3</v>
      </c>
      <c r="J809" s="25">
        <v>1</v>
      </c>
      <c r="K809" s="33">
        <v>15.379999999999999</v>
      </c>
      <c r="L809" s="33">
        <v>67.400000000000006</v>
      </c>
      <c r="M809" s="33" t="s">
        <v>1747</v>
      </c>
      <c r="N809" s="33">
        <v>1</v>
      </c>
      <c r="O809" s="30">
        <v>36.700000000000003</v>
      </c>
      <c r="P809" s="33" t="s">
        <v>1748</v>
      </c>
      <c r="Q809" s="34">
        <f t="shared" si="46"/>
        <v>15.379999999999999</v>
      </c>
      <c r="R809" s="33">
        <f t="shared" si="45"/>
        <v>1</v>
      </c>
      <c r="S809" s="34">
        <f t="shared" si="44"/>
        <v>15.4</v>
      </c>
    </row>
    <row r="810" spans="1:19">
      <c r="A810" s="25">
        <v>807</v>
      </c>
      <c r="B810" s="25" t="s">
        <v>2193</v>
      </c>
      <c r="C810" s="25"/>
      <c r="D810" s="25" t="s">
        <v>11</v>
      </c>
      <c r="E810" s="37" t="s">
        <v>1041</v>
      </c>
      <c r="F810" s="29" t="s">
        <v>169</v>
      </c>
      <c r="G810" s="25" t="s">
        <v>2183</v>
      </c>
      <c r="H810" s="29" t="s">
        <v>2171</v>
      </c>
      <c r="I810" s="25">
        <v>3</v>
      </c>
      <c r="J810" s="25">
        <v>1</v>
      </c>
      <c r="K810" s="33">
        <v>14.879999999999999</v>
      </c>
      <c r="L810" s="33">
        <v>65.900000000000006</v>
      </c>
      <c r="M810" s="33" t="s">
        <v>1747</v>
      </c>
      <c r="N810" s="33">
        <v>1</v>
      </c>
      <c r="O810" s="30">
        <v>36.200000000000003</v>
      </c>
      <c r="P810" s="33" t="s">
        <v>1748</v>
      </c>
      <c r="Q810" s="34">
        <f t="shared" si="46"/>
        <v>14.879999999999999</v>
      </c>
      <c r="R810" s="33">
        <f t="shared" si="45"/>
        <v>1</v>
      </c>
      <c r="S810" s="34">
        <f t="shared" si="44"/>
        <v>14.9</v>
      </c>
    </row>
    <row r="811" spans="1:19">
      <c r="A811" s="25">
        <v>808</v>
      </c>
      <c r="B811" s="25" t="s">
        <v>2193</v>
      </c>
      <c r="C811" s="25"/>
      <c r="D811" s="25" t="s">
        <v>11</v>
      </c>
      <c r="E811" s="37" t="s">
        <v>1042</v>
      </c>
      <c r="F811" s="29" t="s">
        <v>170</v>
      </c>
      <c r="G811" s="25" t="s">
        <v>41</v>
      </c>
      <c r="H811" s="29" t="s">
        <v>2184</v>
      </c>
      <c r="I811" s="25">
        <v>3</v>
      </c>
      <c r="J811" s="25">
        <v>1</v>
      </c>
      <c r="K811" s="33">
        <v>11.68</v>
      </c>
      <c r="L811" s="33">
        <v>62.7</v>
      </c>
      <c r="M811" s="33" t="s">
        <v>1771</v>
      </c>
      <c r="N811" s="33">
        <v>1</v>
      </c>
      <c r="O811" s="30">
        <v>39.299999999999997</v>
      </c>
      <c r="P811" s="33" t="s">
        <v>1799</v>
      </c>
      <c r="Q811" s="34">
        <f t="shared" si="46"/>
        <v>11.68</v>
      </c>
      <c r="R811" s="33">
        <f t="shared" si="45"/>
        <v>1</v>
      </c>
      <c r="S811" s="34">
        <f t="shared" si="44"/>
        <v>11.7</v>
      </c>
    </row>
    <row r="812" spans="1:19">
      <c r="A812" s="25">
        <v>809</v>
      </c>
      <c r="B812" s="25" t="s">
        <v>2193</v>
      </c>
      <c r="C812" s="25"/>
      <c r="D812" s="25" t="s">
        <v>11</v>
      </c>
      <c r="E812" s="37" t="s">
        <v>1043</v>
      </c>
      <c r="F812" s="29" t="s">
        <v>171</v>
      </c>
      <c r="G812" s="25" t="s">
        <v>41</v>
      </c>
      <c r="H812" s="29" t="s">
        <v>2184</v>
      </c>
      <c r="I812" s="25">
        <v>3</v>
      </c>
      <c r="J812" s="25">
        <v>1</v>
      </c>
      <c r="K812" s="33">
        <v>11.78</v>
      </c>
      <c r="L812" s="33">
        <v>63</v>
      </c>
      <c r="M812" s="33" t="s">
        <v>1771</v>
      </c>
      <c r="N812" s="33">
        <v>1</v>
      </c>
      <c r="O812" s="30">
        <v>39.4</v>
      </c>
      <c r="P812" s="33" t="s">
        <v>1799</v>
      </c>
      <c r="Q812" s="34">
        <f t="shared" si="46"/>
        <v>11.78</v>
      </c>
      <c r="R812" s="33">
        <f t="shared" si="45"/>
        <v>1</v>
      </c>
      <c r="S812" s="34">
        <f t="shared" si="44"/>
        <v>11.8</v>
      </c>
    </row>
    <row r="813" spans="1:19">
      <c r="A813" s="25">
        <v>810</v>
      </c>
      <c r="B813" s="25" t="s">
        <v>2193</v>
      </c>
      <c r="C813" s="25"/>
      <c r="D813" s="25" t="s">
        <v>11</v>
      </c>
      <c r="E813" s="37" t="s">
        <v>1044</v>
      </c>
      <c r="F813" s="29" t="s">
        <v>172</v>
      </c>
      <c r="G813" s="25" t="s">
        <v>41</v>
      </c>
      <c r="H813" s="29" t="s">
        <v>2171</v>
      </c>
      <c r="I813" s="25">
        <v>3</v>
      </c>
      <c r="J813" s="25">
        <v>1</v>
      </c>
      <c r="K813" s="33">
        <v>15.379999999999999</v>
      </c>
      <c r="L813" s="33">
        <v>73.8</v>
      </c>
      <c r="M813" s="33" t="s">
        <v>1747</v>
      </c>
      <c r="N813" s="33">
        <v>1</v>
      </c>
      <c r="O813" s="30">
        <v>43</v>
      </c>
      <c r="P813" s="33" t="s">
        <v>1748</v>
      </c>
      <c r="Q813" s="34">
        <f t="shared" si="46"/>
        <v>15.379999999999999</v>
      </c>
      <c r="R813" s="33">
        <f t="shared" si="45"/>
        <v>1</v>
      </c>
      <c r="S813" s="34">
        <f t="shared" si="44"/>
        <v>15.4</v>
      </c>
    </row>
    <row r="814" spans="1:19">
      <c r="A814" s="25">
        <v>811</v>
      </c>
      <c r="B814" s="25" t="s">
        <v>2193</v>
      </c>
      <c r="C814" s="25"/>
      <c r="D814" s="25" t="s">
        <v>11</v>
      </c>
      <c r="E814" s="37" t="s">
        <v>1045</v>
      </c>
      <c r="F814" s="29" t="s">
        <v>173</v>
      </c>
      <c r="G814" s="25" t="s">
        <v>41</v>
      </c>
      <c r="H814" s="29" t="s">
        <v>2171</v>
      </c>
      <c r="I814" s="25">
        <v>3</v>
      </c>
      <c r="J814" s="25">
        <v>1</v>
      </c>
      <c r="K814" s="33">
        <v>14.879999999999999</v>
      </c>
      <c r="L814" s="33">
        <v>72.3</v>
      </c>
      <c r="M814" s="33" t="s">
        <v>1747</v>
      </c>
      <c r="N814" s="33">
        <v>1</v>
      </c>
      <c r="O814" s="30">
        <v>42.5</v>
      </c>
      <c r="P814" s="33" t="s">
        <v>1748</v>
      </c>
      <c r="Q814" s="34">
        <f t="shared" si="46"/>
        <v>14.879999999999999</v>
      </c>
      <c r="R814" s="33">
        <f t="shared" si="45"/>
        <v>1</v>
      </c>
      <c r="S814" s="34">
        <f t="shared" si="44"/>
        <v>14.9</v>
      </c>
    </row>
    <row r="815" spans="1:19">
      <c r="A815" s="25">
        <v>812</v>
      </c>
      <c r="B815" s="25" t="s">
        <v>2193</v>
      </c>
      <c r="C815" s="25"/>
      <c r="D815" s="25" t="s">
        <v>1702</v>
      </c>
      <c r="E815" s="37" t="s">
        <v>1046</v>
      </c>
      <c r="F815" s="29" t="s">
        <v>174</v>
      </c>
      <c r="G815" s="25" t="s">
        <v>33</v>
      </c>
      <c r="H815" s="29" t="s">
        <v>2184</v>
      </c>
      <c r="I815" s="25">
        <v>3</v>
      </c>
      <c r="J815" s="25">
        <v>1</v>
      </c>
      <c r="K815" s="33">
        <v>12.379999999999999</v>
      </c>
      <c r="L815" s="33">
        <v>71.099999999999994</v>
      </c>
      <c r="M815" s="33" t="s">
        <v>1771</v>
      </c>
      <c r="N815" s="33">
        <v>1</v>
      </c>
      <c r="O815" s="30">
        <v>46.3</v>
      </c>
      <c r="P815" s="33" t="s">
        <v>1799</v>
      </c>
      <c r="Q815" s="34">
        <f t="shared" si="46"/>
        <v>12.379999999999999</v>
      </c>
      <c r="R815" s="33">
        <f t="shared" si="45"/>
        <v>1</v>
      </c>
      <c r="S815" s="34">
        <f t="shared" si="44"/>
        <v>12.4</v>
      </c>
    </row>
    <row r="816" spans="1:19">
      <c r="A816" s="25">
        <v>813</v>
      </c>
      <c r="B816" s="25" t="s">
        <v>2193</v>
      </c>
      <c r="C816" s="25"/>
      <c r="D816" s="25" t="s">
        <v>1702</v>
      </c>
      <c r="E816" s="37" t="s">
        <v>1047</v>
      </c>
      <c r="F816" s="29" t="s">
        <v>175</v>
      </c>
      <c r="G816" s="25" t="s">
        <v>33</v>
      </c>
      <c r="H816" s="29" t="s">
        <v>2184</v>
      </c>
      <c r="I816" s="25">
        <v>3</v>
      </c>
      <c r="J816" s="25">
        <v>1</v>
      </c>
      <c r="K816" s="33">
        <v>12.479999999999999</v>
      </c>
      <c r="L816" s="33">
        <v>71.400000000000006</v>
      </c>
      <c r="M816" s="33" t="s">
        <v>1771</v>
      </c>
      <c r="N816" s="33">
        <v>1</v>
      </c>
      <c r="O816" s="30">
        <v>46.4</v>
      </c>
      <c r="P816" s="33" t="s">
        <v>1799</v>
      </c>
      <c r="Q816" s="34">
        <f t="shared" si="46"/>
        <v>12.479999999999999</v>
      </c>
      <c r="R816" s="33">
        <f t="shared" si="45"/>
        <v>1</v>
      </c>
      <c r="S816" s="34">
        <f t="shared" si="44"/>
        <v>12.5</v>
      </c>
    </row>
    <row r="817" spans="1:19">
      <c r="A817" s="25">
        <v>814</v>
      </c>
      <c r="B817" s="25" t="s">
        <v>2193</v>
      </c>
      <c r="C817" s="25"/>
      <c r="D817" s="25" t="s">
        <v>11</v>
      </c>
      <c r="E817" s="37" t="s">
        <v>1048</v>
      </c>
      <c r="F817" s="29" t="s">
        <v>176</v>
      </c>
      <c r="G817" s="25" t="s">
        <v>33</v>
      </c>
      <c r="H817" s="29" t="s">
        <v>2171</v>
      </c>
      <c r="I817" s="25">
        <v>3</v>
      </c>
      <c r="J817" s="25">
        <v>1</v>
      </c>
      <c r="K817" s="33">
        <v>16.079999999999998</v>
      </c>
      <c r="L817" s="33">
        <v>82.2</v>
      </c>
      <c r="M817" s="33" t="s">
        <v>1747</v>
      </c>
      <c r="N817" s="33">
        <v>1</v>
      </c>
      <c r="O817" s="30">
        <v>50</v>
      </c>
      <c r="P817" s="33" t="s">
        <v>1748</v>
      </c>
      <c r="Q817" s="34">
        <f t="shared" si="46"/>
        <v>16.079999999999998</v>
      </c>
      <c r="R817" s="33">
        <f t="shared" si="45"/>
        <v>1</v>
      </c>
      <c r="S817" s="34">
        <f t="shared" si="44"/>
        <v>16.100000000000001</v>
      </c>
    </row>
    <row r="818" spans="1:19">
      <c r="A818" s="25">
        <v>815</v>
      </c>
      <c r="B818" s="25" t="s">
        <v>2193</v>
      </c>
      <c r="C818" s="25"/>
      <c r="D818" s="25" t="s">
        <v>11</v>
      </c>
      <c r="E818" s="37" t="s">
        <v>1049</v>
      </c>
      <c r="F818" s="29" t="s">
        <v>177</v>
      </c>
      <c r="G818" s="25" t="s">
        <v>33</v>
      </c>
      <c r="H818" s="29" t="s">
        <v>2171</v>
      </c>
      <c r="I818" s="25">
        <v>3</v>
      </c>
      <c r="J818" s="25">
        <v>1</v>
      </c>
      <c r="K818" s="33">
        <v>15.579999999999998</v>
      </c>
      <c r="L818" s="33">
        <v>80.7</v>
      </c>
      <c r="M818" s="33" t="s">
        <v>1747</v>
      </c>
      <c r="N818" s="33">
        <v>1</v>
      </c>
      <c r="O818" s="30">
        <v>49.5</v>
      </c>
      <c r="P818" s="33" t="s">
        <v>1748</v>
      </c>
      <c r="Q818" s="34">
        <f t="shared" si="46"/>
        <v>15.579999999999998</v>
      </c>
      <c r="R818" s="33">
        <f t="shared" si="45"/>
        <v>1</v>
      </c>
      <c r="S818" s="34">
        <f t="shared" si="44"/>
        <v>15.6</v>
      </c>
    </row>
    <row r="819" spans="1:19">
      <c r="A819" s="25">
        <v>816</v>
      </c>
      <c r="B819" s="25" t="s">
        <v>2193</v>
      </c>
      <c r="C819" s="25"/>
      <c r="D819" s="25" t="s">
        <v>11</v>
      </c>
      <c r="E819" s="37" t="s">
        <v>1050</v>
      </c>
      <c r="F819" s="29" t="s">
        <v>178</v>
      </c>
      <c r="G819" s="25" t="s">
        <v>34</v>
      </c>
      <c r="H819" s="29" t="s">
        <v>2184</v>
      </c>
      <c r="I819" s="25">
        <v>3</v>
      </c>
      <c r="J819" s="25">
        <v>1</v>
      </c>
      <c r="K819" s="33">
        <v>12.379999999999999</v>
      </c>
      <c r="L819" s="33">
        <v>77.400000000000006</v>
      </c>
      <c r="M819" s="33" t="s">
        <v>1771</v>
      </c>
      <c r="N819" s="33">
        <v>1</v>
      </c>
      <c r="O819" s="30">
        <v>52.7</v>
      </c>
      <c r="P819" s="33" t="s">
        <v>1799</v>
      </c>
      <c r="Q819" s="34">
        <f t="shared" si="46"/>
        <v>12.379999999999999</v>
      </c>
      <c r="R819" s="33">
        <f t="shared" si="45"/>
        <v>1</v>
      </c>
      <c r="S819" s="34">
        <f t="shared" si="44"/>
        <v>12.4</v>
      </c>
    </row>
    <row r="820" spans="1:19">
      <c r="A820" s="25">
        <v>817</v>
      </c>
      <c r="B820" s="25" t="s">
        <v>2193</v>
      </c>
      <c r="C820" s="25"/>
      <c r="D820" s="25" t="s">
        <v>11</v>
      </c>
      <c r="E820" s="37" t="s">
        <v>1051</v>
      </c>
      <c r="F820" s="29" t="s">
        <v>179</v>
      </c>
      <c r="G820" s="25" t="s">
        <v>34</v>
      </c>
      <c r="H820" s="29" t="s">
        <v>2184</v>
      </c>
      <c r="I820" s="25">
        <v>3</v>
      </c>
      <c r="J820" s="25">
        <v>1</v>
      </c>
      <c r="K820" s="33">
        <v>12.479999999999999</v>
      </c>
      <c r="L820" s="33">
        <v>77.7</v>
      </c>
      <c r="M820" s="33" t="s">
        <v>1771</v>
      </c>
      <c r="N820" s="33">
        <v>1</v>
      </c>
      <c r="O820" s="30">
        <v>52.8</v>
      </c>
      <c r="P820" s="33" t="s">
        <v>1799</v>
      </c>
      <c r="Q820" s="34">
        <f t="shared" si="46"/>
        <v>12.479999999999999</v>
      </c>
      <c r="R820" s="33">
        <f t="shared" si="45"/>
        <v>1</v>
      </c>
      <c r="S820" s="34">
        <f t="shared" si="44"/>
        <v>12.5</v>
      </c>
    </row>
    <row r="821" spans="1:19">
      <c r="A821" s="25">
        <v>818</v>
      </c>
      <c r="B821" s="25" t="s">
        <v>2193</v>
      </c>
      <c r="C821" s="25"/>
      <c r="D821" s="25" t="s">
        <v>11</v>
      </c>
      <c r="E821" s="37" t="s">
        <v>1052</v>
      </c>
      <c r="F821" s="29" t="s">
        <v>180</v>
      </c>
      <c r="G821" s="25" t="s">
        <v>34</v>
      </c>
      <c r="H821" s="29" t="s">
        <v>2171</v>
      </c>
      <c r="I821" s="25">
        <v>3</v>
      </c>
      <c r="J821" s="25">
        <v>1</v>
      </c>
      <c r="K821" s="33">
        <v>16.079999999999998</v>
      </c>
      <c r="L821" s="33">
        <v>88.5</v>
      </c>
      <c r="M821" s="33" t="s">
        <v>1747</v>
      </c>
      <c r="N821" s="33">
        <v>1</v>
      </c>
      <c r="O821" s="30">
        <v>56.4</v>
      </c>
      <c r="P821" s="33" t="s">
        <v>1748</v>
      </c>
      <c r="Q821" s="34">
        <f t="shared" si="46"/>
        <v>16.079999999999998</v>
      </c>
      <c r="R821" s="33">
        <f t="shared" si="45"/>
        <v>1</v>
      </c>
      <c r="S821" s="34">
        <f t="shared" si="44"/>
        <v>16.100000000000001</v>
      </c>
    </row>
    <row r="822" spans="1:19">
      <c r="A822" s="25">
        <v>819</v>
      </c>
      <c r="B822" s="25" t="s">
        <v>2193</v>
      </c>
      <c r="C822" s="25"/>
      <c r="D822" s="25" t="s">
        <v>11</v>
      </c>
      <c r="E822" s="37" t="s">
        <v>1053</v>
      </c>
      <c r="F822" s="29" t="s">
        <v>181</v>
      </c>
      <c r="G822" s="25" t="s">
        <v>34</v>
      </c>
      <c r="H822" s="29" t="s">
        <v>2171</v>
      </c>
      <c r="I822" s="25">
        <v>3</v>
      </c>
      <c r="J822" s="25">
        <v>1</v>
      </c>
      <c r="K822" s="33">
        <v>15.579999999999998</v>
      </c>
      <c r="L822" s="33">
        <v>87</v>
      </c>
      <c r="M822" s="33" t="s">
        <v>1747</v>
      </c>
      <c r="N822" s="33">
        <v>1</v>
      </c>
      <c r="O822" s="30">
        <v>55.9</v>
      </c>
      <c r="P822" s="33" t="s">
        <v>1748</v>
      </c>
      <c r="Q822" s="34">
        <f t="shared" si="46"/>
        <v>15.579999999999998</v>
      </c>
      <c r="R822" s="33">
        <f t="shared" si="45"/>
        <v>1</v>
      </c>
      <c r="S822" s="34">
        <f t="shared" si="44"/>
        <v>15.6</v>
      </c>
    </row>
    <row r="823" spans="1:19">
      <c r="A823" s="25">
        <v>820</v>
      </c>
      <c r="B823" s="25" t="s">
        <v>2198</v>
      </c>
      <c r="C823" s="25"/>
      <c r="D823" s="25" t="s">
        <v>11</v>
      </c>
      <c r="E823" s="37" t="s">
        <v>1054</v>
      </c>
      <c r="F823" s="29" t="s">
        <v>182</v>
      </c>
      <c r="G823" s="25" t="s">
        <v>36</v>
      </c>
      <c r="H823" s="29" t="s">
        <v>2199</v>
      </c>
      <c r="I823" s="25">
        <v>3</v>
      </c>
      <c r="J823" s="25">
        <v>1</v>
      </c>
      <c r="K823" s="33">
        <v>12.379999999999999</v>
      </c>
      <c r="L823" s="33">
        <v>83.8</v>
      </c>
      <c r="M823" s="33" t="s">
        <v>1771</v>
      </c>
      <c r="N823" s="33">
        <v>1</v>
      </c>
      <c r="O823" s="30">
        <v>59</v>
      </c>
      <c r="P823" s="33" t="s">
        <v>2200</v>
      </c>
      <c r="Q823" s="34">
        <f t="shared" si="46"/>
        <v>12.379999999999999</v>
      </c>
      <c r="R823" s="33">
        <f t="shared" si="45"/>
        <v>1</v>
      </c>
      <c r="S823" s="34">
        <f t="shared" si="44"/>
        <v>12.4</v>
      </c>
    </row>
    <row r="824" spans="1:19">
      <c r="A824" s="25">
        <v>821</v>
      </c>
      <c r="B824" s="25" t="s">
        <v>943</v>
      </c>
      <c r="C824" s="25"/>
      <c r="D824" s="25" t="s">
        <v>11</v>
      </c>
      <c r="E824" s="37" t="s">
        <v>1055</v>
      </c>
      <c r="F824" s="29" t="s">
        <v>183</v>
      </c>
      <c r="G824" s="25" t="s">
        <v>36</v>
      </c>
      <c r="H824" s="29" t="s">
        <v>31</v>
      </c>
      <c r="I824" s="25">
        <v>3</v>
      </c>
      <c r="J824" s="25">
        <v>1</v>
      </c>
      <c r="K824" s="33">
        <v>13.179999999999998</v>
      </c>
      <c r="L824" s="33">
        <v>86.2</v>
      </c>
      <c r="M824" s="33" t="s">
        <v>1771</v>
      </c>
      <c r="N824" s="33">
        <v>1</v>
      </c>
      <c r="O824" s="30">
        <v>59.8</v>
      </c>
      <c r="P824" s="33" t="s">
        <v>2200</v>
      </c>
      <c r="Q824" s="34">
        <f t="shared" si="46"/>
        <v>13.179999999999998</v>
      </c>
      <c r="R824" s="33">
        <f t="shared" si="45"/>
        <v>1</v>
      </c>
      <c r="S824" s="34">
        <f t="shared" si="44"/>
        <v>13.2</v>
      </c>
    </row>
    <row r="825" spans="1:19">
      <c r="A825" s="25">
        <v>822</v>
      </c>
      <c r="B825" s="25" t="s">
        <v>943</v>
      </c>
      <c r="C825" s="25"/>
      <c r="D825" s="25" t="s">
        <v>11</v>
      </c>
      <c r="E825" s="37" t="s">
        <v>1056</v>
      </c>
      <c r="F825" s="29" t="s">
        <v>184</v>
      </c>
      <c r="G825" s="25" t="s">
        <v>36</v>
      </c>
      <c r="H825" s="29" t="s">
        <v>2201</v>
      </c>
      <c r="I825" s="25">
        <v>3</v>
      </c>
      <c r="J825" s="25">
        <v>1</v>
      </c>
      <c r="K825" s="33">
        <v>16.779999999999998</v>
      </c>
      <c r="L825" s="33">
        <v>97</v>
      </c>
      <c r="M825" s="33" t="s">
        <v>1747</v>
      </c>
      <c r="N825" s="33">
        <v>1</v>
      </c>
      <c r="O825" s="30">
        <v>63.4</v>
      </c>
      <c r="P825" s="33" t="s">
        <v>32</v>
      </c>
      <c r="Q825" s="34">
        <f t="shared" si="46"/>
        <v>16.779999999999998</v>
      </c>
      <c r="R825" s="33">
        <f t="shared" si="45"/>
        <v>1</v>
      </c>
      <c r="S825" s="34">
        <f t="shared" si="44"/>
        <v>16.8</v>
      </c>
    </row>
    <row r="826" spans="1:19">
      <c r="A826" s="25">
        <v>823</v>
      </c>
      <c r="B826" s="25" t="s">
        <v>943</v>
      </c>
      <c r="C826" s="25"/>
      <c r="D826" s="25" t="s">
        <v>11</v>
      </c>
      <c r="E826" s="37" t="s">
        <v>1057</v>
      </c>
      <c r="F826" s="29" t="s">
        <v>185</v>
      </c>
      <c r="G826" s="25" t="s">
        <v>36</v>
      </c>
      <c r="H826" s="29" t="s">
        <v>2201</v>
      </c>
      <c r="I826" s="25">
        <v>3</v>
      </c>
      <c r="J826" s="25">
        <v>1</v>
      </c>
      <c r="K826" s="33">
        <v>16.279999999999998</v>
      </c>
      <c r="L826" s="33">
        <v>95.5</v>
      </c>
      <c r="M826" s="33" t="s">
        <v>1747</v>
      </c>
      <c r="N826" s="33">
        <v>1</v>
      </c>
      <c r="O826" s="30">
        <v>62.9</v>
      </c>
      <c r="P826" s="33" t="s">
        <v>2202</v>
      </c>
      <c r="Q826" s="34">
        <f t="shared" si="46"/>
        <v>16.279999999999998</v>
      </c>
      <c r="R826" s="33">
        <f t="shared" si="45"/>
        <v>1</v>
      </c>
      <c r="S826" s="34">
        <f t="shared" si="44"/>
        <v>16.3</v>
      </c>
    </row>
    <row r="827" spans="1:19">
      <c r="A827" s="25">
        <v>824</v>
      </c>
      <c r="B827" s="25" t="s">
        <v>2198</v>
      </c>
      <c r="C827" s="25"/>
      <c r="D827" s="25" t="s">
        <v>11</v>
      </c>
      <c r="E827" s="37" t="s">
        <v>1058</v>
      </c>
      <c r="F827" s="29" t="s">
        <v>186</v>
      </c>
      <c r="G827" s="25" t="s">
        <v>37</v>
      </c>
      <c r="H827" s="29" t="s">
        <v>2199</v>
      </c>
      <c r="I827" s="25">
        <v>3</v>
      </c>
      <c r="J827" s="25">
        <v>1</v>
      </c>
      <c r="K827" s="33">
        <v>13.079999999999998</v>
      </c>
      <c r="L827" s="33">
        <v>92.2</v>
      </c>
      <c r="M827" s="33" t="s">
        <v>1771</v>
      </c>
      <c r="N827" s="33">
        <v>1</v>
      </c>
      <c r="O827" s="30">
        <v>66.099999999999994</v>
      </c>
      <c r="P827" s="33" t="s">
        <v>2203</v>
      </c>
      <c r="Q827" s="34">
        <f t="shared" si="46"/>
        <v>13.079999999999998</v>
      </c>
      <c r="R827" s="33">
        <f t="shared" si="45"/>
        <v>1</v>
      </c>
      <c r="S827" s="34">
        <f t="shared" si="44"/>
        <v>13.1</v>
      </c>
    </row>
    <row r="828" spans="1:19">
      <c r="A828" s="25">
        <v>825</v>
      </c>
      <c r="B828" s="25" t="s">
        <v>2198</v>
      </c>
      <c r="C828" s="25"/>
      <c r="D828" s="25" t="s">
        <v>11</v>
      </c>
      <c r="E828" s="37" t="s">
        <v>1059</v>
      </c>
      <c r="F828" s="29" t="s">
        <v>187</v>
      </c>
      <c r="G828" s="25" t="s">
        <v>37</v>
      </c>
      <c r="H828" s="29" t="s">
        <v>2199</v>
      </c>
      <c r="I828" s="25">
        <v>3</v>
      </c>
      <c r="J828" s="25">
        <v>1</v>
      </c>
      <c r="K828" s="33">
        <v>13.179999999999998</v>
      </c>
      <c r="L828" s="33">
        <v>92.5</v>
      </c>
      <c r="M828" s="33" t="s">
        <v>1771</v>
      </c>
      <c r="N828" s="33">
        <v>1</v>
      </c>
      <c r="O828" s="30">
        <v>66.2</v>
      </c>
      <c r="P828" s="33" t="s">
        <v>2203</v>
      </c>
      <c r="Q828" s="34">
        <f t="shared" si="46"/>
        <v>13.179999999999998</v>
      </c>
      <c r="R828" s="33">
        <f t="shared" si="45"/>
        <v>1</v>
      </c>
      <c r="S828" s="34">
        <f t="shared" si="44"/>
        <v>13.2</v>
      </c>
    </row>
    <row r="829" spans="1:19">
      <c r="A829" s="25">
        <v>826</v>
      </c>
      <c r="B829" s="25" t="s">
        <v>2198</v>
      </c>
      <c r="C829" s="25"/>
      <c r="D829" s="25" t="s">
        <v>11</v>
      </c>
      <c r="E829" s="37" t="s">
        <v>1060</v>
      </c>
      <c r="F829" s="29" t="s">
        <v>188</v>
      </c>
      <c r="G829" s="25" t="s">
        <v>37</v>
      </c>
      <c r="H829" s="29" t="s">
        <v>2201</v>
      </c>
      <c r="I829" s="25">
        <v>3</v>
      </c>
      <c r="J829" s="25">
        <v>1</v>
      </c>
      <c r="K829" s="33">
        <v>16.779999999999998</v>
      </c>
      <c r="L829" s="33">
        <v>103.3</v>
      </c>
      <c r="M829" s="33" t="s">
        <v>1747</v>
      </c>
      <c r="N829" s="33">
        <v>1</v>
      </c>
      <c r="O829" s="30">
        <v>69.8</v>
      </c>
      <c r="P829" s="33" t="s">
        <v>2202</v>
      </c>
      <c r="Q829" s="34">
        <f t="shared" si="46"/>
        <v>16.779999999999998</v>
      </c>
      <c r="R829" s="33">
        <f t="shared" si="45"/>
        <v>1</v>
      </c>
      <c r="S829" s="34">
        <f t="shared" si="44"/>
        <v>16.8</v>
      </c>
    </row>
    <row r="830" spans="1:19">
      <c r="A830" s="25">
        <v>827</v>
      </c>
      <c r="B830" s="25" t="s">
        <v>2198</v>
      </c>
      <c r="C830" s="25"/>
      <c r="D830" s="25" t="s">
        <v>11</v>
      </c>
      <c r="E830" s="37" t="s">
        <v>1061</v>
      </c>
      <c r="F830" s="29" t="s">
        <v>189</v>
      </c>
      <c r="G830" s="25" t="s">
        <v>37</v>
      </c>
      <c r="H830" s="29" t="s">
        <v>2201</v>
      </c>
      <c r="I830" s="25">
        <v>3</v>
      </c>
      <c r="J830" s="25">
        <v>1</v>
      </c>
      <c r="K830" s="33">
        <v>16.279999999999998</v>
      </c>
      <c r="L830" s="33">
        <v>101.8</v>
      </c>
      <c r="M830" s="33" t="s">
        <v>1747</v>
      </c>
      <c r="N830" s="33">
        <v>1</v>
      </c>
      <c r="O830" s="30">
        <v>69.3</v>
      </c>
      <c r="P830" s="33" t="s">
        <v>2202</v>
      </c>
      <c r="Q830" s="34">
        <f t="shared" si="46"/>
        <v>16.279999999999998</v>
      </c>
      <c r="R830" s="33">
        <f t="shared" si="45"/>
        <v>1</v>
      </c>
      <c r="S830" s="34">
        <f t="shared" si="44"/>
        <v>16.3</v>
      </c>
    </row>
    <row r="831" spans="1:19">
      <c r="A831" s="25">
        <v>828</v>
      </c>
      <c r="B831" s="25" t="s">
        <v>2198</v>
      </c>
      <c r="C831" s="25"/>
      <c r="D831" s="25" t="s">
        <v>11</v>
      </c>
      <c r="E831" s="37" t="s">
        <v>1062</v>
      </c>
      <c r="F831" s="29" t="s">
        <v>190</v>
      </c>
      <c r="G831" s="25" t="s">
        <v>38</v>
      </c>
      <c r="H831" s="29" t="s">
        <v>2199</v>
      </c>
      <c r="I831" s="25">
        <v>3</v>
      </c>
      <c r="J831" s="25">
        <v>1</v>
      </c>
      <c r="K831" s="33">
        <v>13.079999999999998</v>
      </c>
      <c r="L831" s="33">
        <v>98.6</v>
      </c>
      <c r="M831" s="33" t="s">
        <v>1771</v>
      </c>
      <c r="N831" s="33">
        <v>1</v>
      </c>
      <c r="O831" s="30">
        <v>72.400000000000006</v>
      </c>
      <c r="P831" s="33" t="s">
        <v>2203</v>
      </c>
      <c r="Q831" s="34">
        <f t="shared" si="46"/>
        <v>13.079999999999998</v>
      </c>
      <c r="R831" s="33">
        <f t="shared" si="45"/>
        <v>1</v>
      </c>
      <c r="S831" s="34">
        <f t="shared" si="44"/>
        <v>13.1</v>
      </c>
    </row>
    <row r="832" spans="1:19">
      <c r="A832" s="25">
        <v>829</v>
      </c>
      <c r="B832" s="25" t="s">
        <v>943</v>
      </c>
      <c r="C832" s="25"/>
      <c r="D832" s="25" t="s">
        <v>11</v>
      </c>
      <c r="E832" s="37" t="s">
        <v>1063</v>
      </c>
      <c r="F832" s="29" t="s">
        <v>191</v>
      </c>
      <c r="G832" s="25" t="s">
        <v>38</v>
      </c>
      <c r="H832" s="29" t="s">
        <v>2199</v>
      </c>
      <c r="I832" s="25">
        <v>3</v>
      </c>
      <c r="J832" s="25">
        <v>1</v>
      </c>
      <c r="K832" s="33">
        <v>13.179999999999998</v>
      </c>
      <c r="L832" s="33">
        <v>98.9</v>
      </c>
      <c r="M832" s="33" t="s">
        <v>1771</v>
      </c>
      <c r="N832" s="33">
        <v>1</v>
      </c>
      <c r="O832" s="30">
        <v>72.5</v>
      </c>
      <c r="P832" s="33" t="s">
        <v>2203</v>
      </c>
      <c r="Q832" s="34">
        <f t="shared" si="46"/>
        <v>13.179999999999998</v>
      </c>
      <c r="R832" s="33">
        <f t="shared" si="45"/>
        <v>1</v>
      </c>
      <c r="S832" s="34">
        <f t="shared" si="44"/>
        <v>13.2</v>
      </c>
    </row>
    <row r="833" spans="1:19">
      <c r="A833" s="25">
        <v>830</v>
      </c>
      <c r="B833" s="25" t="s">
        <v>944</v>
      </c>
      <c r="C833" s="25"/>
      <c r="D833" s="25" t="s">
        <v>11</v>
      </c>
      <c r="E833" s="37" t="s">
        <v>1064</v>
      </c>
      <c r="F833" s="29" t="s">
        <v>192</v>
      </c>
      <c r="G833" s="25" t="s">
        <v>38</v>
      </c>
      <c r="H833" s="29" t="s">
        <v>80</v>
      </c>
      <c r="I833" s="25">
        <v>3</v>
      </c>
      <c r="J833" s="25">
        <v>1</v>
      </c>
      <c r="K833" s="33">
        <v>17.479999999999997</v>
      </c>
      <c r="L833" s="33">
        <v>111.8</v>
      </c>
      <c r="M833" s="33" t="s">
        <v>1747</v>
      </c>
      <c r="N833" s="33">
        <v>1</v>
      </c>
      <c r="O833" s="30">
        <v>76.8</v>
      </c>
      <c r="P833" s="33" t="s">
        <v>32</v>
      </c>
      <c r="Q833" s="34">
        <f t="shared" si="46"/>
        <v>17.479999999999997</v>
      </c>
      <c r="R833" s="33">
        <f t="shared" si="45"/>
        <v>1</v>
      </c>
      <c r="S833" s="34">
        <f t="shared" si="44"/>
        <v>17.5</v>
      </c>
    </row>
    <row r="834" spans="1:19">
      <c r="A834" s="25">
        <v>831</v>
      </c>
      <c r="B834" s="25" t="s">
        <v>944</v>
      </c>
      <c r="C834" s="25"/>
      <c r="D834" s="25" t="s">
        <v>11</v>
      </c>
      <c r="E834" s="37" t="s">
        <v>1065</v>
      </c>
      <c r="F834" s="29" t="s">
        <v>193</v>
      </c>
      <c r="G834" s="25" t="s">
        <v>38</v>
      </c>
      <c r="H834" s="29" t="s">
        <v>2201</v>
      </c>
      <c r="I834" s="25">
        <v>3</v>
      </c>
      <c r="J834" s="25">
        <v>1</v>
      </c>
      <c r="K834" s="33">
        <v>16.979999999999997</v>
      </c>
      <c r="L834" s="33">
        <v>110.3</v>
      </c>
      <c r="M834" s="33" t="s">
        <v>1747</v>
      </c>
      <c r="N834" s="33">
        <v>1</v>
      </c>
      <c r="O834" s="30">
        <v>76.3</v>
      </c>
      <c r="P834" s="33" t="s">
        <v>2202</v>
      </c>
      <c r="Q834" s="34">
        <f t="shared" si="46"/>
        <v>16.979999999999997</v>
      </c>
      <c r="R834" s="33">
        <f t="shared" si="45"/>
        <v>1</v>
      </c>
      <c r="S834" s="34">
        <f t="shared" si="44"/>
        <v>17</v>
      </c>
    </row>
    <row r="835" spans="1:19">
      <c r="A835" s="25">
        <v>832</v>
      </c>
      <c r="B835" s="25" t="s">
        <v>944</v>
      </c>
      <c r="C835" s="25"/>
      <c r="D835" s="25" t="s">
        <v>11</v>
      </c>
      <c r="E835" s="37" t="s">
        <v>1066</v>
      </c>
      <c r="F835" s="29" t="s">
        <v>194</v>
      </c>
      <c r="G835" s="25" t="s">
        <v>39</v>
      </c>
      <c r="H835" s="29" t="s">
        <v>31</v>
      </c>
      <c r="I835" s="25">
        <v>3</v>
      </c>
      <c r="J835" s="25">
        <v>1</v>
      </c>
      <c r="K835" s="33">
        <v>13.779999999999998</v>
      </c>
      <c r="L835" s="33">
        <v>107</v>
      </c>
      <c r="M835" s="33" t="s">
        <v>1771</v>
      </c>
      <c r="N835" s="33">
        <v>1</v>
      </c>
      <c r="O835" s="30">
        <v>79.400000000000006</v>
      </c>
      <c r="P835" s="33" t="s">
        <v>2203</v>
      </c>
      <c r="Q835" s="34">
        <f t="shared" si="46"/>
        <v>13.779999999999998</v>
      </c>
      <c r="R835" s="33">
        <f t="shared" si="45"/>
        <v>1</v>
      </c>
      <c r="S835" s="34">
        <f t="shared" si="44"/>
        <v>13.8</v>
      </c>
    </row>
    <row r="836" spans="1:19">
      <c r="A836" s="25">
        <v>833</v>
      </c>
      <c r="B836" s="25" t="s">
        <v>944</v>
      </c>
      <c r="C836" s="25"/>
      <c r="D836" s="25" t="s">
        <v>11</v>
      </c>
      <c r="E836" s="37" t="s">
        <v>1067</v>
      </c>
      <c r="F836" s="29" t="s">
        <v>195</v>
      </c>
      <c r="G836" s="25" t="s">
        <v>39</v>
      </c>
      <c r="H836" s="29" t="s">
        <v>31</v>
      </c>
      <c r="I836" s="25">
        <v>3</v>
      </c>
      <c r="J836" s="25">
        <v>1</v>
      </c>
      <c r="K836" s="33">
        <v>13.879999999999997</v>
      </c>
      <c r="L836" s="33">
        <v>107.3</v>
      </c>
      <c r="M836" s="33" t="s">
        <v>1771</v>
      </c>
      <c r="N836" s="33">
        <v>1</v>
      </c>
      <c r="O836" s="30">
        <v>79.5</v>
      </c>
      <c r="P836" s="33" t="s">
        <v>2203</v>
      </c>
      <c r="Q836" s="34">
        <f t="shared" si="46"/>
        <v>13.879999999999997</v>
      </c>
      <c r="R836" s="33">
        <f t="shared" si="45"/>
        <v>1</v>
      </c>
      <c r="S836" s="34">
        <f t="shared" si="44"/>
        <v>13.9</v>
      </c>
    </row>
    <row r="837" spans="1:19">
      <c r="A837" s="25">
        <v>834</v>
      </c>
      <c r="B837" s="25" t="s">
        <v>944</v>
      </c>
      <c r="C837" s="25"/>
      <c r="D837" s="25" t="s">
        <v>11</v>
      </c>
      <c r="E837" s="37" t="s">
        <v>1068</v>
      </c>
      <c r="F837" s="29" t="s">
        <v>196</v>
      </c>
      <c r="G837" s="25" t="s">
        <v>39</v>
      </c>
      <c r="H837" s="29" t="s">
        <v>2201</v>
      </c>
      <c r="I837" s="25">
        <v>3</v>
      </c>
      <c r="J837" s="25">
        <v>1</v>
      </c>
      <c r="K837" s="33">
        <v>17.479999999999997</v>
      </c>
      <c r="L837" s="33">
        <v>118.1</v>
      </c>
      <c r="M837" s="33" t="s">
        <v>1747</v>
      </c>
      <c r="N837" s="33">
        <v>1</v>
      </c>
      <c r="O837" s="30">
        <v>83.1</v>
      </c>
      <c r="P837" s="33" t="s">
        <v>32</v>
      </c>
      <c r="Q837" s="34">
        <f t="shared" si="46"/>
        <v>17.479999999999997</v>
      </c>
      <c r="R837" s="33">
        <f t="shared" si="45"/>
        <v>1</v>
      </c>
      <c r="S837" s="34">
        <f t="shared" ref="S837:S900" si="47">IF(R837="",0,ROUND(Q837*R837,1))</f>
        <v>17.5</v>
      </c>
    </row>
    <row r="838" spans="1:19">
      <c r="A838" s="25">
        <v>835</v>
      </c>
      <c r="B838" s="25" t="s">
        <v>944</v>
      </c>
      <c r="C838" s="25"/>
      <c r="D838" s="25" t="s">
        <v>11</v>
      </c>
      <c r="E838" s="37" t="s">
        <v>1069</v>
      </c>
      <c r="F838" s="29" t="s">
        <v>197</v>
      </c>
      <c r="G838" s="25" t="s">
        <v>39</v>
      </c>
      <c r="H838" s="29" t="s">
        <v>80</v>
      </c>
      <c r="I838" s="25">
        <v>3</v>
      </c>
      <c r="J838" s="25">
        <v>1</v>
      </c>
      <c r="K838" s="33">
        <v>16.979999999999997</v>
      </c>
      <c r="L838" s="33">
        <v>116.6</v>
      </c>
      <c r="M838" s="33" t="s">
        <v>1747</v>
      </c>
      <c r="N838" s="33">
        <v>1</v>
      </c>
      <c r="O838" s="30">
        <v>82.6</v>
      </c>
      <c r="P838" s="33" t="s">
        <v>32</v>
      </c>
      <c r="Q838" s="34">
        <f t="shared" si="46"/>
        <v>16.979999999999997</v>
      </c>
      <c r="R838" s="33">
        <f t="shared" si="45"/>
        <v>1</v>
      </c>
      <c r="S838" s="34">
        <f t="shared" si="47"/>
        <v>17</v>
      </c>
    </row>
    <row r="839" spans="1:19">
      <c r="A839" s="25">
        <v>836</v>
      </c>
      <c r="B839" s="25" t="s">
        <v>944</v>
      </c>
      <c r="C839" s="25"/>
      <c r="D839" s="25" t="s">
        <v>11</v>
      </c>
      <c r="E839" s="37" t="s">
        <v>1070</v>
      </c>
      <c r="F839" s="29" t="s">
        <v>198</v>
      </c>
      <c r="G839" s="25" t="s">
        <v>81</v>
      </c>
      <c r="H839" s="29" t="s">
        <v>31</v>
      </c>
      <c r="I839" s="25">
        <v>3</v>
      </c>
      <c r="J839" s="25">
        <v>1</v>
      </c>
      <c r="K839" s="33">
        <v>13.779999999999998</v>
      </c>
      <c r="L839" s="33">
        <v>113.3</v>
      </c>
      <c r="M839" s="33" t="s">
        <v>1771</v>
      </c>
      <c r="N839" s="33">
        <v>1</v>
      </c>
      <c r="O839" s="30">
        <v>85.8</v>
      </c>
      <c r="P839" s="33" t="s">
        <v>2203</v>
      </c>
      <c r="Q839" s="34">
        <f t="shared" si="46"/>
        <v>13.779999999999998</v>
      </c>
      <c r="R839" s="33">
        <f t="shared" si="45"/>
        <v>1</v>
      </c>
      <c r="S839" s="34">
        <f t="shared" si="47"/>
        <v>13.8</v>
      </c>
    </row>
    <row r="840" spans="1:19">
      <c r="A840" s="25">
        <v>837</v>
      </c>
      <c r="B840" s="25" t="s">
        <v>944</v>
      </c>
      <c r="C840" s="25"/>
      <c r="D840" s="25" t="s">
        <v>11</v>
      </c>
      <c r="E840" s="37" t="s">
        <v>1071</v>
      </c>
      <c r="F840" s="29" t="s">
        <v>199</v>
      </c>
      <c r="G840" s="25" t="s">
        <v>81</v>
      </c>
      <c r="H840" s="29" t="s">
        <v>2199</v>
      </c>
      <c r="I840" s="25">
        <v>3</v>
      </c>
      <c r="J840" s="25">
        <v>1</v>
      </c>
      <c r="K840" s="33">
        <v>13.879999999999997</v>
      </c>
      <c r="L840" s="33">
        <v>113.6</v>
      </c>
      <c r="M840" s="33" t="s">
        <v>1771</v>
      </c>
      <c r="N840" s="33">
        <v>1</v>
      </c>
      <c r="O840" s="30">
        <v>85.9</v>
      </c>
      <c r="P840" s="33" t="s">
        <v>2203</v>
      </c>
      <c r="Q840" s="34">
        <f t="shared" si="46"/>
        <v>13.879999999999997</v>
      </c>
      <c r="R840" s="33">
        <f t="shared" si="45"/>
        <v>1</v>
      </c>
      <c r="S840" s="34">
        <f t="shared" si="47"/>
        <v>13.9</v>
      </c>
    </row>
    <row r="841" spans="1:19">
      <c r="A841" s="25">
        <v>838</v>
      </c>
      <c r="B841" s="25" t="s">
        <v>944</v>
      </c>
      <c r="C841" s="25"/>
      <c r="D841" s="25" t="s">
        <v>11</v>
      </c>
      <c r="E841" s="37" t="s">
        <v>1072</v>
      </c>
      <c r="F841" s="29" t="s">
        <v>200</v>
      </c>
      <c r="G841" s="25" t="s">
        <v>81</v>
      </c>
      <c r="H841" s="29" t="s">
        <v>80</v>
      </c>
      <c r="I841" s="25">
        <v>3</v>
      </c>
      <c r="J841" s="25">
        <v>1</v>
      </c>
      <c r="K841" s="33">
        <v>17.479999999999997</v>
      </c>
      <c r="L841" s="33">
        <v>124.4</v>
      </c>
      <c r="M841" s="33" t="s">
        <v>1747</v>
      </c>
      <c r="N841" s="33">
        <v>1</v>
      </c>
      <c r="O841" s="30">
        <v>89.5</v>
      </c>
      <c r="P841" s="33" t="s">
        <v>2202</v>
      </c>
      <c r="Q841" s="34">
        <f t="shared" si="46"/>
        <v>17.479999999999997</v>
      </c>
      <c r="R841" s="33">
        <f t="shared" si="45"/>
        <v>1</v>
      </c>
      <c r="S841" s="34">
        <f t="shared" si="47"/>
        <v>17.5</v>
      </c>
    </row>
    <row r="842" spans="1:19">
      <c r="A842" s="25">
        <v>839</v>
      </c>
      <c r="B842" s="25" t="s">
        <v>944</v>
      </c>
      <c r="C842" s="25"/>
      <c r="D842" s="25" t="s">
        <v>11</v>
      </c>
      <c r="E842" s="37" t="s">
        <v>1073</v>
      </c>
      <c r="F842" s="29" t="s">
        <v>201</v>
      </c>
      <c r="G842" s="25" t="s">
        <v>81</v>
      </c>
      <c r="H842" s="29" t="s">
        <v>80</v>
      </c>
      <c r="I842" s="25">
        <v>3</v>
      </c>
      <c r="J842" s="25">
        <v>1</v>
      </c>
      <c r="K842" s="33">
        <v>17.679999999999996</v>
      </c>
      <c r="L842" s="33">
        <v>125</v>
      </c>
      <c r="M842" s="33" t="s">
        <v>1747</v>
      </c>
      <c r="N842" s="33">
        <v>1</v>
      </c>
      <c r="O842" s="30">
        <v>89.7</v>
      </c>
      <c r="P842" s="33" t="s">
        <v>32</v>
      </c>
      <c r="Q842" s="34">
        <f t="shared" si="46"/>
        <v>17.679999999999996</v>
      </c>
      <c r="R842" s="33">
        <f t="shared" si="45"/>
        <v>1</v>
      </c>
      <c r="S842" s="34">
        <f t="shared" si="47"/>
        <v>17.7</v>
      </c>
    </row>
    <row r="843" spans="1:19">
      <c r="A843" s="25">
        <v>840</v>
      </c>
      <c r="B843" s="25" t="s">
        <v>944</v>
      </c>
      <c r="C843" s="25"/>
      <c r="D843" s="25" t="s">
        <v>11</v>
      </c>
      <c r="E843" s="37" t="s">
        <v>1074</v>
      </c>
      <c r="F843" s="29" t="s">
        <v>202</v>
      </c>
      <c r="G843" s="25" t="s">
        <v>82</v>
      </c>
      <c r="H843" s="29" t="s">
        <v>2199</v>
      </c>
      <c r="I843" s="25">
        <v>3</v>
      </c>
      <c r="J843" s="25">
        <v>1</v>
      </c>
      <c r="K843" s="33">
        <v>14.479999999999997</v>
      </c>
      <c r="L843" s="33">
        <v>121.8</v>
      </c>
      <c r="M843" s="33" t="s">
        <v>1771</v>
      </c>
      <c r="N843" s="33">
        <v>1</v>
      </c>
      <c r="O843" s="30">
        <v>92.9</v>
      </c>
      <c r="P843" s="33" t="s">
        <v>79</v>
      </c>
      <c r="Q843" s="34">
        <f t="shared" si="46"/>
        <v>14.479999999999997</v>
      </c>
      <c r="R843" s="33">
        <f t="shared" si="45"/>
        <v>1</v>
      </c>
      <c r="S843" s="34">
        <f t="shared" si="47"/>
        <v>14.5</v>
      </c>
    </row>
    <row r="844" spans="1:19">
      <c r="A844" s="25">
        <v>841</v>
      </c>
      <c r="B844" s="25" t="s">
        <v>944</v>
      </c>
      <c r="C844" s="25"/>
      <c r="D844" s="25" t="s">
        <v>11</v>
      </c>
      <c r="E844" s="37" t="s">
        <v>1075</v>
      </c>
      <c r="F844" s="29" t="s">
        <v>203</v>
      </c>
      <c r="G844" s="25" t="s">
        <v>82</v>
      </c>
      <c r="H844" s="29" t="s">
        <v>2199</v>
      </c>
      <c r="I844" s="25">
        <v>3</v>
      </c>
      <c r="J844" s="25">
        <v>1</v>
      </c>
      <c r="K844" s="33">
        <v>14.579999999999997</v>
      </c>
      <c r="L844" s="33">
        <v>122.1</v>
      </c>
      <c r="M844" s="33" t="s">
        <v>1771</v>
      </c>
      <c r="N844" s="33">
        <v>1</v>
      </c>
      <c r="O844" s="30">
        <v>93</v>
      </c>
      <c r="P844" s="33" t="s">
        <v>2203</v>
      </c>
      <c r="Q844" s="34">
        <f t="shared" si="46"/>
        <v>14.579999999999997</v>
      </c>
      <c r="R844" s="33">
        <f t="shared" si="45"/>
        <v>1</v>
      </c>
      <c r="S844" s="34">
        <f t="shared" si="47"/>
        <v>14.6</v>
      </c>
    </row>
    <row r="845" spans="1:19">
      <c r="A845" s="25">
        <v>842</v>
      </c>
      <c r="B845" s="25" t="s">
        <v>944</v>
      </c>
      <c r="C845" s="25"/>
      <c r="D845" s="25" t="s">
        <v>11</v>
      </c>
      <c r="E845" s="37" t="s">
        <v>1076</v>
      </c>
      <c r="F845" s="29" t="s">
        <v>204</v>
      </c>
      <c r="G845" s="25" t="s">
        <v>82</v>
      </c>
      <c r="H845" s="29" t="s">
        <v>2201</v>
      </c>
      <c r="I845" s="25">
        <v>3</v>
      </c>
      <c r="J845" s="25">
        <v>1</v>
      </c>
      <c r="K845" s="33">
        <v>18.179999999999996</v>
      </c>
      <c r="L845" s="33">
        <v>132.9</v>
      </c>
      <c r="M845" s="33" t="s">
        <v>1747</v>
      </c>
      <c r="N845" s="33">
        <v>1</v>
      </c>
      <c r="O845" s="30">
        <v>96.6</v>
      </c>
      <c r="P845" s="33" t="s">
        <v>2202</v>
      </c>
      <c r="Q845" s="34">
        <f t="shared" si="46"/>
        <v>18.179999999999996</v>
      </c>
      <c r="R845" s="33">
        <f t="shared" si="45"/>
        <v>1</v>
      </c>
      <c r="S845" s="34">
        <f t="shared" si="47"/>
        <v>18.2</v>
      </c>
    </row>
    <row r="846" spans="1:19">
      <c r="A846" s="25">
        <v>843</v>
      </c>
      <c r="B846" s="25" t="s">
        <v>944</v>
      </c>
      <c r="C846" s="25"/>
      <c r="D846" s="25" t="s">
        <v>11</v>
      </c>
      <c r="E846" s="37" t="s">
        <v>1077</v>
      </c>
      <c r="F846" s="29" t="s">
        <v>205</v>
      </c>
      <c r="G846" s="25" t="s">
        <v>82</v>
      </c>
      <c r="H846" s="29" t="s">
        <v>2201</v>
      </c>
      <c r="I846" s="25">
        <v>3</v>
      </c>
      <c r="J846" s="25">
        <v>1</v>
      </c>
      <c r="K846" s="33">
        <v>17.679999999999996</v>
      </c>
      <c r="L846" s="33">
        <v>131.4</v>
      </c>
      <c r="M846" s="33" t="s">
        <v>1747</v>
      </c>
      <c r="N846" s="33">
        <v>1</v>
      </c>
      <c r="O846" s="30">
        <v>96.1</v>
      </c>
      <c r="P846" s="33" t="s">
        <v>32</v>
      </c>
      <c r="Q846" s="34">
        <f t="shared" si="46"/>
        <v>17.679999999999996</v>
      </c>
      <c r="R846" s="33">
        <f t="shared" si="45"/>
        <v>1</v>
      </c>
      <c r="S846" s="34">
        <f t="shared" si="47"/>
        <v>17.7</v>
      </c>
    </row>
    <row r="847" spans="1:19">
      <c r="A847" s="25">
        <v>844</v>
      </c>
      <c r="B847" s="25" t="s">
        <v>944</v>
      </c>
      <c r="C847" s="25"/>
      <c r="D847" s="25" t="s">
        <v>11</v>
      </c>
      <c r="E847" s="37" t="s">
        <v>1078</v>
      </c>
      <c r="F847" s="29" t="s">
        <v>206</v>
      </c>
      <c r="G847" s="25" t="s">
        <v>83</v>
      </c>
      <c r="H847" s="29" t="s">
        <v>31</v>
      </c>
      <c r="I847" s="25">
        <v>3</v>
      </c>
      <c r="J847" s="25">
        <v>1</v>
      </c>
      <c r="K847" s="33">
        <v>14.479999999999997</v>
      </c>
      <c r="L847" s="33">
        <v>128.19999999999999</v>
      </c>
      <c r="M847" s="33" t="s">
        <v>1771</v>
      </c>
      <c r="N847" s="33">
        <v>1</v>
      </c>
      <c r="O847" s="30">
        <v>99.3</v>
      </c>
      <c r="P847" s="33" t="s">
        <v>2203</v>
      </c>
      <c r="Q847" s="34">
        <f t="shared" si="46"/>
        <v>14.479999999999997</v>
      </c>
      <c r="R847" s="33">
        <f t="shared" si="45"/>
        <v>1</v>
      </c>
      <c r="S847" s="34">
        <f t="shared" si="47"/>
        <v>14.5</v>
      </c>
    </row>
    <row r="848" spans="1:19">
      <c r="A848" s="25">
        <v>845</v>
      </c>
      <c r="B848" s="25" t="s">
        <v>944</v>
      </c>
      <c r="C848" s="25"/>
      <c r="D848" s="25" t="s">
        <v>11</v>
      </c>
      <c r="E848" s="37" t="s">
        <v>1079</v>
      </c>
      <c r="F848" s="29" t="s">
        <v>207</v>
      </c>
      <c r="G848" s="25" t="s">
        <v>83</v>
      </c>
      <c r="H848" s="29" t="s">
        <v>31</v>
      </c>
      <c r="I848" s="25">
        <v>3</v>
      </c>
      <c r="J848" s="25">
        <v>1</v>
      </c>
      <c r="K848" s="33">
        <v>14.579999999999997</v>
      </c>
      <c r="L848" s="33">
        <v>128.5</v>
      </c>
      <c r="M848" s="33" t="s">
        <v>1771</v>
      </c>
      <c r="N848" s="33">
        <v>1</v>
      </c>
      <c r="O848" s="30">
        <v>99.4</v>
      </c>
      <c r="P848" s="33" t="s">
        <v>2203</v>
      </c>
      <c r="Q848" s="34">
        <f t="shared" si="46"/>
        <v>14.579999999999997</v>
      </c>
      <c r="R848" s="33">
        <f t="shared" si="45"/>
        <v>1</v>
      </c>
      <c r="S848" s="34">
        <f t="shared" si="47"/>
        <v>14.6</v>
      </c>
    </row>
    <row r="849" spans="1:19">
      <c r="A849" s="25">
        <v>846</v>
      </c>
      <c r="B849" s="25" t="s">
        <v>944</v>
      </c>
      <c r="C849" s="25"/>
      <c r="D849" s="25" t="s">
        <v>11</v>
      </c>
      <c r="E849" s="37" t="s">
        <v>1080</v>
      </c>
      <c r="F849" s="29" t="s">
        <v>208</v>
      </c>
      <c r="G849" s="25" t="s">
        <v>83</v>
      </c>
      <c r="H849" s="29" t="s">
        <v>2201</v>
      </c>
      <c r="I849" s="25">
        <v>3</v>
      </c>
      <c r="J849" s="25">
        <v>1</v>
      </c>
      <c r="K849" s="33">
        <v>18.179999999999996</v>
      </c>
      <c r="L849" s="33">
        <v>139.30000000000001</v>
      </c>
      <c r="M849" s="33" t="s">
        <v>1747</v>
      </c>
      <c r="N849" s="33">
        <v>1</v>
      </c>
      <c r="O849" s="30">
        <v>103</v>
      </c>
      <c r="P849" s="33" t="s">
        <v>2202</v>
      </c>
      <c r="Q849" s="34">
        <f t="shared" si="46"/>
        <v>18.179999999999996</v>
      </c>
      <c r="R849" s="33">
        <f t="shared" si="45"/>
        <v>1</v>
      </c>
      <c r="S849" s="34">
        <f t="shared" si="47"/>
        <v>18.2</v>
      </c>
    </row>
    <row r="850" spans="1:19">
      <c r="A850" s="25">
        <v>847</v>
      </c>
      <c r="B850" s="25" t="s">
        <v>944</v>
      </c>
      <c r="C850" s="25"/>
      <c r="D850" s="25" t="s">
        <v>11</v>
      </c>
      <c r="E850" s="37" t="s">
        <v>1081</v>
      </c>
      <c r="F850" s="29" t="s">
        <v>209</v>
      </c>
      <c r="G850" s="25" t="s">
        <v>83</v>
      </c>
      <c r="H850" s="29" t="s">
        <v>80</v>
      </c>
      <c r="I850" s="25">
        <v>3</v>
      </c>
      <c r="J850" s="25">
        <v>1</v>
      </c>
      <c r="K850" s="33">
        <v>17.679999999999996</v>
      </c>
      <c r="L850" s="33">
        <v>137.80000000000001</v>
      </c>
      <c r="M850" s="33" t="s">
        <v>1747</v>
      </c>
      <c r="N850" s="33">
        <v>1</v>
      </c>
      <c r="O850" s="30">
        <v>102.5</v>
      </c>
      <c r="P850" s="33" t="s">
        <v>32</v>
      </c>
      <c r="Q850" s="34">
        <f t="shared" si="46"/>
        <v>17.679999999999996</v>
      </c>
      <c r="R850" s="33">
        <f t="shared" si="45"/>
        <v>1</v>
      </c>
      <c r="S850" s="34">
        <f t="shared" si="47"/>
        <v>17.7</v>
      </c>
    </row>
    <row r="851" spans="1:19">
      <c r="A851" s="25">
        <v>848</v>
      </c>
      <c r="B851" s="25" t="s">
        <v>944</v>
      </c>
      <c r="C851" s="25"/>
      <c r="D851" s="25" t="s">
        <v>11</v>
      </c>
      <c r="E851" s="37" t="s">
        <v>1082</v>
      </c>
      <c r="F851" s="29" t="s">
        <v>210</v>
      </c>
      <c r="G851" s="25" t="s">
        <v>84</v>
      </c>
      <c r="H851" s="29" t="s">
        <v>2199</v>
      </c>
      <c r="I851" s="25">
        <v>3</v>
      </c>
      <c r="J851" s="25">
        <v>1</v>
      </c>
      <c r="K851" s="33">
        <v>15.179999999999996</v>
      </c>
      <c r="L851" s="33">
        <v>136.69999999999999</v>
      </c>
      <c r="M851" s="33" t="s">
        <v>1771</v>
      </c>
      <c r="N851" s="33">
        <v>1</v>
      </c>
      <c r="O851" s="30">
        <v>106.4</v>
      </c>
      <c r="P851" s="33" t="s">
        <v>2203</v>
      </c>
      <c r="Q851" s="34">
        <f t="shared" si="46"/>
        <v>15.179999999999996</v>
      </c>
      <c r="R851" s="33">
        <f t="shared" si="45"/>
        <v>1</v>
      </c>
      <c r="S851" s="34">
        <f t="shared" si="47"/>
        <v>15.2</v>
      </c>
    </row>
    <row r="852" spans="1:19">
      <c r="A852" s="25">
        <v>849</v>
      </c>
      <c r="B852" s="25" t="s">
        <v>944</v>
      </c>
      <c r="C852" s="25"/>
      <c r="D852" s="25" t="s">
        <v>11</v>
      </c>
      <c r="E852" s="37" t="s">
        <v>1083</v>
      </c>
      <c r="F852" s="29" t="s">
        <v>211</v>
      </c>
      <c r="G852" s="25" t="s">
        <v>84</v>
      </c>
      <c r="H852" s="29" t="s">
        <v>2199</v>
      </c>
      <c r="I852" s="25">
        <v>3</v>
      </c>
      <c r="J852" s="25">
        <v>1</v>
      </c>
      <c r="K852" s="33">
        <v>15.279999999999996</v>
      </c>
      <c r="L852" s="33">
        <v>137</v>
      </c>
      <c r="M852" s="33" t="s">
        <v>1771</v>
      </c>
      <c r="N852" s="33">
        <v>1</v>
      </c>
      <c r="O852" s="30">
        <v>106.5</v>
      </c>
      <c r="P852" s="33" t="s">
        <v>79</v>
      </c>
      <c r="Q852" s="34">
        <f t="shared" si="46"/>
        <v>15.279999999999996</v>
      </c>
      <c r="R852" s="33">
        <f t="shared" si="45"/>
        <v>1</v>
      </c>
      <c r="S852" s="34">
        <f t="shared" si="47"/>
        <v>15.3</v>
      </c>
    </row>
    <row r="853" spans="1:19">
      <c r="A853" s="25">
        <v>850</v>
      </c>
      <c r="B853" s="25" t="s">
        <v>944</v>
      </c>
      <c r="C853" s="25"/>
      <c r="D853" s="25" t="s">
        <v>11</v>
      </c>
      <c r="E853" s="37" t="s">
        <v>1084</v>
      </c>
      <c r="F853" s="29" t="s">
        <v>212</v>
      </c>
      <c r="G853" s="25" t="s">
        <v>84</v>
      </c>
      <c r="H853" s="29" t="s">
        <v>2171</v>
      </c>
      <c r="I853" s="25">
        <v>3</v>
      </c>
      <c r="J853" s="25">
        <v>1</v>
      </c>
      <c r="K853" s="33">
        <v>18.879999999999995</v>
      </c>
      <c r="L853" s="33">
        <v>147.80000000000001</v>
      </c>
      <c r="M853" s="33" t="s">
        <v>1747</v>
      </c>
      <c r="N853" s="33">
        <v>1</v>
      </c>
      <c r="O853" s="30">
        <v>110.1</v>
      </c>
      <c r="P853" s="33" t="s">
        <v>1748</v>
      </c>
      <c r="Q853" s="34">
        <f t="shared" si="46"/>
        <v>18.879999999999995</v>
      </c>
      <c r="R853" s="33">
        <f t="shared" si="45"/>
        <v>1</v>
      </c>
      <c r="S853" s="34">
        <f t="shared" si="47"/>
        <v>18.899999999999999</v>
      </c>
    </row>
    <row r="854" spans="1:19">
      <c r="A854" s="25">
        <v>851</v>
      </c>
      <c r="B854" s="25" t="s">
        <v>944</v>
      </c>
      <c r="C854" s="25"/>
      <c r="D854" s="25" t="s">
        <v>11</v>
      </c>
      <c r="E854" s="37" t="s">
        <v>1085</v>
      </c>
      <c r="F854" s="29" t="s">
        <v>213</v>
      </c>
      <c r="G854" s="25" t="s">
        <v>84</v>
      </c>
      <c r="H854" s="29" t="s">
        <v>2171</v>
      </c>
      <c r="I854" s="25">
        <v>3</v>
      </c>
      <c r="J854" s="25">
        <v>1</v>
      </c>
      <c r="K854" s="33">
        <v>18.379999999999995</v>
      </c>
      <c r="L854" s="33">
        <v>146.30000000000001</v>
      </c>
      <c r="M854" s="33" t="s">
        <v>1747</v>
      </c>
      <c r="N854" s="33">
        <v>1</v>
      </c>
      <c r="O854" s="30">
        <v>109.6</v>
      </c>
      <c r="P854" s="33" t="s">
        <v>1748</v>
      </c>
      <c r="Q854" s="34">
        <f t="shared" si="46"/>
        <v>18.379999999999995</v>
      </c>
      <c r="R854" s="33">
        <f t="shared" si="45"/>
        <v>1</v>
      </c>
      <c r="S854" s="34">
        <f t="shared" si="47"/>
        <v>18.399999999999999</v>
      </c>
    </row>
    <row r="855" spans="1:19">
      <c r="A855" s="25">
        <v>852</v>
      </c>
      <c r="B855" s="25" t="s">
        <v>944</v>
      </c>
      <c r="C855" s="25"/>
      <c r="D855" s="25" t="s">
        <v>11</v>
      </c>
      <c r="E855" s="37" t="s">
        <v>1086</v>
      </c>
      <c r="F855" s="29" t="s">
        <v>1100</v>
      </c>
      <c r="G855" s="25" t="s">
        <v>224</v>
      </c>
      <c r="H855" s="29" t="s">
        <v>2184</v>
      </c>
      <c r="I855" s="25">
        <v>3</v>
      </c>
      <c r="J855" s="25">
        <v>1</v>
      </c>
      <c r="K855" s="33">
        <v>15.879999999999995</v>
      </c>
      <c r="L855" s="33">
        <v>145.19999999999999</v>
      </c>
      <c r="M855" s="33" t="s">
        <v>1771</v>
      </c>
      <c r="N855" s="33">
        <v>1</v>
      </c>
      <c r="O855" s="30">
        <v>113.5</v>
      </c>
      <c r="P855" s="33" t="s">
        <v>1799</v>
      </c>
      <c r="Q855" s="34">
        <f t="shared" si="46"/>
        <v>15.879999999999995</v>
      </c>
      <c r="R855" s="33">
        <f t="shared" si="45"/>
        <v>1</v>
      </c>
      <c r="S855" s="34">
        <f t="shared" si="47"/>
        <v>15.9</v>
      </c>
    </row>
    <row r="856" spans="1:19">
      <c r="A856" s="25">
        <v>853</v>
      </c>
      <c r="B856" s="25" t="s">
        <v>944</v>
      </c>
      <c r="C856" s="25"/>
      <c r="D856" s="25" t="s">
        <v>11</v>
      </c>
      <c r="E856" s="37" t="s">
        <v>1087</v>
      </c>
      <c r="F856" s="29" t="s">
        <v>1101</v>
      </c>
      <c r="G856" s="25" t="s">
        <v>224</v>
      </c>
      <c r="H856" s="29" t="s">
        <v>2184</v>
      </c>
      <c r="I856" s="25">
        <v>3</v>
      </c>
      <c r="J856" s="25">
        <v>1</v>
      </c>
      <c r="K856" s="33">
        <v>15.979999999999995</v>
      </c>
      <c r="L856" s="33">
        <v>145.5</v>
      </c>
      <c r="M856" s="33" t="s">
        <v>1771</v>
      </c>
      <c r="N856" s="33">
        <v>1</v>
      </c>
      <c r="O856" s="30">
        <v>113.6</v>
      </c>
      <c r="P856" s="33" t="s">
        <v>1799</v>
      </c>
      <c r="Q856" s="34">
        <f t="shared" si="46"/>
        <v>15.979999999999995</v>
      </c>
      <c r="R856" s="33">
        <f t="shared" si="45"/>
        <v>1</v>
      </c>
      <c r="S856" s="34">
        <f t="shared" si="47"/>
        <v>16</v>
      </c>
    </row>
    <row r="857" spans="1:19">
      <c r="A857" s="25">
        <v>854</v>
      </c>
      <c r="B857" s="25" t="s">
        <v>944</v>
      </c>
      <c r="C857" s="25"/>
      <c r="D857" s="25" t="s">
        <v>11</v>
      </c>
      <c r="E857" s="37" t="s">
        <v>1088</v>
      </c>
      <c r="F857" s="29" t="s">
        <v>1102</v>
      </c>
      <c r="G857" s="25" t="s">
        <v>224</v>
      </c>
      <c r="H857" s="29" t="s">
        <v>2171</v>
      </c>
      <c r="I857" s="25">
        <v>3</v>
      </c>
      <c r="J857" s="25">
        <v>1</v>
      </c>
      <c r="K857" s="33">
        <v>19.579999999999995</v>
      </c>
      <c r="L857" s="33">
        <v>156.30000000000001</v>
      </c>
      <c r="M857" s="33" t="s">
        <v>1747</v>
      </c>
      <c r="N857" s="33">
        <v>1</v>
      </c>
      <c r="O857" s="30">
        <v>117.2</v>
      </c>
      <c r="P857" s="33" t="s">
        <v>1748</v>
      </c>
      <c r="Q857" s="34">
        <f t="shared" si="46"/>
        <v>19.579999999999995</v>
      </c>
      <c r="R857" s="33">
        <f t="shared" si="45"/>
        <v>1</v>
      </c>
      <c r="S857" s="34">
        <f t="shared" si="47"/>
        <v>19.600000000000001</v>
      </c>
    </row>
    <row r="858" spans="1:19">
      <c r="A858" s="25">
        <v>855</v>
      </c>
      <c r="B858" s="25" t="s">
        <v>944</v>
      </c>
      <c r="C858" s="25"/>
      <c r="D858" s="25" t="s">
        <v>11</v>
      </c>
      <c r="E858" s="37" t="s">
        <v>1089</v>
      </c>
      <c r="F858" s="29" t="s">
        <v>1103</v>
      </c>
      <c r="G858" s="25" t="s">
        <v>224</v>
      </c>
      <c r="H858" s="29" t="s">
        <v>2171</v>
      </c>
      <c r="I858" s="25">
        <v>3</v>
      </c>
      <c r="J858" s="25">
        <v>1</v>
      </c>
      <c r="K858" s="33">
        <v>19.079999999999995</v>
      </c>
      <c r="L858" s="33">
        <v>154.80000000000001</v>
      </c>
      <c r="M858" s="33" t="s">
        <v>1747</v>
      </c>
      <c r="N858" s="33">
        <v>1</v>
      </c>
      <c r="O858" s="30">
        <v>116.7</v>
      </c>
      <c r="P858" s="33" t="s">
        <v>1748</v>
      </c>
      <c r="Q858" s="34">
        <f t="shared" si="46"/>
        <v>19.079999999999995</v>
      </c>
      <c r="R858" s="33">
        <f t="shared" si="45"/>
        <v>1</v>
      </c>
      <c r="S858" s="34">
        <f t="shared" si="47"/>
        <v>19.100000000000001</v>
      </c>
    </row>
    <row r="859" spans="1:19">
      <c r="A859" s="25">
        <v>856</v>
      </c>
      <c r="B859" s="25" t="s">
        <v>944</v>
      </c>
      <c r="C859" s="25"/>
      <c r="D859" s="25" t="s">
        <v>11</v>
      </c>
      <c r="E859" s="37" t="s">
        <v>1090</v>
      </c>
      <c r="F859" s="29" t="s">
        <v>1104</v>
      </c>
      <c r="G859" s="25" t="s">
        <v>225</v>
      </c>
      <c r="H859" s="29" t="s">
        <v>2184</v>
      </c>
      <c r="I859" s="25">
        <v>3</v>
      </c>
      <c r="J859" s="25">
        <v>1</v>
      </c>
      <c r="K859" s="33">
        <v>16.579999999999995</v>
      </c>
      <c r="L859" s="33">
        <v>153.69999999999999</v>
      </c>
      <c r="M859" s="33" t="s">
        <v>1771</v>
      </c>
      <c r="N859" s="33">
        <v>1</v>
      </c>
      <c r="O859" s="30">
        <v>120.6</v>
      </c>
      <c r="P859" s="33" t="s">
        <v>1799</v>
      </c>
      <c r="Q859" s="34">
        <f t="shared" si="46"/>
        <v>16.579999999999995</v>
      </c>
      <c r="R859" s="33">
        <f t="shared" ref="R859:R922" si="48">J859</f>
        <v>1</v>
      </c>
      <c r="S859" s="34">
        <f t="shared" si="47"/>
        <v>16.600000000000001</v>
      </c>
    </row>
    <row r="860" spans="1:19">
      <c r="A860" s="25">
        <v>857</v>
      </c>
      <c r="B860" s="25" t="s">
        <v>944</v>
      </c>
      <c r="C860" s="25"/>
      <c r="D860" s="25" t="s">
        <v>11</v>
      </c>
      <c r="E860" s="37" t="s">
        <v>1091</v>
      </c>
      <c r="F860" s="29" t="s">
        <v>1105</v>
      </c>
      <c r="G860" s="25" t="s">
        <v>225</v>
      </c>
      <c r="H860" s="29" t="s">
        <v>2184</v>
      </c>
      <c r="I860" s="25">
        <v>3</v>
      </c>
      <c r="J860" s="25">
        <v>1</v>
      </c>
      <c r="K860" s="33">
        <v>16.679999999999996</v>
      </c>
      <c r="L860" s="33">
        <v>154</v>
      </c>
      <c r="M860" s="33" t="s">
        <v>1771</v>
      </c>
      <c r="N860" s="33">
        <v>1</v>
      </c>
      <c r="O860" s="30">
        <v>120.7</v>
      </c>
      <c r="P860" s="33" t="s">
        <v>1799</v>
      </c>
      <c r="Q860" s="34">
        <f t="shared" si="46"/>
        <v>16.679999999999996</v>
      </c>
      <c r="R860" s="33">
        <f t="shared" si="48"/>
        <v>1</v>
      </c>
      <c r="S860" s="34">
        <f t="shared" si="47"/>
        <v>16.7</v>
      </c>
    </row>
    <row r="861" spans="1:19">
      <c r="A861" s="25">
        <v>858</v>
      </c>
      <c r="B861" s="25" t="s">
        <v>944</v>
      </c>
      <c r="C861" s="25"/>
      <c r="D861" s="25" t="s">
        <v>11</v>
      </c>
      <c r="E861" s="37" t="s">
        <v>1092</v>
      </c>
      <c r="F861" s="29" t="s">
        <v>1106</v>
      </c>
      <c r="G861" s="25" t="s">
        <v>225</v>
      </c>
      <c r="H861" s="29" t="s">
        <v>2171</v>
      </c>
      <c r="I861" s="25">
        <v>3</v>
      </c>
      <c r="J861" s="25">
        <v>1</v>
      </c>
      <c r="K861" s="33">
        <v>19.579999999999995</v>
      </c>
      <c r="L861" s="33">
        <v>162.69999999999999</v>
      </c>
      <c r="M861" s="33" t="s">
        <v>1747</v>
      </c>
      <c r="N861" s="33">
        <v>1</v>
      </c>
      <c r="O861" s="30">
        <v>123.6</v>
      </c>
      <c r="P861" s="33" t="s">
        <v>1748</v>
      </c>
      <c r="Q861" s="34">
        <f t="shared" si="46"/>
        <v>19.579999999999995</v>
      </c>
      <c r="R861" s="33">
        <f t="shared" si="48"/>
        <v>1</v>
      </c>
      <c r="S861" s="34">
        <f t="shared" si="47"/>
        <v>19.600000000000001</v>
      </c>
    </row>
    <row r="862" spans="1:19">
      <c r="A862" s="25">
        <v>859</v>
      </c>
      <c r="B862" s="25" t="s">
        <v>944</v>
      </c>
      <c r="C862" s="25"/>
      <c r="D862" s="25" t="s">
        <v>11</v>
      </c>
      <c r="E862" s="37" t="s">
        <v>1093</v>
      </c>
      <c r="F862" s="29" t="s">
        <v>1107</v>
      </c>
      <c r="G862" s="25" t="s">
        <v>225</v>
      </c>
      <c r="H862" s="29" t="s">
        <v>2171</v>
      </c>
      <c r="I862" s="25">
        <v>3</v>
      </c>
      <c r="J862" s="25">
        <v>1</v>
      </c>
      <c r="K862" s="33">
        <v>19.079999999999995</v>
      </c>
      <c r="L862" s="33">
        <v>161.19999999999999</v>
      </c>
      <c r="M862" s="33" t="s">
        <v>1747</v>
      </c>
      <c r="N862" s="33">
        <v>1</v>
      </c>
      <c r="O862" s="30">
        <v>123.1</v>
      </c>
      <c r="P862" s="33" t="s">
        <v>1748</v>
      </c>
      <c r="Q862" s="34">
        <f t="shared" si="46"/>
        <v>19.079999999999995</v>
      </c>
      <c r="R862" s="33">
        <f t="shared" si="48"/>
        <v>1</v>
      </c>
      <c r="S862" s="34">
        <f t="shared" si="47"/>
        <v>19.100000000000001</v>
      </c>
    </row>
    <row r="863" spans="1:19">
      <c r="A863" s="25">
        <v>860</v>
      </c>
      <c r="B863" s="25" t="s">
        <v>944</v>
      </c>
      <c r="C863" s="25"/>
      <c r="D863" s="25" t="s">
        <v>1702</v>
      </c>
      <c r="E863" s="37" t="s">
        <v>1108</v>
      </c>
      <c r="F863" s="29" t="s">
        <v>1178</v>
      </c>
      <c r="G863" s="25" t="s">
        <v>1708</v>
      </c>
      <c r="H863" s="29" t="s">
        <v>2204</v>
      </c>
      <c r="I863" s="25">
        <v>3</v>
      </c>
      <c r="J863" s="25">
        <v>1</v>
      </c>
      <c r="K863" s="33">
        <v>23.4</v>
      </c>
      <c r="L863" s="33">
        <v>79.099999999999994</v>
      </c>
      <c r="M863" s="33" t="s">
        <v>1747</v>
      </c>
      <c r="N863" s="33">
        <v>1</v>
      </c>
      <c r="O863" s="30">
        <v>32.299999999999997</v>
      </c>
      <c r="P863" s="33" t="s">
        <v>1748</v>
      </c>
      <c r="Q863" s="34">
        <f t="shared" ref="Q863:Q926" si="49">K863</f>
        <v>23.4</v>
      </c>
      <c r="R863" s="33">
        <f t="shared" si="48"/>
        <v>1</v>
      </c>
      <c r="S863" s="34">
        <f t="shared" si="47"/>
        <v>23.4</v>
      </c>
    </row>
    <row r="864" spans="1:19">
      <c r="A864" s="25">
        <v>861</v>
      </c>
      <c r="B864" s="25" t="s">
        <v>944</v>
      </c>
      <c r="C864" s="25"/>
      <c r="D864" s="25" t="s">
        <v>1702</v>
      </c>
      <c r="E864" s="37" t="s">
        <v>1109</v>
      </c>
      <c r="F864" s="29" t="s">
        <v>1179</v>
      </c>
      <c r="G864" s="25" t="s">
        <v>1708</v>
      </c>
      <c r="H864" s="29" t="s">
        <v>2171</v>
      </c>
      <c r="I864" s="25">
        <v>3</v>
      </c>
      <c r="J864" s="25">
        <v>1</v>
      </c>
      <c r="K864" s="33">
        <v>22.9</v>
      </c>
      <c r="L864" s="33">
        <v>77.599999999999994</v>
      </c>
      <c r="M864" s="33" t="s">
        <v>1747</v>
      </c>
      <c r="N864" s="33">
        <v>1</v>
      </c>
      <c r="O864" s="30">
        <v>31.8</v>
      </c>
      <c r="P864" s="33" t="s">
        <v>1748</v>
      </c>
      <c r="Q864" s="34">
        <f t="shared" si="49"/>
        <v>22.9</v>
      </c>
      <c r="R864" s="33">
        <f t="shared" si="48"/>
        <v>1</v>
      </c>
      <c r="S864" s="34">
        <f t="shared" si="47"/>
        <v>22.9</v>
      </c>
    </row>
    <row r="865" spans="1:19">
      <c r="A865" s="25">
        <v>862</v>
      </c>
      <c r="B865" s="25" t="s">
        <v>944</v>
      </c>
      <c r="C865" s="25"/>
      <c r="D865" s="25" t="s">
        <v>11</v>
      </c>
      <c r="E865" s="37" t="s">
        <v>1110</v>
      </c>
      <c r="F865" s="29" t="s">
        <v>1180</v>
      </c>
      <c r="G865" s="25" t="s">
        <v>1708</v>
      </c>
      <c r="H865" s="29" t="s">
        <v>2204</v>
      </c>
      <c r="I865" s="25">
        <v>3</v>
      </c>
      <c r="J865" s="25">
        <v>1</v>
      </c>
      <c r="K865" s="33">
        <v>20</v>
      </c>
      <c r="L865" s="33">
        <v>68.900000000000006</v>
      </c>
      <c r="M865" s="33" t="s">
        <v>1747</v>
      </c>
      <c r="N865" s="33">
        <v>1</v>
      </c>
      <c r="O865" s="30">
        <v>28.9</v>
      </c>
      <c r="P865" s="33" t="s">
        <v>1748</v>
      </c>
      <c r="Q865" s="34">
        <f t="shared" si="49"/>
        <v>20</v>
      </c>
      <c r="R865" s="33">
        <f t="shared" si="48"/>
        <v>1</v>
      </c>
      <c r="S865" s="34">
        <f t="shared" si="47"/>
        <v>20</v>
      </c>
    </row>
    <row r="866" spans="1:19">
      <c r="A866" s="25">
        <v>863</v>
      </c>
      <c r="B866" s="25" t="s">
        <v>944</v>
      </c>
      <c r="C866" s="25"/>
      <c r="D866" s="25" t="s">
        <v>11</v>
      </c>
      <c r="E866" s="37" t="s">
        <v>1111</v>
      </c>
      <c r="F866" s="29" t="s">
        <v>1181</v>
      </c>
      <c r="G866" s="25" t="s">
        <v>69</v>
      </c>
      <c r="H866" s="29" t="s">
        <v>2204</v>
      </c>
      <c r="I866" s="25">
        <v>3</v>
      </c>
      <c r="J866" s="25">
        <v>1</v>
      </c>
      <c r="K866" s="33">
        <v>19.3</v>
      </c>
      <c r="L866" s="33">
        <v>79.2</v>
      </c>
      <c r="M866" s="33" t="s">
        <v>1747</v>
      </c>
      <c r="N866" s="33">
        <v>1</v>
      </c>
      <c r="O866" s="30">
        <v>40.6</v>
      </c>
      <c r="P866" s="33" t="s">
        <v>1748</v>
      </c>
      <c r="Q866" s="34">
        <f t="shared" si="49"/>
        <v>19.3</v>
      </c>
      <c r="R866" s="33">
        <f t="shared" si="48"/>
        <v>1</v>
      </c>
      <c r="S866" s="34">
        <f t="shared" si="47"/>
        <v>19.3</v>
      </c>
    </row>
    <row r="867" spans="1:19">
      <c r="A867" s="25">
        <v>864</v>
      </c>
      <c r="B867" s="25" t="s">
        <v>944</v>
      </c>
      <c r="C867" s="25"/>
      <c r="D867" s="25" t="s">
        <v>11</v>
      </c>
      <c r="E867" s="37" t="s">
        <v>1112</v>
      </c>
      <c r="F867" s="29" t="s">
        <v>1182</v>
      </c>
      <c r="G867" s="25" t="s">
        <v>69</v>
      </c>
      <c r="H867" s="29" t="s">
        <v>2204</v>
      </c>
      <c r="I867" s="25">
        <v>3</v>
      </c>
      <c r="J867" s="25">
        <v>1</v>
      </c>
      <c r="K867" s="33">
        <v>26.5</v>
      </c>
      <c r="L867" s="33">
        <v>100.8</v>
      </c>
      <c r="M867" s="33" t="s">
        <v>1747</v>
      </c>
      <c r="N867" s="33">
        <v>1</v>
      </c>
      <c r="O867" s="30">
        <v>47.8</v>
      </c>
      <c r="P867" s="33" t="s">
        <v>1748</v>
      </c>
      <c r="Q867" s="34">
        <f t="shared" si="49"/>
        <v>26.5</v>
      </c>
      <c r="R867" s="33">
        <f t="shared" si="48"/>
        <v>1</v>
      </c>
      <c r="S867" s="34">
        <f t="shared" si="47"/>
        <v>26.5</v>
      </c>
    </row>
    <row r="868" spans="1:19">
      <c r="A868" s="25">
        <v>865</v>
      </c>
      <c r="B868" s="25" t="s">
        <v>944</v>
      </c>
      <c r="C868" s="25"/>
      <c r="D868" s="25" t="s">
        <v>11</v>
      </c>
      <c r="E868" s="37" t="s">
        <v>1113</v>
      </c>
      <c r="F868" s="29" t="s">
        <v>1183</v>
      </c>
      <c r="G868" s="25" t="s">
        <v>69</v>
      </c>
      <c r="H868" s="29" t="s">
        <v>2204</v>
      </c>
      <c r="I868" s="25">
        <v>3</v>
      </c>
      <c r="J868" s="25">
        <v>1</v>
      </c>
      <c r="K868" s="33">
        <v>26.1</v>
      </c>
      <c r="L868" s="33">
        <v>99.6</v>
      </c>
      <c r="M868" s="33" t="s">
        <v>1747</v>
      </c>
      <c r="N868" s="33">
        <v>1</v>
      </c>
      <c r="O868" s="30">
        <v>47.4</v>
      </c>
      <c r="P868" s="33" t="s">
        <v>1748</v>
      </c>
      <c r="Q868" s="34">
        <f t="shared" si="49"/>
        <v>26.1</v>
      </c>
      <c r="R868" s="33">
        <f t="shared" si="48"/>
        <v>1</v>
      </c>
      <c r="S868" s="34">
        <f t="shared" si="47"/>
        <v>26.1</v>
      </c>
    </row>
    <row r="869" spans="1:19">
      <c r="A869" s="25">
        <v>866</v>
      </c>
      <c r="B869" s="25" t="s">
        <v>944</v>
      </c>
      <c r="C869" s="25"/>
      <c r="D869" s="25" t="s">
        <v>11</v>
      </c>
      <c r="E869" s="37" t="s">
        <v>1114</v>
      </c>
      <c r="F869" s="29" t="s">
        <v>1184</v>
      </c>
      <c r="G869" s="25" t="s">
        <v>69</v>
      </c>
      <c r="H869" s="29" t="s">
        <v>2171</v>
      </c>
      <c r="I869" s="25">
        <v>3</v>
      </c>
      <c r="J869" s="25">
        <v>1</v>
      </c>
      <c r="K869" s="33">
        <v>22.9</v>
      </c>
      <c r="L869" s="33">
        <v>90</v>
      </c>
      <c r="M869" s="33" t="s">
        <v>1747</v>
      </c>
      <c r="N869" s="33">
        <v>1</v>
      </c>
      <c r="O869" s="30">
        <v>44.2</v>
      </c>
      <c r="P869" s="33" t="s">
        <v>1748</v>
      </c>
      <c r="Q869" s="34">
        <f t="shared" si="49"/>
        <v>22.9</v>
      </c>
      <c r="R869" s="33">
        <f t="shared" si="48"/>
        <v>1</v>
      </c>
      <c r="S869" s="34">
        <f t="shared" si="47"/>
        <v>22.9</v>
      </c>
    </row>
    <row r="870" spans="1:19">
      <c r="A870" s="25">
        <v>867</v>
      </c>
      <c r="B870" s="25" t="s">
        <v>944</v>
      </c>
      <c r="C870" s="25"/>
      <c r="D870" s="25" t="s">
        <v>11</v>
      </c>
      <c r="E870" s="37" t="s">
        <v>1115</v>
      </c>
      <c r="F870" s="29" t="s">
        <v>1237</v>
      </c>
      <c r="G870" s="25" t="s">
        <v>69</v>
      </c>
      <c r="H870" s="29" t="s">
        <v>2204</v>
      </c>
      <c r="I870" s="25">
        <v>3</v>
      </c>
      <c r="J870" s="25">
        <v>1</v>
      </c>
      <c r="K870" s="33">
        <v>20</v>
      </c>
      <c r="L870" s="33">
        <v>81.3</v>
      </c>
      <c r="M870" s="33" t="s">
        <v>1747</v>
      </c>
      <c r="N870" s="33">
        <v>1</v>
      </c>
      <c r="O870" s="30">
        <v>41.3</v>
      </c>
      <c r="P870" s="33" t="s">
        <v>1748</v>
      </c>
      <c r="Q870" s="34">
        <f t="shared" si="49"/>
        <v>20</v>
      </c>
      <c r="R870" s="33">
        <f t="shared" si="48"/>
        <v>1</v>
      </c>
      <c r="S870" s="34">
        <f t="shared" si="47"/>
        <v>20</v>
      </c>
    </row>
    <row r="871" spans="1:19">
      <c r="A871" s="25">
        <v>868</v>
      </c>
      <c r="B871" s="25" t="s">
        <v>944</v>
      </c>
      <c r="C871" s="25"/>
      <c r="D871" s="25" t="s">
        <v>11</v>
      </c>
      <c r="E871" s="37" t="s">
        <v>1116</v>
      </c>
      <c r="F871" s="29" t="s">
        <v>1185</v>
      </c>
      <c r="G871" s="25" t="s">
        <v>41</v>
      </c>
      <c r="H871" s="29" t="s">
        <v>2204</v>
      </c>
      <c r="I871" s="25">
        <v>3</v>
      </c>
      <c r="J871" s="25">
        <v>1</v>
      </c>
      <c r="K871" s="33">
        <v>19.3</v>
      </c>
      <c r="L871" s="33">
        <v>85.5</v>
      </c>
      <c r="M871" s="33" t="s">
        <v>1747</v>
      </c>
      <c r="N871" s="33">
        <v>1</v>
      </c>
      <c r="O871" s="30">
        <v>46.9</v>
      </c>
      <c r="P871" s="33" t="s">
        <v>1748</v>
      </c>
      <c r="Q871" s="34">
        <f t="shared" si="49"/>
        <v>19.3</v>
      </c>
      <c r="R871" s="33">
        <f t="shared" si="48"/>
        <v>1</v>
      </c>
      <c r="S871" s="34">
        <f t="shared" si="47"/>
        <v>19.3</v>
      </c>
    </row>
    <row r="872" spans="1:19">
      <c r="A872" s="25">
        <v>869</v>
      </c>
      <c r="B872" s="25" t="s">
        <v>944</v>
      </c>
      <c r="C872" s="25"/>
      <c r="D872" s="25" t="s">
        <v>1702</v>
      </c>
      <c r="E872" s="37" t="s">
        <v>1117</v>
      </c>
      <c r="F872" s="29" t="s">
        <v>1186</v>
      </c>
      <c r="G872" s="25" t="s">
        <v>41</v>
      </c>
      <c r="H872" s="29" t="s">
        <v>2204</v>
      </c>
      <c r="I872" s="25">
        <v>3</v>
      </c>
      <c r="J872" s="25">
        <v>1</v>
      </c>
      <c r="K872" s="33">
        <v>25.8</v>
      </c>
      <c r="L872" s="33">
        <v>105</v>
      </c>
      <c r="M872" s="33" t="s">
        <v>1747</v>
      </c>
      <c r="N872" s="33">
        <v>1</v>
      </c>
      <c r="O872" s="30">
        <v>53.4</v>
      </c>
      <c r="P872" s="33" t="s">
        <v>1748</v>
      </c>
      <c r="Q872" s="34">
        <f t="shared" si="49"/>
        <v>25.8</v>
      </c>
      <c r="R872" s="33">
        <f t="shared" si="48"/>
        <v>1</v>
      </c>
      <c r="S872" s="34">
        <f t="shared" si="47"/>
        <v>25.8</v>
      </c>
    </row>
    <row r="873" spans="1:19">
      <c r="A873" s="25">
        <v>870</v>
      </c>
      <c r="B873" s="25" t="s">
        <v>944</v>
      </c>
      <c r="C873" s="25"/>
      <c r="D873" s="25" t="s">
        <v>1702</v>
      </c>
      <c r="E873" s="37" t="s">
        <v>1118</v>
      </c>
      <c r="F873" s="29" t="s">
        <v>1187</v>
      </c>
      <c r="G873" s="25" t="s">
        <v>41</v>
      </c>
      <c r="H873" s="29" t="s">
        <v>2204</v>
      </c>
      <c r="I873" s="25">
        <v>3</v>
      </c>
      <c r="J873" s="25">
        <v>1</v>
      </c>
      <c r="K873" s="33">
        <v>25.400000000000002</v>
      </c>
      <c r="L873" s="33">
        <v>103.8</v>
      </c>
      <c r="M873" s="33" t="s">
        <v>1747</v>
      </c>
      <c r="N873" s="33">
        <v>1</v>
      </c>
      <c r="O873" s="30">
        <v>53</v>
      </c>
      <c r="P873" s="33" t="s">
        <v>1748</v>
      </c>
      <c r="Q873" s="34">
        <f t="shared" si="49"/>
        <v>25.400000000000002</v>
      </c>
      <c r="R873" s="33">
        <f t="shared" si="48"/>
        <v>1</v>
      </c>
      <c r="S873" s="34">
        <f t="shared" si="47"/>
        <v>25.4</v>
      </c>
    </row>
    <row r="874" spans="1:19">
      <c r="A874" s="25">
        <v>871</v>
      </c>
      <c r="B874" s="25" t="s">
        <v>944</v>
      </c>
      <c r="C874" s="25"/>
      <c r="D874" s="25" t="s">
        <v>11</v>
      </c>
      <c r="E874" s="37" t="s">
        <v>1119</v>
      </c>
      <c r="F874" s="29" t="s">
        <v>1188</v>
      </c>
      <c r="G874" s="25" t="s">
        <v>41</v>
      </c>
      <c r="H874" s="29" t="s">
        <v>2171</v>
      </c>
      <c r="I874" s="25">
        <v>3</v>
      </c>
      <c r="J874" s="25">
        <v>1</v>
      </c>
      <c r="K874" s="33">
        <v>22.2</v>
      </c>
      <c r="L874" s="33">
        <v>94.2</v>
      </c>
      <c r="M874" s="33" t="s">
        <v>1747</v>
      </c>
      <c r="N874" s="33">
        <v>1</v>
      </c>
      <c r="O874" s="30">
        <v>49.8</v>
      </c>
      <c r="P874" s="33" t="s">
        <v>1748</v>
      </c>
      <c r="Q874" s="34">
        <f t="shared" si="49"/>
        <v>22.2</v>
      </c>
      <c r="R874" s="33">
        <f t="shared" si="48"/>
        <v>1</v>
      </c>
      <c r="S874" s="34">
        <f t="shared" si="47"/>
        <v>22.2</v>
      </c>
    </row>
    <row r="875" spans="1:19">
      <c r="A875" s="25">
        <v>872</v>
      </c>
      <c r="B875" s="25" t="s">
        <v>944</v>
      </c>
      <c r="C875" s="25"/>
      <c r="D875" s="25" t="s">
        <v>11</v>
      </c>
      <c r="E875" s="37" t="s">
        <v>1120</v>
      </c>
      <c r="F875" s="29" t="s">
        <v>1238</v>
      </c>
      <c r="G875" s="25" t="s">
        <v>41</v>
      </c>
      <c r="H875" s="29" t="s">
        <v>2204</v>
      </c>
      <c r="I875" s="25">
        <v>3</v>
      </c>
      <c r="J875" s="25">
        <v>1</v>
      </c>
      <c r="K875" s="33">
        <v>19.3</v>
      </c>
      <c r="L875" s="33">
        <v>85.5</v>
      </c>
      <c r="M875" s="33" t="s">
        <v>1747</v>
      </c>
      <c r="N875" s="33">
        <v>1</v>
      </c>
      <c r="O875" s="30">
        <v>46.9</v>
      </c>
      <c r="P875" s="33" t="s">
        <v>1748</v>
      </c>
      <c r="Q875" s="34">
        <f t="shared" si="49"/>
        <v>19.3</v>
      </c>
      <c r="R875" s="33">
        <f t="shared" si="48"/>
        <v>1</v>
      </c>
      <c r="S875" s="34">
        <f t="shared" si="47"/>
        <v>19.3</v>
      </c>
    </row>
    <row r="876" spans="1:19">
      <c r="A876" s="25">
        <v>873</v>
      </c>
      <c r="B876" s="25" t="s">
        <v>944</v>
      </c>
      <c r="C876" s="25"/>
      <c r="D876" s="25" t="s">
        <v>11</v>
      </c>
      <c r="E876" s="37" t="s">
        <v>1121</v>
      </c>
      <c r="F876" s="29" t="s">
        <v>1189</v>
      </c>
      <c r="G876" s="25" t="s">
        <v>33</v>
      </c>
      <c r="H876" s="29" t="s">
        <v>2204</v>
      </c>
      <c r="I876" s="25">
        <v>3</v>
      </c>
      <c r="J876" s="25">
        <v>1</v>
      </c>
      <c r="K876" s="33">
        <v>18.600000000000001</v>
      </c>
      <c r="L876" s="33">
        <v>89.8</v>
      </c>
      <c r="M876" s="33" t="s">
        <v>1747</v>
      </c>
      <c r="N876" s="33">
        <v>1</v>
      </c>
      <c r="O876" s="30">
        <v>52.6</v>
      </c>
      <c r="P876" s="33" t="s">
        <v>1748</v>
      </c>
      <c r="Q876" s="34">
        <f t="shared" si="49"/>
        <v>18.600000000000001</v>
      </c>
      <c r="R876" s="33">
        <f t="shared" si="48"/>
        <v>1</v>
      </c>
      <c r="S876" s="34">
        <f t="shared" si="47"/>
        <v>18.600000000000001</v>
      </c>
    </row>
    <row r="877" spans="1:19">
      <c r="A877" s="25">
        <v>874</v>
      </c>
      <c r="B877" s="25" t="s">
        <v>944</v>
      </c>
      <c r="C877" s="25"/>
      <c r="D877" s="25" t="s">
        <v>11</v>
      </c>
      <c r="E877" s="37" t="s">
        <v>1122</v>
      </c>
      <c r="F877" s="29" t="s">
        <v>1190</v>
      </c>
      <c r="G877" s="25" t="s">
        <v>33</v>
      </c>
      <c r="H877" s="29" t="s">
        <v>2204</v>
      </c>
      <c r="I877" s="25">
        <v>3</v>
      </c>
      <c r="J877" s="25">
        <v>1</v>
      </c>
      <c r="K877" s="33">
        <v>25.1</v>
      </c>
      <c r="L877" s="33">
        <v>109.3</v>
      </c>
      <c r="M877" s="33" t="s">
        <v>1747</v>
      </c>
      <c r="N877" s="33">
        <v>1</v>
      </c>
      <c r="O877" s="30">
        <v>59.1</v>
      </c>
      <c r="P877" s="33" t="s">
        <v>1748</v>
      </c>
      <c r="Q877" s="34">
        <f t="shared" si="49"/>
        <v>25.1</v>
      </c>
      <c r="R877" s="33">
        <f t="shared" si="48"/>
        <v>1</v>
      </c>
      <c r="S877" s="34">
        <f t="shared" si="47"/>
        <v>25.1</v>
      </c>
    </row>
    <row r="878" spans="1:19">
      <c r="A878" s="25">
        <v>875</v>
      </c>
      <c r="B878" s="25" t="s">
        <v>944</v>
      </c>
      <c r="C878" s="25"/>
      <c r="D878" s="25" t="s">
        <v>11</v>
      </c>
      <c r="E878" s="37" t="s">
        <v>1123</v>
      </c>
      <c r="F878" s="29" t="s">
        <v>1191</v>
      </c>
      <c r="G878" s="25" t="s">
        <v>33</v>
      </c>
      <c r="H878" s="29" t="s">
        <v>2204</v>
      </c>
      <c r="I878" s="25">
        <v>3</v>
      </c>
      <c r="J878" s="25">
        <v>1</v>
      </c>
      <c r="K878" s="33">
        <v>24.700000000000003</v>
      </c>
      <c r="L878" s="33">
        <v>108.1</v>
      </c>
      <c r="M878" s="33" t="s">
        <v>1747</v>
      </c>
      <c r="N878" s="33">
        <v>1</v>
      </c>
      <c r="O878" s="30">
        <v>58.7</v>
      </c>
      <c r="P878" s="33" t="s">
        <v>1748</v>
      </c>
      <c r="Q878" s="34">
        <f t="shared" si="49"/>
        <v>24.700000000000003</v>
      </c>
      <c r="R878" s="33">
        <f t="shared" si="48"/>
        <v>1</v>
      </c>
      <c r="S878" s="34">
        <f t="shared" si="47"/>
        <v>24.7</v>
      </c>
    </row>
    <row r="879" spans="1:19">
      <c r="A879" s="25">
        <v>876</v>
      </c>
      <c r="B879" s="25" t="s">
        <v>944</v>
      </c>
      <c r="C879" s="25"/>
      <c r="D879" s="25" t="s">
        <v>11</v>
      </c>
      <c r="E879" s="37" t="s">
        <v>1124</v>
      </c>
      <c r="F879" s="29" t="s">
        <v>1192</v>
      </c>
      <c r="G879" s="25" t="s">
        <v>33</v>
      </c>
      <c r="H879" s="29" t="s">
        <v>2171</v>
      </c>
      <c r="I879" s="25">
        <v>3</v>
      </c>
      <c r="J879" s="25">
        <v>1</v>
      </c>
      <c r="K879" s="33">
        <v>21.5</v>
      </c>
      <c r="L879" s="33">
        <v>98.5</v>
      </c>
      <c r="M879" s="33" t="s">
        <v>1747</v>
      </c>
      <c r="N879" s="33">
        <v>1</v>
      </c>
      <c r="O879" s="30">
        <v>55.5</v>
      </c>
      <c r="P879" s="33" t="s">
        <v>1748</v>
      </c>
      <c r="Q879" s="34">
        <f t="shared" si="49"/>
        <v>21.5</v>
      </c>
      <c r="R879" s="33">
        <f t="shared" si="48"/>
        <v>1</v>
      </c>
      <c r="S879" s="34">
        <f t="shared" si="47"/>
        <v>21.5</v>
      </c>
    </row>
    <row r="880" spans="1:19">
      <c r="A880" s="25">
        <v>877</v>
      </c>
      <c r="B880" s="25" t="s">
        <v>944</v>
      </c>
      <c r="C880" s="25"/>
      <c r="D880" s="25" t="s">
        <v>11</v>
      </c>
      <c r="E880" s="37" t="s">
        <v>1125</v>
      </c>
      <c r="F880" s="29" t="s">
        <v>1239</v>
      </c>
      <c r="G880" s="25" t="s">
        <v>33</v>
      </c>
      <c r="H880" s="29" t="s">
        <v>2204</v>
      </c>
      <c r="I880" s="25">
        <v>3</v>
      </c>
      <c r="J880" s="25">
        <v>1</v>
      </c>
      <c r="K880" s="33">
        <v>18.600000000000001</v>
      </c>
      <c r="L880" s="33">
        <v>89.8</v>
      </c>
      <c r="M880" s="33" t="s">
        <v>1747</v>
      </c>
      <c r="N880" s="33">
        <v>1</v>
      </c>
      <c r="O880" s="30">
        <v>52.6</v>
      </c>
      <c r="P880" s="33" t="s">
        <v>1748</v>
      </c>
      <c r="Q880" s="34">
        <f t="shared" si="49"/>
        <v>18.600000000000001</v>
      </c>
      <c r="R880" s="33">
        <f t="shared" si="48"/>
        <v>1</v>
      </c>
      <c r="S880" s="34">
        <f t="shared" si="47"/>
        <v>18.600000000000001</v>
      </c>
    </row>
    <row r="881" spans="1:19">
      <c r="A881" s="25">
        <v>878</v>
      </c>
      <c r="B881" s="25" t="s">
        <v>945</v>
      </c>
      <c r="C881" s="25"/>
      <c r="D881" s="25" t="s">
        <v>1702</v>
      </c>
      <c r="E881" s="37" t="s">
        <v>1126</v>
      </c>
      <c r="F881" s="29" t="s">
        <v>1193</v>
      </c>
      <c r="G881" s="25" t="s">
        <v>34</v>
      </c>
      <c r="H881" s="29" t="s">
        <v>2204</v>
      </c>
      <c r="I881" s="25">
        <v>3</v>
      </c>
      <c r="J881" s="25">
        <v>1</v>
      </c>
      <c r="K881" s="33">
        <v>17.900000000000002</v>
      </c>
      <c r="L881" s="33">
        <v>94</v>
      </c>
      <c r="M881" s="33" t="s">
        <v>1747</v>
      </c>
      <c r="N881" s="33">
        <v>1</v>
      </c>
      <c r="O881" s="30">
        <v>58.2</v>
      </c>
      <c r="P881" s="33" t="s">
        <v>1748</v>
      </c>
      <c r="Q881" s="34">
        <f t="shared" si="49"/>
        <v>17.900000000000002</v>
      </c>
      <c r="R881" s="33">
        <f t="shared" si="48"/>
        <v>1</v>
      </c>
      <c r="S881" s="34">
        <f t="shared" si="47"/>
        <v>17.899999999999999</v>
      </c>
    </row>
    <row r="882" spans="1:19">
      <c r="A882" s="25">
        <v>879</v>
      </c>
      <c r="B882" s="25" t="s">
        <v>945</v>
      </c>
      <c r="C882" s="25"/>
      <c r="D882" s="25" t="s">
        <v>1702</v>
      </c>
      <c r="E882" s="37" t="s">
        <v>1127</v>
      </c>
      <c r="F882" s="29" t="s">
        <v>1194</v>
      </c>
      <c r="G882" s="25" t="s">
        <v>34</v>
      </c>
      <c r="H882" s="29" t="s">
        <v>2204</v>
      </c>
      <c r="I882" s="25">
        <v>3</v>
      </c>
      <c r="J882" s="25">
        <v>1</v>
      </c>
      <c r="K882" s="33">
        <v>24.400000000000002</v>
      </c>
      <c r="L882" s="33">
        <v>113.5</v>
      </c>
      <c r="M882" s="33" t="s">
        <v>1747</v>
      </c>
      <c r="N882" s="33">
        <v>1</v>
      </c>
      <c r="O882" s="30">
        <v>64.7</v>
      </c>
      <c r="P882" s="33" t="s">
        <v>1748</v>
      </c>
      <c r="Q882" s="34">
        <f t="shared" si="49"/>
        <v>24.400000000000002</v>
      </c>
      <c r="R882" s="33">
        <f t="shared" si="48"/>
        <v>1</v>
      </c>
      <c r="S882" s="34">
        <f t="shared" si="47"/>
        <v>24.4</v>
      </c>
    </row>
    <row r="883" spans="1:19">
      <c r="A883" s="25">
        <v>880</v>
      </c>
      <c r="B883" s="25" t="s">
        <v>945</v>
      </c>
      <c r="C883" s="25"/>
      <c r="D883" s="25" t="s">
        <v>11</v>
      </c>
      <c r="E883" s="37" t="s">
        <v>1128</v>
      </c>
      <c r="F883" s="29" t="s">
        <v>1195</v>
      </c>
      <c r="G883" s="25" t="s">
        <v>34</v>
      </c>
      <c r="H883" s="29" t="s">
        <v>2204</v>
      </c>
      <c r="I883" s="25">
        <v>3</v>
      </c>
      <c r="J883" s="25">
        <v>1</v>
      </c>
      <c r="K883" s="33">
        <v>24.000000000000004</v>
      </c>
      <c r="L883" s="33">
        <v>112.3</v>
      </c>
      <c r="M883" s="33" t="s">
        <v>1747</v>
      </c>
      <c r="N883" s="33">
        <v>1</v>
      </c>
      <c r="O883" s="30">
        <v>64.3</v>
      </c>
      <c r="P883" s="33" t="s">
        <v>1748</v>
      </c>
      <c r="Q883" s="34">
        <f t="shared" si="49"/>
        <v>24.000000000000004</v>
      </c>
      <c r="R883" s="33">
        <f t="shared" si="48"/>
        <v>1</v>
      </c>
      <c r="S883" s="34">
        <f t="shared" si="47"/>
        <v>24</v>
      </c>
    </row>
    <row r="884" spans="1:19">
      <c r="A884" s="25">
        <v>881</v>
      </c>
      <c r="B884" s="25" t="s">
        <v>945</v>
      </c>
      <c r="C884" s="25"/>
      <c r="D884" s="25" t="s">
        <v>11</v>
      </c>
      <c r="E884" s="37" t="s">
        <v>1129</v>
      </c>
      <c r="F884" s="29" t="s">
        <v>1196</v>
      </c>
      <c r="G884" s="25" t="s">
        <v>34</v>
      </c>
      <c r="H884" s="29" t="s">
        <v>2171</v>
      </c>
      <c r="I884" s="25">
        <v>3</v>
      </c>
      <c r="J884" s="25">
        <v>1</v>
      </c>
      <c r="K884" s="33">
        <v>20.8</v>
      </c>
      <c r="L884" s="33">
        <v>102.7</v>
      </c>
      <c r="M884" s="33" t="s">
        <v>1747</v>
      </c>
      <c r="N884" s="33">
        <v>1</v>
      </c>
      <c r="O884" s="30">
        <v>61.1</v>
      </c>
      <c r="P884" s="33" t="s">
        <v>1748</v>
      </c>
      <c r="Q884" s="34">
        <f t="shared" si="49"/>
        <v>20.8</v>
      </c>
      <c r="R884" s="33">
        <f t="shared" si="48"/>
        <v>1</v>
      </c>
      <c r="S884" s="34">
        <f t="shared" si="47"/>
        <v>20.8</v>
      </c>
    </row>
    <row r="885" spans="1:19">
      <c r="A885" s="25">
        <v>882</v>
      </c>
      <c r="B885" s="25" t="s">
        <v>945</v>
      </c>
      <c r="C885" s="25"/>
      <c r="D885" s="25" t="s">
        <v>11</v>
      </c>
      <c r="E885" s="37" t="s">
        <v>1130</v>
      </c>
      <c r="F885" s="29" t="s">
        <v>1240</v>
      </c>
      <c r="G885" s="25" t="s">
        <v>34</v>
      </c>
      <c r="H885" s="29" t="s">
        <v>2204</v>
      </c>
      <c r="I885" s="25">
        <v>3</v>
      </c>
      <c r="J885" s="25">
        <v>1</v>
      </c>
      <c r="K885" s="33">
        <v>17.900000000000002</v>
      </c>
      <c r="L885" s="33">
        <v>94</v>
      </c>
      <c r="M885" s="33" t="s">
        <v>1747</v>
      </c>
      <c r="N885" s="33">
        <v>1</v>
      </c>
      <c r="O885" s="30">
        <v>58.2</v>
      </c>
      <c r="P885" s="33" t="s">
        <v>1748</v>
      </c>
      <c r="Q885" s="34">
        <f t="shared" si="49"/>
        <v>17.900000000000002</v>
      </c>
      <c r="R885" s="33">
        <f t="shared" si="48"/>
        <v>1</v>
      </c>
      <c r="S885" s="34">
        <f t="shared" si="47"/>
        <v>17.899999999999999</v>
      </c>
    </row>
    <row r="886" spans="1:19">
      <c r="A886" s="25">
        <v>883</v>
      </c>
      <c r="B886" s="25" t="s">
        <v>945</v>
      </c>
      <c r="C886" s="25"/>
      <c r="D886" s="25" t="s">
        <v>11</v>
      </c>
      <c r="E886" s="37" t="s">
        <v>1131</v>
      </c>
      <c r="F886" s="29" t="s">
        <v>1197</v>
      </c>
      <c r="G886" s="25" t="s">
        <v>36</v>
      </c>
      <c r="H886" s="29" t="s">
        <v>2204</v>
      </c>
      <c r="I886" s="25">
        <v>3</v>
      </c>
      <c r="J886" s="25">
        <v>1</v>
      </c>
      <c r="K886" s="33">
        <v>17.900000000000002</v>
      </c>
      <c r="L886" s="33">
        <v>100.3</v>
      </c>
      <c r="M886" s="33" t="s">
        <v>1747</v>
      </c>
      <c r="N886" s="33">
        <v>1</v>
      </c>
      <c r="O886" s="30">
        <v>64.5</v>
      </c>
      <c r="P886" s="33" t="s">
        <v>1748</v>
      </c>
      <c r="Q886" s="34">
        <f t="shared" si="49"/>
        <v>17.900000000000002</v>
      </c>
      <c r="R886" s="33">
        <f t="shared" si="48"/>
        <v>1</v>
      </c>
      <c r="S886" s="34">
        <f t="shared" si="47"/>
        <v>17.899999999999999</v>
      </c>
    </row>
    <row r="887" spans="1:19">
      <c r="A887" s="25">
        <v>884</v>
      </c>
      <c r="B887" s="25" t="s">
        <v>945</v>
      </c>
      <c r="C887" s="25"/>
      <c r="D887" s="25" t="s">
        <v>11</v>
      </c>
      <c r="E887" s="37" t="s">
        <v>1132</v>
      </c>
      <c r="F887" s="29" t="s">
        <v>1198</v>
      </c>
      <c r="G887" s="25" t="s">
        <v>36</v>
      </c>
      <c r="H887" s="29" t="s">
        <v>2204</v>
      </c>
      <c r="I887" s="25">
        <v>3</v>
      </c>
      <c r="J887" s="25">
        <v>1</v>
      </c>
      <c r="K887" s="33">
        <v>24.400000000000002</v>
      </c>
      <c r="L887" s="33">
        <v>119.8</v>
      </c>
      <c r="M887" s="33" t="s">
        <v>1747</v>
      </c>
      <c r="N887" s="33">
        <v>1</v>
      </c>
      <c r="O887" s="30">
        <v>71</v>
      </c>
      <c r="P887" s="33" t="s">
        <v>1748</v>
      </c>
      <c r="Q887" s="34">
        <f t="shared" si="49"/>
        <v>24.400000000000002</v>
      </c>
      <c r="R887" s="33">
        <f t="shared" si="48"/>
        <v>1</v>
      </c>
      <c r="S887" s="34">
        <f t="shared" si="47"/>
        <v>24.4</v>
      </c>
    </row>
    <row r="888" spans="1:19">
      <c r="A888" s="25">
        <v>885</v>
      </c>
      <c r="B888" s="25" t="s">
        <v>945</v>
      </c>
      <c r="C888" s="25"/>
      <c r="D888" s="25" t="s">
        <v>11</v>
      </c>
      <c r="E888" s="37" t="s">
        <v>1133</v>
      </c>
      <c r="F888" s="29" t="s">
        <v>1199</v>
      </c>
      <c r="G888" s="25" t="s">
        <v>36</v>
      </c>
      <c r="H888" s="29" t="s">
        <v>2204</v>
      </c>
      <c r="I888" s="25">
        <v>3</v>
      </c>
      <c r="J888" s="25">
        <v>1</v>
      </c>
      <c r="K888" s="33">
        <v>24.000000000000004</v>
      </c>
      <c r="L888" s="33">
        <v>118.6</v>
      </c>
      <c r="M888" s="33" t="s">
        <v>1747</v>
      </c>
      <c r="N888" s="33">
        <v>1</v>
      </c>
      <c r="O888" s="30">
        <v>70.599999999999994</v>
      </c>
      <c r="P888" s="33" t="s">
        <v>1748</v>
      </c>
      <c r="Q888" s="34">
        <f t="shared" si="49"/>
        <v>24.000000000000004</v>
      </c>
      <c r="R888" s="33">
        <f t="shared" si="48"/>
        <v>1</v>
      </c>
      <c r="S888" s="34">
        <f t="shared" si="47"/>
        <v>24</v>
      </c>
    </row>
    <row r="889" spans="1:19">
      <c r="A889" s="25">
        <v>886</v>
      </c>
      <c r="B889" s="25" t="s">
        <v>945</v>
      </c>
      <c r="C889" s="25"/>
      <c r="D889" s="25" t="s">
        <v>11</v>
      </c>
      <c r="E889" s="37" t="s">
        <v>1134</v>
      </c>
      <c r="F889" s="29" t="s">
        <v>1200</v>
      </c>
      <c r="G889" s="25" t="s">
        <v>36</v>
      </c>
      <c r="H889" s="29" t="s">
        <v>2171</v>
      </c>
      <c r="I889" s="25">
        <v>3</v>
      </c>
      <c r="J889" s="25">
        <v>1</v>
      </c>
      <c r="K889" s="33">
        <v>20.8</v>
      </c>
      <c r="L889" s="33">
        <v>109</v>
      </c>
      <c r="M889" s="33" t="s">
        <v>1747</v>
      </c>
      <c r="N889" s="33">
        <v>1</v>
      </c>
      <c r="O889" s="30">
        <v>67.400000000000006</v>
      </c>
      <c r="P889" s="33" t="s">
        <v>1748</v>
      </c>
      <c r="Q889" s="34">
        <f t="shared" si="49"/>
        <v>20.8</v>
      </c>
      <c r="R889" s="33">
        <f t="shared" si="48"/>
        <v>1</v>
      </c>
      <c r="S889" s="34">
        <f t="shared" si="47"/>
        <v>20.8</v>
      </c>
    </row>
    <row r="890" spans="1:19">
      <c r="A890" s="25">
        <v>887</v>
      </c>
      <c r="B890" s="25" t="s">
        <v>945</v>
      </c>
      <c r="C890" s="25"/>
      <c r="D890" s="25" t="s">
        <v>11</v>
      </c>
      <c r="E890" s="37" t="s">
        <v>1135</v>
      </c>
      <c r="F890" s="29" t="s">
        <v>1241</v>
      </c>
      <c r="G890" s="25" t="s">
        <v>36</v>
      </c>
      <c r="H890" s="29" t="s">
        <v>2204</v>
      </c>
      <c r="I890" s="25">
        <v>3</v>
      </c>
      <c r="J890" s="25">
        <v>1</v>
      </c>
      <c r="K890" s="33">
        <v>17.200000000000003</v>
      </c>
      <c r="L890" s="33">
        <v>98.2</v>
      </c>
      <c r="M890" s="33" t="s">
        <v>1747</v>
      </c>
      <c r="N890" s="33">
        <v>1</v>
      </c>
      <c r="O890" s="30">
        <v>63.8</v>
      </c>
      <c r="P890" s="33" t="s">
        <v>1748</v>
      </c>
      <c r="Q890" s="34">
        <f t="shared" si="49"/>
        <v>17.200000000000003</v>
      </c>
      <c r="R890" s="33">
        <f t="shared" si="48"/>
        <v>1</v>
      </c>
      <c r="S890" s="34">
        <f t="shared" si="47"/>
        <v>17.2</v>
      </c>
    </row>
    <row r="891" spans="1:19">
      <c r="A891" s="25">
        <v>888</v>
      </c>
      <c r="B891" s="25" t="s">
        <v>945</v>
      </c>
      <c r="C891" s="25"/>
      <c r="D891" s="25" t="s">
        <v>11</v>
      </c>
      <c r="E891" s="37" t="s">
        <v>1136</v>
      </c>
      <c r="F891" s="29" t="s">
        <v>1201</v>
      </c>
      <c r="G891" s="25" t="s">
        <v>37</v>
      </c>
      <c r="H891" s="29" t="s">
        <v>2204</v>
      </c>
      <c r="I891" s="25">
        <v>3</v>
      </c>
      <c r="J891" s="25">
        <v>1</v>
      </c>
      <c r="K891" s="33">
        <v>17.200000000000003</v>
      </c>
      <c r="L891" s="33">
        <v>104.6</v>
      </c>
      <c r="M891" s="33" t="s">
        <v>1747</v>
      </c>
      <c r="N891" s="33">
        <v>1</v>
      </c>
      <c r="O891" s="30">
        <v>70.2</v>
      </c>
      <c r="P891" s="33" t="s">
        <v>1748</v>
      </c>
      <c r="Q891" s="34">
        <f t="shared" si="49"/>
        <v>17.200000000000003</v>
      </c>
      <c r="R891" s="33">
        <f t="shared" si="48"/>
        <v>1</v>
      </c>
      <c r="S891" s="34">
        <f t="shared" si="47"/>
        <v>17.2</v>
      </c>
    </row>
    <row r="892" spans="1:19">
      <c r="A892" s="25">
        <v>889</v>
      </c>
      <c r="B892" s="25" t="s">
        <v>945</v>
      </c>
      <c r="C892" s="25"/>
      <c r="D892" s="25" t="s">
        <v>11</v>
      </c>
      <c r="E892" s="37" t="s">
        <v>1137</v>
      </c>
      <c r="F892" s="29" t="s">
        <v>1202</v>
      </c>
      <c r="G892" s="25" t="s">
        <v>37</v>
      </c>
      <c r="H892" s="29" t="s">
        <v>2204</v>
      </c>
      <c r="I892" s="25">
        <v>3</v>
      </c>
      <c r="J892" s="25">
        <v>1</v>
      </c>
      <c r="K892" s="33">
        <v>23.700000000000003</v>
      </c>
      <c r="L892" s="33">
        <v>124.1</v>
      </c>
      <c r="M892" s="33" t="s">
        <v>1747</v>
      </c>
      <c r="N892" s="33">
        <v>1</v>
      </c>
      <c r="O892" s="30">
        <v>76.7</v>
      </c>
      <c r="P892" s="33" t="s">
        <v>1748</v>
      </c>
      <c r="Q892" s="34">
        <f t="shared" si="49"/>
        <v>23.700000000000003</v>
      </c>
      <c r="R892" s="33">
        <f t="shared" si="48"/>
        <v>1</v>
      </c>
      <c r="S892" s="34">
        <f t="shared" si="47"/>
        <v>23.7</v>
      </c>
    </row>
    <row r="893" spans="1:19">
      <c r="A893" s="25">
        <v>890</v>
      </c>
      <c r="B893" s="25" t="s">
        <v>945</v>
      </c>
      <c r="C893" s="25"/>
      <c r="D893" s="25" t="s">
        <v>11</v>
      </c>
      <c r="E893" s="37" t="s">
        <v>1138</v>
      </c>
      <c r="F893" s="29" t="s">
        <v>1203</v>
      </c>
      <c r="G893" s="25" t="s">
        <v>37</v>
      </c>
      <c r="H893" s="29" t="s">
        <v>2204</v>
      </c>
      <c r="I893" s="25">
        <v>3</v>
      </c>
      <c r="J893" s="25">
        <v>1</v>
      </c>
      <c r="K893" s="33">
        <v>23.300000000000004</v>
      </c>
      <c r="L893" s="33">
        <v>122.9</v>
      </c>
      <c r="M893" s="33" t="s">
        <v>1747</v>
      </c>
      <c r="N893" s="33">
        <v>1</v>
      </c>
      <c r="O893" s="30">
        <v>76.3</v>
      </c>
      <c r="P893" s="33" t="s">
        <v>1748</v>
      </c>
      <c r="Q893" s="34">
        <f t="shared" si="49"/>
        <v>23.300000000000004</v>
      </c>
      <c r="R893" s="33">
        <f t="shared" si="48"/>
        <v>1</v>
      </c>
      <c r="S893" s="34">
        <f t="shared" si="47"/>
        <v>23.3</v>
      </c>
    </row>
    <row r="894" spans="1:19">
      <c r="A894" s="25">
        <v>891</v>
      </c>
      <c r="B894" s="25" t="s">
        <v>945</v>
      </c>
      <c r="C894" s="25"/>
      <c r="D894" s="25" t="s">
        <v>11</v>
      </c>
      <c r="E894" s="37" t="s">
        <v>1139</v>
      </c>
      <c r="F894" s="29" t="s">
        <v>1204</v>
      </c>
      <c r="G894" s="25" t="s">
        <v>37</v>
      </c>
      <c r="H894" s="29" t="s">
        <v>2171</v>
      </c>
      <c r="I894" s="25">
        <v>3</v>
      </c>
      <c r="J894" s="25">
        <v>1</v>
      </c>
      <c r="K894" s="33">
        <v>20.100000000000001</v>
      </c>
      <c r="L894" s="33">
        <v>113.3</v>
      </c>
      <c r="M894" s="33" t="s">
        <v>1747</v>
      </c>
      <c r="N894" s="33">
        <v>1</v>
      </c>
      <c r="O894" s="30">
        <v>73.099999999999994</v>
      </c>
      <c r="P894" s="33" t="s">
        <v>1748</v>
      </c>
      <c r="Q894" s="34">
        <f t="shared" si="49"/>
        <v>20.100000000000001</v>
      </c>
      <c r="R894" s="33">
        <f t="shared" si="48"/>
        <v>1</v>
      </c>
      <c r="S894" s="34">
        <f t="shared" si="47"/>
        <v>20.100000000000001</v>
      </c>
    </row>
    <row r="895" spans="1:19">
      <c r="A895" s="25">
        <v>892</v>
      </c>
      <c r="B895" s="25" t="s">
        <v>945</v>
      </c>
      <c r="C895" s="25"/>
      <c r="D895" s="25" t="s">
        <v>11</v>
      </c>
      <c r="E895" s="37" t="s">
        <v>1140</v>
      </c>
      <c r="F895" s="29" t="s">
        <v>1242</v>
      </c>
      <c r="G895" s="25" t="s">
        <v>37</v>
      </c>
      <c r="H895" s="29" t="s">
        <v>2204</v>
      </c>
      <c r="I895" s="25">
        <v>3</v>
      </c>
      <c r="J895" s="25">
        <v>1</v>
      </c>
      <c r="K895" s="33">
        <v>17.200000000000003</v>
      </c>
      <c r="L895" s="33">
        <v>104.6</v>
      </c>
      <c r="M895" s="33" t="s">
        <v>1747</v>
      </c>
      <c r="N895" s="33">
        <v>1</v>
      </c>
      <c r="O895" s="30">
        <v>70.2</v>
      </c>
      <c r="P895" s="33" t="s">
        <v>1748</v>
      </c>
      <c r="Q895" s="34">
        <f t="shared" si="49"/>
        <v>17.200000000000003</v>
      </c>
      <c r="R895" s="33">
        <f t="shared" si="48"/>
        <v>1</v>
      </c>
      <c r="S895" s="34">
        <f t="shared" si="47"/>
        <v>17.2</v>
      </c>
    </row>
    <row r="896" spans="1:19">
      <c r="A896" s="25">
        <v>893</v>
      </c>
      <c r="B896" s="25" t="s">
        <v>945</v>
      </c>
      <c r="C896" s="25"/>
      <c r="D896" s="25" t="s">
        <v>11</v>
      </c>
      <c r="E896" s="37" t="s">
        <v>1141</v>
      </c>
      <c r="F896" s="29" t="s">
        <v>1205</v>
      </c>
      <c r="G896" s="25" t="s">
        <v>38</v>
      </c>
      <c r="H896" s="29" t="s">
        <v>2204</v>
      </c>
      <c r="I896" s="25">
        <v>3</v>
      </c>
      <c r="J896" s="25">
        <v>1</v>
      </c>
      <c r="K896" s="33">
        <v>17.200000000000003</v>
      </c>
      <c r="L896" s="33">
        <v>110.9</v>
      </c>
      <c r="M896" s="33" t="s">
        <v>1747</v>
      </c>
      <c r="N896" s="33">
        <v>1</v>
      </c>
      <c r="O896" s="30">
        <v>76.5</v>
      </c>
      <c r="P896" s="33" t="s">
        <v>1748</v>
      </c>
      <c r="Q896" s="34">
        <f t="shared" si="49"/>
        <v>17.200000000000003</v>
      </c>
      <c r="R896" s="33">
        <f t="shared" si="48"/>
        <v>1</v>
      </c>
      <c r="S896" s="34">
        <f t="shared" si="47"/>
        <v>17.2</v>
      </c>
    </row>
    <row r="897" spans="1:19">
      <c r="A897" s="25">
        <v>894</v>
      </c>
      <c r="B897" s="25" t="s">
        <v>945</v>
      </c>
      <c r="C897" s="25"/>
      <c r="D897" s="25" t="s">
        <v>11</v>
      </c>
      <c r="E897" s="37" t="s">
        <v>1142</v>
      </c>
      <c r="F897" s="29" t="s">
        <v>1206</v>
      </c>
      <c r="G897" s="25" t="s">
        <v>38</v>
      </c>
      <c r="H897" s="29" t="s">
        <v>2204</v>
      </c>
      <c r="I897" s="25">
        <v>3</v>
      </c>
      <c r="J897" s="25">
        <v>1</v>
      </c>
      <c r="K897" s="33">
        <v>23.700000000000003</v>
      </c>
      <c r="L897" s="33">
        <v>130.4</v>
      </c>
      <c r="M897" s="33" t="s">
        <v>1747</v>
      </c>
      <c r="N897" s="33">
        <v>1</v>
      </c>
      <c r="O897" s="30">
        <v>83</v>
      </c>
      <c r="P897" s="33" t="s">
        <v>1748</v>
      </c>
      <c r="Q897" s="34">
        <f t="shared" si="49"/>
        <v>23.700000000000003</v>
      </c>
      <c r="R897" s="33">
        <f t="shared" si="48"/>
        <v>1</v>
      </c>
      <c r="S897" s="34">
        <f t="shared" si="47"/>
        <v>23.7</v>
      </c>
    </row>
    <row r="898" spans="1:19">
      <c r="A898" s="25">
        <v>895</v>
      </c>
      <c r="B898" s="25" t="s">
        <v>945</v>
      </c>
      <c r="C898" s="25"/>
      <c r="D898" s="25" t="s">
        <v>11</v>
      </c>
      <c r="E898" s="37" t="s">
        <v>1143</v>
      </c>
      <c r="F898" s="29" t="s">
        <v>1207</v>
      </c>
      <c r="G898" s="25" t="s">
        <v>38</v>
      </c>
      <c r="H898" s="29" t="s">
        <v>2204</v>
      </c>
      <c r="I898" s="25">
        <v>3</v>
      </c>
      <c r="J898" s="25">
        <v>1</v>
      </c>
      <c r="K898" s="33">
        <v>23.300000000000004</v>
      </c>
      <c r="L898" s="33">
        <v>129.19999999999999</v>
      </c>
      <c r="M898" s="33" t="s">
        <v>1747</v>
      </c>
      <c r="N898" s="33">
        <v>1</v>
      </c>
      <c r="O898" s="30">
        <v>82.6</v>
      </c>
      <c r="P898" s="33" t="s">
        <v>1748</v>
      </c>
      <c r="Q898" s="34">
        <f t="shared" si="49"/>
        <v>23.300000000000004</v>
      </c>
      <c r="R898" s="33">
        <f t="shared" si="48"/>
        <v>1</v>
      </c>
      <c r="S898" s="34">
        <f t="shared" si="47"/>
        <v>23.3</v>
      </c>
    </row>
    <row r="899" spans="1:19">
      <c r="A899" s="25">
        <v>896</v>
      </c>
      <c r="B899" s="25" t="s">
        <v>945</v>
      </c>
      <c r="C899" s="25"/>
      <c r="D899" s="25" t="s">
        <v>11</v>
      </c>
      <c r="E899" s="37" t="s">
        <v>1144</v>
      </c>
      <c r="F899" s="29" t="s">
        <v>1208</v>
      </c>
      <c r="G899" s="25" t="s">
        <v>38</v>
      </c>
      <c r="H899" s="29" t="s">
        <v>2171</v>
      </c>
      <c r="I899" s="25">
        <v>3</v>
      </c>
      <c r="J899" s="25">
        <v>1</v>
      </c>
      <c r="K899" s="33">
        <v>20.8</v>
      </c>
      <c r="L899" s="33">
        <v>121.7</v>
      </c>
      <c r="M899" s="33" t="s">
        <v>1747</v>
      </c>
      <c r="N899" s="33">
        <v>1</v>
      </c>
      <c r="O899" s="30">
        <v>80.099999999999994</v>
      </c>
      <c r="P899" s="33" t="s">
        <v>1748</v>
      </c>
      <c r="Q899" s="34">
        <f t="shared" si="49"/>
        <v>20.8</v>
      </c>
      <c r="R899" s="33">
        <f t="shared" si="48"/>
        <v>1</v>
      </c>
      <c r="S899" s="34">
        <f t="shared" si="47"/>
        <v>20.8</v>
      </c>
    </row>
    <row r="900" spans="1:19">
      <c r="A900" s="25">
        <v>897</v>
      </c>
      <c r="B900" s="25" t="s">
        <v>945</v>
      </c>
      <c r="C900" s="25"/>
      <c r="D900" s="25" t="s">
        <v>11</v>
      </c>
      <c r="E900" s="37" t="s">
        <v>1145</v>
      </c>
      <c r="F900" s="29" t="s">
        <v>1243</v>
      </c>
      <c r="G900" s="25" t="s">
        <v>38</v>
      </c>
      <c r="H900" s="29" t="s">
        <v>2204</v>
      </c>
      <c r="I900" s="25">
        <v>3</v>
      </c>
      <c r="J900" s="25">
        <v>1</v>
      </c>
      <c r="K900" s="33">
        <v>17.200000000000003</v>
      </c>
      <c r="L900" s="33">
        <v>110.9</v>
      </c>
      <c r="M900" s="33" t="s">
        <v>1747</v>
      </c>
      <c r="N900" s="33">
        <v>1</v>
      </c>
      <c r="O900" s="30">
        <v>76.5</v>
      </c>
      <c r="P900" s="33" t="s">
        <v>1748</v>
      </c>
      <c r="Q900" s="34">
        <f t="shared" si="49"/>
        <v>17.200000000000003</v>
      </c>
      <c r="R900" s="33">
        <f t="shared" si="48"/>
        <v>1</v>
      </c>
      <c r="S900" s="34">
        <f t="shared" si="47"/>
        <v>17.2</v>
      </c>
    </row>
    <row r="901" spans="1:19">
      <c r="A901" s="25">
        <v>898</v>
      </c>
      <c r="B901" s="25" t="s">
        <v>945</v>
      </c>
      <c r="C901" s="25"/>
      <c r="D901" s="25" t="s">
        <v>11</v>
      </c>
      <c r="E901" s="37" t="s">
        <v>1146</v>
      </c>
      <c r="F901" s="29" t="s">
        <v>1209</v>
      </c>
      <c r="G901" s="25" t="s">
        <v>39</v>
      </c>
      <c r="H901" s="29" t="s">
        <v>2204</v>
      </c>
      <c r="I901" s="25">
        <v>3</v>
      </c>
      <c r="J901" s="25">
        <v>1</v>
      </c>
      <c r="K901" s="33">
        <v>17.200000000000003</v>
      </c>
      <c r="L901" s="33">
        <v>117.3</v>
      </c>
      <c r="M901" s="33" t="s">
        <v>1747</v>
      </c>
      <c r="N901" s="33">
        <v>1</v>
      </c>
      <c r="O901" s="30">
        <v>82.9</v>
      </c>
      <c r="P901" s="33" t="s">
        <v>1748</v>
      </c>
      <c r="Q901" s="34">
        <f t="shared" si="49"/>
        <v>17.200000000000003</v>
      </c>
      <c r="R901" s="33">
        <f t="shared" si="48"/>
        <v>1</v>
      </c>
      <c r="S901" s="34">
        <f t="shared" ref="S901:S964" si="50">IF(R901="",0,ROUND(Q901*R901,1))</f>
        <v>17.2</v>
      </c>
    </row>
    <row r="902" spans="1:19">
      <c r="A902" s="25">
        <v>899</v>
      </c>
      <c r="B902" s="25" t="s">
        <v>945</v>
      </c>
      <c r="C902" s="25"/>
      <c r="D902" s="25" t="s">
        <v>11</v>
      </c>
      <c r="E902" s="37" t="s">
        <v>1147</v>
      </c>
      <c r="F902" s="29" t="s">
        <v>1210</v>
      </c>
      <c r="G902" s="25" t="s">
        <v>39</v>
      </c>
      <c r="H902" s="29" t="s">
        <v>2204</v>
      </c>
      <c r="I902" s="25">
        <v>3</v>
      </c>
      <c r="J902" s="25">
        <v>1</v>
      </c>
      <c r="K902" s="33">
        <v>23.700000000000003</v>
      </c>
      <c r="L902" s="33">
        <v>136.80000000000001</v>
      </c>
      <c r="M902" s="33" t="s">
        <v>1747</v>
      </c>
      <c r="N902" s="33">
        <v>1</v>
      </c>
      <c r="O902" s="30">
        <v>89.4</v>
      </c>
      <c r="P902" s="33" t="s">
        <v>1748</v>
      </c>
      <c r="Q902" s="34">
        <f t="shared" si="49"/>
        <v>23.700000000000003</v>
      </c>
      <c r="R902" s="33">
        <f t="shared" si="48"/>
        <v>1</v>
      </c>
      <c r="S902" s="34">
        <f t="shared" si="50"/>
        <v>23.7</v>
      </c>
    </row>
    <row r="903" spans="1:19">
      <c r="A903" s="25">
        <v>900</v>
      </c>
      <c r="B903" s="25" t="s">
        <v>945</v>
      </c>
      <c r="C903" s="25"/>
      <c r="D903" s="25" t="s">
        <v>11</v>
      </c>
      <c r="E903" s="37" t="s">
        <v>1148</v>
      </c>
      <c r="F903" s="29" t="s">
        <v>1211</v>
      </c>
      <c r="G903" s="25" t="s">
        <v>39</v>
      </c>
      <c r="H903" s="29" t="s">
        <v>2204</v>
      </c>
      <c r="I903" s="25">
        <v>3</v>
      </c>
      <c r="J903" s="25">
        <v>1</v>
      </c>
      <c r="K903" s="33">
        <v>23.300000000000004</v>
      </c>
      <c r="L903" s="33">
        <v>135.6</v>
      </c>
      <c r="M903" s="33" t="s">
        <v>1747</v>
      </c>
      <c r="N903" s="33">
        <v>1</v>
      </c>
      <c r="O903" s="30">
        <v>89</v>
      </c>
      <c r="P903" s="33" t="s">
        <v>1748</v>
      </c>
      <c r="Q903" s="34">
        <f t="shared" si="49"/>
        <v>23.300000000000004</v>
      </c>
      <c r="R903" s="33">
        <f t="shared" si="48"/>
        <v>1</v>
      </c>
      <c r="S903" s="34">
        <f t="shared" si="50"/>
        <v>23.3</v>
      </c>
    </row>
    <row r="904" spans="1:19">
      <c r="A904" s="25">
        <v>901</v>
      </c>
      <c r="B904" s="25" t="s">
        <v>945</v>
      </c>
      <c r="C904" s="25"/>
      <c r="D904" s="25" t="s">
        <v>11</v>
      </c>
      <c r="E904" s="37" t="s">
        <v>1149</v>
      </c>
      <c r="F904" s="29" t="s">
        <v>1212</v>
      </c>
      <c r="G904" s="25" t="s">
        <v>39</v>
      </c>
      <c r="H904" s="29" t="s">
        <v>2171</v>
      </c>
      <c r="I904" s="25">
        <v>3</v>
      </c>
      <c r="J904" s="25">
        <v>1</v>
      </c>
      <c r="K904" s="33">
        <v>20.100000000000001</v>
      </c>
      <c r="L904" s="33">
        <v>126</v>
      </c>
      <c r="M904" s="33" t="s">
        <v>1747</v>
      </c>
      <c r="N904" s="33">
        <v>1</v>
      </c>
      <c r="O904" s="30">
        <v>85.8</v>
      </c>
      <c r="P904" s="33" t="s">
        <v>1748</v>
      </c>
      <c r="Q904" s="34">
        <f t="shared" si="49"/>
        <v>20.100000000000001</v>
      </c>
      <c r="R904" s="33">
        <f t="shared" si="48"/>
        <v>1</v>
      </c>
      <c r="S904" s="34">
        <f t="shared" si="50"/>
        <v>20.100000000000001</v>
      </c>
    </row>
    <row r="905" spans="1:19">
      <c r="A905" s="25">
        <v>902</v>
      </c>
      <c r="B905" s="25" t="s">
        <v>945</v>
      </c>
      <c r="C905" s="25"/>
      <c r="D905" s="25" t="s">
        <v>11</v>
      </c>
      <c r="E905" s="37" t="s">
        <v>1150</v>
      </c>
      <c r="F905" s="29" t="s">
        <v>1244</v>
      </c>
      <c r="G905" s="25" t="s">
        <v>39</v>
      </c>
      <c r="H905" s="29" t="s">
        <v>2204</v>
      </c>
      <c r="I905" s="25">
        <v>3</v>
      </c>
      <c r="J905" s="25">
        <v>1</v>
      </c>
      <c r="K905" s="33">
        <v>17.200000000000003</v>
      </c>
      <c r="L905" s="33">
        <v>117.3</v>
      </c>
      <c r="M905" s="33" t="s">
        <v>1747</v>
      </c>
      <c r="N905" s="33">
        <v>1</v>
      </c>
      <c r="O905" s="30">
        <v>82.9</v>
      </c>
      <c r="P905" s="33" t="s">
        <v>1748</v>
      </c>
      <c r="Q905" s="34">
        <f t="shared" si="49"/>
        <v>17.200000000000003</v>
      </c>
      <c r="R905" s="33">
        <f t="shared" si="48"/>
        <v>1</v>
      </c>
      <c r="S905" s="34">
        <f t="shared" si="50"/>
        <v>17.2</v>
      </c>
    </row>
    <row r="906" spans="1:19">
      <c r="A906" s="25">
        <v>903</v>
      </c>
      <c r="B906" s="25" t="s">
        <v>945</v>
      </c>
      <c r="C906" s="25"/>
      <c r="D906" s="25" t="s">
        <v>11</v>
      </c>
      <c r="E906" s="37" t="s">
        <v>1151</v>
      </c>
      <c r="F906" s="29" t="s">
        <v>1213</v>
      </c>
      <c r="G906" s="25" t="s">
        <v>81</v>
      </c>
      <c r="H906" s="29" t="s">
        <v>2204</v>
      </c>
      <c r="I906" s="25">
        <v>3</v>
      </c>
      <c r="J906" s="25">
        <v>1</v>
      </c>
      <c r="K906" s="33">
        <v>17.200000000000003</v>
      </c>
      <c r="L906" s="33">
        <v>123.6</v>
      </c>
      <c r="M906" s="33" t="s">
        <v>1747</v>
      </c>
      <c r="N906" s="33">
        <v>1</v>
      </c>
      <c r="O906" s="30">
        <v>89.2</v>
      </c>
      <c r="P906" s="33" t="s">
        <v>1748</v>
      </c>
      <c r="Q906" s="34">
        <f t="shared" si="49"/>
        <v>17.200000000000003</v>
      </c>
      <c r="R906" s="33">
        <f t="shared" si="48"/>
        <v>1</v>
      </c>
      <c r="S906" s="34">
        <f t="shared" si="50"/>
        <v>17.2</v>
      </c>
    </row>
    <row r="907" spans="1:19">
      <c r="A907" s="25">
        <v>904</v>
      </c>
      <c r="B907" s="25" t="s">
        <v>945</v>
      </c>
      <c r="C907" s="25"/>
      <c r="D907" s="25" t="s">
        <v>11</v>
      </c>
      <c r="E907" s="37" t="s">
        <v>1152</v>
      </c>
      <c r="F907" s="29" t="s">
        <v>1214</v>
      </c>
      <c r="G907" s="25" t="s">
        <v>81</v>
      </c>
      <c r="H907" s="29" t="s">
        <v>2204</v>
      </c>
      <c r="I907" s="25">
        <v>3</v>
      </c>
      <c r="J907" s="25">
        <v>1</v>
      </c>
      <c r="K907" s="33">
        <v>23.700000000000003</v>
      </c>
      <c r="L907" s="33">
        <v>143.1</v>
      </c>
      <c r="M907" s="33" t="s">
        <v>1747</v>
      </c>
      <c r="N907" s="33">
        <v>1</v>
      </c>
      <c r="O907" s="30">
        <v>95.7</v>
      </c>
      <c r="P907" s="33" t="s">
        <v>1748</v>
      </c>
      <c r="Q907" s="34">
        <f t="shared" si="49"/>
        <v>23.700000000000003</v>
      </c>
      <c r="R907" s="33">
        <f t="shared" si="48"/>
        <v>1</v>
      </c>
      <c r="S907" s="34">
        <f t="shared" si="50"/>
        <v>23.7</v>
      </c>
    </row>
    <row r="908" spans="1:19">
      <c r="A908" s="25">
        <v>905</v>
      </c>
      <c r="B908" s="25" t="s">
        <v>945</v>
      </c>
      <c r="C908" s="25"/>
      <c r="D908" s="25" t="s">
        <v>11</v>
      </c>
      <c r="E908" s="37" t="s">
        <v>1153</v>
      </c>
      <c r="F908" s="29" t="s">
        <v>1215</v>
      </c>
      <c r="G908" s="25" t="s">
        <v>81</v>
      </c>
      <c r="H908" s="29" t="s">
        <v>2204</v>
      </c>
      <c r="I908" s="25">
        <v>3</v>
      </c>
      <c r="J908" s="25">
        <v>1</v>
      </c>
      <c r="K908" s="33">
        <v>23.300000000000004</v>
      </c>
      <c r="L908" s="33">
        <v>141.9</v>
      </c>
      <c r="M908" s="33" t="s">
        <v>1747</v>
      </c>
      <c r="N908" s="33">
        <v>1</v>
      </c>
      <c r="O908" s="30">
        <v>95.3</v>
      </c>
      <c r="P908" s="33" t="s">
        <v>1748</v>
      </c>
      <c r="Q908" s="34">
        <f t="shared" si="49"/>
        <v>23.300000000000004</v>
      </c>
      <c r="R908" s="33">
        <f t="shared" si="48"/>
        <v>1</v>
      </c>
      <c r="S908" s="34">
        <f t="shared" si="50"/>
        <v>23.3</v>
      </c>
    </row>
    <row r="909" spans="1:19">
      <c r="A909" s="25">
        <v>906</v>
      </c>
      <c r="B909" s="25" t="s">
        <v>945</v>
      </c>
      <c r="C909" s="25"/>
      <c r="D909" s="25" t="s">
        <v>11</v>
      </c>
      <c r="E909" s="37" t="s">
        <v>1154</v>
      </c>
      <c r="F909" s="29" t="s">
        <v>1216</v>
      </c>
      <c r="G909" s="25" t="s">
        <v>81</v>
      </c>
      <c r="H909" s="29" t="s">
        <v>2171</v>
      </c>
      <c r="I909" s="25">
        <v>3</v>
      </c>
      <c r="J909" s="25">
        <v>1</v>
      </c>
      <c r="K909" s="33">
        <v>20.8</v>
      </c>
      <c r="L909" s="33">
        <v>134.4</v>
      </c>
      <c r="M909" s="33" t="s">
        <v>1747</v>
      </c>
      <c r="N909" s="33">
        <v>1</v>
      </c>
      <c r="O909" s="30">
        <v>92.8</v>
      </c>
      <c r="P909" s="33" t="s">
        <v>1748</v>
      </c>
      <c r="Q909" s="34">
        <f t="shared" si="49"/>
        <v>20.8</v>
      </c>
      <c r="R909" s="33">
        <f t="shared" si="48"/>
        <v>1</v>
      </c>
      <c r="S909" s="34">
        <f t="shared" si="50"/>
        <v>20.8</v>
      </c>
    </row>
    <row r="910" spans="1:19">
      <c r="A910" s="25">
        <v>907</v>
      </c>
      <c r="B910" s="25" t="s">
        <v>945</v>
      </c>
      <c r="C910" s="25"/>
      <c r="D910" s="25" t="s">
        <v>11</v>
      </c>
      <c r="E910" s="37" t="s">
        <v>1155</v>
      </c>
      <c r="F910" s="29" t="s">
        <v>1245</v>
      </c>
      <c r="G910" s="25" t="s">
        <v>81</v>
      </c>
      <c r="H910" s="29" t="s">
        <v>2204</v>
      </c>
      <c r="I910" s="25">
        <v>3</v>
      </c>
      <c r="J910" s="25">
        <v>1</v>
      </c>
      <c r="K910" s="33">
        <v>17.200000000000003</v>
      </c>
      <c r="L910" s="33">
        <v>123.6</v>
      </c>
      <c r="M910" s="33" t="s">
        <v>1747</v>
      </c>
      <c r="N910" s="33">
        <v>1</v>
      </c>
      <c r="O910" s="30">
        <v>89.2</v>
      </c>
      <c r="P910" s="33" t="s">
        <v>1748</v>
      </c>
      <c r="Q910" s="34">
        <f t="shared" si="49"/>
        <v>17.200000000000003</v>
      </c>
      <c r="R910" s="33">
        <f t="shared" si="48"/>
        <v>1</v>
      </c>
      <c r="S910" s="34">
        <f t="shared" si="50"/>
        <v>17.2</v>
      </c>
    </row>
    <row r="911" spans="1:19">
      <c r="A911" s="25">
        <v>908</v>
      </c>
      <c r="B911" s="25" t="s">
        <v>945</v>
      </c>
      <c r="C911" s="25"/>
      <c r="D911" s="25" t="s">
        <v>11</v>
      </c>
      <c r="E911" s="37" t="s">
        <v>1156</v>
      </c>
      <c r="F911" s="29" t="s">
        <v>1217</v>
      </c>
      <c r="G911" s="25" t="s">
        <v>82</v>
      </c>
      <c r="H911" s="29" t="s">
        <v>2204</v>
      </c>
      <c r="I911" s="25">
        <v>3</v>
      </c>
      <c r="J911" s="25">
        <v>1</v>
      </c>
      <c r="K911" s="33">
        <v>17.200000000000003</v>
      </c>
      <c r="L911" s="33">
        <v>130</v>
      </c>
      <c r="M911" s="33" t="s">
        <v>1747</v>
      </c>
      <c r="N911" s="33">
        <v>1</v>
      </c>
      <c r="O911" s="30">
        <v>95.6</v>
      </c>
      <c r="P911" s="33" t="s">
        <v>1748</v>
      </c>
      <c r="Q911" s="34">
        <f t="shared" si="49"/>
        <v>17.200000000000003</v>
      </c>
      <c r="R911" s="33">
        <f t="shared" si="48"/>
        <v>1</v>
      </c>
      <c r="S911" s="34">
        <f t="shared" si="50"/>
        <v>17.2</v>
      </c>
    </row>
    <row r="912" spans="1:19">
      <c r="A912" s="25">
        <v>909</v>
      </c>
      <c r="B912" s="25" t="s">
        <v>945</v>
      </c>
      <c r="C912" s="25"/>
      <c r="D912" s="25" t="s">
        <v>11</v>
      </c>
      <c r="E912" s="37" t="s">
        <v>1157</v>
      </c>
      <c r="F912" s="29" t="s">
        <v>1218</v>
      </c>
      <c r="G912" s="25" t="s">
        <v>82</v>
      </c>
      <c r="H912" s="29" t="s">
        <v>2204</v>
      </c>
      <c r="I912" s="25">
        <v>3</v>
      </c>
      <c r="J912" s="25">
        <v>1</v>
      </c>
      <c r="K912" s="33">
        <v>23.700000000000003</v>
      </c>
      <c r="L912" s="33">
        <v>149.5</v>
      </c>
      <c r="M912" s="33" t="s">
        <v>1747</v>
      </c>
      <c r="N912" s="33">
        <v>1</v>
      </c>
      <c r="O912" s="30">
        <v>102.1</v>
      </c>
      <c r="P912" s="33" t="s">
        <v>1748</v>
      </c>
      <c r="Q912" s="34">
        <f t="shared" si="49"/>
        <v>23.700000000000003</v>
      </c>
      <c r="R912" s="33">
        <f t="shared" si="48"/>
        <v>1</v>
      </c>
      <c r="S912" s="34">
        <f t="shared" si="50"/>
        <v>23.7</v>
      </c>
    </row>
    <row r="913" spans="1:19">
      <c r="A913" s="25">
        <v>910</v>
      </c>
      <c r="B913" s="25" t="s">
        <v>945</v>
      </c>
      <c r="C913" s="25"/>
      <c r="D913" s="25" t="s">
        <v>11</v>
      </c>
      <c r="E913" s="37" t="s">
        <v>1158</v>
      </c>
      <c r="F913" s="29" t="s">
        <v>1219</v>
      </c>
      <c r="G913" s="25" t="s">
        <v>82</v>
      </c>
      <c r="H913" s="29" t="s">
        <v>2204</v>
      </c>
      <c r="I913" s="25">
        <v>3</v>
      </c>
      <c r="J913" s="25">
        <v>1</v>
      </c>
      <c r="K913" s="33">
        <v>23.300000000000004</v>
      </c>
      <c r="L913" s="33">
        <v>148.30000000000001</v>
      </c>
      <c r="M913" s="33" t="s">
        <v>1747</v>
      </c>
      <c r="N913" s="33">
        <v>1</v>
      </c>
      <c r="O913" s="30">
        <v>101.7</v>
      </c>
      <c r="P913" s="33" t="s">
        <v>1748</v>
      </c>
      <c r="Q913" s="34">
        <f t="shared" si="49"/>
        <v>23.300000000000004</v>
      </c>
      <c r="R913" s="33">
        <f t="shared" si="48"/>
        <v>1</v>
      </c>
      <c r="S913" s="34">
        <f t="shared" si="50"/>
        <v>23.3</v>
      </c>
    </row>
    <row r="914" spans="1:19">
      <c r="A914" s="25">
        <v>911</v>
      </c>
      <c r="B914" s="25" t="s">
        <v>945</v>
      </c>
      <c r="C914" s="25"/>
      <c r="D914" s="25" t="s">
        <v>11</v>
      </c>
      <c r="E914" s="37" t="s">
        <v>1159</v>
      </c>
      <c r="F914" s="29" t="s">
        <v>1220</v>
      </c>
      <c r="G914" s="25" t="s">
        <v>82</v>
      </c>
      <c r="H914" s="29" t="s">
        <v>2171</v>
      </c>
      <c r="I914" s="25">
        <v>3</v>
      </c>
      <c r="J914" s="25">
        <v>1</v>
      </c>
      <c r="K914" s="33">
        <v>20.100000000000001</v>
      </c>
      <c r="L914" s="33">
        <v>138.69999999999999</v>
      </c>
      <c r="M914" s="33" t="s">
        <v>1747</v>
      </c>
      <c r="N914" s="33">
        <v>1</v>
      </c>
      <c r="O914" s="30">
        <v>98.5</v>
      </c>
      <c r="P914" s="33" t="s">
        <v>1748</v>
      </c>
      <c r="Q914" s="34">
        <f t="shared" si="49"/>
        <v>20.100000000000001</v>
      </c>
      <c r="R914" s="33">
        <f t="shared" si="48"/>
        <v>1</v>
      </c>
      <c r="S914" s="34">
        <f t="shared" si="50"/>
        <v>20.100000000000001</v>
      </c>
    </row>
    <row r="915" spans="1:19">
      <c r="A915" s="25">
        <v>912</v>
      </c>
      <c r="B915" s="25" t="s">
        <v>945</v>
      </c>
      <c r="C915" s="25"/>
      <c r="D915" s="25" t="s">
        <v>11</v>
      </c>
      <c r="E915" s="37" t="s">
        <v>1160</v>
      </c>
      <c r="F915" s="29" t="s">
        <v>1246</v>
      </c>
      <c r="G915" s="25" t="s">
        <v>82</v>
      </c>
      <c r="H915" s="29" t="s">
        <v>2204</v>
      </c>
      <c r="I915" s="25">
        <v>3</v>
      </c>
      <c r="J915" s="25">
        <v>1</v>
      </c>
      <c r="K915" s="33">
        <v>17.200000000000003</v>
      </c>
      <c r="L915" s="33">
        <v>130</v>
      </c>
      <c r="M915" s="33" t="s">
        <v>1747</v>
      </c>
      <c r="N915" s="33">
        <v>1</v>
      </c>
      <c r="O915" s="30">
        <v>95.6</v>
      </c>
      <c r="P915" s="33" t="s">
        <v>1748</v>
      </c>
      <c r="Q915" s="34">
        <f t="shared" si="49"/>
        <v>17.200000000000003</v>
      </c>
      <c r="R915" s="33">
        <f t="shared" si="48"/>
        <v>1</v>
      </c>
      <c r="S915" s="34">
        <f t="shared" si="50"/>
        <v>17.2</v>
      </c>
    </row>
    <row r="916" spans="1:19">
      <c r="A916" s="25">
        <v>913</v>
      </c>
      <c r="B916" s="25" t="s">
        <v>945</v>
      </c>
      <c r="C916" s="25"/>
      <c r="D916" s="25" t="s">
        <v>11</v>
      </c>
      <c r="E916" s="37" t="s">
        <v>1161</v>
      </c>
      <c r="F916" s="29" t="s">
        <v>1221</v>
      </c>
      <c r="G916" s="25" t="s">
        <v>83</v>
      </c>
      <c r="H916" s="29" t="s">
        <v>2204</v>
      </c>
      <c r="I916" s="25">
        <v>3</v>
      </c>
      <c r="J916" s="25">
        <v>1</v>
      </c>
      <c r="K916" s="33">
        <v>17.200000000000003</v>
      </c>
      <c r="L916" s="33">
        <v>136.4</v>
      </c>
      <c r="M916" s="33" t="s">
        <v>1747</v>
      </c>
      <c r="N916" s="33">
        <v>1</v>
      </c>
      <c r="O916" s="30">
        <v>102</v>
      </c>
      <c r="P916" s="33" t="s">
        <v>1748</v>
      </c>
      <c r="Q916" s="34">
        <f t="shared" si="49"/>
        <v>17.200000000000003</v>
      </c>
      <c r="R916" s="33">
        <f t="shared" si="48"/>
        <v>1</v>
      </c>
      <c r="S916" s="34">
        <f t="shared" si="50"/>
        <v>17.2</v>
      </c>
    </row>
    <row r="917" spans="1:19">
      <c r="A917" s="25">
        <v>914</v>
      </c>
      <c r="B917" s="25" t="s">
        <v>945</v>
      </c>
      <c r="C917" s="25"/>
      <c r="D917" s="25" t="s">
        <v>11</v>
      </c>
      <c r="E917" s="37" t="s">
        <v>1162</v>
      </c>
      <c r="F917" s="29" t="s">
        <v>1222</v>
      </c>
      <c r="G917" s="25" t="s">
        <v>83</v>
      </c>
      <c r="H917" s="29" t="s">
        <v>2204</v>
      </c>
      <c r="I917" s="25">
        <v>3</v>
      </c>
      <c r="J917" s="25">
        <v>1</v>
      </c>
      <c r="K917" s="33">
        <v>27.8</v>
      </c>
      <c r="L917" s="33">
        <v>168.2</v>
      </c>
      <c r="M917" s="33" t="s">
        <v>1747</v>
      </c>
      <c r="N917" s="33">
        <v>1</v>
      </c>
      <c r="O917" s="30">
        <v>112.6</v>
      </c>
      <c r="P917" s="33" t="s">
        <v>1748</v>
      </c>
      <c r="Q917" s="34">
        <f t="shared" si="49"/>
        <v>27.8</v>
      </c>
      <c r="R917" s="33">
        <f t="shared" si="48"/>
        <v>1</v>
      </c>
      <c r="S917" s="34">
        <f t="shared" si="50"/>
        <v>27.8</v>
      </c>
    </row>
    <row r="918" spans="1:19">
      <c r="A918" s="25">
        <v>915</v>
      </c>
      <c r="B918" s="25" t="s">
        <v>945</v>
      </c>
      <c r="C918" s="25"/>
      <c r="D918" s="25" t="s">
        <v>11</v>
      </c>
      <c r="E918" s="37" t="s">
        <v>1163</v>
      </c>
      <c r="F918" s="29" t="s">
        <v>1223</v>
      </c>
      <c r="G918" s="25" t="s">
        <v>83</v>
      </c>
      <c r="H918" s="29" t="s">
        <v>2204</v>
      </c>
      <c r="I918" s="25">
        <v>3</v>
      </c>
      <c r="J918" s="25">
        <v>1</v>
      </c>
      <c r="K918" s="33">
        <v>27.4</v>
      </c>
      <c r="L918" s="33">
        <v>167</v>
      </c>
      <c r="M918" s="33" t="s">
        <v>1747</v>
      </c>
      <c r="N918" s="33">
        <v>1</v>
      </c>
      <c r="O918" s="30">
        <v>112.2</v>
      </c>
      <c r="P918" s="33" t="s">
        <v>1748</v>
      </c>
      <c r="Q918" s="34">
        <f t="shared" si="49"/>
        <v>27.4</v>
      </c>
      <c r="R918" s="33">
        <f t="shared" si="48"/>
        <v>1</v>
      </c>
      <c r="S918" s="34">
        <f t="shared" si="50"/>
        <v>27.4</v>
      </c>
    </row>
    <row r="919" spans="1:19">
      <c r="A919" s="25">
        <v>916</v>
      </c>
      <c r="B919" s="25" t="s">
        <v>945</v>
      </c>
      <c r="C919" s="25"/>
      <c r="D919" s="25" t="s">
        <v>11</v>
      </c>
      <c r="E919" s="37" t="s">
        <v>1164</v>
      </c>
      <c r="F919" s="29" t="s">
        <v>1224</v>
      </c>
      <c r="G919" s="25" t="s">
        <v>83</v>
      </c>
      <c r="H919" s="29" t="s">
        <v>2171</v>
      </c>
      <c r="I919" s="25">
        <v>3</v>
      </c>
      <c r="J919" s="25">
        <v>1</v>
      </c>
      <c r="K919" s="33">
        <v>24.2</v>
      </c>
      <c r="L919" s="33">
        <v>157.4</v>
      </c>
      <c r="M919" s="33" t="s">
        <v>1747</v>
      </c>
      <c r="N919" s="33">
        <v>1</v>
      </c>
      <c r="O919" s="30">
        <v>109</v>
      </c>
      <c r="P919" s="33" t="s">
        <v>1748</v>
      </c>
      <c r="Q919" s="34">
        <f t="shared" si="49"/>
        <v>24.2</v>
      </c>
      <c r="R919" s="33">
        <f t="shared" si="48"/>
        <v>1</v>
      </c>
      <c r="S919" s="34">
        <f t="shared" si="50"/>
        <v>24.2</v>
      </c>
    </row>
    <row r="920" spans="1:19">
      <c r="A920" s="25">
        <v>917</v>
      </c>
      <c r="B920" s="25" t="s">
        <v>945</v>
      </c>
      <c r="C920" s="25"/>
      <c r="D920" s="25" t="s">
        <v>11</v>
      </c>
      <c r="E920" s="37" t="s">
        <v>1165</v>
      </c>
      <c r="F920" s="29" t="s">
        <v>1247</v>
      </c>
      <c r="G920" s="25" t="s">
        <v>83</v>
      </c>
      <c r="H920" s="29" t="s">
        <v>2204</v>
      </c>
      <c r="I920" s="25">
        <v>3</v>
      </c>
      <c r="J920" s="25">
        <v>1</v>
      </c>
      <c r="K920" s="33">
        <v>21.3</v>
      </c>
      <c r="L920" s="33">
        <v>148.69999999999999</v>
      </c>
      <c r="M920" s="33" t="s">
        <v>1747</v>
      </c>
      <c r="N920" s="33">
        <v>1</v>
      </c>
      <c r="O920" s="30">
        <v>106.1</v>
      </c>
      <c r="P920" s="33" t="s">
        <v>1748</v>
      </c>
      <c r="Q920" s="34">
        <f t="shared" si="49"/>
        <v>21.3</v>
      </c>
      <c r="R920" s="33">
        <f t="shared" si="48"/>
        <v>1</v>
      </c>
      <c r="S920" s="34">
        <f t="shared" si="50"/>
        <v>21.3</v>
      </c>
    </row>
    <row r="921" spans="1:19">
      <c r="A921" s="25">
        <v>918</v>
      </c>
      <c r="B921" s="25" t="s">
        <v>945</v>
      </c>
      <c r="C921" s="25"/>
      <c r="D921" s="25" t="s">
        <v>11</v>
      </c>
      <c r="E921" s="37" t="s">
        <v>1166</v>
      </c>
      <c r="F921" s="29" t="s">
        <v>1225</v>
      </c>
      <c r="G921" s="25" t="s">
        <v>84</v>
      </c>
      <c r="H921" s="29" t="s">
        <v>2204</v>
      </c>
      <c r="I921" s="25">
        <v>3</v>
      </c>
      <c r="J921" s="25">
        <v>1</v>
      </c>
      <c r="K921" s="33">
        <v>20.6</v>
      </c>
      <c r="L921" s="33">
        <v>153</v>
      </c>
      <c r="M921" s="33" t="s">
        <v>1747</v>
      </c>
      <c r="N921" s="33">
        <v>1</v>
      </c>
      <c r="O921" s="30">
        <v>111.8</v>
      </c>
      <c r="P921" s="33" t="s">
        <v>1748</v>
      </c>
      <c r="Q921" s="34">
        <f t="shared" si="49"/>
        <v>20.6</v>
      </c>
      <c r="R921" s="33">
        <f t="shared" si="48"/>
        <v>1</v>
      </c>
      <c r="S921" s="34">
        <f t="shared" si="50"/>
        <v>20.6</v>
      </c>
    </row>
    <row r="922" spans="1:19">
      <c r="A922" s="25">
        <v>919</v>
      </c>
      <c r="B922" s="25" t="s">
        <v>945</v>
      </c>
      <c r="C922" s="25"/>
      <c r="D922" s="25" t="s">
        <v>11</v>
      </c>
      <c r="E922" s="37" t="s">
        <v>1167</v>
      </c>
      <c r="F922" s="29" t="s">
        <v>1226</v>
      </c>
      <c r="G922" s="25" t="s">
        <v>84</v>
      </c>
      <c r="H922" s="29" t="s">
        <v>2204</v>
      </c>
      <c r="I922" s="25">
        <v>3</v>
      </c>
      <c r="J922" s="25">
        <v>1</v>
      </c>
      <c r="K922" s="33">
        <v>27.1</v>
      </c>
      <c r="L922" s="33">
        <v>172.5</v>
      </c>
      <c r="M922" s="33" t="s">
        <v>1747</v>
      </c>
      <c r="N922" s="33">
        <v>1</v>
      </c>
      <c r="O922" s="30">
        <v>118.3</v>
      </c>
      <c r="P922" s="33" t="s">
        <v>1748</v>
      </c>
      <c r="Q922" s="34">
        <f t="shared" si="49"/>
        <v>27.1</v>
      </c>
      <c r="R922" s="33">
        <f t="shared" si="48"/>
        <v>1</v>
      </c>
      <c r="S922" s="34">
        <f t="shared" si="50"/>
        <v>27.1</v>
      </c>
    </row>
    <row r="923" spans="1:19">
      <c r="A923" s="25">
        <v>920</v>
      </c>
      <c r="B923" s="25" t="s">
        <v>945</v>
      </c>
      <c r="C923" s="25"/>
      <c r="D923" s="25" t="s">
        <v>11</v>
      </c>
      <c r="E923" s="37" t="s">
        <v>1251</v>
      </c>
      <c r="F923" s="29" t="s">
        <v>1227</v>
      </c>
      <c r="G923" s="25" t="s">
        <v>84</v>
      </c>
      <c r="H923" s="29" t="s">
        <v>2204</v>
      </c>
      <c r="I923" s="25">
        <v>3</v>
      </c>
      <c r="J923" s="25">
        <v>1</v>
      </c>
      <c r="K923" s="33">
        <v>26.1</v>
      </c>
      <c r="L923" s="33">
        <v>169.5</v>
      </c>
      <c r="M923" s="33" t="s">
        <v>1747</v>
      </c>
      <c r="N923" s="33">
        <v>1</v>
      </c>
      <c r="O923" s="30">
        <v>117.3</v>
      </c>
      <c r="P923" s="33" t="s">
        <v>1748</v>
      </c>
      <c r="Q923" s="34">
        <f t="shared" si="49"/>
        <v>26.1</v>
      </c>
      <c r="R923" s="33">
        <f t="shared" ref="R923:R986" si="51">J923</f>
        <v>1</v>
      </c>
      <c r="S923" s="34">
        <f t="shared" si="50"/>
        <v>26.1</v>
      </c>
    </row>
    <row r="924" spans="1:19">
      <c r="A924" s="25">
        <v>921</v>
      </c>
      <c r="B924" s="25" t="s">
        <v>945</v>
      </c>
      <c r="C924" s="25"/>
      <c r="D924" s="25" t="s">
        <v>11</v>
      </c>
      <c r="E924" s="37" t="s">
        <v>1252</v>
      </c>
      <c r="F924" s="29" t="s">
        <v>1228</v>
      </c>
      <c r="G924" s="25" t="s">
        <v>84</v>
      </c>
      <c r="H924" s="29" t="s">
        <v>2171</v>
      </c>
      <c r="I924" s="25">
        <v>3</v>
      </c>
      <c r="J924" s="25">
        <v>1</v>
      </c>
      <c r="K924" s="33">
        <v>23.5</v>
      </c>
      <c r="L924" s="33">
        <v>161.69999999999999</v>
      </c>
      <c r="M924" s="33" t="s">
        <v>1747</v>
      </c>
      <c r="N924" s="33">
        <v>1</v>
      </c>
      <c r="O924" s="30">
        <v>114.7</v>
      </c>
      <c r="P924" s="33" t="s">
        <v>1748</v>
      </c>
      <c r="Q924" s="34">
        <f t="shared" si="49"/>
        <v>23.5</v>
      </c>
      <c r="R924" s="33">
        <f t="shared" si="51"/>
        <v>1</v>
      </c>
      <c r="S924" s="34">
        <f t="shared" si="50"/>
        <v>23.5</v>
      </c>
    </row>
    <row r="925" spans="1:19">
      <c r="A925" s="25">
        <v>922</v>
      </c>
      <c r="B925" s="25" t="s">
        <v>945</v>
      </c>
      <c r="C925" s="25"/>
      <c r="D925" s="25" t="s">
        <v>11</v>
      </c>
      <c r="E925" s="37" t="s">
        <v>1253</v>
      </c>
      <c r="F925" s="29" t="s">
        <v>1248</v>
      </c>
      <c r="G925" s="25" t="s">
        <v>84</v>
      </c>
      <c r="H925" s="29" t="s">
        <v>2204</v>
      </c>
      <c r="I925" s="25">
        <v>3</v>
      </c>
      <c r="J925" s="25">
        <v>1</v>
      </c>
      <c r="K925" s="33">
        <v>20.6</v>
      </c>
      <c r="L925" s="33">
        <v>153</v>
      </c>
      <c r="M925" s="33" t="s">
        <v>1747</v>
      </c>
      <c r="N925" s="33">
        <v>1</v>
      </c>
      <c r="O925" s="30">
        <v>111.8</v>
      </c>
      <c r="P925" s="33" t="s">
        <v>1748</v>
      </c>
      <c r="Q925" s="34">
        <f t="shared" si="49"/>
        <v>20.6</v>
      </c>
      <c r="R925" s="33">
        <f t="shared" si="51"/>
        <v>1</v>
      </c>
      <c r="S925" s="34">
        <f t="shared" si="50"/>
        <v>20.6</v>
      </c>
    </row>
    <row r="926" spans="1:19">
      <c r="A926" s="25">
        <v>923</v>
      </c>
      <c r="B926" s="25" t="s">
        <v>945</v>
      </c>
      <c r="C926" s="25"/>
      <c r="D926" s="25" t="s">
        <v>11</v>
      </c>
      <c r="E926" s="37" t="s">
        <v>1168</v>
      </c>
      <c r="F926" s="29" t="s">
        <v>1229</v>
      </c>
      <c r="G926" s="25" t="s">
        <v>224</v>
      </c>
      <c r="H926" s="29" t="s">
        <v>2204</v>
      </c>
      <c r="I926" s="25">
        <v>3</v>
      </c>
      <c r="J926" s="25">
        <v>1</v>
      </c>
      <c r="K926" s="33">
        <v>20.6</v>
      </c>
      <c r="L926" s="33">
        <v>159.4</v>
      </c>
      <c r="M926" s="33" t="s">
        <v>1747</v>
      </c>
      <c r="N926" s="33">
        <v>1</v>
      </c>
      <c r="O926" s="30">
        <v>118.2</v>
      </c>
      <c r="P926" s="33" t="s">
        <v>1748</v>
      </c>
      <c r="Q926" s="34">
        <f t="shared" si="49"/>
        <v>20.6</v>
      </c>
      <c r="R926" s="33">
        <f t="shared" si="51"/>
        <v>1</v>
      </c>
      <c r="S926" s="34">
        <f t="shared" si="50"/>
        <v>20.6</v>
      </c>
    </row>
    <row r="927" spans="1:19">
      <c r="A927" s="25">
        <v>924</v>
      </c>
      <c r="B927" s="25" t="s">
        <v>945</v>
      </c>
      <c r="C927" s="25"/>
      <c r="D927" s="25" t="s">
        <v>11</v>
      </c>
      <c r="E927" s="37" t="s">
        <v>1169</v>
      </c>
      <c r="F927" s="29" t="s">
        <v>1230</v>
      </c>
      <c r="G927" s="25" t="s">
        <v>224</v>
      </c>
      <c r="H927" s="29" t="s">
        <v>2204</v>
      </c>
      <c r="I927" s="25">
        <v>3</v>
      </c>
      <c r="J927" s="25">
        <v>1</v>
      </c>
      <c r="K927" s="33">
        <v>27.1</v>
      </c>
      <c r="L927" s="33">
        <v>178.9</v>
      </c>
      <c r="M927" s="33" t="s">
        <v>1747</v>
      </c>
      <c r="N927" s="33">
        <v>1</v>
      </c>
      <c r="O927" s="30">
        <v>124.7</v>
      </c>
      <c r="P927" s="33" t="s">
        <v>1748</v>
      </c>
      <c r="Q927" s="34">
        <f t="shared" ref="Q927:Q990" si="52">K927</f>
        <v>27.1</v>
      </c>
      <c r="R927" s="33">
        <f t="shared" si="51"/>
        <v>1</v>
      </c>
      <c r="S927" s="34">
        <f t="shared" si="50"/>
        <v>27.1</v>
      </c>
    </row>
    <row r="928" spans="1:19">
      <c r="A928" s="25">
        <v>925</v>
      </c>
      <c r="B928" s="25" t="s">
        <v>945</v>
      </c>
      <c r="C928" s="25"/>
      <c r="D928" s="25" t="s">
        <v>11</v>
      </c>
      <c r="E928" s="37" t="s">
        <v>1170</v>
      </c>
      <c r="F928" s="29" t="s">
        <v>1231</v>
      </c>
      <c r="G928" s="25" t="s">
        <v>224</v>
      </c>
      <c r="H928" s="29" t="s">
        <v>2204</v>
      </c>
      <c r="I928" s="25">
        <v>3</v>
      </c>
      <c r="J928" s="25">
        <v>1</v>
      </c>
      <c r="K928" s="33">
        <v>26.1</v>
      </c>
      <c r="L928" s="33">
        <v>175.9</v>
      </c>
      <c r="M928" s="33" t="s">
        <v>1747</v>
      </c>
      <c r="N928" s="33">
        <v>1</v>
      </c>
      <c r="O928" s="30">
        <v>123.7</v>
      </c>
      <c r="P928" s="33" t="s">
        <v>1748</v>
      </c>
      <c r="Q928" s="34">
        <f t="shared" si="52"/>
        <v>26.1</v>
      </c>
      <c r="R928" s="33">
        <f t="shared" si="51"/>
        <v>1</v>
      </c>
      <c r="S928" s="34">
        <f t="shared" si="50"/>
        <v>26.1</v>
      </c>
    </row>
    <row r="929" spans="1:19">
      <c r="A929" s="25">
        <v>926</v>
      </c>
      <c r="B929" s="25" t="s">
        <v>945</v>
      </c>
      <c r="C929" s="25"/>
      <c r="D929" s="25" t="s">
        <v>11</v>
      </c>
      <c r="E929" s="37" t="s">
        <v>1171</v>
      </c>
      <c r="F929" s="29" t="s">
        <v>1232</v>
      </c>
      <c r="G929" s="25" t="s">
        <v>224</v>
      </c>
      <c r="H929" s="29" t="s">
        <v>2171</v>
      </c>
      <c r="I929" s="25">
        <v>3</v>
      </c>
      <c r="J929" s="25">
        <v>1</v>
      </c>
      <c r="K929" s="33">
        <v>23.5</v>
      </c>
      <c r="L929" s="33">
        <v>168.1</v>
      </c>
      <c r="M929" s="33" t="s">
        <v>1747</v>
      </c>
      <c r="N929" s="33">
        <v>1</v>
      </c>
      <c r="O929" s="30">
        <v>121.1</v>
      </c>
      <c r="P929" s="33" t="s">
        <v>1748</v>
      </c>
      <c r="Q929" s="34">
        <f t="shared" si="52"/>
        <v>23.5</v>
      </c>
      <c r="R929" s="33">
        <f t="shared" si="51"/>
        <v>1</v>
      </c>
      <c r="S929" s="34">
        <f t="shared" si="50"/>
        <v>23.5</v>
      </c>
    </row>
    <row r="930" spans="1:19">
      <c r="A930" s="25">
        <v>927</v>
      </c>
      <c r="B930" s="25" t="s">
        <v>945</v>
      </c>
      <c r="C930" s="25"/>
      <c r="D930" s="25" t="s">
        <v>11</v>
      </c>
      <c r="E930" s="37" t="s">
        <v>1172</v>
      </c>
      <c r="F930" s="29" t="s">
        <v>1249</v>
      </c>
      <c r="G930" s="25" t="s">
        <v>224</v>
      </c>
      <c r="H930" s="29" t="s">
        <v>2204</v>
      </c>
      <c r="I930" s="25">
        <v>3</v>
      </c>
      <c r="J930" s="25">
        <v>1</v>
      </c>
      <c r="K930" s="33">
        <v>20.6</v>
      </c>
      <c r="L930" s="33">
        <v>159.4</v>
      </c>
      <c r="M930" s="33" t="s">
        <v>1747</v>
      </c>
      <c r="N930" s="33">
        <v>1</v>
      </c>
      <c r="O930" s="30">
        <v>118.2</v>
      </c>
      <c r="P930" s="33" t="s">
        <v>1748</v>
      </c>
      <c r="Q930" s="34">
        <f t="shared" si="52"/>
        <v>20.6</v>
      </c>
      <c r="R930" s="33">
        <f t="shared" si="51"/>
        <v>1</v>
      </c>
      <c r="S930" s="34">
        <f t="shared" si="50"/>
        <v>20.6</v>
      </c>
    </row>
    <row r="931" spans="1:19">
      <c r="A931" s="25">
        <v>928</v>
      </c>
      <c r="B931" s="25" t="s">
        <v>2205</v>
      </c>
      <c r="C931" s="25"/>
      <c r="D931" s="25" t="s">
        <v>11</v>
      </c>
      <c r="E931" s="37" t="s">
        <v>2206</v>
      </c>
      <c r="F931" s="29" t="s">
        <v>1233</v>
      </c>
      <c r="G931" s="25" t="s">
        <v>225</v>
      </c>
      <c r="H931" s="29" t="s">
        <v>2204</v>
      </c>
      <c r="I931" s="25">
        <v>3</v>
      </c>
      <c r="J931" s="25">
        <v>1</v>
      </c>
      <c r="K931" s="33">
        <v>20.6</v>
      </c>
      <c r="L931" s="33">
        <v>165.8</v>
      </c>
      <c r="M931" s="33" t="s">
        <v>1747</v>
      </c>
      <c r="N931" s="33">
        <v>1</v>
      </c>
      <c r="O931" s="30">
        <v>124.6</v>
      </c>
      <c r="P931" s="33" t="s">
        <v>1748</v>
      </c>
      <c r="Q931" s="34">
        <f t="shared" si="52"/>
        <v>20.6</v>
      </c>
      <c r="R931" s="33">
        <f t="shared" si="51"/>
        <v>1</v>
      </c>
      <c r="S931" s="34">
        <f t="shared" si="50"/>
        <v>20.6</v>
      </c>
    </row>
    <row r="932" spans="1:19">
      <c r="A932" s="25">
        <v>929</v>
      </c>
      <c r="B932" s="25" t="s">
        <v>2205</v>
      </c>
      <c r="C932" s="25"/>
      <c r="D932" s="25" t="s">
        <v>11</v>
      </c>
      <c r="E932" s="37" t="s">
        <v>1173</v>
      </c>
      <c r="F932" s="29" t="s">
        <v>1234</v>
      </c>
      <c r="G932" s="25" t="s">
        <v>225</v>
      </c>
      <c r="H932" s="29" t="s">
        <v>2204</v>
      </c>
      <c r="I932" s="25">
        <v>3</v>
      </c>
      <c r="J932" s="25">
        <v>1</v>
      </c>
      <c r="K932" s="33">
        <v>27.1</v>
      </c>
      <c r="L932" s="33">
        <v>185.3</v>
      </c>
      <c r="M932" s="33" t="s">
        <v>1747</v>
      </c>
      <c r="N932" s="33">
        <v>1</v>
      </c>
      <c r="O932" s="30">
        <v>131.1</v>
      </c>
      <c r="P932" s="33" t="s">
        <v>1748</v>
      </c>
      <c r="Q932" s="34">
        <f t="shared" si="52"/>
        <v>27.1</v>
      </c>
      <c r="R932" s="33">
        <f t="shared" si="51"/>
        <v>1</v>
      </c>
      <c r="S932" s="34">
        <f t="shared" si="50"/>
        <v>27.1</v>
      </c>
    </row>
    <row r="933" spans="1:19">
      <c r="A933" s="25">
        <v>930</v>
      </c>
      <c r="B933" s="25" t="s">
        <v>2205</v>
      </c>
      <c r="C933" s="25"/>
      <c r="D933" s="25" t="s">
        <v>11</v>
      </c>
      <c r="E933" s="37" t="s">
        <v>1174</v>
      </c>
      <c r="F933" s="29" t="s">
        <v>1235</v>
      </c>
      <c r="G933" s="25" t="s">
        <v>225</v>
      </c>
      <c r="H933" s="29" t="s">
        <v>2204</v>
      </c>
      <c r="I933" s="25">
        <v>3</v>
      </c>
      <c r="J933" s="25">
        <v>1</v>
      </c>
      <c r="K933" s="33">
        <v>26.1</v>
      </c>
      <c r="L933" s="33">
        <v>182.3</v>
      </c>
      <c r="M933" s="33" t="s">
        <v>1747</v>
      </c>
      <c r="N933" s="33">
        <v>1</v>
      </c>
      <c r="O933" s="30">
        <v>130.1</v>
      </c>
      <c r="P933" s="33" t="s">
        <v>1748</v>
      </c>
      <c r="Q933" s="34">
        <f t="shared" si="52"/>
        <v>26.1</v>
      </c>
      <c r="R933" s="33">
        <f t="shared" si="51"/>
        <v>1</v>
      </c>
      <c r="S933" s="34">
        <f t="shared" si="50"/>
        <v>26.1</v>
      </c>
    </row>
    <row r="934" spans="1:19">
      <c r="A934" s="25">
        <v>931</v>
      </c>
      <c r="B934" s="25" t="s">
        <v>2205</v>
      </c>
      <c r="C934" s="25"/>
      <c r="D934" s="25" t="s">
        <v>11</v>
      </c>
      <c r="E934" s="37" t="s">
        <v>1175</v>
      </c>
      <c r="F934" s="29" t="s">
        <v>1236</v>
      </c>
      <c r="G934" s="25" t="s">
        <v>225</v>
      </c>
      <c r="H934" s="29" t="s">
        <v>2171</v>
      </c>
      <c r="I934" s="25">
        <v>3</v>
      </c>
      <c r="J934" s="25">
        <v>1</v>
      </c>
      <c r="K934" s="33">
        <v>23.5</v>
      </c>
      <c r="L934" s="33">
        <v>174.5</v>
      </c>
      <c r="M934" s="33" t="s">
        <v>1747</v>
      </c>
      <c r="N934" s="33">
        <v>1</v>
      </c>
      <c r="O934" s="30">
        <v>127.5</v>
      </c>
      <c r="P934" s="33" t="s">
        <v>1748</v>
      </c>
      <c r="Q934" s="34">
        <f t="shared" si="52"/>
        <v>23.5</v>
      </c>
      <c r="R934" s="33">
        <f t="shared" si="51"/>
        <v>1</v>
      </c>
      <c r="S934" s="34">
        <f t="shared" si="50"/>
        <v>23.5</v>
      </c>
    </row>
    <row r="935" spans="1:19">
      <c r="A935" s="25">
        <v>932</v>
      </c>
      <c r="B935" s="25" t="s">
        <v>2205</v>
      </c>
      <c r="C935" s="25"/>
      <c r="D935" s="25" t="s">
        <v>11</v>
      </c>
      <c r="E935" s="37" t="s">
        <v>1176</v>
      </c>
      <c r="F935" s="29" t="s">
        <v>1250</v>
      </c>
      <c r="G935" s="25" t="s">
        <v>225</v>
      </c>
      <c r="H935" s="29" t="s">
        <v>2204</v>
      </c>
      <c r="I935" s="25">
        <v>3</v>
      </c>
      <c r="J935" s="25">
        <v>1</v>
      </c>
      <c r="K935" s="33">
        <v>20.6</v>
      </c>
      <c r="L935" s="33">
        <v>165.8</v>
      </c>
      <c r="M935" s="33" t="s">
        <v>1747</v>
      </c>
      <c r="N935" s="33">
        <v>1</v>
      </c>
      <c r="O935" s="30">
        <v>124.6</v>
      </c>
      <c r="P935" s="33" t="s">
        <v>1748</v>
      </c>
      <c r="Q935" s="34">
        <f t="shared" si="52"/>
        <v>20.6</v>
      </c>
      <c r="R935" s="33">
        <f t="shared" si="51"/>
        <v>1</v>
      </c>
      <c r="S935" s="34">
        <f t="shared" si="50"/>
        <v>20.6</v>
      </c>
    </row>
    <row r="936" spans="1:19">
      <c r="A936" s="25">
        <v>933</v>
      </c>
      <c r="B936" s="25" t="s">
        <v>2205</v>
      </c>
      <c r="C936" s="25"/>
      <c r="D936" s="25" t="s">
        <v>11</v>
      </c>
      <c r="E936" s="37" t="s">
        <v>1177</v>
      </c>
      <c r="F936" s="29" t="s">
        <v>2207</v>
      </c>
      <c r="G936" s="25" t="s">
        <v>1702</v>
      </c>
      <c r="H936" s="29" t="s">
        <v>2171</v>
      </c>
      <c r="I936" s="25">
        <v>3</v>
      </c>
      <c r="J936" s="25">
        <v>1</v>
      </c>
      <c r="K936" s="33">
        <v>1.3</v>
      </c>
      <c r="L936" s="33">
        <v>12.1</v>
      </c>
      <c r="M936" s="33" t="s">
        <v>1747</v>
      </c>
      <c r="N936" s="33">
        <v>1</v>
      </c>
      <c r="O936" s="30">
        <v>9.5</v>
      </c>
      <c r="P936" s="33" t="s">
        <v>1748</v>
      </c>
      <c r="Q936" s="34">
        <f t="shared" si="52"/>
        <v>1.3</v>
      </c>
      <c r="R936" s="33">
        <f t="shared" si="51"/>
        <v>1</v>
      </c>
      <c r="S936" s="34">
        <f t="shared" si="50"/>
        <v>1.3</v>
      </c>
    </row>
    <row r="937" spans="1:19">
      <c r="A937" s="25">
        <v>934</v>
      </c>
      <c r="B937" s="25" t="s">
        <v>2205</v>
      </c>
      <c r="C937" s="25"/>
      <c r="D937" s="25" t="s">
        <v>1702</v>
      </c>
      <c r="E937" s="37" t="s">
        <v>2208</v>
      </c>
      <c r="F937" s="29" t="s">
        <v>1178</v>
      </c>
      <c r="G937" s="25" t="s">
        <v>1708</v>
      </c>
      <c r="H937" s="29" t="s">
        <v>2171</v>
      </c>
      <c r="I937" s="25">
        <v>3</v>
      </c>
      <c r="J937" s="25">
        <v>1</v>
      </c>
      <c r="K937" s="33">
        <v>27.4</v>
      </c>
      <c r="L937" s="33">
        <v>91.1</v>
      </c>
      <c r="M937" s="33" t="s">
        <v>1747</v>
      </c>
      <c r="N937" s="33">
        <v>1</v>
      </c>
      <c r="O937" s="30">
        <v>36.299999999999997</v>
      </c>
      <c r="P937" s="33" t="s">
        <v>1748</v>
      </c>
      <c r="Q937" s="34">
        <f t="shared" si="52"/>
        <v>27.4</v>
      </c>
      <c r="R937" s="33">
        <f t="shared" si="51"/>
        <v>1</v>
      </c>
      <c r="S937" s="34">
        <f t="shared" si="50"/>
        <v>27.4</v>
      </c>
    </row>
    <row r="938" spans="1:19">
      <c r="A938" s="25">
        <v>935</v>
      </c>
      <c r="B938" s="25" t="s">
        <v>2205</v>
      </c>
      <c r="C938" s="25"/>
      <c r="D938" s="25" t="s">
        <v>1702</v>
      </c>
      <c r="E938" s="37" t="s">
        <v>1254</v>
      </c>
      <c r="F938" s="29" t="s">
        <v>1179</v>
      </c>
      <c r="G938" s="25" t="s">
        <v>1708</v>
      </c>
      <c r="H938" s="29" t="s">
        <v>2171</v>
      </c>
      <c r="I938" s="25">
        <v>3</v>
      </c>
      <c r="J938" s="25">
        <v>1</v>
      </c>
      <c r="K938" s="33">
        <v>31.9</v>
      </c>
      <c r="L938" s="33">
        <v>104.6</v>
      </c>
      <c r="M938" s="33" t="s">
        <v>1747</v>
      </c>
      <c r="N938" s="33">
        <v>1</v>
      </c>
      <c r="O938" s="30">
        <v>40.799999999999997</v>
      </c>
      <c r="P938" s="33" t="s">
        <v>1748</v>
      </c>
      <c r="Q938" s="34">
        <f t="shared" si="52"/>
        <v>31.9</v>
      </c>
      <c r="R938" s="33">
        <f t="shared" si="51"/>
        <v>1</v>
      </c>
      <c r="S938" s="34">
        <f t="shared" si="50"/>
        <v>31.9</v>
      </c>
    </row>
    <row r="939" spans="1:19">
      <c r="A939" s="25">
        <v>936</v>
      </c>
      <c r="B939" s="25" t="s">
        <v>946</v>
      </c>
      <c r="C939" s="25"/>
      <c r="D939" s="25" t="s">
        <v>11</v>
      </c>
      <c r="E939" s="37" t="s">
        <v>1255</v>
      </c>
      <c r="F939" s="29" t="s">
        <v>1180</v>
      </c>
      <c r="G939" s="25" t="s">
        <v>1708</v>
      </c>
      <c r="H939" s="29" t="s">
        <v>2171</v>
      </c>
      <c r="I939" s="25">
        <v>3</v>
      </c>
      <c r="J939" s="25">
        <v>1</v>
      </c>
      <c r="K939" s="33">
        <v>33.200000000000003</v>
      </c>
      <c r="L939" s="33">
        <v>108.5</v>
      </c>
      <c r="M939" s="33" t="s">
        <v>1747</v>
      </c>
      <c r="N939" s="33">
        <v>1</v>
      </c>
      <c r="O939" s="30">
        <v>42.1</v>
      </c>
      <c r="P939" s="33" t="s">
        <v>1748</v>
      </c>
      <c r="Q939" s="34">
        <f t="shared" si="52"/>
        <v>33.200000000000003</v>
      </c>
      <c r="R939" s="33">
        <f t="shared" si="51"/>
        <v>1</v>
      </c>
      <c r="S939" s="34">
        <f t="shared" si="50"/>
        <v>33.200000000000003</v>
      </c>
    </row>
    <row r="940" spans="1:19">
      <c r="A940" s="25">
        <v>937</v>
      </c>
      <c r="B940" s="25" t="s">
        <v>946</v>
      </c>
      <c r="C940" s="25"/>
      <c r="D940" s="25" t="s">
        <v>11</v>
      </c>
      <c r="E940" s="37" t="s">
        <v>1256</v>
      </c>
      <c r="F940" s="29" t="s">
        <v>1181</v>
      </c>
      <c r="G940" s="25" t="s">
        <v>69</v>
      </c>
      <c r="H940" s="29" t="s">
        <v>2171</v>
      </c>
      <c r="I940" s="25">
        <v>3</v>
      </c>
      <c r="J940" s="25">
        <v>1</v>
      </c>
      <c r="K940" s="33">
        <v>35.1</v>
      </c>
      <c r="L940" s="33">
        <v>126.6</v>
      </c>
      <c r="M940" s="33" t="s">
        <v>1747</v>
      </c>
      <c r="N940" s="33">
        <v>1</v>
      </c>
      <c r="O940" s="30">
        <v>56.4</v>
      </c>
      <c r="P940" s="33" t="s">
        <v>1748</v>
      </c>
      <c r="Q940" s="34">
        <f t="shared" si="52"/>
        <v>35.1</v>
      </c>
      <c r="R940" s="33">
        <f t="shared" si="51"/>
        <v>1</v>
      </c>
      <c r="S940" s="34">
        <f t="shared" si="50"/>
        <v>35.1</v>
      </c>
    </row>
    <row r="941" spans="1:19">
      <c r="A941" s="25">
        <v>938</v>
      </c>
      <c r="B941" s="25" t="s">
        <v>946</v>
      </c>
      <c r="C941" s="25"/>
      <c r="D941" s="25" t="s">
        <v>11</v>
      </c>
      <c r="E941" s="37" t="s">
        <v>1257</v>
      </c>
      <c r="F941" s="29" t="s">
        <v>1182</v>
      </c>
      <c r="G941" s="25" t="s">
        <v>69</v>
      </c>
      <c r="H941" s="29" t="s">
        <v>2171</v>
      </c>
      <c r="I941" s="25">
        <v>3</v>
      </c>
      <c r="J941" s="25">
        <v>1</v>
      </c>
      <c r="K941" s="33">
        <v>27.5</v>
      </c>
      <c r="L941" s="33">
        <v>103.8</v>
      </c>
      <c r="M941" s="33" t="s">
        <v>1747</v>
      </c>
      <c r="N941" s="33">
        <v>1</v>
      </c>
      <c r="O941" s="30">
        <v>48.8</v>
      </c>
      <c r="P941" s="33" t="s">
        <v>1748</v>
      </c>
      <c r="Q941" s="34">
        <f t="shared" si="52"/>
        <v>27.5</v>
      </c>
      <c r="R941" s="33">
        <f t="shared" si="51"/>
        <v>1</v>
      </c>
      <c r="S941" s="34">
        <f t="shared" si="50"/>
        <v>27.5</v>
      </c>
    </row>
    <row r="942" spans="1:19">
      <c r="A942" s="25">
        <v>939</v>
      </c>
      <c r="B942" s="25" t="s">
        <v>946</v>
      </c>
      <c r="C942" s="25"/>
      <c r="D942" s="25" t="s">
        <v>11</v>
      </c>
      <c r="E942" s="37" t="s">
        <v>1258</v>
      </c>
      <c r="F942" s="29" t="s">
        <v>1183</v>
      </c>
      <c r="G942" s="25" t="s">
        <v>69</v>
      </c>
      <c r="H942" s="29" t="s">
        <v>2171</v>
      </c>
      <c r="I942" s="25">
        <v>3</v>
      </c>
      <c r="J942" s="25">
        <v>1</v>
      </c>
      <c r="K942" s="33">
        <v>27.17</v>
      </c>
      <c r="L942" s="33">
        <v>102.8</v>
      </c>
      <c r="M942" s="33" t="s">
        <v>1747</v>
      </c>
      <c r="N942" s="33">
        <v>1</v>
      </c>
      <c r="O942" s="30">
        <v>48.5</v>
      </c>
      <c r="P942" s="33" t="s">
        <v>1748</v>
      </c>
      <c r="Q942" s="34">
        <f t="shared" si="52"/>
        <v>27.17</v>
      </c>
      <c r="R942" s="33">
        <f t="shared" si="51"/>
        <v>1</v>
      </c>
      <c r="S942" s="34">
        <f t="shared" si="50"/>
        <v>27.2</v>
      </c>
    </row>
    <row r="943" spans="1:19">
      <c r="A943" s="25">
        <v>940</v>
      </c>
      <c r="B943" s="25" t="s">
        <v>946</v>
      </c>
      <c r="C943" s="25"/>
      <c r="D943" s="25" t="s">
        <v>11</v>
      </c>
      <c r="E943" s="37" t="s">
        <v>1259</v>
      </c>
      <c r="F943" s="29" t="s">
        <v>1184</v>
      </c>
      <c r="G943" s="25" t="s">
        <v>69</v>
      </c>
      <c r="H943" s="29" t="s">
        <v>2171</v>
      </c>
      <c r="I943" s="25">
        <v>3</v>
      </c>
      <c r="J943" s="25">
        <v>1</v>
      </c>
      <c r="K943" s="33">
        <v>31.8</v>
      </c>
      <c r="L943" s="33">
        <v>116.7</v>
      </c>
      <c r="M943" s="33" t="s">
        <v>1747</v>
      </c>
      <c r="N943" s="33">
        <v>1</v>
      </c>
      <c r="O943" s="30">
        <v>53.1</v>
      </c>
      <c r="P943" s="33" t="s">
        <v>1748</v>
      </c>
      <c r="Q943" s="34">
        <f t="shared" si="52"/>
        <v>31.8</v>
      </c>
      <c r="R943" s="33">
        <f t="shared" si="51"/>
        <v>1</v>
      </c>
      <c r="S943" s="34">
        <f t="shared" si="50"/>
        <v>31.8</v>
      </c>
    </row>
    <row r="944" spans="1:19">
      <c r="A944" s="25">
        <v>941</v>
      </c>
      <c r="B944" s="25" t="s">
        <v>946</v>
      </c>
      <c r="C944" s="25"/>
      <c r="D944" s="25" t="s">
        <v>11</v>
      </c>
      <c r="E944" s="37" t="s">
        <v>1260</v>
      </c>
      <c r="F944" s="29" t="s">
        <v>1237</v>
      </c>
      <c r="G944" s="25" t="s">
        <v>69</v>
      </c>
      <c r="H944" s="29" t="s">
        <v>2171</v>
      </c>
      <c r="I944" s="25">
        <v>3</v>
      </c>
      <c r="J944" s="25">
        <v>1</v>
      </c>
      <c r="K944" s="33">
        <v>34.799999999999997</v>
      </c>
      <c r="L944" s="33">
        <v>125.7</v>
      </c>
      <c r="M944" s="33" t="s">
        <v>1747</v>
      </c>
      <c r="N944" s="33">
        <v>1</v>
      </c>
      <c r="O944" s="30">
        <v>56.1</v>
      </c>
      <c r="P944" s="33" t="s">
        <v>32</v>
      </c>
      <c r="Q944" s="34">
        <f t="shared" si="52"/>
        <v>34.799999999999997</v>
      </c>
      <c r="R944" s="33">
        <f t="shared" si="51"/>
        <v>1</v>
      </c>
      <c r="S944" s="34">
        <f t="shared" si="50"/>
        <v>34.799999999999997</v>
      </c>
    </row>
    <row r="945" spans="1:19">
      <c r="A945" s="25">
        <v>942</v>
      </c>
      <c r="B945" s="25" t="s">
        <v>946</v>
      </c>
      <c r="C945" s="25"/>
      <c r="D945" s="25" t="s">
        <v>11</v>
      </c>
      <c r="E945" s="37" t="s">
        <v>1261</v>
      </c>
      <c r="F945" s="29" t="s">
        <v>1185</v>
      </c>
      <c r="G945" s="25" t="s">
        <v>41</v>
      </c>
      <c r="H945" s="29" t="s">
        <v>80</v>
      </c>
      <c r="I945" s="25">
        <v>3</v>
      </c>
      <c r="J945" s="25">
        <v>1</v>
      </c>
      <c r="K945" s="33">
        <v>35.1</v>
      </c>
      <c r="L945" s="33">
        <v>132.9</v>
      </c>
      <c r="M945" s="33" t="s">
        <v>1747</v>
      </c>
      <c r="N945" s="33">
        <v>1</v>
      </c>
      <c r="O945" s="30">
        <v>62.7</v>
      </c>
      <c r="P945" s="33" t="s">
        <v>1748</v>
      </c>
      <c r="Q945" s="34">
        <f t="shared" si="52"/>
        <v>35.1</v>
      </c>
      <c r="R945" s="33">
        <f t="shared" si="51"/>
        <v>1</v>
      </c>
      <c r="S945" s="34">
        <f t="shared" si="50"/>
        <v>35.1</v>
      </c>
    </row>
    <row r="946" spans="1:19">
      <c r="A946" s="25">
        <v>943</v>
      </c>
      <c r="B946" s="25" t="s">
        <v>946</v>
      </c>
      <c r="C946" s="25"/>
      <c r="D946" s="25" t="s">
        <v>2209</v>
      </c>
      <c r="E946" s="37" t="s">
        <v>1262</v>
      </c>
      <c r="F946" s="29" t="s">
        <v>1186</v>
      </c>
      <c r="G946" s="25" t="s">
        <v>41</v>
      </c>
      <c r="H946" s="29" t="s">
        <v>2171</v>
      </c>
      <c r="I946" s="25">
        <v>3</v>
      </c>
      <c r="J946" s="25">
        <v>1</v>
      </c>
      <c r="K946" s="33">
        <v>27.9</v>
      </c>
      <c r="L946" s="33">
        <v>111.3</v>
      </c>
      <c r="M946" s="33" t="s">
        <v>1747</v>
      </c>
      <c r="N946" s="33">
        <v>1</v>
      </c>
      <c r="O946" s="30">
        <v>55.5</v>
      </c>
      <c r="P946" s="33" t="s">
        <v>1748</v>
      </c>
      <c r="Q946" s="34">
        <f t="shared" si="52"/>
        <v>27.9</v>
      </c>
      <c r="R946" s="33">
        <f t="shared" si="51"/>
        <v>1</v>
      </c>
      <c r="S946" s="34">
        <f t="shared" si="50"/>
        <v>27.9</v>
      </c>
    </row>
    <row r="947" spans="1:19">
      <c r="A947" s="25">
        <v>944</v>
      </c>
      <c r="B947" s="25" t="s">
        <v>946</v>
      </c>
      <c r="C947" s="25"/>
      <c r="D947" s="25" t="s">
        <v>2209</v>
      </c>
      <c r="E947" s="37" t="s">
        <v>1263</v>
      </c>
      <c r="F947" s="29" t="s">
        <v>1187</v>
      </c>
      <c r="G947" s="25" t="s">
        <v>41</v>
      </c>
      <c r="H947" s="29" t="s">
        <v>2171</v>
      </c>
      <c r="I947" s="25">
        <v>3</v>
      </c>
      <c r="J947" s="25">
        <v>1</v>
      </c>
      <c r="K947" s="33">
        <v>27.57</v>
      </c>
      <c r="L947" s="33">
        <v>110.3</v>
      </c>
      <c r="M947" s="33" t="s">
        <v>1747</v>
      </c>
      <c r="N947" s="33">
        <v>1</v>
      </c>
      <c r="O947" s="30">
        <v>55.2</v>
      </c>
      <c r="P947" s="33" t="s">
        <v>2210</v>
      </c>
      <c r="Q947" s="34">
        <f t="shared" si="52"/>
        <v>27.57</v>
      </c>
      <c r="R947" s="33">
        <f t="shared" si="51"/>
        <v>1</v>
      </c>
      <c r="S947" s="34">
        <f t="shared" si="50"/>
        <v>27.6</v>
      </c>
    </row>
    <row r="948" spans="1:19">
      <c r="A948" s="25">
        <v>945</v>
      </c>
      <c r="B948" s="25" t="s">
        <v>946</v>
      </c>
      <c r="C948" s="25"/>
      <c r="D948" s="25" t="s">
        <v>11</v>
      </c>
      <c r="E948" s="37" t="s">
        <v>1264</v>
      </c>
      <c r="F948" s="29" t="s">
        <v>1188</v>
      </c>
      <c r="G948" s="25" t="s">
        <v>41</v>
      </c>
      <c r="H948" s="29" t="s">
        <v>80</v>
      </c>
      <c r="I948" s="25">
        <v>3</v>
      </c>
      <c r="J948" s="25">
        <v>1</v>
      </c>
      <c r="K948" s="33">
        <v>32.200000000000003</v>
      </c>
      <c r="L948" s="33">
        <v>124.2</v>
      </c>
      <c r="M948" s="33" t="s">
        <v>1747</v>
      </c>
      <c r="N948" s="33">
        <v>1</v>
      </c>
      <c r="O948" s="30">
        <v>59.8</v>
      </c>
      <c r="P948" s="33" t="s">
        <v>2211</v>
      </c>
      <c r="Q948" s="34">
        <f t="shared" si="52"/>
        <v>32.200000000000003</v>
      </c>
      <c r="R948" s="33">
        <f t="shared" si="51"/>
        <v>1</v>
      </c>
      <c r="S948" s="34">
        <f t="shared" si="50"/>
        <v>32.200000000000003</v>
      </c>
    </row>
    <row r="949" spans="1:19">
      <c r="A949" s="25">
        <v>946</v>
      </c>
      <c r="B949" s="25" t="s">
        <v>946</v>
      </c>
      <c r="C949" s="25"/>
      <c r="D949" s="25" t="s">
        <v>11</v>
      </c>
      <c r="E949" s="37" t="s">
        <v>1265</v>
      </c>
      <c r="F949" s="29" t="s">
        <v>1238</v>
      </c>
      <c r="G949" s="25" t="s">
        <v>41</v>
      </c>
      <c r="H949" s="29" t="s">
        <v>2171</v>
      </c>
      <c r="I949" s="25">
        <v>3</v>
      </c>
      <c r="J949" s="25">
        <v>1</v>
      </c>
      <c r="K949" s="33">
        <v>35.200000000000003</v>
      </c>
      <c r="L949" s="33">
        <v>133.19999999999999</v>
      </c>
      <c r="M949" s="33" t="s">
        <v>1747</v>
      </c>
      <c r="N949" s="33">
        <v>1</v>
      </c>
      <c r="O949" s="30">
        <v>62.8</v>
      </c>
      <c r="P949" s="33" t="s">
        <v>32</v>
      </c>
      <c r="Q949" s="34">
        <f t="shared" si="52"/>
        <v>35.200000000000003</v>
      </c>
      <c r="R949" s="33">
        <f t="shared" si="51"/>
        <v>1</v>
      </c>
      <c r="S949" s="34">
        <f t="shared" si="50"/>
        <v>35.200000000000003</v>
      </c>
    </row>
    <row r="950" spans="1:19">
      <c r="A950" s="25">
        <v>947</v>
      </c>
      <c r="B950" s="25" t="s">
        <v>946</v>
      </c>
      <c r="C950" s="25"/>
      <c r="D950" s="25" t="s">
        <v>11</v>
      </c>
      <c r="E950" s="37" t="s">
        <v>1266</v>
      </c>
      <c r="F950" s="29" t="s">
        <v>1189</v>
      </c>
      <c r="G950" s="25" t="s">
        <v>33</v>
      </c>
      <c r="H950" s="29" t="s">
        <v>2212</v>
      </c>
      <c r="I950" s="25">
        <v>3</v>
      </c>
      <c r="J950" s="25">
        <v>1</v>
      </c>
      <c r="K950" s="33">
        <v>35.5</v>
      </c>
      <c r="L950" s="33">
        <v>140.5</v>
      </c>
      <c r="M950" s="33" t="s">
        <v>1747</v>
      </c>
      <c r="N950" s="33">
        <v>1</v>
      </c>
      <c r="O950" s="30">
        <v>69.5</v>
      </c>
      <c r="P950" s="33" t="s">
        <v>32</v>
      </c>
      <c r="Q950" s="34">
        <f t="shared" si="52"/>
        <v>35.5</v>
      </c>
      <c r="R950" s="33">
        <f t="shared" si="51"/>
        <v>1</v>
      </c>
      <c r="S950" s="34">
        <f t="shared" si="50"/>
        <v>35.5</v>
      </c>
    </row>
    <row r="951" spans="1:19">
      <c r="A951" s="25">
        <v>948</v>
      </c>
      <c r="B951" s="25" t="s">
        <v>946</v>
      </c>
      <c r="C951" s="25"/>
      <c r="D951" s="25" t="s">
        <v>11</v>
      </c>
      <c r="E951" s="37" t="s">
        <v>1267</v>
      </c>
      <c r="F951" s="29" t="s">
        <v>1190</v>
      </c>
      <c r="G951" s="25" t="s">
        <v>33</v>
      </c>
      <c r="H951" s="29" t="s">
        <v>80</v>
      </c>
      <c r="I951" s="25">
        <v>3</v>
      </c>
      <c r="J951" s="25">
        <v>1</v>
      </c>
      <c r="K951" s="33">
        <v>27.9</v>
      </c>
      <c r="L951" s="33">
        <v>117.7</v>
      </c>
      <c r="M951" s="33" t="s">
        <v>1747</v>
      </c>
      <c r="N951" s="33">
        <v>1</v>
      </c>
      <c r="O951" s="30">
        <v>61.9</v>
      </c>
      <c r="P951" s="33" t="s">
        <v>32</v>
      </c>
      <c r="Q951" s="34">
        <f t="shared" si="52"/>
        <v>27.9</v>
      </c>
      <c r="R951" s="33">
        <f t="shared" si="51"/>
        <v>1</v>
      </c>
      <c r="S951" s="34">
        <f t="shared" si="50"/>
        <v>27.9</v>
      </c>
    </row>
    <row r="952" spans="1:19">
      <c r="A952" s="25">
        <v>949</v>
      </c>
      <c r="B952" s="25" t="s">
        <v>946</v>
      </c>
      <c r="C952" s="25"/>
      <c r="D952" s="25" t="s">
        <v>11</v>
      </c>
      <c r="E952" s="37" t="s">
        <v>1268</v>
      </c>
      <c r="F952" s="29" t="s">
        <v>1191</v>
      </c>
      <c r="G952" s="25" t="s">
        <v>33</v>
      </c>
      <c r="H952" s="29" t="s">
        <v>2171</v>
      </c>
      <c r="I952" s="25">
        <v>3</v>
      </c>
      <c r="J952" s="25">
        <v>1</v>
      </c>
      <c r="K952" s="33">
        <v>27.57</v>
      </c>
      <c r="L952" s="33">
        <v>116.7</v>
      </c>
      <c r="M952" s="33" t="s">
        <v>1747</v>
      </c>
      <c r="N952" s="33">
        <v>1</v>
      </c>
      <c r="O952" s="30">
        <v>61.5</v>
      </c>
      <c r="P952" s="33" t="s">
        <v>32</v>
      </c>
      <c r="Q952" s="34">
        <f t="shared" si="52"/>
        <v>27.57</v>
      </c>
      <c r="R952" s="33">
        <f t="shared" si="51"/>
        <v>1</v>
      </c>
      <c r="S952" s="34">
        <f t="shared" si="50"/>
        <v>27.6</v>
      </c>
    </row>
    <row r="953" spans="1:19">
      <c r="A953" s="25">
        <v>950</v>
      </c>
      <c r="B953" s="25" t="s">
        <v>946</v>
      </c>
      <c r="C953" s="25"/>
      <c r="D953" s="25" t="s">
        <v>11</v>
      </c>
      <c r="E953" s="37" t="s">
        <v>1269</v>
      </c>
      <c r="F953" s="29" t="s">
        <v>1192</v>
      </c>
      <c r="G953" s="25" t="s">
        <v>33</v>
      </c>
      <c r="H953" s="29" t="s">
        <v>80</v>
      </c>
      <c r="I953" s="25">
        <v>3</v>
      </c>
      <c r="J953" s="25">
        <v>1</v>
      </c>
      <c r="K953" s="33">
        <v>32.200000000000003</v>
      </c>
      <c r="L953" s="33">
        <v>130.6</v>
      </c>
      <c r="M953" s="33" t="s">
        <v>1747</v>
      </c>
      <c r="N953" s="33">
        <v>1</v>
      </c>
      <c r="O953" s="30">
        <v>66.2</v>
      </c>
      <c r="P953" s="33" t="s">
        <v>32</v>
      </c>
      <c r="Q953" s="34">
        <f t="shared" si="52"/>
        <v>32.200000000000003</v>
      </c>
      <c r="R953" s="33">
        <f t="shared" si="51"/>
        <v>1</v>
      </c>
      <c r="S953" s="34">
        <f t="shared" si="50"/>
        <v>32.200000000000003</v>
      </c>
    </row>
    <row r="954" spans="1:19">
      <c r="A954" s="25">
        <v>951</v>
      </c>
      <c r="B954" s="25" t="s">
        <v>946</v>
      </c>
      <c r="C954" s="25"/>
      <c r="D954" s="25" t="s">
        <v>11</v>
      </c>
      <c r="E954" s="37" t="s">
        <v>1270</v>
      </c>
      <c r="F954" s="29" t="s">
        <v>1239</v>
      </c>
      <c r="G954" s="25" t="s">
        <v>33</v>
      </c>
      <c r="H954" s="29" t="s">
        <v>80</v>
      </c>
      <c r="I954" s="25">
        <v>3</v>
      </c>
      <c r="J954" s="25">
        <v>1</v>
      </c>
      <c r="K954" s="33">
        <v>35.200000000000003</v>
      </c>
      <c r="L954" s="33">
        <v>139.6</v>
      </c>
      <c r="M954" s="33" t="s">
        <v>1747</v>
      </c>
      <c r="N954" s="33">
        <v>1</v>
      </c>
      <c r="O954" s="30">
        <v>69.2</v>
      </c>
      <c r="P954" s="33" t="s">
        <v>1748</v>
      </c>
      <c r="Q954" s="34">
        <f t="shared" si="52"/>
        <v>35.200000000000003</v>
      </c>
      <c r="R954" s="33">
        <f t="shared" si="51"/>
        <v>1</v>
      </c>
      <c r="S954" s="34">
        <f t="shared" si="50"/>
        <v>35.200000000000003</v>
      </c>
    </row>
    <row r="955" spans="1:19">
      <c r="A955" s="25">
        <v>952</v>
      </c>
      <c r="B955" s="25" t="s">
        <v>946</v>
      </c>
      <c r="C955" s="25"/>
      <c r="D955" s="25" t="s">
        <v>1702</v>
      </c>
      <c r="E955" s="37" t="s">
        <v>1271</v>
      </c>
      <c r="F955" s="29" t="s">
        <v>1193</v>
      </c>
      <c r="G955" s="25" t="s">
        <v>34</v>
      </c>
      <c r="H955" s="29" t="s">
        <v>80</v>
      </c>
      <c r="I955" s="25">
        <v>3</v>
      </c>
      <c r="J955" s="25">
        <v>1</v>
      </c>
      <c r="K955" s="33">
        <v>36.400000000000006</v>
      </c>
      <c r="L955" s="33">
        <v>149.5</v>
      </c>
      <c r="M955" s="33" t="s">
        <v>1747</v>
      </c>
      <c r="N955" s="33">
        <v>1</v>
      </c>
      <c r="O955" s="30">
        <v>76.7</v>
      </c>
      <c r="P955" s="33" t="s">
        <v>32</v>
      </c>
      <c r="Q955" s="34">
        <f t="shared" si="52"/>
        <v>36.400000000000006</v>
      </c>
      <c r="R955" s="33">
        <f t="shared" si="51"/>
        <v>1</v>
      </c>
      <c r="S955" s="34">
        <f t="shared" si="50"/>
        <v>36.4</v>
      </c>
    </row>
    <row r="956" spans="1:19">
      <c r="A956" s="25">
        <v>953</v>
      </c>
      <c r="B956" s="25" t="s">
        <v>946</v>
      </c>
      <c r="C956" s="25"/>
      <c r="D956" s="25" t="s">
        <v>2213</v>
      </c>
      <c r="E956" s="37" t="s">
        <v>1272</v>
      </c>
      <c r="F956" s="29" t="s">
        <v>1194</v>
      </c>
      <c r="G956" s="25" t="s">
        <v>34</v>
      </c>
      <c r="H956" s="29" t="s">
        <v>80</v>
      </c>
      <c r="I956" s="25">
        <v>3</v>
      </c>
      <c r="J956" s="25">
        <v>1</v>
      </c>
      <c r="K956" s="33">
        <v>28.8</v>
      </c>
      <c r="L956" s="33">
        <v>126.7</v>
      </c>
      <c r="M956" s="33" t="s">
        <v>1747</v>
      </c>
      <c r="N956" s="33">
        <v>1</v>
      </c>
      <c r="O956" s="30">
        <v>69.099999999999994</v>
      </c>
      <c r="P956" s="33" t="s">
        <v>2211</v>
      </c>
      <c r="Q956" s="34">
        <f t="shared" si="52"/>
        <v>28.8</v>
      </c>
      <c r="R956" s="33">
        <f t="shared" si="51"/>
        <v>1</v>
      </c>
      <c r="S956" s="34">
        <f t="shared" si="50"/>
        <v>28.8</v>
      </c>
    </row>
    <row r="957" spans="1:19">
      <c r="A957" s="25">
        <v>954</v>
      </c>
      <c r="B957" s="25" t="s">
        <v>946</v>
      </c>
      <c r="C957" s="25"/>
      <c r="D957" s="25" t="s">
        <v>11</v>
      </c>
      <c r="E957" s="37" t="s">
        <v>1273</v>
      </c>
      <c r="F957" s="29" t="s">
        <v>1195</v>
      </c>
      <c r="G957" s="25" t="s">
        <v>34</v>
      </c>
      <c r="H957" s="29" t="s">
        <v>80</v>
      </c>
      <c r="I957" s="25">
        <v>3</v>
      </c>
      <c r="J957" s="25">
        <v>1</v>
      </c>
      <c r="K957" s="33">
        <v>28.470000000000002</v>
      </c>
      <c r="L957" s="33">
        <v>125.7</v>
      </c>
      <c r="M957" s="33" t="s">
        <v>1747</v>
      </c>
      <c r="N957" s="33">
        <v>1</v>
      </c>
      <c r="O957" s="30">
        <v>68.8</v>
      </c>
      <c r="P957" s="33" t="s">
        <v>32</v>
      </c>
      <c r="Q957" s="34">
        <f t="shared" si="52"/>
        <v>28.470000000000002</v>
      </c>
      <c r="R957" s="33">
        <f t="shared" si="51"/>
        <v>1</v>
      </c>
      <c r="S957" s="34">
        <f t="shared" si="50"/>
        <v>28.5</v>
      </c>
    </row>
    <row r="958" spans="1:19">
      <c r="A958" s="25">
        <v>955</v>
      </c>
      <c r="B958" s="25" t="s">
        <v>946</v>
      </c>
      <c r="C958" s="25"/>
      <c r="D958" s="25" t="s">
        <v>11</v>
      </c>
      <c r="E958" s="37" t="s">
        <v>1274</v>
      </c>
      <c r="F958" s="29" t="s">
        <v>1196</v>
      </c>
      <c r="G958" s="25" t="s">
        <v>34</v>
      </c>
      <c r="H958" s="29" t="s">
        <v>80</v>
      </c>
      <c r="I958" s="25">
        <v>3</v>
      </c>
      <c r="J958" s="25">
        <v>1</v>
      </c>
      <c r="K958" s="33">
        <v>33.1</v>
      </c>
      <c r="L958" s="33">
        <v>139.6</v>
      </c>
      <c r="M958" s="33" t="s">
        <v>1747</v>
      </c>
      <c r="N958" s="33">
        <v>1</v>
      </c>
      <c r="O958" s="30">
        <v>73.400000000000006</v>
      </c>
      <c r="P958" s="33" t="s">
        <v>1748</v>
      </c>
      <c r="Q958" s="34">
        <f t="shared" si="52"/>
        <v>33.1</v>
      </c>
      <c r="R958" s="33">
        <f t="shared" si="51"/>
        <v>1</v>
      </c>
      <c r="S958" s="34">
        <f t="shared" si="50"/>
        <v>33.1</v>
      </c>
    </row>
    <row r="959" spans="1:19">
      <c r="A959" s="25">
        <v>956</v>
      </c>
      <c r="B959" s="25" t="s">
        <v>946</v>
      </c>
      <c r="C959" s="25"/>
      <c r="D959" s="25" t="s">
        <v>11</v>
      </c>
      <c r="E959" s="37" t="s">
        <v>1275</v>
      </c>
      <c r="F959" s="29" t="s">
        <v>1240</v>
      </c>
      <c r="G959" s="25" t="s">
        <v>34</v>
      </c>
      <c r="H959" s="29" t="s">
        <v>80</v>
      </c>
      <c r="I959" s="25">
        <v>3</v>
      </c>
      <c r="J959" s="25">
        <v>1</v>
      </c>
      <c r="K959" s="33">
        <v>36.1</v>
      </c>
      <c r="L959" s="33">
        <v>148.6</v>
      </c>
      <c r="M959" s="33" t="s">
        <v>1747</v>
      </c>
      <c r="N959" s="33">
        <v>1</v>
      </c>
      <c r="O959" s="30">
        <v>76.400000000000006</v>
      </c>
      <c r="P959" s="33" t="s">
        <v>1748</v>
      </c>
      <c r="Q959" s="34">
        <f t="shared" si="52"/>
        <v>36.1</v>
      </c>
      <c r="R959" s="33">
        <f t="shared" si="51"/>
        <v>1</v>
      </c>
      <c r="S959" s="34">
        <f t="shared" si="50"/>
        <v>36.1</v>
      </c>
    </row>
    <row r="960" spans="1:19">
      <c r="A960" s="25">
        <v>957</v>
      </c>
      <c r="B960" s="25" t="s">
        <v>946</v>
      </c>
      <c r="C960" s="25"/>
      <c r="D960" s="25" t="s">
        <v>11</v>
      </c>
      <c r="E960" s="37" t="s">
        <v>1276</v>
      </c>
      <c r="F960" s="29" t="s">
        <v>1197</v>
      </c>
      <c r="G960" s="25" t="s">
        <v>36</v>
      </c>
      <c r="H960" s="29" t="s">
        <v>2171</v>
      </c>
      <c r="I960" s="25">
        <v>3</v>
      </c>
      <c r="J960" s="25">
        <v>1</v>
      </c>
      <c r="K960" s="33">
        <v>36.400000000000006</v>
      </c>
      <c r="L960" s="33">
        <v>155.80000000000001</v>
      </c>
      <c r="M960" s="33" t="s">
        <v>1747</v>
      </c>
      <c r="N960" s="33">
        <v>1</v>
      </c>
      <c r="O960" s="30">
        <v>83</v>
      </c>
      <c r="P960" s="33" t="s">
        <v>1748</v>
      </c>
      <c r="Q960" s="34">
        <f t="shared" si="52"/>
        <v>36.400000000000006</v>
      </c>
      <c r="R960" s="33">
        <f t="shared" si="51"/>
        <v>1</v>
      </c>
      <c r="S960" s="34">
        <f t="shared" si="50"/>
        <v>36.4</v>
      </c>
    </row>
    <row r="961" spans="1:19">
      <c r="A961" s="25">
        <v>958</v>
      </c>
      <c r="B961" s="25" t="s">
        <v>946</v>
      </c>
      <c r="C961" s="25"/>
      <c r="D961" s="25" t="s">
        <v>11</v>
      </c>
      <c r="E961" s="37" t="s">
        <v>1277</v>
      </c>
      <c r="F961" s="29" t="s">
        <v>1198</v>
      </c>
      <c r="G961" s="25" t="s">
        <v>36</v>
      </c>
      <c r="H961" s="29" t="s">
        <v>2171</v>
      </c>
      <c r="I961" s="25">
        <v>3</v>
      </c>
      <c r="J961" s="25">
        <v>1</v>
      </c>
      <c r="K961" s="33">
        <v>28.8</v>
      </c>
      <c r="L961" s="33">
        <v>133</v>
      </c>
      <c r="M961" s="33" t="s">
        <v>1747</v>
      </c>
      <c r="N961" s="33">
        <v>1</v>
      </c>
      <c r="O961" s="30">
        <v>75.400000000000006</v>
      </c>
      <c r="P961" s="33" t="s">
        <v>32</v>
      </c>
      <c r="Q961" s="34">
        <f t="shared" si="52"/>
        <v>28.8</v>
      </c>
      <c r="R961" s="33">
        <f t="shared" si="51"/>
        <v>1</v>
      </c>
      <c r="S961" s="34">
        <f t="shared" si="50"/>
        <v>28.8</v>
      </c>
    </row>
    <row r="962" spans="1:19">
      <c r="A962" s="25">
        <v>959</v>
      </c>
      <c r="B962" s="25" t="s">
        <v>946</v>
      </c>
      <c r="C962" s="25"/>
      <c r="D962" s="25" t="s">
        <v>11</v>
      </c>
      <c r="E962" s="37" t="s">
        <v>1278</v>
      </c>
      <c r="F962" s="29" t="s">
        <v>1199</v>
      </c>
      <c r="G962" s="25" t="s">
        <v>36</v>
      </c>
      <c r="H962" s="29" t="s">
        <v>2171</v>
      </c>
      <c r="I962" s="25">
        <v>3</v>
      </c>
      <c r="J962" s="25">
        <v>1</v>
      </c>
      <c r="K962" s="33">
        <v>28.470000000000002</v>
      </c>
      <c r="L962" s="33">
        <v>132.1</v>
      </c>
      <c r="M962" s="33" t="s">
        <v>1747</v>
      </c>
      <c r="N962" s="33">
        <v>1</v>
      </c>
      <c r="O962" s="30">
        <v>75.099999999999994</v>
      </c>
      <c r="P962" s="33" t="s">
        <v>32</v>
      </c>
      <c r="Q962" s="34">
        <f t="shared" si="52"/>
        <v>28.470000000000002</v>
      </c>
      <c r="R962" s="33">
        <f t="shared" si="51"/>
        <v>1</v>
      </c>
      <c r="S962" s="34">
        <f t="shared" si="50"/>
        <v>28.5</v>
      </c>
    </row>
    <row r="963" spans="1:19">
      <c r="A963" s="25">
        <v>960</v>
      </c>
      <c r="B963" s="25" t="s">
        <v>946</v>
      </c>
      <c r="C963" s="25"/>
      <c r="D963" s="25" t="s">
        <v>11</v>
      </c>
      <c r="E963" s="37" t="s">
        <v>1279</v>
      </c>
      <c r="F963" s="29" t="s">
        <v>1200</v>
      </c>
      <c r="G963" s="25" t="s">
        <v>36</v>
      </c>
      <c r="H963" s="29" t="s">
        <v>80</v>
      </c>
      <c r="I963" s="25">
        <v>3</v>
      </c>
      <c r="J963" s="25">
        <v>1</v>
      </c>
      <c r="K963" s="33">
        <v>33.1</v>
      </c>
      <c r="L963" s="33">
        <v>145.9</v>
      </c>
      <c r="M963" s="33" t="s">
        <v>1747</v>
      </c>
      <c r="N963" s="33">
        <v>1</v>
      </c>
      <c r="O963" s="30">
        <v>79.7</v>
      </c>
      <c r="P963" s="33" t="s">
        <v>32</v>
      </c>
      <c r="Q963" s="34">
        <f t="shared" si="52"/>
        <v>33.1</v>
      </c>
      <c r="R963" s="33">
        <f t="shared" si="51"/>
        <v>1</v>
      </c>
      <c r="S963" s="34">
        <f t="shared" si="50"/>
        <v>33.1</v>
      </c>
    </row>
    <row r="964" spans="1:19">
      <c r="A964" s="25">
        <v>961</v>
      </c>
      <c r="B964" s="25" t="s">
        <v>946</v>
      </c>
      <c r="C964" s="25"/>
      <c r="D964" s="25" t="s">
        <v>11</v>
      </c>
      <c r="E964" s="37" t="s">
        <v>1280</v>
      </c>
      <c r="F964" s="29" t="s">
        <v>1241</v>
      </c>
      <c r="G964" s="25" t="s">
        <v>36</v>
      </c>
      <c r="H964" s="29" t="s">
        <v>80</v>
      </c>
      <c r="I964" s="25">
        <v>3</v>
      </c>
      <c r="J964" s="25">
        <v>1</v>
      </c>
      <c r="K964" s="33">
        <v>36.799999999999997</v>
      </c>
      <c r="L964" s="33">
        <v>157</v>
      </c>
      <c r="M964" s="33" t="s">
        <v>1747</v>
      </c>
      <c r="N964" s="33">
        <v>1</v>
      </c>
      <c r="O964" s="30">
        <v>83.4</v>
      </c>
      <c r="P964" s="33" t="s">
        <v>32</v>
      </c>
      <c r="Q964" s="34">
        <f t="shared" si="52"/>
        <v>36.799999999999997</v>
      </c>
      <c r="R964" s="33">
        <f t="shared" si="51"/>
        <v>1</v>
      </c>
      <c r="S964" s="34">
        <f t="shared" si="50"/>
        <v>36.799999999999997</v>
      </c>
    </row>
    <row r="965" spans="1:19">
      <c r="A965" s="25">
        <v>962</v>
      </c>
      <c r="B965" s="25" t="s">
        <v>946</v>
      </c>
      <c r="C965" s="25"/>
      <c r="D965" s="25" t="s">
        <v>11</v>
      </c>
      <c r="E965" s="37" t="s">
        <v>1281</v>
      </c>
      <c r="F965" s="29" t="s">
        <v>1201</v>
      </c>
      <c r="G965" s="25" t="s">
        <v>37</v>
      </c>
      <c r="H965" s="29" t="s">
        <v>80</v>
      </c>
      <c r="I965" s="25">
        <v>3</v>
      </c>
      <c r="J965" s="25">
        <v>1</v>
      </c>
      <c r="K965" s="33">
        <v>37.1</v>
      </c>
      <c r="L965" s="33">
        <v>164.3</v>
      </c>
      <c r="M965" s="33" t="s">
        <v>1747</v>
      </c>
      <c r="N965" s="33">
        <v>1</v>
      </c>
      <c r="O965" s="30">
        <v>90.1</v>
      </c>
      <c r="P965" s="33" t="s">
        <v>32</v>
      </c>
      <c r="Q965" s="34">
        <f t="shared" si="52"/>
        <v>37.1</v>
      </c>
      <c r="R965" s="33">
        <f t="shared" si="51"/>
        <v>1</v>
      </c>
      <c r="S965" s="34">
        <f t="shared" ref="S965:S1028" si="53">IF(R965="",0,ROUND(Q965*R965,1))</f>
        <v>37.1</v>
      </c>
    </row>
    <row r="966" spans="1:19">
      <c r="A966" s="25">
        <v>963</v>
      </c>
      <c r="B966" s="25" t="s">
        <v>946</v>
      </c>
      <c r="C966" s="25"/>
      <c r="D966" s="25" t="s">
        <v>11</v>
      </c>
      <c r="E966" s="37" t="s">
        <v>1282</v>
      </c>
      <c r="F966" s="29" t="s">
        <v>1202</v>
      </c>
      <c r="G966" s="25" t="s">
        <v>37</v>
      </c>
      <c r="H966" s="29" t="s">
        <v>80</v>
      </c>
      <c r="I966" s="25">
        <v>3</v>
      </c>
      <c r="J966" s="25">
        <v>1</v>
      </c>
      <c r="K966" s="33">
        <v>29.5</v>
      </c>
      <c r="L966" s="33">
        <v>141.5</v>
      </c>
      <c r="M966" s="33" t="s">
        <v>1747</v>
      </c>
      <c r="N966" s="33">
        <v>1</v>
      </c>
      <c r="O966" s="30">
        <v>82.5</v>
      </c>
      <c r="P966" s="33" t="s">
        <v>32</v>
      </c>
      <c r="Q966" s="34">
        <f t="shared" si="52"/>
        <v>29.5</v>
      </c>
      <c r="R966" s="33">
        <f t="shared" si="51"/>
        <v>1</v>
      </c>
      <c r="S966" s="34">
        <f t="shared" si="53"/>
        <v>29.5</v>
      </c>
    </row>
    <row r="967" spans="1:19">
      <c r="A967" s="25">
        <v>964</v>
      </c>
      <c r="B967" s="25" t="s">
        <v>946</v>
      </c>
      <c r="C967" s="25"/>
      <c r="D967" s="25" t="s">
        <v>11</v>
      </c>
      <c r="E967" s="37" t="s">
        <v>1283</v>
      </c>
      <c r="F967" s="29" t="s">
        <v>1203</v>
      </c>
      <c r="G967" s="25" t="s">
        <v>37</v>
      </c>
      <c r="H967" s="29" t="s">
        <v>2171</v>
      </c>
      <c r="I967" s="25">
        <v>3</v>
      </c>
      <c r="J967" s="25">
        <v>1</v>
      </c>
      <c r="K967" s="33">
        <v>29.17</v>
      </c>
      <c r="L967" s="33">
        <v>140.5</v>
      </c>
      <c r="M967" s="33" t="s">
        <v>1747</v>
      </c>
      <c r="N967" s="33">
        <v>1</v>
      </c>
      <c r="O967" s="30">
        <v>82.2</v>
      </c>
      <c r="P967" s="33" t="s">
        <v>1748</v>
      </c>
      <c r="Q967" s="34">
        <f t="shared" si="52"/>
        <v>29.17</v>
      </c>
      <c r="R967" s="33">
        <f t="shared" si="51"/>
        <v>1</v>
      </c>
      <c r="S967" s="34">
        <f t="shared" si="53"/>
        <v>29.2</v>
      </c>
    </row>
    <row r="968" spans="1:19">
      <c r="A968" s="25">
        <v>965</v>
      </c>
      <c r="B968" s="25" t="s">
        <v>946</v>
      </c>
      <c r="C968" s="25"/>
      <c r="D968" s="25" t="s">
        <v>11</v>
      </c>
      <c r="E968" s="37" t="s">
        <v>1284</v>
      </c>
      <c r="F968" s="29" t="s">
        <v>1204</v>
      </c>
      <c r="G968" s="25" t="s">
        <v>37</v>
      </c>
      <c r="H968" s="29" t="s">
        <v>2171</v>
      </c>
      <c r="I968" s="25">
        <v>3</v>
      </c>
      <c r="J968" s="25">
        <v>1</v>
      </c>
      <c r="K968" s="33">
        <v>33.799999999999997</v>
      </c>
      <c r="L968" s="33">
        <v>154.4</v>
      </c>
      <c r="M968" s="33" t="s">
        <v>1747</v>
      </c>
      <c r="N968" s="33">
        <v>1</v>
      </c>
      <c r="O968" s="30">
        <v>86.8</v>
      </c>
      <c r="P968" s="33" t="s">
        <v>32</v>
      </c>
      <c r="Q968" s="34">
        <f t="shared" si="52"/>
        <v>33.799999999999997</v>
      </c>
      <c r="R968" s="33">
        <f t="shared" si="51"/>
        <v>1</v>
      </c>
      <c r="S968" s="34">
        <f t="shared" si="53"/>
        <v>33.799999999999997</v>
      </c>
    </row>
    <row r="969" spans="1:19">
      <c r="A969" s="25">
        <v>966</v>
      </c>
      <c r="B969" s="25" t="s">
        <v>946</v>
      </c>
      <c r="C969" s="25"/>
      <c r="D969" s="25" t="s">
        <v>11</v>
      </c>
      <c r="E969" s="37" t="s">
        <v>1285</v>
      </c>
      <c r="F969" s="29" t="s">
        <v>1242</v>
      </c>
      <c r="G969" s="25" t="s">
        <v>37</v>
      </c>
      <c r="H969" s="29" t="s">
        <v>80</v>
      </c>
      <c r="I969" s="25">
        <v>3</v>
      </c>
      <c r="J969" s="25">
        <v>1</v>
      </c>
      <c r="K969" s="33">
        <v>36.799999999999997</v>
      </c>
      <c r="L969" s="33">
        <v>163.4</v>
      </c>
      <c r="M969" s="33" t="s">
        <v>1747</v>
      </c>
      <c r="N969" s="33">
        <v>1</v>
      </c>
      <c r="O969" s="30">
        <v>89.8</v>
      </c>
      <c r="P969" s="33" t="s">
        <v>1748</v>
      </c>
      <c r="Q969" s="34">
        <f t="shared" si="52"/>
        <v>36.799999999999997</v>
      </c>
      <c r="R969" s="33">
        <f t="shared" si="51"/>
        <v>1</v>
      </c>
      <c r="S969" s="34">
        <f t="shared" si="53"/>
        <v>36.799999999999997</v>
      </c>
    </row>
    <row r="970" spans="1:19">
      <c r="A970" s="25">
        <v>967</v>
      </c>
      <c r="B970" s="25" t="s">
        <v>946</v>
      </c>
      <c r="C970" s="25"/>
      <c r="D970" s="25" t="s">
        <v>11</v>
      </c>
      <c r="E970" s="37" t="s">
        <v>1286</v>
      </c>
      <c r="F970" s="29" t="s">
        <v>1205</v>
      </c>
      <c r="G970" s="25" t="s">
        <v>38</v>
      </c>
      <c r="H970" s="29" t="s">
        <v>80</v>
      </c>
      <c r="I970" s="25">
        <v>3</v>
      </c>
      <c r="J970" s="25">
        <v>1</v>
      </c>
      <c r="K970" s="33">
        <v>37.1</v>
      </c>
      <c r="L970" s="33">
        <v>170.6</v>
      </c>
      <c r="M970" s="33" t="s">
        <v>1747</v>
      </c>
      <c r="N970" s="33">
        <v>1</v>
      </c>
      <c r="O970" s="30">
        <v>96.4</v>
      </c>
      <c r="P970" s="33" t="s">
        <v>32</v>
      </c>
      <c r="Q970" s="34">
        <f t="shared" si="52"/>
        <v>37.1</v>
      </c>
      <c r="R970" s="33">
        <f t="shared" si="51"/>
        <v>1</v>
      </c>
      <c r="S970" s="34">
        <f t="shared" si="53"/>
        <v>37.1</v>
      </c>
    </row>
    <row r="971" spans="1:19">
      <c r="A971" s="25">
        <v>968</v>
      </c>
      <c r="B971" s="25" t="s">
        <v>946</v>
      </c>
      <c r="C971" s="25"/>
      <c r="D971" s="25" t="s">
        <v>11</v>
      </c>
      <c r="E971" s="37" t="s">
        <v>1287</v>
      </c>
      <c r="F971" s="29" t="s">
        <v>1206</v>
      </c>
      <c r="G971" s="25" t="s">
        <v>38</v>
      </c>
      <c r="H971" s="29" t="s">
        <v>80</v>
      </c>
      <c r="I971" s="25">
        <v>3</v>
      </c>
      <c r="J971" s="25">
        <v>1</v>
      </c>
      <c r="K971" s="33">
        <v>29.5</v>
      </c>
      <c r="L971" s="33">
        <v>147.80000000000001</v>
      </c>
      <c r="M971" s="33" t="s">
        <v>1747</v>
      </c>
      <c r="N971" s="33">
        <v>1</v>
      </c>
      <c r="O971" s="30">
        <v>88.8</v>
      </c>
      <c r="P971" s="33" t="s">
        <v>32</v>
      </c>
      <c r="Q971" s="34">
        <f t="shared" si="52"/>
        <v>29.5</v>
      </c>
      <c r="R971" s="33">
        <f t="shared" si="51"/>
        <v>1</v>
      </c>
      <c r="S971" s="34">
        <f t="shared" si="53"/>
        <v>29.5</v>
      </c>
    </row>
    <row r="972" spans="1:19">
      <c r="A972" s="25">
        <v>969</v>
      </c>
      <c r="B972" s="25" t="s">
        <v>946</v>
      </c>
      <c r="C972" s="25"/>
      <c r="D972" s="25" t="s">
        <v>11</v>
      </c>
      <c r="E972" s="37" t="s">
        <v>1288</v>
      </c>
      <c r="F972" s="29" t="s">
        <v>1207</v>
      </c>
      <c r="G972" s="25" t="s">
        <v>38</v>
      </c>
      <c r="H972" s="29" t="s">
        <v>2214</v>
      </c>
      <c r="I972" s="25">
        <v>3</v>
      </c>
      <c r="J972" s="25">
        <v>1</v>
      </c>
      <c r="K972" s="33">
        <v>29.17</v>
      </c>
      <c r="L972" s="33">
        <v>146.80000000000001</v>
      </c>
      <c r="M972" s="33" t="s">
        <v>1747</v>
      </c>
      <c r="N972" s="33">
        <v>1</v>
      </c>
      <c r="O972" s="30">
        <v>88.5</v>
      </c>
      <c r="P972" s="33" t="s">
        <v>32</v>
      </c>
      <c r="Q972" s="34">
        <f t="shared" si="52"/>
        <v>29.17</v>
      </c>
      <c r="R972" s="33">
        <f t="shared" si="51"/>
        <v>1</v>
      </c>
      <c r="S972" s="34">
        <f t="shared" si="53"/>
        <v>29.2</v>
      </c>
    </row>
    <row r="973" spans="1:19">
      <c r="A973" s="25">
        <v>970</v>
      </c>
      <c r="B973" s="25" t="s">
        <v>946</v>
      </c>
      <c r="C973" s="25"/>
      <c r="D973" s="25" t="s">
        <v>11</v>
      </c>
      <c r="E973" s="37" t="s">
        <v>1289</v>
      </c>
      <c r="F973" s="29" t="s">
        <v>1208</v>
      </c>
      <c r="G973" s="25" t="s">
        <v>38</v>
      </c>
      <c r="H973" s="29" t="s">
        <v>80</v>
      </c>
      <c r="I973" s="25">
        <v>3</v>
      </c>
      <c r="J973" s="25">
        <v>1</v>
      </c>
      <c r="K973" s="33">
        <v>34.799999999999997</v>
      </c>
      <c r="L973" s="33">
        <v>163.69999999999999</v>
      </c>
      <c r="M973" s="33" t="s">
        <v>1747</v>
      </c>
      <c r="N973" s="33">
        <v>1</v>
      </c>
      <c r="O973" s="30">
        <v>94.1</v>
      </c>
      <c r="P973" s="33" t="s">
        <v>32</v>
      </c>
      <c r="Q973" s="34">
        <f t="shared" si="52"/>
        <v>34.799999999999997</v>
      </c>
      <c r="R973" s="33">
        <f t="shared" si="51"/>
        <v>1</v>
      </c>
      <c r="S973" s="34">
        <f t="shared" si="53"/>
        <v>34.799999999999997</v>
      </c>
    </row>
    <row r="974" spans="1:19">
      <c r="A974" s="25">
        <v>971</v>
      </c>
      <c r="B974" s="25" t="s">
        <v>946</v>
      </c>
      <c r="C974" s="25"/>
      <c r="D974" s="25" t="s">
        <v>11</v>
      </c>
      <c r="E974" s="37" t="s">
        <v>1290</v>
      </c>
      <c r="F974" s="29" t="s">
        <v>1243</v>
      </c>
      <c r="G974" s="25" t="s">
        <v>38</v>
      </c>
      <c r="H974" s="29" t="s">
        <v>2171</v>
      </c>
      <c r="I974" s="25">
        <v>3</v>
      </c>
      <c r="J974" s="25">
        <v>1</v>
      </c>
      <c r="K974" s="33">
        <v>37.799999999999997</v>
      </c>
      <c r="L974" s="33">
        <v>172.7</v>
      </c>
      <c r="M974" s="33" t="s">
        <v>1747</v>
      </c>
      <c r="N974" s="33">
        <v>1</v>
      </c>
      <c r="O974" s="30">
        <v>97.1</v>
      </c>
      <c r="P974" s="33" t="s">
        <v>1748</v>
      </c>
      <c r="Q974" s="34">
        <f t="shared" si="52"/>
        <v>37.799999999999997</v>
      </c>
      <c r="R974" s="33">
        <f t="shared" si="51"/>
        <v>1</v>
      </c>
      <c r="S974" s="34">
        <f t="shared" si="53"/>
        <v>37.799999999999997</v>
      </c>
    </row>
    <row r="975" spans="1:19">
      <c r="A975" s="25">
        <v>972</v>
      </c>
      <c r="B975" s="25" t="s">
        <v>946</v>
      </c>
      <c r="C975" s="25"/>
      <c r="D975" s="25" t="s">
        <v>11</v>
      </c>
      <c r="E975" s="37" t="s">
        <v>1291</v>
      </c>
      <c r="F975" s="29" t="s">
        <v>1209</v>
      </c>
      <c r="G975" s="25" t="s">
        <v>39</v>
      </c>
      <c r="H975" s="29" t="s">
        <v>2171</v>
      </c>
      <c r="I975" s="25">
        <v>3</v>
      </c>
      <c r="J975" s="25">
        <v>1</v>
      </c>
      <c r="K975" s="33">
        <v>38.1</v>
      </c>
      <c r="L975" s="33">
        <v>180</v>
      </c>
      <c r="M975" s="33" t="s">
        <v>1747</v>
      </c>
      <c r="N975" s="33">
        <v>1</v>
      </c>
      <c r="O975" s="30">
        <v>103.8</v>
      </c>
      <c r="P975" s="33" t="s">
        <v>1748</v>
      </c>
      <c r="Q975" s="34">
        <f t="shared" si="52"/>
        <v>38.1</v>
      </c>
      <c r="R975" s="33">
        <f t="shared" si="51"/>
        <v>1</v>
      </c>
      <c r="S975" s="34">
        <f t="shared" si="53"/>
        <v>38.1</v>
      </c>
    </row>
    <row r="976" spans="1:19">
      <c r="A976" s="25">
        <v>973</v>
      </c>
      <c r="B976" s="25" t="s">
        <v>946</v>
      </c>
      <c r="C976" s="25"/>
      <c r="D976" s="25" t="s">
        <v>11</v>
      </c>
      <c r="E976" s="37" t="s">
        <v>1292</v>
      </c>
      <c r="F976" s="29" t="s">
        <v>1210</v>
      </c>
      <c r="G976" s="25" t="s">
        <v>39</v>
      </c>
      <c r="H976" s="29" t="s">
        <v>2171</v>
      </c>
      <c r="I976" s="25">
        <v>3</v>
      </c>
      <c r="J976" s="25">
        <v>1</v>
      </c>
      <c r="K976" s="33">
        <v>30.5</v>
      </c>
      <c r="L976" s="33">
        <v>157.19999999999999</v>
      </c>
      <c r="M976" s="33" t="s">
        <v>1747</v>
      </c>
      <c r="N976" s="33">
        <v>1</v>
      </c>
      <c r="O976" s="30">
        <v>96.2</v>
      </c>
      <c r="P976" s="33" t="s">
        <v>1748</v>
      </c>
      <c r="Q976" s="34">
        <f t="shared" si="52"/>
        <v>30.5</v>
      </c>
      <c r="R976" s="33">
        <f t="shared" si="51"/>
        <v>1</v>
      </c>
      <c r="S976" s="34">
        <f t="shared" si="53"/>
        <v>30.5</v>
      </c>
    </row>
    <row r="977" spans="1:19">
      <c r="A977" s="25">
        <v>974</v>
      </c>
      <c r="B977" s="25" t="s">
        <v>946</v>
      </c>
      <c r="C977" s="25"/>
      <c r="D977" s="25" t="s">
        <v>11</v>
      </c>
      <c r="E977" s="37" t="s">
        <v>1293</v>
      </c>
      <c r="F977" s="29" t="s">
        <v>1211</v>
      </c>
      <c r="G977" s="25" t="s">
        <v>39</v>
      </c>
      <c r="H977" s="29" t="s">
        <v>2171</v>
      </c>
      <c r="I977" s="25">
        <v>3</v>
      </c>
      <c r="J977" s="25">
        <v>1</v>
      </c>
      <c r="K977" s="33">
        <v>30.17</v>
      </c>
      <c r="L977" s="33">
        <v>156.19999999999999</v>
      </c>
      <c r="M977" s="33" t="s">
        <v>1747</v>
      </c>
      <c r="N977" s="33">
        <v>1</v>
      </c>
      <c r="O977" s="30">
        <v>95.8</v>
      </c>
      <c r="P977" s="33" t="s">
        <v>1748</v>
      </c>
      <c r="Q977" s="34">
        <f t="shared" si="52"/>
        <v>30.17</v>
      </c>
      <c r="R977" s="33">
        <f t="shared" si="51"/>
        <v>1</v>
      </c>
      <c r="S977" s="34">
        <f t="shared" si="53"/>
        <v>30.2</v>
      </c>
    </row>
    <row r="978" spans="1:19">
      <c r="A978" s="25">
        <v>975</v>
      </c>
      <c r="B978" s="25" t="s">
        <v>946</v>
      </c>
      <c r="C978" s="25"/>
      <c r="D978" s="25" t="s">
        <v>11</v>
      </c>
      <c r="E978" s="37" t="s">
        <v>1294</v>
      </c>
      <c r="F978" s="29" t="s">
        <v>1212</v>
      </c>
      <c r="G978" s="25" t="s">
        <v>39</v>
      </c>
      <c r="H978" s="29" t="s">
        <v>2171</v>
      </c>
      <c r="I978" s="25">
        <v>3</v>
      </c>
      <c r="J978" s="25">
        <v>1</v>
      </c>
      <c r="K978" s="33">
        <v>34.799999999999997</v>
      </c>
      <c r="L978" s="33">
        <v>170.1</v>
      </c>
      <c r="M978" s="33" t="s">
        <v>1747</v>
      </c>
      <c r="N978" s="33">
        <v>1</v>
      </c>
      <c r="O978" s="30">
        <v>100.5</v>
      </c>
      <c r="P978" s="33" t="s">
        <v>1748</v>
      </c>
      <c r="Q978" s="34">
        <f t="shared" si="52"/>
        <v>34.799999999999997</v>
      </c>
      <c r="R978" s="33">
        <f t="shared" si="51"/>
        <v>1</v>
      </c>
      <c r="S978" s="34">
        <f t="shared" si="53"/>
        <v>34.799999999999997</v>
      </c>
    </row>
    <row r="979" spans="1:19">
      <c r="A979" s="25">
        <v>976</v>
      </c>
      <c r="B979" s="25" t="s">
        <v>946</v>
      </c>
      <c r="C979" s="25"/>
      <c r="D979" s="25" t="s">
        <v>11</v>
      </c>
      <c r="E979" s="37" t="s">
        <v>1295</v>
      </c>
      <c r="F979" s="29" t="s">
        <v>1244</v>
      </c>
      <c r="G979" s="25" t="s">
        <v>39</v>
      </c>
      <c r="H979" s="29" t="s">
        <v>2171</v>
      </c>
      <c r="I979" s="25">
        <v>3</v>
      </c>
      <c r="J979" s="25">
        <v>1</v>
      </c>
      <c r="K979" s="33">
        <v>37.799999999999997</v>
      </c>
      <c r="L979" s="33">
        <v>179.1</v>
      </c>
      <c r="M979" s="33" t="s">
        <v>1747</v>
      </c>
      <c r="N979" s="33">
        <v>1</v>
      </c>
      <c r="O979" s="30">
        <v>103.5</v>
      </c>
      <c r="P979" s="33" t="s">
        <v>1748</v>
      </c>
      <c r="Q979" s="34">
        <f t="shared" si="52"/>
        <v>37.799999999999997</v>
      </c>
      <c r="R979" s="33">
        <f t="shared" si="51"/>
        <v>1</v>
      </c>
      <c r="S979" s="34">
        <f t="shared" si="53"/>
        <v>37.799999999999997</v>
      </c>
    </row>
    <row r="980" spans="1:19">
      <c r="A980" s="25">
        <v>977</v>
      </c>
      <c r="B980" s="25" t="s">
        <v>946</v>
      </c>
      <c r="C980" s="25"/>
      <c r="D980" s="25" t="s">
        <v>11</v>
      </c>
      <c r="E980" s="37" t="s">
        <v>1296</v>
      </c>
      <c r="F980" s="29" t="s">
        <v>1213</v>
      </c>
      <c r="G980" s="25" t="s">
        <v>81</v>
      </c>
      <c r="H980" s="29" t="s">
        <v>2171</v>
      </c>
      <c r="I980" s="25">
        <v>3</v>
      </c>
      <c r="J980" s="25">
        <v>1</v>
      </c>
      <c r="K980" s="33">
        <v>38.1</v>
      </c>
      <c r="L980" s="33">
        <v>186.3</v>
      </c>
      <c r="M980" s="33" t="s">
        <v>1747</v>
      </c>
      <c r="N980" s="33">
        <v>1</v>
      </c>
      <c r="O980" s="30">
        <v>110.1</v>
      </c>
      <c r="P980" s="33" t="s">
        <v>1748</v>
      </c>
      <c r="Q980" s="34">
        <f t="shared" si="52"/>
        <v>38.1</v>
      </c>
      <c r="R980" s="33">
        <f t="shared" si="51"/>
        <v>1</v>
      </c>
      <c r="S980" s="34">
        <f t="shared" si="53"/>
        <v>38.1</v>
      </c>
    </row>
    <row r="981" spans="1:19">
      <c r="A981" s="25">
        <v>978</v>
      </c>
      <c r="B981" s="25" t="s">
        <v>946</v>
      </c>
      <c r="C981" s="25"/>
      <c r="D981" s="25" t="s">
        <v>11</v>
      </c>
      <c r="E981" s="37" t="s">
        <v>1297</v>
      </c>
      <c r="F981" s="29" t="s">
        <v>1214</v>
      </c>
      <c r="G981" s="25" t="s">
        <v>81</v>
      </c>
      <c r="H981" s="29" t="s">
        <v>2171</v>
      </c>
      <c r="I981" s="25">
        <v>3</v>
      </c>
      <c r="J981" s="25">
        <v>1</v>
      </c>
      <c r="K981" s="33">
        <v>30.5</v>
      </c>
      <c r="L981" s="33">
        <v>163.5</v>
      </c>
      <c r="M981" s="33" t="s">
        <v>1747</v>
      </c>
      <c r="N981" s="33">
        <v>1</v>
      </c>
      <c r="O981" s="30">
        <v>102.5</v>
      </c>
      <c r="P981" s="33" t="s">
        <v>1748</v>
      </c>
      <c r="Q981" s="34">
        <f t="shared" si="52"/>
        <v>30.5</v>
      </c>
      <c r="R981" s="33">
        <f t="shared" si="51"/>
        <v>1</v>
      </c>
      <c r="S981" s="34">
        <f t="shared" si="53"/>
        <v>30.5</v>
      </c>
    </row>
    <row r="982" spans="1:19">
      <c r="A982" s="25">
        <v>979</v>
      </c>
      <c r="B982" s="25" t="s">
        <v>2215</v>
      </c>
      <c r="C982" s="25"/>
      <c r="D982" s="25" t="s">
        <v>11</v>
      </c>
      <c r="E982" s="37" t="s">
        <v>1298</v>
      </c>
      <c r="F982" s="29" t="s">
        <v>1215</v>
      </c>
      <c r="G982" s="25" t="s">
        <v>81</v>
      </c>
      <c r="H982" s="29" t="s">
        <v>2171</v>
      </c>
      <c r="I982" s="25">
        <v>3</v>
      </c>
      <c r="J982" s="25">
        <v>1</v>
      </c>
      <c r="K982" s="33">
        <v>24.27</v>
      </c>
      <c r="L982" s="33">
        <v>144.80000000000001</v>
      </c>
      <c r="M982" s="33" t="s">
        <v>1747</v>
      </c>
      <c r="N982" s="33">
        <v>1</v>
      </c>
      <c r="O982" s="30">
        <v>96.3</v>
      </c>
      <c r="P982" s="33" t="s">
        <v>1748</v>
      </c>
      <c r="Q982" s="34">
        <f t="shared" si="52"/>
        <v>24.27</v>
      </c>
      <c r="R982" s="33">
        <f t="shared" si="51"/>
        <v>1</v>
      </c>
      <c r="S982" s="34">
        <f t="shared" si="53"/>
        <v>24.3</v>
      </c>
    </row>
    <row r="983" spans="1:19">
      <c r="A983" s="25">
        <v>980</v>
      </c>
      <c r="B983" s="25" t="s">
        <v>2215</v>
      </c>
      <c r="C983" s="25"/>
      <c r="D983" s="25" t="s">
        <v>11</v>
      </c>
      <c r="E983" s="37" t="s">
        <v>1299</v>
      </c>
      <c r="F983" s="29" t="s">
        <v>1216</v>
      </c>
      <c r="G983" s="25" t="s">
        <v>81</v>
      </c>
      <c r="H983" s="29" t="s">
        <v>2171</v>
      </c>
      <c r="I983" s="25">
        <v>3</v>
      </c>
      <c r="J983" s="25">
        <v>1</v>
      </c>
      <c r="K983" s="33">
        <v>28.9</v>
      </c>
      <c r="L983" s="33">
        <v>158.69999999999999</v>
      </c>
      <c r="M983" s="33" t="s">
        <v>1747</v>
      </c>
      <c r="N983" s="33">
        <v>1</v>
      </c>
      <c r="O983" s="30">
        <v>100.9</v>
      </c>
      <c r="P983" s="33" t="s">
        <v>1748</v>
      </c>
      <c r="Q983" s="34">
        <f t="shared" si="52"/>
        <v>28.9</v>
      </c>
      <c r="R983" s="33">
        <f t="shared" si="51"/>
        <v>1</v>
      </c>
      <c r="S983" s="34">
        <f t="shared" si="53"/>
        <v>28.9</v>
      </c>
    </row>
    <row r="984" spans="1:19">
      <c r="A984" s="25">
        <v>981</v>
      </c>
      <c r="B984" s="25" t="s">
        <v>2215</v>
      </c>
      <c r="C984" s="25"/>
      <c r="D984" s="25" t="s">
        <v>11</v>
      </c>
      <c r="E984" s="37" t="s">
        <v>1300</v>
      </c>
      <c r="F984" s="29" t="s">
        <v>1245</v>
      </c>
      <c r="G984" s="25" t="s">
        <v>81</v>
      </c>
      <c r="H984" s="29" t="s">
        <v>2171</v>
      </c>
      <c r="I984" s="25">
        <v>3</v>
      </c>
      <c r="J984" s="25">
        <v>1</v>
      </c>
      <c r="K984" s="33">
        <v>31.9</v>
      </c>
      <c r="L984" s="33">
        <v>167.7</v>
      </c>
      <c r="M984" s="33" t="s">
        <v>1747</v>
      </c>
      <c r="N984" s="33">
        <v>1</v>
      </c>
      <c r="O984" s="30">
        <v>103.9</v>
      </c>
      <c r="P984" s="33" t="s">
        <v>1748</v>
      </c>
      <c r="Q984" s="34">
        <f t="shared" si="52"/>
        <v>31.9</v>
      </c>
      <c r="R984" s="33">
        <f t="shared" si="51"/>
        <v>1</v>
      </c>
      <c r="S984" s="34">
        <f t="shared" si="53"/>
        <v>31.9</v>
      </c>
    </row>
    <row r="985" spans="1:19">
      <c r="A985" s="25">
        <v>982</v>
      </c>
      <c r="B985" s="25" t="s">
        <v>2215</v>
      </c>
      <c r="C985" s="25"/>
      <c r="D985" s="25" t="s">
        <v>11</v>
      </c>
      <c r="E985" s="37" t="s">
        <v>1301</v>
      </c>
      <c r="F985" s="29" t="s">
        <v>1217</v>
      </c>
      <c r="G985" s="25" t="s">
        <v>82</v>
      </c>
      <c r="H985" s="29" t="s">
        <v>2171</v>
      </c>
      <c r="I985" s="25">
        <v>3</v>
      </c>
      <c r="J985" s="25">
        <v>1</v>
      </c>
      <c r="K985" s="33">
        <v>32.200000000000003</v>
      </c>
      <c r="L985" s="33">
        <v>175</v>
      </c>
      <c r="M985" s="33" t="s">
        <v>1747</v>
      </c>
      <c r="N985" s="33">
        <v>1</v>
      </c>
      <c r="O985" s="30">
        <v>110.6</v>
      </c>
      <c r="P985" s="33" t="s">
        <v>1748</v>
      </c>
      <c r="Q985" s="34">
        <f t="shared" si="52"/>
        <v>32.200000000000003</v>
      </c>
      <c r="R985" s="33">
        <f t="shared" si="51"/>
        <v>1</v>
      </c>
      <c r="S985" s="34">
        <f t="shared" si="53"/>
        <v>32.200000000000003</v>
      </c>
    </row>
    <row r="986" spans="1:19">
      <c r="A986" s="25">
        <v>983</v>
      </c>
      <c r="B986" s="25" t="s">
        <v>2215</v>
      </c>
      <c r="C986" s="25"/>
      <c r="D986" s="25" t="s">
        <v>11</v>
      </c>
      <c r="E986" s="37" t="s">
        <v>1302</v>
      </c>
      <c r="F986" s="29" t="s">
        <v>1218</v>
      </c>
      <c r="G986" s="25" t="s">
        <v>82</v>
      </c>
      <c r="H986" s="29" t="s">
        <v>2171</v>
      </c>
      <c r="I986" s="25">
        <v>3</v>
      </c>
      <c r="J986" s="25">
        <v>1</v>
      </c>
      <c r="K986" s="33">
        <v>24.599999999999998</v>
      </c>
      <c r="L986" s="33">
        <v>152.19999999999999</v>
      </c>
      <c r="M986" s="33" t="s">
        <v>1747</v>
      </c>
      <c r="N986" s="33">
        <v>1</v>
      </c>
      <c r="O986" s="30">
        <v>103</v>
      </c>
      <c r="P986" s="33" t="s">
        <v>1748</v>
      </c>
      <c r="Q986" s="34">
        <f t="shared" si="52"/>
        <v>24.599999999999998</v>
      </c>
      <c r="R986" s="33">
        <f t="shared" si="51"/>
        <v>1</v>
      </c>
      <c r="S986" s="34">
        <f t="shared" si="53"/>
        <v>24.6</v>
      </c>
    </row>
    <row r="987" spans="1:19">
      <c r="A987" s="25">
        <v>984</v>
      </c>
      <c r="B987" s="25" t="s">
        <v>2215</v>
      </c>
      <c r="C987" s="25"/>
      <c r="D987" s="25" t="s">
        <v>11</v>
      </c>
      <c r="E987" s="37" t="s">
        <v>1303</v>
      </c>
      <c r="F987" s="29" t="s">
        <v>1219</v>
      </c>
      <c r="G987" s="25" t="s">
        <v>82</v>
      </c>
      <c r="H987" s="29" t="s">
        <v>2171</v>
      </c>
      <c r="I987" s="25">
        <v>3</v>
      </c>
      <c r="J987" s="25">
        <v>1</v>
      </c>
      <c r="K987" s="33">
        <v>24.27</v>
      </c>
      <c r="L987" s="33">
        <v>151.19999999999999</v>
      </c>
      <c r="M987" s="33" t="s">
        <v>1747</v>
      </c>
      <c r="N987" s="33">
        <v>1</v>
      </c>
      <c r="O987" s="30">
        <v>102.7</v>
      </c>
      <c r="P987" s="33" t="s">
        <v>1748</v>
      </c>
      <c r="Q987" s="34">
        <f t="shared" si="52"/>
        <v>24.27</v>
      </c>
      <c r="R987" s="33">
        <f t="shared" ref="R987:R1050" si="54">J987</f>
        <v>1</v>
      </c>
      <c r="S987" s="34">
        <f t="shared" si="53"/>
        <v>24.3</v>
      </c>
    </row>
    <row r="988" spans="1:19">
      <c r="A988" s="25">
        <v>985</v>
      </c>
      <c r="B988" s="25" t="s">
        <v>2215</v>
      </c>
      <c r="C988" s="25"/>
      <c r="D988" s="25" t="s">
        <v>11</v>
      </c>
      <c r="E988" s="37" t="s">
        <v>1304</v>
      </c>
      <c r="F988" s="29" t="s">
        <v>1220</v>
      </c>
      <c r="G988" s="25" t="s">
        <v>82</v>
      </c>
      <c r="H988" s="29" t="s">
        <v>2171</v>
      </c>
      <c r="I988" s="25">
        <v>3</v>
      </c>
      <c r="J988" s="25">
        <v>1</v>
      </c>
      <c r="K988" s="33">
        <v>28.9</v>
      </c>
      <c r="L988" s="33">
        <v>165.1</v>
      </c>
      <c r="M988" s="33" t="s">
        <v>1747</v>
      </c>
      <c r="N988" s="33">
        <v>1</v>
      </c>
      <c r="O988" s="30">
        <v>107.3</v>
      </c>
      <c r="P988" s="33" t="s">
        <v>1748</v>
      </c>
      <c r="Q988" s="34">
        <f t="shared" si="52"/>
        <v>28.9</v>
      </c>
      <c r="R988" s="33">
        <f t="shared" si="54"/>
        <v>1</v>
      </c>
      <c r="S988" s="34">
        <f t="shared" si="53"/>
        <v>28.9</v>
      </c>
    </row>
    <row r="989" spans="1:19">
      <c r="A989" s="25">
        <v>986</v>
      </c>
      <c r="B989" s="25" t="s">
        <v>2215</v>
      </c>
      <c r="C989" s="25"/>
      <c r="D989" s="25" t="s">
        <v>11</v>
      </c>
      <c r="E989" s="37" t="s">
        <v>1305</v>
      </c>
      <c r="F989" s="29" t="s">
        <v>1246</v>
      </c>
      <c r="G989" s="25" t="s">
        <v>82</v>
      </c>
      <c r="H989" s="29" t="s">
        <v>2171</v>
      </c>
      <c r="I989" s="25">
        <v>3</v>
      </c>
      <c r="J989" s="25">
        <v>1</v>
      </c>
      <c r="K989" s="33">
        <v>31.9</v>
      </c>
      <c r="L989" s="33">
        <v>174.1</v>
      </c>
      <c r="M989" s="33" t="s">
        <v>1747</v>
      </c>
      <c r="N989" s="33">
        <v>1</v>
      </c>
      <c r="O989" s="30">
        <v>110.3</v>
      </c>
      <c r="P989" s="33" t="s">
        <v>1748</v>
      </c>
      <c r="Q989" s="34">
        <f t="shared" si="52"/>
        <v>31.9</v>
      </c>
      <c r="R989" s="33">
        <f t="shared" si="54"/>
        <v>1</v>
      </c>
      <c r="S989" s="34">
        <f t="shared" si="53"/>
        <v>31.9</v>
      </c>
    </row>
    <row r="990" spans="1:19">
      <c r="A990" s="25">
        <v>987</v>
      </c>
      <c r="B990" s="25" t="s">
        <v>2215</v>
      </c>
      <c r="C990" s="25"/>
      <c r="D990" s="25" t="s">
        <v>11</v>
      </c>
      <c r="E990" s="37" t="s">
        <v>1306</v>
      </c>
      <c r="F990" s="29" t="s">
        <v>1221</v>
      </c>
      <c r="G990" s="25" t="s">
        <v>83</v>
      </c>
      <c r="H990" s="29" t="s">
        <v>2171</v>
      </c>
      <c r="I990" s="25">
        <v>3</v>
      </c>
      <c r="J990" s="25">
        <v>1</v>
      </c>
      <c r="K990" s="33">
        <v>32.200000000000003</v>
      </c>
      <c r="L990" s="33">
        <v>181.4</v>
      </c>
      <c r="M990" s="33" t="s">
        <v>1747</v>
      </c>
      <c r="N990" s="33">
        <v>1</v>
      </c>
      <c r="O990" s="30">
        <v>117</v>
      </c>
      <c r="P990" s="33" t="s">
        <v>1748</v>
      </c>
      <c r="Q990" s="34">
        <f t="shared" si="52"/>
        <v>32.200000000000003</v>
      </c>
      <c r="R990" s="33">
        <f t="shared" si="54"/>
        <v>1</v>
      </c>
      <c r="S990" s="34">
        <f t="shared" si="53"/>
        <v>32.200000000000003</v>
      </c>
    </row>
    <row r="991" spans="1:19">
      <c r="A991" s="25">
        <v>988</v>
      </c>
      <c r="B991" s="25" t="s">
        <v>2215</v>
      </c>
      <c r="C991" s="25"/>
      <c r="D991" s="25" t="s">
        <v>11</v>
      </c>
      <c r="E991" s="37" t="s">
        <v>1307</v>
      </c>
      <c r="F991" s="29" t="s">
        <v>1222</v>
      </c>
      <c r="G991" s="25" t="s">
        <v>83</v>
      </c>
      <c r="H991" s="29" t="s">
        <v>2171</v>
      </c>
      <c r="I991" s="25">
        <v>3</v>
      </c>
      <c r="J991" s="25">
        <v>1</v>
      </c>
      <c r="K991" s="33">
        <v>23.9</v>
      </c>
      <c r="L991" s="33">
        <v>156.5</v>
      </c>
      <c r="M991" s="33" t="s">
        <v>1747</v>
      </c>
      <c r="N991" s="33">
        <v>1</v>
      </c>
      <c r="O991" s="30">
        <v>108.7</v>
      </c>
      <c r="P991" s="33" t="s">
        <v>1748</v>
      </c>
      <c r="Q991" s="34">
        <f t="shared" ref="Q991:Q1054" si="55">K991</f>
        <v>23.9</v>
      </c>
      <c r="R991" s="33">
        <f t="shared" si="54"/>
        <v>1</v>
      </c>
      <c r="S991" s="34">
        <f t="shared" si="53"/>
        <v>23.9</v>
      </c>
    </row>
    <row r="992" spans="1:19">
      <c r="A992" s="25">
        <v>989</v>
      </c>
      <c r="B992" s="25" t="s">
        <v>2215</v>
      </c>
      <c r="C992" s="25"/>
      <c r="D992" s="25" t="s">
        <v>11</v>
      </c>
      <c r="E992" s="37" t="s">
        <v>1308</v>
      </c>
      <c r="F992" s="29" t="s">
        <v>1223</v>
      </c>
      <c r="G992" s="25" t="s">
        <v>83</v>
      </c>
      <c r="H992" s="29" t="s">
        <v>2171</v>
      </c>
      <c r="I992" s="25">
        <v>3</v>
      </c>
      <c r="J992" s="25">
        <v>1</v>
      </c>
      <c r="K992" s="33">
        <v>23.57</v>
      </c>
      <c r="L992" s="33">
        <v>155.5</v>
      </c>
      <c r="M992" s="33" t="s">
        <v>1747</v>
      </c>
      <c r="N992" s="33">
        <v>1</v>
      </c>
      <c r="O992" s="30">
        <v>108.4</v>
      </c>
      <c r="P992" s="33" t="s">
        <v>1748</v>
      </c>
      <c r="Q992" s="34">
        <f t="shared" si="55"/>
        <v>23.57</v>
      </c>
      <c r="R992" s="33">
        <f t="shared" si="54"/>
        <v>1</v>
      </c>
      <c r="S992" s="34">
        <f t="shared" si="53"/>
        <v>23.6</v>
      </c>
    </row>
    <row r="993" spans="1:19">
      <c r="A993" s="25">
        <v>990</v>
      </c>
      <c r="B993" s="25" t="s">
        <v>2215</v>
      </c>
      <c r="C993" s="25"/>
      <c r="D993" s="25" t="s">
        <v>11</v>
      </c>
      <c r="E993" s="37" t="s">
        <v>1309</v>
      </c>
      <c r="F993" s="29" t="s">
        <v>1224</v>
      </c>
      <c r="G993" s="25" t="s">
        <v>83</v>
      </c>
      <c r="H993" s="29" t="s">
        <v>2171</v>
      </c>
      <c r="I993" s="25">
        <v>3</v>
      </c>
      <c r="J993" s="25">
        <v>1</v>
      </c>
      <c r="K993" s="33">
        <v>28.2</v>
      </c>
      <c r="L993" s="33">
        <v>169.4</v>
      </c>
      <c r="M993" s="33" t="s">
        <v>1747</v>
      </c>
      <c r="N993" s="33">
        <v>1</v>
      </c>
      <c r="O993" s="30">
        <v>113</v>
      </c>
      <c r="P993" s="33" t="s">
        <v>1748</v>
      </c>
      <c r="Q993" s="34">
        <f t="shared" si="55"/>
        <v>28.2</v>
      </c>
      <c r="R993" s="33">
        <f t="shared" si="54"/>
        <v>1</v>
      </c>
      <c r="S993" s="34">
        <f t="shared" si="53"/>
        <v>28.2</v>
      </c>
    </row>
    <row r="994" spans="1:19">
      <c r="A994" s="25">
        <v>991</v>
      </c>
      <c r="B994" s="25" t="s">
        <v>2215</v>
      </c>
      <c r="C994" s="25"/>
      <c r="D994" s="25" t="s">
        <v>11</v>
      </c>
      <c r="E994" s="37" t="s">
        <v>1310</v>
      </c>
      <c r="F994" s="29" t="s">
        <v>1247</v>
      </c>
      <c r="G994" s="25" t="s">
        <v>83</v>
      </c>
      <c r="H994" s="29" t="s">
        <v>2171</v>
      </c>
      <c r="I994" s="25">
        <v>3</v>
      </c>
      <c r="J994" s="25">
        <v>1</v>
      </c>
      <c r="K994" s="33">
        <v>31.2</v>
      </c>
      <c r="L994" s="33">
        <v>178.4</v>
      </c>
      <c r="M994" s="33" t="s">
        <v>1747</v>
      </c>
      <c r="N994" s="33">
        <v>1</v>
      </c>
      <c r="O994" s="30">
        <v>116</v>
      </c>
      <c r="P994" s="33" t="s">
        <v>1748</v>
      </c>
      <c r="Q994" s="34">
        <f t="shared" si="55"/>
        <v>31.2</v>
      </c>
      <c r="R994" s="33">
        <f t="shared" si="54"/>
        <v>1</v>
      </c>
      <c r="S994" s="34">
        <f t="shared" si="53"/>
        <v>31.2</v>
      </c>
    </row>
    <row r="995" spans="1:19">
      <c r="A995" s="25">
        <v>992</v>
      </c>
      <c r="B995" s="25" t="s">
        <v>2215</v>
      </c>
      <c r="C995" s="25"/>
      <c r="D995" s="25" t="s">
        <v>11</v>
      </c>
      <c r="E995" s="37" t="s">
        <v>1311</v>
      </c>
      <c r="F995" s="29" t="s">
        <v>1225</v>
      </c>
      <c r="G995" s="25" t="s">
        <v>84</v>
      </c>
      <c r="H995" s="29" t="s">
        <v>2171</v>
      </c>
      <c r="I995" s="25">
        <v>3</v>
      </c>
      <c r="J995" s="25">
        <v>1</v>
      </c>
      <c r="K995" s="33">
        <v>31.5</v>
      </c>
      <c r="L995" s="33">
        <v>185.7</v>
      </c>
      <c r="M995" s="33" t="s">
        <v>1747</v>
      </c>
      <c r="N995" s="33">
        <v>1</v>
      </c>
      <c r="O995" s="30">
        <v>122.7</v>
      </c>
      <c r="P995" s="33" t="s">
        <v>1748</v>
      </c>
      <c r="Q995" s="34">
        <f t="shared" si="55"/>
        <v>31.5</v>
      </c>
      <c r="R995" s="33">
        <f t="shared" si="54"/>
        <v>1</v>
      </c>
      <c r="S995" s="34">
        <f t="shared" si="53"/>
        <v>31.5</v>
      </c>
    </row>
    <row r="996" spans="1:19">
      <c r="A996" s="25">
        <v>993</v>
      </c>
      <c r="B996" s="25" t="s">
        <v>2215</v>
      </c>
      <c r="C996" s="25"/>
      <c r="D996" s="25" t="s">
        <v>11</v>
      </c>
      <c r="E996" s="37" t="s">
        <v>1312</v>
      </c>
      <c r="F996" s="29" t="s">
        <v>1226</v>
      </c>
      <c r="G996" s="25" t="s">
        <v>84</v>
      </c>
      <c r="H996" s="29" t="s">
        <v>2171</v>
      </c>
      <c r="I996" s="25">
        <v>3</v>
      </c>
      <c r="J996" s="25">
        <v>1</v>
      </c>
      <c r="K996" s="33">
        <v>23.9</v>
      </c>
      <c r="L996" s="33">
        <v>162.9</v>
      </c>
      <c r="M996" s="33" t="s">
        <v>1747</v>
      </c>
      <c r="N996" s="33">
        <v>1</v>
      </c>
      <c r="O996" s="30">
        <v>115.1</v>
      </c>
      <c r="P996" s="33" t="s">
        <v>1748</v>
      </c>
      <c r="Q996" s="34">
        <f t="shared" si="55"/>
        <v>23.9</v>
      </c>
      <c r="R996" s="33">
        <f t="shared" si="54"/>
        <v>1</v>
      </c>
      <c r="S996" s="34">
        <f t="shared" si="53"/>
        <v>23.9</v>
      </c>
    </row>
    <row r="997" spans="1:19">
      <c r="A997" s="25">
        <v>994</v>
      </c>
      <c r="B997" s="25" t="s">
        <v>2215</v>
      </c>
      <c r="C997" s="25"/>
      <c r="D997" s="25" t="s">
        <v>11</v>
      </c>
      <c r="E997" s="37" t="s">
        <v>1313</v>
      </c>
      <c r="F997" s="29" t="s">
        <v>1227</v>
      </c>
      <c r="G997" s="25" t="s">
        <v>84</v>
      </c>
      <c r="H997" s="29" t="s">
        <v>2171</v>
      </c>
      <c r="I997" s="25">
        <v>3</v>
      </c>
      <c r="J997" s="25">
        <v>1</v>
      </c>
      <c r="K997" s="33">
        <v>23.57</v>
      </c>
      <c r="L997" s="33">
        <v>161.9</v>
      </c>
      <c r="M997" s="33" t="s">
        <v>1747</v>
      </c>
      <c r="N997" s="33">
        <v>1</v>
      </c>
      <c r="O997" s="30">
        <v>114.8</v>
      </c>
      <c r="P997" s="33" t="s">
        <v>1748</v>
      </c>
      <c r="Q997" s="34">
        <f t="shared" si="55"/>
        <v>23.57</v>
      </c>
      <c r="R997" s="33">
        <f t="shared" si="54"/>
        <v>1</v>
      </c>
      <c r="S997" s="34">
        <f t="shared" si="53"/>
        <v>23.6</v>
      </c>
    </row>
    <row r="998" spans="1:19">
      <c r="A998" s="25">
        <v>995</v>
      </c>
      <c r="B998" s="25" t="s">
        <v>2215</v>
      </c>
      <c r="C998" s="25"/>
      <c r="D998" s="25" t="s">
        <v>11</v>
      </c>
      <c r="E998" s="37" t="s">
        <v>1314</v>
      </c>
      <c r="F998" s="29" t="s">
        <v>1228</v>
      </c>
      <c r="G998" s="25" t="s">
        <v>84</v>
      </c>
      <c r="H998" s="29" t="s">
        <v>2171</v>
      </c>
      <c r="I998" s="25">
        <v>3</v>
      </c>
      <c r="J998" s="25">
        <v>1</v>
      </c>
      <c r="K998" s="33">
        <v>28.2</v>
      </c>
      <c r="L998" s="33">
        <v>175.8</v>
      </c>
      <c r="M998" s="33" t="s">
        <v>1747</v>
      </c>
      <c r="N998" s="33">
        <v>1</v>
      </c>
      <c r="O998" s="30">
        <v>119.4</v>
      </c>
      <c r="P998" s="33" t="s">
        <v>1748</v>
      </c>
      <c r="Q998" s="34">
        <f t="shared" si="55"/>
        <v>28.2</v>
      </c>
      <c r="R998" s="33">
        <f t="shared" si="54"/>
        <v>1</v>
      </c>
      <c r="S998" s="34">
        <f t="shared" si="53"/>
        <v>28.2</v>
      </c>
    </row>
    <row r="999" spans="1:19">
      <c r="A999" s="25">
        <v>996</v>
      </c>
      <c r="B999" s="25" t="s">
        <v>2215</v>
      </c>
      <c r="C999" s="25"/>
      <c r="D999" s="25" t="s">
        <v>11</v>
      </c>
      <c r="E999" s="37" t="s">
        <v>1315</v>
      </c>
      <c r="F999" s="29" t="s">
        <v>1248</v>
      </c>
      <c r="G999" s="25" t="s">
        <v>84</v>
      </c>
      <c r="H999" s="29" t="s">
        <v>2171</v>
      </c>
      <c r="I999" s="25">
        <v>3</v>
      </c>
      <c r="J999" s="25">
        <v>1</v>
      </c>
      <c r="K999" s="33">
        <v>31.2</v>
      </c>
      <c r="L999" s="33">
        <v>184.8</v>
      </c>
      <c r="M999" s="33" t="s">
        <v>1747</v>
      </c>
      <c r="N999" s="33">
        <v>1</v>
      </c>
      <c r="O999" s="30">
        <v>122.4</v>
      </c>
      <c r="P999" s="33" t="s">
        <v>1748</v>
      </c>
      <c r="Q999" s="34">
        <f t="shared" si="55"/>
        <v>31.2</v>
      </c>
      <c r="R999" s="33">
        <f t="shared" si="54"/>
        <v>1</v>
      </c>
      <c r="S999" s="34">
        <f t="shared" si="53"/>
        <v>31.2</v>
      </c>
    </row>
    <row r="1000" spans="1:19">
      <c r="A1000" s="25">
        <v>997</v>
      </c>
      <c r="B1000" s="25" t="s">
        <v>2215</v>
      </c>
      <c r="C1000" s="25"/>
      <c r="D1000" s="25" t="s">
        <v>11</v>
      </c>
      <c r="E1000" s="37" t="s">
        <v>1316</v>
      </c>
      <c r="F1000" s="29" t="s">
        <v>1229</v>
      </c>
      <c r="G1000" s="25" t="s">
        <v>224</v>
      </c>
      <c r="H1000" s="29" t="s">
        <v>2171</v>
      </c>
      <c r="I1000" s="25">
        <v>3</v>
      </c>
      <c r="J1000" s="25">
        <v>1</v>
      </c>
      <c r="K1000" s="33">
        <v>32.200000000000003</v>
      </c>
      <c r="L1000" s="33">
        <v>194.2</v>
      </c>
      <c r="M1000" s="33" t="s">
        <v>1747</v>
      </c>
      <c r="N1000" s="33">
        <v>1</v>
      </c>
      <c r="O1000" s="30">
        <v>129.80000000000001</v>
      </c>
      <c r="P1000" s="33" t="s">
        <v>1748</v>
      </c>
      <c r="Q1000" s="34">
        <f t="shared" si="55"/>
        <v>32.200000000000003</v>
      </c>
      <c r="R1000" s="33">
        <f t="shared" si="54"/>
        <v>1</v>
      </c>
      <c r="S1000" s="34">
        <f t="shared" si="53"/>
        <v>32.200000000000003</v>
      </c>
    </row>
    <row r="1001" spans="1:19">
      <c r="A1001" s="25">
        <v>998</v>
      </c>
      <c r="B1001" s="25" t="s">
        <v>2215</v>
      </c>
      <c r="C1001" s="25"/>
      <c r="D1001" s="25" t="s">
        <v>11</v>
      </c>
      <c r="E1001" s="37" t="s">
        <v>1317</v>
      </c>
      <c r="F1001" s="29" t="s">
        <v>1230</v>
      </c>
      <c r="G1001" s="25" t="s">
        <v>224</v>
      </c>
      <c r="H1001" s="29" t="s">
        <v>2171</v>
      </c>
      <c r="I1001" s="25">
        <v>3</v>
      </c>
      <c r="J1001" s="25">
        <v>1</v>
      </c>
      <c r="K1001" s="33">
        <v>24.599999999999998</v>
      </c>
      <c r="L1001" s="33">
        <v>171.4</v>
      </c>
      <c r="M1001" s="33" t="s">
        <v>1747</v>
      </c>
      <c r="N1001" s="33">
        <v>1</v>
      </c>
      <c r="O1001" s="30">
        <v>122.2</v>
      </c>
      <c r="P1001" s="33" t="s">
        <v>1748</v>
      </c>
      <c r="Q1001" s="34">
        <f t="shared" si="55"/>
        <v>24.599999999999998</v>
      </c>
      <c r="R1001" s="33">
        <f t="shared" si="54"/>
        <v>1</v>
      </c>
      <c r="S1001" s="34">
        <f t="shared" si="53"/>
        <v>24.6</v>
      </c>
    </row>
    <row r="1002" spans="1:19">
      <c r="A1002" s="25">
        <v>999</v>
      </c>
      <c r="B1002" s="25" t="s">
        <v>2215</v>
      </c>
      <c r="C1002" s="25"/>
      <c r="D1002" s="25" t="s">
        <v>11</v>
      </c>
      <c r="E1002" s="37" t="s">
        <v>1318</v>
      </c>
      <c r="F1002" s="29" t="s">
        <v>1231</v>
      </c>
      <c r="G1002" s="25" t="s">
        <v>224</v>
      </c>
      <c r="H1002" s="29" t="s">
        <v>2171</v>
      </c>
      <c r="I1002" s="25">
        <v>3</v>
      </c>
      <c r="J1002" s="25">
        <v>1</v>
      </c>
      <c r="K1002" s="33">
        <v>24.27</v>
      </c>
      <c r="L1002" s="33">
        <v>170.4</v>
      </c>
      <c r="M1002" s="33" t="s">
        <v>1747</v>
      </c>
      <c r="N1002" s="33">
        <v>1</v>
      </c>
      <c r="O1002" s="30">
        <v>121.9</v>
      </c>
      <c r="P1002" s="33" t="s">
        <v>1748</v>
      </c>
      <c r="Q1002" s="34">
        <f t="shared" si="55"/>
        <v>24.27</v>
      </c>
      <c r="R1002" s="33">
        <f t="shared" si="54"/>
        <v>1</v>
      </c>
      <c r="S1002" s="34">
        <f t="shared" si="53"/>
        <v>24.3</v>
      </c>
    </row>
    <row r="1003" spans="1:19">
      <c r="A1003" s="25">
        <v>1000</v>
      </c>
      <c r="B1003" s="25" t="s">
        <v>2215</v>
      </c>
      <c r="C1003" s="25"/>
      <c r="D1003" s="25" t="s">
        <v>1702</v>
      </c>
      <c r="E1003" s="37" t="s">
        <v>1319</v>
      </c>
      <c r="F1003" s="29" t="s">
        <v>1232</v>
      </c>
      <c r="G1003" s="25" t="s">
        <v>224</v>
      </c>
      <c r="H1003" s="29" t="s">
        <v>2171</v>
      </c>
      <c r="I1003" s="25">
        <v>3</v>
      </c>
      <c r="J1003" s="25">
        <v>1</v>
      </c>
      <c r="K1003" s="33">
        <v>28.9</v>
      </c>
      <c r="L1003" s="33">
        <v>184.3</v>
      </c>
      <c r="M1003" s="33" t="s">
        <v>1747</v>
      </c>
      <c r="N1003" s="33">
        <v>1</v>
      </c>
      <c r="O1003" s="30">
        <v>126.5</v>
      </c>
      <c r="P1003" s="33" t="s">
        <v>1748</v>
      </c>
      <c r="Q1003" s="34">
        <f t="shared" si="55"/>
        <v>28.9</v>
      </c>
      <c r="R1003" s="33">
        <f t="shared" si="54"/>
        <v>1</v>
      </c>
      <c r="S1003" s="34">
        <f t="shared" si="53"/>
        <v>28.9</v>
      </c>
    </row>
    <row r="1004" spans="1:19">
      <c r="A1004" s="25">
        <v>1001</v>
      </c>
      <c r="B1004" s="25" t="s">
        <v>2215</v>
      </c>
      <c r="C1004" s="25"/>
      <c r="D1004" s="25" t="s">
        <v>1702</v>
      </c>
      <c r="E1004" s="37" t="s">
        <v>1320</v>
      </c>
      <c r="F1004" s="29" t="s">
        <v>1249</v>
      </c>
      <c r="G1004" s="25" t="s">
        <v>224</v>
      </c>
      <c r="H1004" s="29" t="s">
        <v>2171</v>
      </c>
      <c r="I1004" s="25">
        <v>3</v>
      </c>
      <c r="J1004" s="25">
        <v>1</v>
      </c>
      <c r="K1004" s="33">
        <v>31.9</v>
      </c>
      <c r="L1004" s="33">
        <v>193.3</v>
      </c>
      <c r="M1004" s="33" t="s">
        <v>1747</v>
      </c>
      <c r="N1004" s="33">
        <v>1</v>
      </c>
      <c r="O1004" s="30">
        <v>129.5</v>
      </c>
      <c r="P1004" s="33" t="s">
        <v>1748</v>
      </c>
      <c r="Q1004" s="34">
        <f t="shared" si="55"/>
        <v>31.9</v>
      </c>
      <c r="R1004" s="33">
        <f t="shared" si="54"/>
        <v>1</v>
      </c>
      <c r="S1004" s="34">
        <f t="shared" si="53"/>
        <v>31.9</v>
      </c>
    </row>
    <row r="1005" spans="1:19">
      <c r="A1005" s="25">
        <v>1002</v>
      </c>
      <c r="B1005" s="25" t="s">
        <v>1400</v>
      </c>
      <c r="C1005" s="25"/>
      <c r="D1005" s="25" t="s">
        <v>11</v>
      </c>
      <c r="E1005" s="37" t="s">
        <v>1321</v>
      </c>
      <c r="F1005" s="29" t="s">
        <v>1233</v>
      </c>
      <c r="G1005" s="25" t="s">
        <v>225</v>
      </c>
      <c r="H1005" s="29" t="s">
        <v>80</v>
      </c>
      <c r="I1005" s="25">
        <v>3</v>
      </c>
      <c r="J1005" s="25">
        <v>1</v>
      </c>
      <c r="K1005" s="33">
        <v>33.5</v>
      </c>
      <c r="L1005" s="33">
        <v>204.5</v>
      </c>
      <c r="M1005" s="33" t="s">
        <v>1747</v>
      </c>
      <c r="N1005" s="33">
        <v>1</v>
      </c>
      <c r="O1005" s="30">
        <v>137.5</v>
      </c>
      <c r="P1005" s="33" t="s">
        <v>32</v>
      </c>
      <c r="Q1005" s="34">
        <f t="shared" si="55"/>
        <v>33.5</v>
      </c>
      <c r="R1005" s="33">
        <f t="shared" si="54"/>
        <v>1</v>
      </c>
      <c r="S1005" s="34">
        <f t="shared" si="53"/>
        <v>33.5</v>
      </c>
    </row>
    <row r="1006" spans="1:19">
      <c r="A1006" s="25">
        <v>1003</v>
      </c>
      <c r="B1006" s="25" t="s">
        <v>1400</v>
      </c>
      <c r="C1006" s="25"/>
      <c r="D1006" s="25" t="s">
        <v>11</v>
      </c>
      <c r="E1006" s="37" t="s">
        <v>1322</v>
      </c>
      <c r="F1006" s="29" t="s">
        <v>1234</v>
      </c>
      <c r="G1006" s="25" t="s">
        <v>225</v>
      </c>
      <c r="H1006" s="29" t="s">
        <v>80</v>
      </c>
      <c r="I1006" s="25">
        <v>3</v>
      </c>
      <c r="J1006" s="25">
        <v>1</v>
      </c>
      <c r="K1006" s="33">
        <v>25.9</v>
      </c>
      <c r="L1006" s="33">
        <v>181.7</v>
      </c>
      <c r="M1006" s="33" t="s">
        <v>1747</v>
      </c>
      <c r="N1006" s="33">
        <v>1</v>
      </c>
      <c r="O1006" s="30">
        <v>129.9</v>
      </c>
      <c r="P1006" s="33" t="s">
        <v>32</v>
      </c>
      <c r="Q1006" s="34">
        <f t="shared" si="55"/>
        <v>25.9</v>
      </c>
      <c r="R1006" s="33">
        <f t="shared" si="54"/>
        <v>1</v>
      </c>
      <c r="S1006" s="34">
        <f t="shared" si="53"/>
        <v>25.9</v>
      </c>
    </row>
    <row r="1007" spans="1:19">
      <c r="A1007" s="25">
        <v>1004</v>
      </c>
      <c r="B1007" s="25" t="s">
        <v>1400</v>
      </c>
      <c r="C1007" s="25"/>
      <c r="D1007" s="25" t="s">
        <v>11</v>
      </c>
      <c r="E1007" s="37" t="s">
        <v>1323</v>
      </c>
      <c r="F1007" s="29" t="s">
        <v>1235</v>
      </c>
      <c r="G1007" s="25" t="s">
        <v>225</v>
      </c>
      <c r="H1007" s="29" t="s">
        <v>80</v>
      </c>
      <c r="I1007" s="25">
        <v>3</v>
      </c>
      <c r="J1007" s="25">
        <v>1</v>
      </c>
      <c r="K1007" s="33">
        <v>25.57</v>
      </c>
      <c r="L1007" s="33">
        <v>180.7</v>
      </c>
      <c r="M1007" s="33" t="s">
        <v>1747</v>
      </c>
      <c r="N1007" s="33">
        <v>1</v>
      </c>
      <c r="O1007" s="30">
        <v>129.6</v>
      </c>
      <c r="P1007" s="33" t="s">
        <v>32</v>
      </c>
      <c r="Q1007" s="34">
        <f t="shared" si="55"/>
        <v>25.57</v>
      </c>
      <c r="R1007" s="33">
        <f t="shared" si="54"/>
        <v>1</v>
      </c>
      <c r="S1007" s="34">
        <f t="shared" si="53"/>
        <v>25.6</v>
      </c>
    </row>
    <row r="1008" spans="1:19">
      <c r="A1008" s="25">
        <v>1005</v>
      </c>
      <c r="B1008" s="25" t="s">
        <v>1400</v>
      </c>
      <c r="C1008" s="25"/>
      <c r="D1008" s="25" t="s">
        <v>15</v>
      </c>
      <c r="E1008" s="37" t="s">
        <v>1324</v>
      </c>
      <c r="F1008" s="29" t="s">
        <v>1236</v>
      </c>
      <c r="G1008" s="25" t="s">
        <v>225</v>
      </c>
      <c r="H1008" s="29" t="s">
        <v>80</v>
      </c>
      <c r="I1008" s="25">
        <v>3</v>
      </c>
      <c r="J1008" s="25">
        <v>1</v>
      </c>
      <c r="K1008" s="33">
        <v>30.2</v>
      </c>
      <c r="L1008" s="33">
        <v>194.6</v>
      </c>
      <c r="M1008" s="33" t="s">
        <v>1747</v>
      </c>
      <c r="N1008" s="33">
        <v>1</v>
      </c>
      <c r="O1008" s="30">
        <v>134.19999999999999</v>
      </c>
      <c r="P1008" s="33" t="s">
        <v>32</v>
      </c>
      <c r="Q1008" s="34">
        <f t="shared" si="55"/>
        <v>30.2</v>
      </c>
      <c r="R1008" s="33">
        <f t="shared" si="54"/>
        <v>1</v>
      </c>
      <c r="S1008" s="34">
        <f t="shared" si="53"/>
        <v>30.2</v>
      </c>
    </row>
    <row r="1009" spans="1:19">
      <c r="A1009" s="25">
        <v>1006</v>
      </c>
      <c r="B1009" s="25" t="s">
        <v>1400</v>
      </c>
      <c r="C1009" s="25"/>
      <c r="D1009" s="25" t="s">
        <v>15</v>
      </c>
      <c r="E1009" s="37" t="s">
        <v>1325</v>
      </c>
      <c r="F1009" s="29" t="s">
        <v>1250</v>
      </c>
      <c r="G1009" s="25" t="s">
        <v>225</v>
      </c>
      <c r="H1009" s="29" t="s">
        <v>80</v>
      </c>
      <c r="I1009" s="25">
        <v>3</v>
      </c>
      <c r="J1009" s="25">
        <v>1</v>
      </c>
      <c r="K1009" s="33">
        <v>33.200000000000003</v>
      </c>
      <c r="L1009" s="33">
        <v>203.6</v>
      </c>
      <c r="M1009" s="33" t="s">
        <v>1747</v>
      </c>
      <c r="N1009" s="33">
        <v>1</v>
      </c>
      <c r="O1009" s="30">
        <v>137.19999999999999</v>
      </c>
      <c r="P1009" s="33" t="s">
        <v>32</v>
      </c>
      <c r="Q1009" s="34">
        <f t="shared" si="55"/>
        <v>33.200000000000003</v>
      </c>
      <c r="R1009" s="33">
        <f t="shared" si="54"/>
        <v>1</v>
      </c>
      <c r="S1009" s="34">
        <f t="shared" si="53"/>
        <v>33.200000000000003</v>
      </c>
    </row>
    <row r="1010" spans="1:19">
      <c r="A1010" s="25">
        <v>1007</v>
      </c>
      <c r="B1010" s="25" t="s">
        <v>1400</v>
      </c>
      <c r="C1010" s="25"/>
      <c r="D1010" s="25" t="s">
        <v>11</v>
      </c>
      <c r="E1010" s="37" t="s">
        <v>1326</v>
      </c>
      <c r="F1010" s="29" t="s">
        <v>1472</v>
      </c>
      <c r="G1010" s="25" t="s">
        <v>68</v>
      </c>
      <c r="H1010" s="29" t="s">
        <v>80</v>
      </c>
      <c r="I1010" s="25">
        <v>3</v>
      </c>
      <c r="J1010" s="25">
        <v>1</v>
      </c>
      <c r="K1010" s="33">
        <v>15.899999999999999</v>
      </c>
      <c r="L1010" s="33">
        <v>56.6</v>
      </c>
      <c r="M1010" s="33" t="s">
        <v>1747</v>
      </c>
      <c r="N1010" s="33">
        <v>1</v>
      </c>
      <c r="O1010" s="30">
        <v>24.8</v>
      </c>
      <c r="P1010" s="33" t="s">
        <v>32</v>
      </c>
      <c r="Q1010" s="34">
        <f t="shared" si="55"/>
        <v>15.899999999999999</v>
      </c>
      <c r="R1010" s="33">
        <f t="shared" si="54"/>
        <v>1</v>
      </c>
      <c r="S1010" s="34">
        <f t="shared" si="53"/>
        <v>15.9</v>
      </c>
    </row>
    <row r="1011" spans="1:19">
      <c r="A1011" s="25">
        <v>1008</v>
      </c>
      <c r="B1011" s="25" t="s">
        <v>1400</v>
      </c>
      <c r="C1011" s="25"/>
      <c r="D1011" s="25" t="s">
        <v>11</v>
      </c>
      <c r="E1011" s="37" t="s">
        <v>1327</v>
      </c>
      <c r="F1011" s="29" t="s">
        <v>1473</v>
      </c>
      <c r="G1011" s="25" t="s">
        <v>68</v>
      </c>
      <c r="H1011" s="29" t="s">
        <v>80</v>
      </c>
      <c r="I1011" s="25">
        <v>3</v>
      </c>
      <c r="J1011" s="25">
        <v>1</v>
      </c>
      <c r="K1011" s="33">
        <v>15.7</v>
      </c>
      <c r="L1011" s="33">
        <v>56</v>
      </c>
      <c r="M1011" s="33" t="s">
        <v>1747</v>
      </c>
      <c r="N1011" s="33">
        <v>1</v>
      </c>
      <c r="O1011" s="30">
        <v>24.6</v>
      </c>
      <c r="P1011" s="33" t="s">
        <v>32</v>
      </c>
      <c r="Q1011" s="34">
        <f t="shared" si="55"/>
        <v>15.7</v>
      </c>
      <c r="R1011" s="33">
        <f t="shared" si="54"/>
        <v>1</v>
      </c>
      <c r="S1011" s="34">
        <f t="shared" si="53"/>
        <v>15.7</v>
      </c>
    </row>
    <row r="1012" spans="1:19">
      <c r="A1012" s="25">
        <v>1009</v>
      </c>
      <c r="B1012" s="25" t="s">
        <v>1400</v>
      </c>
      <c r="C1012" s="25"/>
      <c r="D1012" s="25" t="s">
        <v>11</v>
      </c>
      <c r="E1012" s="37" t="s">
        <v>1328</v>
      </c>
      <c r="F1012" s="29" t="s">
        <v>1474</v>
      </c>
      <c r="G1012" s="25" t="s">
        <v>68</v>
      </c>
      <c r="H1012" s="29" t="s">
        <v>80</v>
      </c>
      <c r="I1012" s="25">
        <v>3</v>
      </c>
      <c r="J1012" s="25">
        <v>1</v>
      </c>
      <c r="K1012" s="33">
        <v>20.100000000000001</v>
      </c>
      <c r="L1012" s="33">
        <v>69.2</v>
      </c>
      <c r="M1012" s="33" t="s">
        <v>1747</v>
      </c>
      <c r="N1012" s="33">
        <v>1</v>
      </c>
      <c r="O1012" s="30">
        <v>29</v>
      </c>
      <c r="P1012" s="33" t="s">
        <v>32</v>
      </c>
      <c r="Q1012" s="34">
        <f t="shared" si="55"/>
        <v>20.100000000000001</v>
      </c>
      <c r="R1012" s="33">
        <f t="shared" si="54"/>
        <v>1</v>
      </c>
      <c r="S1012" s="34">
        <f t="shared" si="53"/>
        <v>20.100000000000001</v>
      </c>
    </row>
    <row r="1013" spans="1:19">
      <c r="A1013" s="25">
        <v>1010</v>
      </c>
      <c r="B1013" s="25" t="s">
        <v>1400</v>
      </c>
      <c r="C1013" s="25"/>
      <c r="D1013" s="25" t="s">
        <v>15</v>
      </c>
      <c r="E1013" s="37" t="s">
        <v>1329</v>
      </c>
      <c r="F1013" s="29" t="s">
        <v>1401</v>
      </c>
      <c r="G1013" s="25" t="s">
        <v>221</v>
      </c>
      <c r="H1013" s="29" t="s">
        <v>80</v>
      </c>
      <c r="I1013" s="25">
        <v>3</v>
      </c>
      <c r="J1013" s="25">
        <v>1</v>
      </c>
      <c r="K1013" s="33">
        <v>20.7</v>
      </c>
      <c r="L1013" s="33">
        <v>71</v>
      </c>
      <c r="M1013" s="33" t="s">
        <v>1747</v>
      </c>
      <c r="N1013" s="33">
        <v>1</v>
      </c>
      <c r="O1013" s="30">
        <v>29.6</v>
      </c>
      <c r="P1013" s="33" t="s">
        <v>32</v>
      </c>
      <c r="Q1013" s="34">
        <f t="shared" si="55"/>
        <v>20.7</v>
      </c>
      <c r="R1013" s="33">
        <f t="shared" si="54"/>
        <v>1</v>
      </c>
      <c r="S1013" s="34">
        <f t="shared" si="53"/>
        <v>20.7</v>
      </c>
    </row>
    <row r="1014" spans="1:19">
      <c r="A1014" s="25">
        <v>1011</v>
      </c>
      <c r="B1014" s="25" t="s">
        <v>1400</v>
      </c>
      <c r="C1014" s="25"/>
      <c r="D1014" s="25" t="s">
        <v>15</v>
      </c>
      <c r="E1014" s="37" t="s">
        <v>1330</v>
      </c>
      <c r="F1014" s="29" t="s">
        <v>1402</v>
      </c>
      <c r="G1014" s="25" t="s">
        <v>69</v>
      </c>
      <c r="H1014" s="29" t="s">
        <v>80</v>
      </c>
      <c r="I1014" s="25">
        <v>3</v>
      </c>
      <c r="J1014" s="25">
        <v>1</v>
      </c>
      <c r="K1014" s="33">
        <v>23.5</v>
      </c>
      <c r="L1014" s="33">
        <v>91.8</v>
      </c>
      <c r="M1014" s="33" t="s">
        <v>1747</v>
      </c>
      <c r="N1014" s="33">
        <v>1</v>
      </c>
      <c r="O1014" s="30">
        <v>44.8</v>
      </c>
      <c r="P1014" s="33" t="s">
        <v>32</v>
      </c>
      <c r="Q1014" s="34">
        <f t="shared" si="55"/>
        <v>23.5</v>
      </c>
      <c r="R1014" s="33">
        <f t="shared" si="54"/>
        <v>1</v>
      </c>
      <c r="S1014" s="34">
        <f t="shared" si="53"/>
        <v>23.5</v>
      </c>
    </row>
    <row r="1015" spans="1:19">
      <c r="A1015" s="25">
        <v>1012</v>
      </c>
      <c r="B1015" s="25" t="s">
        <v>1400</v>
      </c>
      <c r="C1015" s="25"/>
      <c r="D1015" s="25" t="s">
        <v>11</v>
      </c>
      <c r="E1015" s="37" t="s">
        <v>1331</v>
      </c>
      <c r="F1015" s="29" t="s">
        <v>1403</v>
      </c>
      <c r="G1015" s="25" t="s">
        <v>69</v>
      </c>
      <c r="H1015" s="29" t="s">
        <v>80</v>
      </c>
      <c r="I1015" s="25">
        <v>3</v>
      </c>
      <c r="J1015" s="25">
        <v>1</v>
      </c>
      <c r="K1015" s="33">
        <v>15.8</v>
      </c>
      <c r="L1015" s="33">
        <v>68.7</v>
      </c>
      <c r="M1015" s="33" t="s">
        <v>1747</v>
      </c>
      <c r="N1015" s="33">
        <v>1</v>
      </c>
      <c r="O1015" s="30">
        <v>37.1</v>
      </c>
      <c r="P1015" s="33" t="s">
        <v>32</v>
      </c>
      <c r="Q1015" s="34">
        <f t="shared" si="55"/>
        <v>15.8</v>
      </c>
      <c r="R1015" s="33">
        <f t="shared" si="54"/>
        <v>1</v>
      </c>
      <c r="S1015" s="34">
        <f t="shared" si="53"/>
        <v>15.8</v>
      </c>
    </row>
    <row r="1016" spans="1:19">
      <c r="A1016" s="25">
        <v>1013</v>
      </c>
      <c r="B1016" s="25" t="s">
        <v>1400</v>
      </c>
      <c r="C1016" s="25"/>
      <c r="D1016" s="25" t="s">
        <v>11</v>
      </c>
      <c r="E1016" s="37" t="s">
        <v>1332</v>
      </c>
      <c r="F1016" s="29" t="s">
        <v>1404</v>
      </c>
      <c r="G1016" s="25" t="s">
        <v>69</v>
      </c>
      <c r="H1016" s="29" t="s">
        <v>80</v>
      </c>
      <c r="I1016" s="25">
        <v>3</v>
      </c>
      <c r="J1016" s="25">
        <v>1</v>
      </c>
      <c r="K1016" s="33">
        <v>15.7</v>
      </c>
      <c r="L1016" s="33">
        <v>68.400000000000006</v>
      </c>
      <c r="M1016" s="33" t="s">
        <v>1747</v>
      </c>
      <c r="N1016" s="33">
        <v>1</v>
      </c>
      <c r="O1016" s="30">
        <v>37</v>
      </c>
      <c r="P1016" s="33" t="s">
        <v>32</v>
      </c>
      <c r="Q1016" s="34">
        <f t="shared" si="55"/>
        <v>15.7</v>
      </c>
      <c r="R1016" s="33">
        <f t="shared" si="54"/>
        <v>1</v>
      </c>
      <c r="S1016" s="34">
        <f t="shared" si="53"/>
        <v>15.7</v>
      </c>
    </row>
    <row r="1017" spans="1:19">
      <c r="A1017" s="25">
        <v>1014</v>
      </c>
      <c r="B1017" s="25" t="s">
        <v>1400</v>
      </c>
      <c r="C1017" s="25"/>
      <c r="D1017" s="25" t="s">
        <v>11</v>
      </c>
      <c r="E1017" s="37" t="s">
        <v>1333</v>
      </c>
      <c r="F1017" s="29" t="s">
        <v>1405</v>
      </c>
      <c r="G1017" s="25" t="s">
        <v>69</v>
      </c>
      <c r="H1017" s="29" t="s">
        <v>80</v>
      </c>
      <c r="I1017" s="25">
        <v>3</v>
      </c>
      <c r="J1017" s="25">
        <v>1</v>
      </c>
      <c r="K1017" s="33">
        <v>20.100000000000001</v>
      </c>
      <c r="L1017" s="33">
        <v>81.599999999999994</v>
      </c>
      <c r="M1017" s="33" t="s">
        <v>1747</v>
      </c>
      <c r="N1017" s="33">
        <v>1</v>
      </c>
      <c r="O1017" s="30">
        <v>41.4</v>
      </c>
      <c r="P1017" s="33" t="s">
        <v>32</v>
      </c>
      <c r="Q1017" s="34">
        <f t="shared" si="55"/>
        <v>20.100000000000001</v>
      </c>
      <c r="R1017" s="33">
        <f t="shared" si="54"/>
        <v>1</v>
      </c>
      <c r="S1017" s="34">
        <f t="shared" si="53"/>
        <v>20.100000000000001</v>
      </c>
    </row>
    <row r="1018" spans="1:19">
      <c r="A1018" s="25">
        <v>1015</v>
      </c>
      <c r="B1018" s="25" t="s">
        <v>1400</v>
      </c>
      <c r="C1018" s="25"/>
      <c r="D1018" s="25" t="s">
        <v>11</v>
      </c>
      <c r="E1018" s="37" t="s">
        <v>1334</v>
      </c>
      <c r="F1018" s="29" t="s">
        <v>1406</v>
      </c>
      <c r="G1018" s="25" t="s">
        <v>69</v>
      </c>
      <c r="H1018" s="29" t="s">
        <v>80</v>
      </c>
      <c r="I1018" s="25">
        <v>3</v>
      </c>
      <c r="J1018" s="25">
        <v>1</v>
      </c>
      <c r="K1018" s="33">
        <v>22.799999999999997</v>
      </c>
      <c r="L1018" s="33">
        <v>89.7</v>
      </c>
      <c r="M1018" s="33" t="s">
        <v>1747</v>
      </c>
      <c r="N1018" s="33">
        <v>1</v>
      </c>
      <c r="O1018" s="30">
        <v>44.1</v>
      </c>
      <c r="P1018" s="33" t="s">
        <v>32</v>
      </c>
      <c r="Q1018" s="34">
        <f t="shared" si="55"/>
        <v>22.799999999999997</v>
      </c>
      <c r="R1018" s="33">
        <f t="shared" si="54"/>
        <v>1</v>
      </c>
      <c r="S1018" s="34">
        <f t="shared" si="53"/>
        <v>22.8</v>
      </c>
    </row>
    <row r="1019" spans="1:19">
      <c r="A1019" s="25">
        <v>1016</v>
      </c>
      <c r="B1019" s="25" t="s">
        <v>1400</v>
      </c>
      <c r="C1019" s="25"/>
      <c r="D1019" s="25" t="s">
        <v>11</v>
      </c>
      <c r="E1019" s="37" t="s">
        <v>1335</v>
      </c>
      <c r="F1019" s="29" t="s">
        <v>1407</v>
      </c>
      <c r="G1019" s="25" t="s">
        <v>41</v>
      </c>
      <c r="H1019" s="29" t="s">
        <v>80</v>
      </c>
      <c r="I1019" s="25">
        <v>3</v>
      </c>
      <c r="J1019" s="25">
        <v>1</v>
      </c>
      <c r="K1019" s="33">
        <v>22.8</v>
      </c>
      <c r="L1019" s="33">
        <v>96</v>
      </c>
      <c r="M1019" s="33" t="s">
        <v>1747</v>
      </c>
      <c r="N1019" s="33">
        <v>1</v>
      </c>
      <c r="O1019" s="30">
        <v>50.4</v>
      </c>
      <c r="P1019" s="33" t="s">
        <v>32</v>
      </c>
      <c r="Q1019" s="34">
        <f t="shared" si="55"/>
        <v>22.8</v>
      </c>
      <c r="R1019" s="33">
        <f t="shared" si="54"/>
        <v>1</v>
      </c>
      <c r="S1019" s="34">
        <f t="shared" si="53"/>
        <v>22.8</v>
      </c>
    </row>
    <row r="1020" spans="1:19">
      <c r="A1020" s="25">
        <v>1017</v>
      </c>
      <c r="B1020" s="25" t="s">
        <v>1400</v>
      </c>
      <c r="C1020" s="25"/>
      <c r="D1020" s="25" t="s">
        <v>11</v>
      </c>
      <c r="E1020" s="37" t="s">
        <v>1336</v>
      </c>
      <c r="F1020" s="29" t="s">
        <v>1408</v>
      </c>
      <c r="G1020" s="25" t="s">
        <v>41</v>
      </c>
      <c r="H1020" s="29" t="s">
        <v>80</v>
      </c>
      <c r="I1020" s="25">
        <v>3</v>
      </c>
      <c r="J1020" s="25">
        <v>1</v>
      </c>
      <c r="K1020" s="33">
        <v>15.100000000000001</v>
      </c>
      <c r="L1020" s="33">
        <v>72.900000000000006</v>
      </c>
      <c r="M1020" s="33" t="s">
        <v>1747</v>
      </c>
      <c r="N1020" s="33">
        <v>1</v>
      </c>
      <c r="O1020" s="30">
        <v>42.7</v>
      </c>
      <c r="P1020" s="33" t="s">
        <v>32</v>
      </c>
      <c r="Q1020" s="34">
        <f t="shared" si="55"/>
        <v>15.100000000000001</v>
      </c>
      <c r="R1020" s="33">
        <f t="shared" si="54"/>
        <v>1</v>
      </c>
      <c r="S1020" s="34">
        <f t="shared" si="53"/>
        <v>15.1</v>
      </c>
    </row>
    <row r="1021" spans="1:19">
      <c r="A1021" s="25">
        <v>1018</v>
      </c>
      <c r="B1021" s="25" t="s">
        <v>1400</v>
      </c>
      <c r="C1021" s="25"/>
      <c r="D1021" s="25" t="s">
        <v>11</v>
      </c>
      <c r="E1021" s="37" t="s">
        <v>1337</v>
      </c>
      <c r="F1021" s="29" t="s">
        <v>1409</v>
      </c>
      <c r="G1021" s="25" t="s">
        <v>41</v>
      </c>
      <c r="H1021" s="29" t="s">
        <v>80</v>
      </c>
      <c r="I1021" s="25">
        <v>3</v>
      </c>
      <c r="J1021" s="25">
        <v>1</v>
      </c>
      <c r="K1021" s="33">
        <v>15</v>
      </c>
      <c r="L1021" s="33">
        <v>72.599999999999994</v>
      </c>
      <c r="M1021" s="33" t="s">
        <v>1747</v>
      </c>
      <c r="N1021" s="33">
        <v>1</v>
      </c>
      <c r="O1021" s="30">
        <v>42.6</v>
      </c>
      <c r="P1021" s="33" t="s">
        <v>32</v>
      </c>
      <c r="Q1021" s="34">
        <f t="shared" si="55"/>
        <v>15</v>
      </c>
      <c r="R1021" s="33">
        <f t="shared" si="54"/>
        <v>1</v>
      </c>
      <c r="S1021" s="34">
        <f t="shared" si="53"/>
        <v>15</v>
      </c>
    </row>
    <row r="1022" spans="1:19">
      <c r="A1022" s="25">
        <v>1019</v>
      </c>
      <c r="B1022" s="25" t="s">
        <v>1400</v>
      </c>
      <c r="C1022" s="25"/>
      <c r="D1022" s="25" t="s">
        <v>11</v>
      </c>
      <c r="E1022" s="37" t="s">
        <v>1338</v>
      </c>
      <c r="F1022" s="29" t="s">
        <v>1410</v>
      </c>
      <c r="G1022" s="25" t="s">
        <v>41</v>
      </c>
      <c r="H1022" s="29" t="s">
        <v>80</v>
      </c>
      <c r="I1022" s="25">
        <v>3</v>
      </c>
      <c r="J1022" s="25">
        <v>1</v>
      </c>
      <c r="K1022" s="33">
        <v>19.399999999999999</v>
      </c>
      <c r="L1022" s="33">
        <v>85.8</v>
      </c>
      <c r="M1022" s="33" t="s">
        <v>1747</v>
      </c>
      <c r="N1022" s="33">
        <v>1</v>
      </c>
      <c r="O1022" s="30">
        <v>47</v>
      </c>
      <c r="P1022" s="33" t="s">
        <v>32</v>
      </c>
      <c r="Q1022" s="34">
        <f t="shared" si="55"/>
        <v>19.399999999999999</v>
      </c>
      <c r="R1022" s="33">
        <f t="shared" si="54"/>
        <v>1</v>
      </c>
      <c r="S1022" s="34">
        <f t="shared" si="53"/>
        <v>19.399999999999999</v>
      </c>
    </row>
    <row r="1023" spans="1:19">
      <c r="A1023" s="25">
        <v>1020</v>
      </c>
      <c r="B1023" s="25" t="s">
        <v>1400</v>
      </c>
      <c r="C1023" s="25"/>
      <c r="D1023" s="25" t="s">
        <v>11</v>
      </c>
      <c r="E1023" s="37" t="s">
        <v>1339</v>
      </c>
      <c r="F1023" s="29" t="s">
        <v>1411</v>
      </c>
      <c r="G1023" s="25" t="s">
        <v>41</v>
      </c>
      <c r="H1023" s="29" t="s">
        <v>80</v>
      </c>
      <c r="I1023" s="25">
        <v>3</v>
      </c>
      <c r="J1023" s="25">
        <v>1</v>
      </c>
      <c r="K1023" s="33">
        <v>22.1</v>
      </c>
      <c r="L1023" s="33">
        <v>93.9</v>
      </c>
      <c r="M1023" s="33" t="s">
        <v>1747</v>
      </c>
      <c r="N1023" s="33">
        <v>1</v>
      </c>
      <c r="O1023" s="30">
        <v>49.7</v>
      </c>
      <c r="P1023" s="33" t="s">
        <v>32</v>
      </c>
      <c r="Q1023" s="34">
        <f t="shared" si="55"/>
        <v>22.1</v>
      </c>
      <c r="R1023" s="33">
        <f t="shared" si="54"/>
        <v>1</v>
      </c>
      <c r="S1023" s="34">
        <f t="shared" si="53"/>
        <v>22.1</v>
      </c>
    </row>
    <row r="1024" spans="1:19">
      <c r="A1024" s="25">
        <v>1021</v>
      </c>
      <c r="B1024" s="25" t="s">
        <v>1400</v>
      </c>
      <c r="C1024" s="25"/>
      <c r="D1024" s="25" t="s">
        <v>11</v>
      </c>
      <c r="E1024" s="37" t="s">
        <v>1340</v>
      </c>
      <c r="F1024" s="29" t="s">
        <v>1412</v>
      </c>
      <c r="G1024" s="25" t="s">
        <v>33</v>
      </c>
      <c r="H1024" s="29" t="s">
        <v>80</v>
      </c>
      <c r="I1024" s="25">
        <v>3</v>
      </c>
      <c r="J1024" s="25">
        <v>1</v>
      </c>
      <c r="K1024" s="33">
        <v>22.8</v>
      </c>
      <c r="L1024" s="33">
        <v>102.4</v>
      </c>
      <c r="M1024" s="33" t="s">
        <v>1747</v>
      </c>
      <c r="N1024" s="33">
        <v>1</v>
      </c>
      <c r="O1024" s="30">
        <v>56.8</v>
      </c>
      <c r="P1024" s="33" t="s">
        <v>32</v>
      </c>
      <c r="Q1024" s="34">
        <f t="shared" si="55"/>
        <v>22.8</v>
      </c>
      <c r="R1024" s="33">
        <f t="shared" si="54"/>
        <v>1</v>
      </c>
      <c r="S1024" s="34">
        <f t="shared" si="53"/>
        <v>22.8</v>
      </c>
    </row>
    <row r="1025" spans="1:19">
      <c r="A1025" s="25">
        <v>1022</v>
      </c>
      <c r="B1025" s="25" t="s">
        <v>1400</v>
      </c>
      <c r="C1025" s="25"/>
      <c r="D1025" s="25" t="s">
        <v>11</v>
      </c>
      <c r="E1025" s="37" t="s">
        <v>1341</v>
      </c>
      <c r="F1025" s="29" t="s">
        <v>1413</v>
      </c>
      <c r="G1025" s="25" t="s">
        <v>33</v>
      </c>
      <c r="H1025" s="29" t="s">
        <v>80</v>
      </c>
      <c r="I1025" s="25">
        <v>3</v>
      </c>
      <c r="J1025" s="25">
        <v>1</v>
      </c>
      <c r="K1025" s="33">
        <v>15.100000000000001</v>
      </c>
      <c r="L1025" s="33">
        <v>79.3</v>
      </c>
      <c r="M1025" s="33" t="s">
        <v>1747</v>
      </c>
      <c r="N1025" s="33">
        <v>1</v>
      </c>
      <c r="O1025" s="30">
        <v>49.1</v>
      </c>
      <c r="P1025" s="33" t="s">
        <v>32</v>
      </c>
      <c r="Q1025" s="34">
        <f t="shared" si="55"/>
        <v>15.100000000000001</v>
      </c>
      <c r="R1025" s="33">
        <f t="shared" si="54"/>
        <v>1</v>
      </c>
      <c r="S1025" s="34">
        <f t="shared" si="53"/>
        <v>15.1</v>
      </c>
    </row>
    <row r="1026" spans="1:19">
      <c r="A1026" s="25">
        <v>1023</v>
      </c>
      <c r="B1026" s="25" t="s">
        <v>1400</v>
      </c>
      <c r="C1026" s="25"/>
      <c r="D1026" s="25" t="s">
        <v>11</v>
      </c>
      <c r="E1026" s="37" t="s">
        <v>1342</v>
      </c>
      <c r="F1026" s="29" t="s">
        <v>1414</v>
      </c>
      <c r="G1026" s="25" t="s">
        <v>33</v>
      </c>
      <c r="H1026" s="29" t="s">
        <v>80</v>
      </c>
      <c r="I1026" s="25">
        <v>3</v>
      </c>
      <c r="J1026" s="25">
        <v>1</v>
      </c>
      <c r="K1026" s="33">
        <v>15</v>
      </c>
      <c r="L1026" s="33">
        <v>79</v>
      </c>
      <c r="M1026" s="33" t="s">
        <v>1747</v>
      </c>
      <c r="N1026" s="33">
        <v>1</v>
      </c>
      <c r="O1026" s="30">
        <v>49</v>
      </c>
      <c r="P1026" s="33" t="s">
        <v>32</v>
      </c>
      <c r="Q1026" s="34">
        <f t="shared" si="55"/>
        <v>15</v>
      </c>
      <c r="R1026" s="33">
        <f t="shared" si="54"/>
        <v>1</v>
      </c>
      <c r="S1026" s="34">
        <f t="shared" si="53"/>
        <v>15</v>
      </c>
    </row>
    <row r="1027" spans="1:19">
      <c r="A1027" s="25">
        <v>1024</v>
      </c>
      <c r="B1027" s="25" t="s">
        <v>1400</v>
      </c>
      <c r="C1027" s="25"/>
      <c r="D1027" s="25" t="s">
        <v>11</v>
      </c>
      <c r="E1027" s="37" t="s">
        <v>1343</v>
      </c>
      <c r="F1027" s="29" t="s">
        <v>1415</v>
      </c>
      <c r="G1027" s="25" t="s">
        <v>33</v>
      </c>
      <c r="H1027" s="29" t="s">
        <v>80</v>
      </c>
      <c r="I1027" s="25">
        <v>3</v>
      </c>
      <c r="J1027" s="25">
        <v>1</v>
      </c>
      <c r="K1027" s="33">
        <v>19.399999999999999</v>
      </c>
      <c r="L1027" s="33">
        <v>92.2</v>
      </c>
      <c r="M1027" s="33" t="s">
        <v>1747</v>
      </c>
      <c r="N1027" s="33">
        <v>1</v>
      </c>
      <c r="O1027" s="30">
        <v>53.4</v>
      </c>
      <c r="P1027" s="33" t="s">
        <v>32</v>
      </c>
      <c r="Q1027" s="34">
        <f t="shared" si="55"/>
        <v>19.399999999999999</v>
      </c>
      <c r="R1027" s="33">
        <f t="shared" si="54"/>
        <v>1</v>
      </c>
      <c r="S1027" s="34">
        <f t="shared" si="53"/>
        <v>19.399999999999999</v>
      </c>
    </row>
    <row r="1028" spans="1:19">
      <c r="A1028" s="25">
        <v>1025</v>
      </c>
      <c r="B1028" s="25" t="s">
        <v>948</v>
      </c>
      <c r="C1028" s="25"/>
      <c r="D1028" s="25" t="s">
        <v>11</v>
      </c>
      <c r="E1028" s="37" t="s">
        <v>1344</v>
      </c>
      <c r="F1028" s="29" t="s">
        <v>1416</v>
      </c>
      <c r="G1028" s="25" t="s">
        <v>33</v>
      </c>
      <c r="H1028" s="29" t="s">
        <v>80</v>
      </c>
      <c r="I1028" s="25">
        <v>3</v>
      </c>
      <c r="J1028" s="25">
        <v>1</v>
      </c>
      <c r="K1028" s="33">
        <v>21.4</v>
      </c>
      <c r="L1028" s="33">
        <v>98.2</v>
      </c>
      <c r="M1028" s="33" t="s">
        <v>1747</v>
      </c>
      <c r="N1028" s="33">
        <v>1</v>
      </c>
      <c r="O1028" s="30">
        <v>55.4</v>
      </c>
      <c r="P1028" s="33" t="s">
        <v>32</v>
      </c>
      <c r="Q1028" s="34">
        <f t="shared" si="55"/>
        <v>21.4</v>
      </c>
      <c r="R1028" s="33">
        <f t="shared" si="54"/>
        <v>1</v>
      </c>
      <c r="S1028" s="34">
        <f t="shared" si="53"/>
        <v>21.4</v>
      </c>
    </row>
    <row r="1029" spans="1:19">
      <c r="A1029" s="25">
        <v>1026</v>
      </c>
      <c r="B1029" s="25" t="s">
        <v>948</v>
      </c>
      <c r="C1029" s="25"/>
      <c r="D1029" s="25" t="s">
        <v>11</v>
      </c>
      <c r="E1029" s="37" t="s">
        <v>1345</v>
      </c>
      <c r="F1029" s="29" t="s">
        <v>1417</v>
      </c>
      <c r="G1029" s="25" t="s">
        <v>34</v>
      </c>
      <c r="H1029" s="29" t="s">
        <v>80</v>
      </c>
      <c r="I1029" s="25">
        <v>3</v>
      </c>
      <c r="J1029" s="25">
        <v>1</v>
      </c>
      <c r="K1029" s="33">
        <v>22.1</v>
      </c>
      <c r="L1029" s="33">
        <v>106.6</v>
      </c>
      <c r="M1029" s="33" t="s">
        <v>1747</v>
      </c>
      <c r="N1029" s="33">
        <v>1</v>
      </c>
      <c r="O1029" s="30">
        <v>62.4</v>
      </c>
      <c r="P1029" s="33" t="s">
        <v>32</v>
      </c>
      <c r="Q1029" s="34">
        <f t="shared" si="55"/>
        <v>22.1</v>
      </c>
      <c r="R1029" s="33">
        <f t="shared" si="54"/>
        <v>1</v>
      </c>
      <c r="S1029" s="34">
        <f t="shared" ref="S1029:S1092" si="56">IF(R1029="",0,ROUND(Q1029*R1029,1))</f>
        <v>22.1</v>
      </c>
    </row>
    <row r="1030" spans="1:19">
      <c r="A1030" s="25">
        <v>1027</v>
      </c>
      <c r="B1030" s="25" t="s">
        <v>948</v>
      </c>
      <c r="C1030" s="25"/>
      <c r="D1030" s="25" t="s">
        <v>11</v>
      </c>
      <c r="E1030" s="37" t="s">
        <v>1346</v>
      </c>
      <c r="F1030" s="29" t="s">
        <v>1418</v>
      </c>
      <c r="G1030" s="25" t="s">
        <v>34</v>
      </c>
      <c r="H1030" s="29" t="s">
        <v>80</v>
      </c>
      <c r="I1030" s="25">
        <v>3</v>
      </c>
      <c r="J1030" s="25">
        <v>1</v>
      </c>
      <c r="K1030" s="33">
        <v>14.399999999999999</v>
      </c>
      <c r="L1030" s="33">
        <v>83.5</v>
      </c>
      <c r="M1030" s="33" t="s">
        <v>1747</v>
      </c>
      <c r="N1030" s="33">
        <v>1</v>
      </c>
      <c r="O1030" s="30">
        <v>54.7</v>
      </c>
      <c r="P1030" s="33" t="s">
        <v>32</v>
      </c>
      <c r="Q1030" s="34">
        <f t="shared" si="55"/>
        <v>14.399999999999999</v>
      </c>
      <c r="R1030" s="33">
        <f t="shared" si="54"/>
        <v>1</v>
      </c>
      <c r="S1030" s="34">
        <f t="shared" si="56"/>
        <v>14.4</v>
      </c>
    </row>
    <row r="1031" spans="1:19">
      <c r="A1031" s="25">
        <v>1028</v>
      </c>
      <c r="B1031" s="25" t="s">
        <v>948</v>
      </c>
      <c r="C1031" s="25"/>
      <c r="D1031" s="25" t="s">
        <v>11</v>
      </c>
      <c r="E1031" s="37" t="s">
        <v>1347</v>
      </c>
      <c r="F1031" s="29" t="s">
        <v>1419</v>
      </c>
      <c r="G1031" s="25" t="s">
        <v>34</v>
      </c>
      <c r="H1031" s="29" t="s">
        <v>80</v>
      </c>
      <c r="I1031" s="25">
        <v>3</v>
      </c>
      <c r="J1031" s="25">
        <v>1</v>
      </c>
      <c r="K1031" s="33">
        <v>14.299999999999999</v>
      </c>
      <c r="L1031" s="33">
        <v>83.2</v>
      </c>
      <c r="M1031" s="33" t="s">
        <v>1747</v>
      </c>
      <c r="N1031" s="33">
        <v>1</v>
      </c>
      <c r="O1031" s="30">
        <v>54.6</v>
      </c>
      <c r="P1031" s="33" t="s">
        <v>32</v>
      </c>
      <c r="Q1031" s="34">
        <f t="shared" si="55"/>
        <v>14.299999999999999</v>
      </c>
      <c r="R1031" s="33">
        <f t="shared" si="54"/>
        <v>1</v>
      </c>
      <c r="S1031" s="34">
        <f t="shared" si="56"/>
        <v>14.3</v>
      </c>
    </row>
    <row r="1032" spans="1:19">
      <c r="A1032" s="25">
        <v>1029</v>
      </c>
      <c r="B1032" s="25" t="s">
        <v>948</v>
      </c>
      <c r="C1032" s="25"/>
      <c r="D1032" s="25" t="s">
        <v>11</v>
      </c>
      <c r="E1032" s="37" t="s">
        <v>1348</v>
      </c>
      <c r="F1032" s="29" t="s">
        <v>1420</v>
      </c>
      <c r="G1032" s="25" t="s">
        <v>34</v>
      </c>
      <c r="H1032" s="29" t="s">
        <v>80</v>
      </c>
      <c r="I1032" s="25">
        <v>3</v>
      </c>
      <c r="J1032" s="25">
        <v>1</v>
      </c>
      <c r="K1032" s="33">
        <v>18.7</v>
      </c>
      <c r="L1032" s="33">
        <v>96.4</v>
      </c>
      <c r="M1032" s="33" t="s">
        <v>1747</v>
      </c>
      <c r="N1032" s="33">
        <v>1</v>
      </c>
      <c r="O1032" s="30">
        <v>59</v>
      </c>
      <c r="P1032" s="33" t="s">
        <v>32</v>
      </c>
      <c r="Q1032" s="34">
        <f t="shared" si="55"/>
        <v>18.7</v>
      </c>
      <c r="R1032" s="33">
        <f t="shared" si="54"/>
        <v>1</v>
      </c>
      <c r="S1032" s="34">
        <f t="shared" si="56"/>
        <v>18.7</v>
      </c>
    </row>
    <row r="1033" spans="1:19">
      <c r="A1033" s="25">
        <v>1030</v>
      </c>
      <c r="B1033" s="25" t="s">
        <v>948</v>
      </c>
      <c r="C1033" s="25"/>
      <c r="D1033" s="25" t="s">
        <v>11</v>
      </c>
      <c r="E1033" s="37" t="s">
        <v>1349</v>
      </c>
      <c r="F1033" s="29" t="s">
        <v>1421</v>
      </c>
      <c r="G1033" s="25" t="s">
        <v>34</v>
      </c>
      <c r="H1033" s="29" t="s">
        <v>80</v>
      </c>
      <c r="I1033" s="25">
        <v>3</v>
      </c>
      <c r="J1033" s="25">
        <v>1</v>
      </c>
      <c r="K1033" s="33">
        <v>21.4</v>
      </c>
      <c r="L1033" s="33">
        <v>104.5</v>
      </c>
      <c r="M1033" s="33" t="s">
        <v>1747</v>
      </c>
      <c r="N1033" s="33">
        <v>1</v>
      </c>
      <c r="O1033" s="30">
        <v>61.7</v>
      </c>
      <c r="P1033" s="33" t="s">
        <v>32</v>
      </c>
      <c r="Q1033" s="34">
        <f t="shared" si="55"/>
        <v>21.4</v>
      </c>
      <c r="R1033" s="33">
        <f t="shared" si="54"/>
        <v>1</v>
      </c>
      <c r="S1033" s="34">
        <f t="shared" si="56"/>
        <v>21.4</v>
      </c>
    </row>
    <row r="1034" spans="1:19">
      <c r="A1034" s="25">
        <v>1031</v>
      </c>
      <c r="B1034" s="25" t="s">
        <v>948</v>
      </c>
      <c r="C1034" s="25"/>
      <c r="D1034" s="25" t="s">
        <v>11</v>
      </c>
      <c r="E1034" s="37" t="s">
        <v>1350</v>
      </c>
      <c r="F1034" s="29" t="s">
        <v>1422</v>
      </c>
      <c r="G1034" s="25" t="s">
        <v>36</v>
      </c>
      <c r="H1034" s="29" t="s">
        <v>80</v>
      </c>
      <c r="I1034" s="25">
        <v>3</v>
      </c>
      <c r="J1034" s="25">
        <v>1</v>
      </c>
      <c r="K1034" s="33">
        <v>22.1</v>
      </c>
      <c r="L1034" s="33">
        <v>112.9</v>
      </c>
      <c r="M1034" s="33" t="s">
        <v>1747</v>
      </c>
      <c r="N1034" s="33">
        <v>1</v>
      </c>
      <c r="O1034" s="30">
        <v>68.7</v>
      </c>
      <c r="P1034" s="33" t="s">
        <v>32</v>
      </c>
      <c r="Q1034" s="34">
        <f t="shared" si="55"/>
        <v>22.1</v>
      </c>
      <c r="R1034" s="33">
        <f t="shared" si="54"/>
        <v>1</v>
      </c>
      <c r="S1034" s="34">
        <f t="shared" si="56"/>
        <v>22.1</v>
      </c>
    </row>
    <row r="1035" spans="1:19">
      <c r="A1035" s="25">
        <v>1032</v>
      </c>
      <c r="B1035" s="25" t="s">
        <v>948</v>
      </c>
      <c r="C1035" s="25"/>
      <c r="D1035" s="25" t="s">
        <v>11</v>
      </c>
      <c r="E1035" s="37" t="s">
        <v>1351</v>
      </c>
      <c r="F1035" s="29" t="s">
        <v>1423</v>
      </c>
      <c r="G1035" s="25" t="s">
        <v>36</v>
      </c>
      <c r="H1035" s="29" t="s">
        <v>80</v>
      </c>
      <c r="I1035" s="25">
        <v>3</v>
      </c>
      <c r="J1035" s="25">
        <v>1</v>
      </c>
      <c r="K1035" s="33">
        <v>14.399999999999999</v>
      </c>
      <c r="L1035" s="33">
        <v>89.8</v>
      </c>
      <c r="M1035" s="33" t="s">
        <v>1747</v>
      </c>
      <c r="N1035" s="33">
        <v>1</v>
      </c>
      <c r="O1035" s="30">
        <v>61</v>
      </c>
      <c r="P1035" s="33" t="s">
        <v>2211</v>
      </c>
      <c r="Q1035" s="34">
        <f t="shared" si="55"/>
        <v>14.399999999999999</v>
      </c>
      <c r="R1035" s="33">
        <f t="shared" si="54"/>
        <v>1</v>
      </c>
      <c r="S1035" s="34">
        <f t="shared" si="56"/>
        <v>14.4</v>
      </c>
    </row>
    <row r="1036" spans="1:19">
      <c r="A1036" s="25">
        <v>1033</v>
      </c>
      <c r="B1036" s="25" t="s">
        <v>948</v>
      </c>
      <c r="C1036" s="25"/>
      <c r="D1036" s="25" t="s">
        <v>11</v>
      </c>
      <c r="E1036" s="37" t="s">
        <v>1352</v>
      </c>
      <c r="F1036" s="29" t="s">
        <v>1424</v>
      </c>
      <c r="G1036" s="25" t="s">
        <v>36</v>
      </c>
      <c r="H1036" s="29" t="s">
        <v>2214</v>
      </c>
      <c r="I1036" s="25">
        <v>3</v>
      </c>
      <c r="J1036" s="25">
        <v>1</v>
      </c>
      <c r="K1036" s="33">
        <v>14.299999999999999</v>
      </c>
      <c r="L1036" s="33">
        <v>89.5</v>
      </c>
      <c r="M1036" s="33" t="s">
        <v>1747</v>
      </c>
      <c r="N1036" s="33">
        <v>1</v>
      </c>
      <c r="O1036" s="30">
        <v>60.9</v>
      </c>
      <c r="P1036" s="33" t="s">
        <v>2211</v>
      </c>
      <c r="Q1036" s="34">
        <f t="shared" si="55"/>
        <v>14.299999999999999</v>
      </c>
      <c r="R1036" s="33">
        <f t="shared" si="54"/>
        <v>1</v>
      </c>
      <c r="S1036" s="34">
        <f t="shared" si="56"/>
        <v>14.3</v>
      </c>
    </row>
    <row r="1037" spans="1:19">
      <c r="A1037" s="25">
        <v>1034</v>
      </c>
      <c r="B1037" s="25" t="s">
        <v>948</v>
      </c>
      <c r="C1037" s="25"/>
      <c r="D1037" s="25" t="s">
        <v>11</v>
      </c>
      <c r="E1037" s="37" t="s">
        <v>1353</v>
      </c>
      <c r="F1037" s="29" t="s">
        <v>1425</v>
      </c>
      <c r="G1037" s="25" t="s">
        <v>36</v>
      </c>
      <c r="H1037" s="29" t="s">
        <v>2214</v>
      </c>
      <c r="I1037" s="25">
        <v>3</v>
      </c>
      <c r="J1037" s="25">
        <v>1</v>
      </c>
      <c r="K1037" s="33">
        <v>18.2</v>
      </c>
      <c r="L1037" s="33">
        <v>101.2</v>
      </c>
      <c r="M1037" s="33" t="s">
        <v>1747</v>
      </c>
      <c r="N1037" s="33">
        <v>1</v>
      </c>
      <c r="O1037" s="30">
        <v>64.8</v>
      </c>
      <c r="P1037" s="33" t="s">
        <v>2211</v>
      </c>
      <c r="Q1037" s="34">
        <f t="shared" si="55"/>
        <v>18.2</v>
      </c>
      <c r="R1037" s="33">
        <f t="shared" si="54"/>
        <v>1</v>
      </c>
      <c r="S1037" s="34">
        <f t="shared" si="56"/>
        <v>18.2</v>
      </c>
    </row>
    <row r="1038" spans="1:19">
      <c r="A1038" s="25">
        <v>1035</v>
      </c>
      <c r="B1038" s="25" t="s">
        <v>948</v>
      </c>
      <c r="C1038" s="25"/>
      <c r="D1038" s="25" t="s">
        <v>11</v>
      </c>
      <c r="E1038" s="37" t="s">
        <v>1354</v>
      </c>
      <c r="F1038" s="29" t="s">
        <v>1426</v>
      </c>
      <c r="G1038" s="25" t="s">
        <v>36</v>
      </c>
      <c r="H1038" s="29" t="s">
        <v>2214</v>
      </c>
      <c r="I1038" s="25">
        <v>3</v>
      </c>
      <c r="J1038" s="25">
        <v>1</v>
      </c>
      <c r="K1038" s="33">
        <v>20.9</v>
      </c>
      <c r="L1038" s="33">
        <v>109.3</v>
      </c>
      <c r="M1038" s="33" t="s">
        <v>1747</v>
      </c>
      <c r="N1038" s="33">
        <v>1</v>
      </c>
      <c r="O1038" s="30">
        <v>67.5</v>
      </c>
      <c r="P1038" s="33" t="s">
        <v>2202</v>
      </c>
      <c r="Q1038" s="34">
        <f t="shared" si="55"/>
        <v>20.9</v>
      </c>
      <c r="R1038" s="33">
        <f t="shared" si="54"/>
        <v>1</v>
      </c>
      <c r="S1038" s="34">
        <f t="shared" si="56"/>
        <v>20.9</v>
      </c>
    </row>
    <row r="1039" spans="1:19">
      <c r="A1039" s="25">
        <v>1036</v>
      </c>
      <c r="B1039" s="25" t="s">
        <v>948</v>
      </c>
      <c r="C1039" s="25"/>
      <c r="D1039" s="25" t="s">
        <v>11</v>
      </c>
      <c r="E1039" s="37" t="s">
        <v>1355</v>
      </c>
      <c r="F1039" s="29" t="s">
        <v>1427</v>
      </c>
      <c r="G1039" s="25" t="s">
        <v>37</v>
      </c>
      <c r="H1039" s="29" t="s">
        <v>2214</v>
      </c>
      <c r="I1039" s="25">
        <v>3</v>
      </c>
      <c r="J1039" s="25">
        <v>1</v>
      </c>
      <c r="K1039" s="33">
        <v>21.6</v>
      </c>
      <c r="L1039" s="33">
        <v>117.8</v>
      </c>
      <c r="M1039" s="33" t="s">
        <v>1747</v>
      </c>
      <c r="N1039" s="33">
        <v>1</v>
      </c>
      <c r="O1039" s="30">
        <v>74.599999999999994</v>
      </c>
      <c r="P1039" s="33" t="s">
        <v>32</v>
      </c>
      <c r="Q1039" s="34">
        <f t="shared" si="55"/>
        <v>21.6</v>
      </c>
      <c r="R1039" s="33">
        <f t="shared" si="54"/>
        <v>1</v>
      </c>
      <c r="S1039" s="34">
        <f t="shared" si="56"/>
        <v>21.6</v>
      </c>
    </row>
    <row r="1040" spans="1:19">
      <c r="A1040" s="25">
        <v>1037</v>
      </c>
      <c r="B1040" s="25" t="s">
        <v>948</v>
      </c>
      <c r="C1040" s="25"/>
      <c r="D1040" s="25" t="s">
        <v>11</v>
      </c>
      <c r="E1040" s="37" t="s">
        <v>1356</v>
      </c>
      <c r="F1040" s="29" t="s">
        <v>1428</v>
      </c>
      <c r="G1040" s="25" t="s">
        <v>37</v>
      </c>
      <c r="H1040" s="29" t="s">
        <v>2214</v>
      </c>
      <c r="I1040" s="25">
        <v>3</v>
      </c>
      <c r="J1040" s="25">
        <v>1</v>
      </c>
      <c r="K1040" s="33">
        <v>13.899999999999999</v>
      </c>
      <c r="L1040" s="33">
        <v>94.7</v>
      </c>
      <c r="M1040" s="33" t="s">
        <v>1747</v>
      </c>
      <c r="N1040" s="33">
        <v>1</v>
      </c>
      <c r="O1040" s="30">
        <v>66.900000000000006</v>
      </c>
      <c r="P1040" s="33" t="s">
        <v>2211</v>
      </c>
      <c r="Q1040" s="34">
        <f t="shared" si="55"/>
        <v>13.899999999999999</v>
      </c>
      <c r="R1040" s="33">
        <f t="shared" si="54"/>
        <v>1</v>
      </c>
      <c r="S1040" s="34">
        <f t="shared" si="56"/>
        <v>13.9</v>
      </c>
    </row>
    <row r="1041" spans="1:19">
      <c r="A1041" s="25">
        <v>1038</v>
      </c>
      <c r="B1041" s="25" t="s">
        <v>948</v>
      </c>
      <c r="C1041" s="25"/>
      <c r="D1041" s="25" t="s">
        <v>11</v>
      </c>
      <c r="E1041" s="37" t="s">
        <v>1357</v>
      </c>
      <c r="F1041" s="29" t="s">
        <v>1429</v>
      </c>
      <c r="G1041" s="25" t="s">
        <v>37</v>
      </c>
      <c r="H1041" s="29" t="s">
        <v>2214</v>
      </c>
      <c r="I1041" s="25">
        <v>3</v>
      </c>
      <c r="J1041" s="25">
        <v>1</v>
      </c>
      <c r="K1041" s="33">
        <v>13.799999999999999</v>
      </c>
      <c r="L1041" s="33">
        <v>94.4</v>
      </c>
      <c r="M1041" s="33" t="s">
        <v>1747</v>
      </c>
      <c r="N1041" s="33">
        <v>1</v>
      </c>
      <c r="O1041" s="30">
        <v>66.8</v>
      </c>
      <c r="P1041" s="33" t="s">
        <v>2211</v>
      </c>
      <c r="Q1041" s="34">
        <f t="shared" si="55"/>
        <v>13.799999999999999</v>
      </c>
      <c r="R1041" s="33">
        <f t="shared" si="54"/>
        <v>1</v>
      </c>
      <c r="S1041" s="34">
        <f t="shared" si="56"/>
        <v>13.8</v>
      </c>
    </row>
    <row r="1042" spans="1:19">
      <c r="A1042" s="25">
        <v>1039</v>
      </c>
      <c r="B1042" s="25" t="s">
        <v>948</v>
      </c>
      <c r="C1042" s="25"/>
      <c r="D1042" s="25" t="s">
        <v>11</v>
      </c>
      <c r="E1042" s="37" t="s">
        <v>1358</v>
      </c>
      <c r="F1042" s="29" t="s">
        <v>1430</v>
      </c>
      <c r="G1042" s="25" t="s">
        <v>37</v>
      </c>
      <c r="H1042" s="29" t="s">
        <v>80</v>
      </c>
      <c r="I1042" s="25">
        <v>3</v>
      </c>
      <c r="J1042" s="25">
        <v>1</v>
      </c>
      <c r="K1042" s="33">
        <v>18.2</v>
      </c>
      <c r="L1042" s="33">
        <v>107.6</v>
      </c>
      <c r="M1042" s="33" t="s">
        <v>1747</v>
      </c>
      <c r="N1042" s="33">
        <v>1</v>
      </c>
      <c r="O1042" s="30">
        <v>71.2</v>
      </c>
      <c r="P1042" s="33" t="s">
        <v>2202</v>
      </c>
      <c r="Q1042" s="34">
        <f t="shared" si="55"/>
        <v>18.2</v>
      </c>
      <c r="R1042" s="33">
        <f t="shared" si="54"/>
        <v>1</v>
      </c>
      <c r="S1042" s="34">
        <f t="shared" si="56"/>
        <v>18.2</v>
      </c>
    </row>
    <row r="1043" spans="1:19">
      <c r="A1043" s="25">
        <v>1040</v>
      </c>
      <c r="B1043" s="25" t="s">
        <v>948</v>
      </c>
      <c r="C1043" s="25"/>
      <c r="D1043" s="25" t="s">
        <v>11</v>
      </c>
      <c r="E1043" s="37" t="s">
        <v>1359</v>
      </c>
      <c r="F1043" s="29" t="s">
        <v>1431</v>
      </c>
      <c r="G1043" s="25" t="s">
        <v>37</v>
      </c>
      <c r="H1043" s="29" t="s">
        <v>2214</v>
      </c>
      <c r="I1043" s="25">
        <v>3</v>
      </c>
      <c r="J1043" s="25">
        <v>1</v>
      </c>
      <c r="K1043" s="33">
        <v>20.9</v>
      </c>
      <c r="L1043" s="33">
        <v>115.7</v>
      </c>
      <c r="M1043" s="33" t="s">
        <v>1747</v>
      </c>
      <c r="N1043" s="33">
        <v>1</v>
      </c>
      <c r="O1043" s="30">
        <v>73.900000000000006</v>
      </c>
      <c r="P1043" s="33" t="s">
        <v>2211</v>
      </c>
      <c r="Q1043" s="34">
        <f t="shared" si="55"/>
        <v>20.9</v>
      </c>
      <c r="R1043" s="33">
        <f t="shared" si="54"/>
        <v>1</v>
      </c>
      <c r="S1043" s="34">
        <f t="shared" si="56"/>
        <v>20.9</v>
      </c>
    </row>
    <row r="1044" spans="1:19">
      <c r="A1044" s="25">
        <v>1041</v>
      </c>
      <c r="B1044" s="25" t="s">
        <v>948</v>
      </c>
      <c r="C1044" s="25"/>
      <c r="D1044" s="25" t="s">
        <v>11</v>
      </c>
      <c r="E1044" s="37" t="s">
        <v>1360</v>
      </c>
      <c r="F1044" s="29" t="s">
        <v>1432</v>
      </c>
      <c r="G1044" s="25" t="s">
        <v>38</v>
      </c>
      <c r="H1044" s="29" t="s">
        <v>80</v>
      </c>
      <c r="I1044" s="25">
        <v>3</v>
      </c>
      <c r="J1044" s="25">
        <v>1</v>
      </c>
      <c r="K1044" s="33">
        <v>21.6</v>
      </c>
      <c r="L1044" s="33">
        <v>124.1</v>
      </c>
      <c r="M1044" s="33" t="s">
        <v>1747</v>
      </c>
      <c r="N1044" s="33">
        <v>1</v>
      </c>
      <c r="O1044" s="30">
        <v>80.900000000000006</v>
      </c>
      <c r="P1044" s="33" t="s">
        <v>2211</v>
      </c>
      <c r="Q1044" s="34">
        <f t="shared" si="55"/>
        <v>21.6</v>
      </c>
      <c r="R1044" s="33">
        <f t="shared" si="54"/>
        <v>1</v>
      </c>
      <c r="S1044" s="34">
        <f t="shared" si="56"/>
        <v>21.6</v>
      </c>
    </row>
    <row r="1045" spans="1:19">
      <c r="A1045" s="25">
        <v>1042</v>
      </c>
      <c r="B1045" s="25" t="s">
        <v>948</v>
      </c>
      <c r="C1045" s="25"/>
      <c r="D1045" s="25" t="s">
        <v>11</v>
      </c>
      <c r="E1045" s="37" t="s">
        <v>1361</v>
      </c>
      <c r="F1045" s="29" t="s">
        <v>1433</v>
      </c>
      <c r="G1045" s="25" t="s">
        <v>38</v>
      </c>
      <c r="H1045" s="29" t="s">
        <v>2214</v>
      </c>
      <c r="I1045" s="25">
        <v>3</v>
      </c>
      <c r="J1045" s="25">
        <v>1</v>
      </c>
      <c r="K1045" s="33">
        <v>13.899999999999999</v>
      </c>
      <c r="L1045" s="33">
        <v>101</v>
      </c>
      <c r="M1045" s="33" t="s">
        <v>1747</v>
      </c>
      <c r="N1045" s="33">
        <v>1</v>
      </c>
      <c r="O1045" s="30">
        <v>73.2</v>
      </c>
      <c r="P1045" s="33" t="s">
        <v>2211</v>
      </c>
      <c r="Q1045" s="34">
        <f t="shared" si="55"/>
        <v>13.899999999999999</v>
      </c>
      <c r="R1045" s="33">
        <f t="shared" si="54"/>
        <v>1</v>
      </c>
      <c r="S1045" s="34">
        <f t="shared" si="56"/>
        <v>13.9</v>
      </c>
    </row>
    <row r="1046" spans="1:19">
      <c r="A1046" s="25">
        <v>1043</v>
      </c>
      <c r="B1046" s="25" t="s">
        <v>948</v>
      </c>
      <c r="C1046" s="25"/>
      <c r="D1046" s="25" t="s">
        <v>11</v>
      </c>
      <c r="E1046" s="37" t="s">
        <v>1362</v>
      </c>
      <c r="F1046" s="29" t="s">
        <v>1434</v>
      </c>
      <c r="G1046" s="25" t="s">
        <v>38</v>
      </c>
      <c r="H1046" s="29" t="s">
        <v>2214</v>
      </c>
      <c r="I1046" s="25">
        <v>3</v>
      </c>
      <c r="J1046" s="25">
        <v>1</v>
      </c>
      <c r="K1046" s="33">
        <v>14.299999999999999</v>
      </c>
      <c r="L1046" s="33">
        <v>102.2</v>
      </c>
      <c r="M1046" s="33" t="s">
        <v>1747</v>
      </c>
      <c r="N1046" s="33">
        <v>1</v>
      </c>
      <c r="O1046" s="30">
        <v>73.599999999999994</v>
      </c>
      <c r="P1046" s="33" t="s">
        <v>32</v>
      </c>
      <c r="Q1046" s="34">
        <f t="shared" si="55"/>
        <v>14.299999999999999</v>
      </c>
      <c r="R1046" s="33">
        <f t="shared" si="54"/>
        <v>1</v>
      </c>
      <c r="S1046" s="34">
        <f t="shared" si="56"/>
        <v>14.3</v>
      </c>
    </row>
    <row r="1047" spans="1:19">
      <c r="A1047" s="25">
        <v>1044</v>
      </c>
      <c r="B1047" s="25" t="s">
        <v>948</v>
      </c>
      <c r="C1047" s="25"/>
      <c r="D1047" s="25" t="s">
        <v>11</v>
      </c>
      <c r="E1047" s="37" t="s">
        <v>1363</v>
      </c>
      <c r="F1047" s="29" t="s">
        <v>1435</v>
      </c>
      <c r="G1047" s="25" t="s">
        <v>38</v>
      </c>
      <c r="H1047" s="29" t="s">
        <v>2214</v>
      </c>
      <c r="I1047" s="25">
        <v>3</v>
      </c>
      <c r="J1047" s="25">
        <v>1</v>
      </c>
      <c r="K1047" s="33">
        <v>18.7</v>
      </c>
      <c r="L1047" s="33">
        <v>115.4</v>
      </c>
      <c r="M1047" s="33" t="s">
        <v>1747</v>
      </c>
      <c r="N1047" s="33">
        <v>1</v>
      </c>
      <c r="O1047" s="30">
        <v>78</v>
      </c>
      <c r="P1047" s="33" t="s">
        <v>2211</v>
      </c>
      <c r="Q1047" s="34">
        <f t="shared" si="55"/>
        <v>18.7</v>
      </c>
      <c r="R1047" s="33">
        <f t="shared" si="54"/>
        <v>1</v>
      </c>
      <c r="S1047" s="34">
        <f t="shared" si="56"/>
        <v>18.7</v>
      </c>
    </row>
    <row r="1048" spans="1:19">
      <c r="A1048" s="25">
        <v>1045</v>
      </c>
      <c r="B1048" s="25" t="s">
        <v>948</v>
      </c>
      <c r="C1048" s="25"/>
      <c r="D1048" s="25" t="s">
        <v>11</v>
      </c>
      <c r="E1048" s="37" t="s">
        <v>1364</v>
      </c>
      <c r="F1048" s="29" t="s">
        <v>1436</v>
      </c>
      <c r="G1048" s="25" t="s">
        <v>38</v>
      </c>
      <c r="H1048" s="29" t="s">
        <v>2214</v>
      </c>
      <c r="I1048" s="25">
        <v>3</v>
      </c>
      <c r="J1048" s="25">
        <v>1</v>
      </c>
      <c r="K1048" s="33">
        <v>21.4</v>
      </c>
      <c r="L1048" s="33">
        <v>123.5</v>
      </c>
      <c r="M1048" s="33" t="s">
        <v>1747</v>
      </c>
      <c r="N1048" s="33">
        <v>1</v>
      </c>
      <c r="O1048" s="30">
        <v>80.7</v>
      </c>
      <c r="P1048" s="33" t="s">
        <v>2202</v>
      </c>
      <c r="Q1048" s="34">
        <f t="shared" si="55"/>
        <v>21.4</v>
      </c>
      <c r="R1048" s="33">
        <f t="shared" si="54"/>
        <v>1</v>
      </c>
      <c r="S1048" s="34">
        <f t="shared" si="56"/>
        <v>21.4</v>
      </c>
    </row>
    <row r="1049" spans="1:19">
      <c r="A1049" s="25">
        <v>1046</v>
      </c>
      <c r="B1049" s="25" t="s">
        <v>948</v>
      </c>
      <c r="C1049" s="25"/>
      <c r="D1049" s="25" t="s">
        <v>11</v>
      </c>
      <c r="E1049" s="37" t="s">
        <v>1365</v>
      </c>
      <c r="F1049" s="29" t="s">
        <v>1437</v>
      </c>
      <c r="G1049" s="25" t="s">
        <v>39</v>
      </c>
      <c r="H1049" s="29" t="s">
        <v>2214</v>
      </c>
      <c r="I1049" s="25">
        <v>3</v>
      </c>
      <c r="J1049" s="25">
        <v>1</v>
      </c>
      <c r="K1049" s="33">
        <v>22.1</v>
      </c>
      <c r="L1049" s="33">
        <v>132</v>
      </c>
      <c r="M1049" s="33" t="s">
        <v>1747</v>
      </c>
      <c r="N1049" s="33">
        <v>1</v>
      </c>
      <c r="O1049" s="30">
        <v>87.8</v>
      </c>
      <c r="P1049" s="33" t="s">
        <v>2211</v>
      </c>
      <c r="Q1049" s="34">
        <f t="shared" si="55"/>
        <v>22.1</v>
      </c>
      <c r="R1049" s="33">
        <f t="shared" si="54"/>
        <v>1</v>
      </c>
      <c r="S1049" s="34">
        <f t="shared" si="56"/>
        <v>22.1</v>
      </c>
    </row>
    <row r="1050" spans="1:19">
      <c r="A1050" s="25">
        <v>1047</v>
      </c>
      <c r="B1050" s="25" t="s">
        <v>948</v>
      </c>
      <c r="C1050" s="25"/>
      <c r="D1050" s="25" t="s">
        <v>11</v>
      </c>
      <c r="E1050" s="37" t="s">
        <v>1366</v>
      </c>
      <c r="F1050" s="29" t="s">
        <v>1438</v>
      </c>
      <c r="G1050" s="25" t="s">
        <v>39</v>
      </c>
      <c r="H1050" s="29" t="s">
        <v>2214</v>
      </c>
      <c r="I1050" s="25">
        <v>3</v>
      </c>
      <c r="J1050" s="25">
        <v>1</v>
      </c>
      <c r="K1050" s="33">
        <v>14.399999999999999</v>
      </c>
      <c r="L1050" s="33">
        <v>108.9</v>
      </c>
      <c r="M1050" s="33" t="s">
        <v>1747</v>
      </c>
      <c r="N1050" s="33">
        <v>1</v>
      </c>
      <c r="O1050" s="30">
        <v>80.099999999999994</v>
      </c>
      <c r="P1050" s="33" t="s">
        <v>2211</v>
      </c>
      <c r="Q1050" s="34">
        <f t="shared" si="55"/>
        <v>14.399999999999999</v>
      </c>
      <c r="R1050" s="33">
        <f t="shared" si="54"/>
        <v>1</v>
      </c>
      <c r="S1050" s="34">
        <f t="shared" si="56"/>
        <v>14.4</v>
      </c>
    </row>
    <row r="1051" spans="1:19">
      <c r="A1051" s="25">
        <v>1048</v>
      </c>
      <c r="B1051" s="25" t="s">
        <v>948</v>
      </c>
      <c r="C1051" s="25"/>
      <c r="D1051" s="25" t="s">
        <v>11</v>
      </c>
      <c r="E1051" s="37" t="s">
        <v>1367</v>
      </c>
      <c r="F1051" s="29" t="s">
        <v>1439</v>
      </c>
      <c r="G1051" s="25" t="s">
        <v>39</v>
      </c>
      <c r="H1051" s="29" t="s">
        <v>2214</v>
      </c>
      <c r="I1051" s="25">
        <v>3</v>
      </c>
      <c r="J1051" s="25">
        <v>1</v>
      </c>
      <c r="K1051" s="33">
        <v>14.299999999999999</v>
      </c>
      <c r="L1051" s="33">
        <v>108.6</v>
      </c>
      <c r="M1051" s="33" t="s">
        <v>1747</v>
      </c>
      <c r="N1051" s="33">
        <v>1</v>
      </c>
      <c r="O1051" s="30">
        <v>80</v>
      </c>
      <c r="P1051" s="33" t="s">
        <v>2211</v>
      </c>
      <c r="Q1051" s="34">
        <f t="shared" si="55"/>
        <v>14.299999999999999</v>
      </c>
      <c r="R1051" s="33">
        <f t="shared" ref="R1051:R1083" si="57">J1051</f>
        <v>1</v>
      </c>
      <c r="S1051" s="34">
        <f t="shared" si="56"/>
        <v>14.3</v>
      </c>
    </row>
    <row r="1052" spans="1:19">
      <c r="A1052" s="25">
        <v>1049</v>
      </c>
      <c r="B1052" s="25" t="s">
        <v>948</v>
      </c>
      <c r="C1052" s="25"/>
      <c r="D1052" s="25" t="s">
        <v>11</v>
      </c>
      <c r="E1052" s="37" t="s">
        <v>1368</v>
      </c>
      <c r="F1052" s="29" t="s">
        <v>1440</v>
      </c>
      <c r="G1052" s="25" t="s">
        <v>39</v>
      </c>
      <c r="H1052" s="29" t="s">
        <v>2214</v>
      </c>
      <c r="I1052" s="25">
        <v>3</v>
      </c>
      <c r="J1052" s="25">
        <v>1</v>
      </c>
      <c r="K1052" s="33">
        <v>18.7</v>
      </c>
      <c r="L1052" s="33">
        <v>121.8</v>
      </c>
      <c r="M1052" s="33" t="s">
        <v>1747</v>
      </c>
      <c r="N1052" s="33">
        <v>1</v>
      </c>
      <c r="O1052" s="30">
        <v>84.4</v>
      </c>
      <c r="P1052" s="33" t="s">
        <v>2211</v>
      </c>
      <c r="Q1052" s="34">
        <f t="shared" si="55"/>
        <v>18.7</v>
      </c>
      <c r="R1052" s="33">
        <f t="shared" si="57"/>
        <v>1</v>
      </c>
      <c r="S1052" s="34">
        <f t="shared" si="56"/>
        <v>18.7</v>
      </c>
    </row>
    <row r="1053" spans="1:19">
      <c r="A1053" s="25">
        <v>1050</v>
      </c>
      <c r="B1053" s="25" t="s">
        <v>948</v>
      </c>
      <c r="C1053" s="25"/>
      <c r="D1053" s="25" t="s">
        <v>11</v>
      </c>
      <c r="E1053" s="37" t="s">
        <v>1369</v>
      </c>
      <c r="F1053" s="29" t="s">
        <v>1441</v>
      </c>
      <c r="G1053" s="25" t="s">
        <v>39</v>
      </c>
      <c r="H1053" s="29" t="s">
        <v>2214</v>
      </c>
      <c r="I1053" s="25">
        <v>3</v>
      </c>
      <c r="J1053" s="25">
        <v>1</v>
      </c>
      <c r="K1053" s="33">
        <v>21.4</v>
      </c>
      <c r="L1053" s="33">
        <v>129.9</v>
      </c>
      <c r="M1053" s="33" t="s">
        <v>1747</v>
      </c>
      <c r="N1053" s="33">
        <v>1</v>
      </c>
      <c r="O1053" s="30">
        <v>87.1</v>
      </c>
      <c r="P1053" s="33" t="s">
        <v>2211</v>
      </c>
      <c r="Q1053" s="34">
        <f t="shared" si="55"/>
        <v>21.4</v>
      </c>
      <c r="R1053" s="33">
        <f t="shared" si="57"/>
        <v>1</v>
      </c>
      <c r="S1053" s="34">
        <f t="shared" si="56"/>
        <v>21.4</v>
      </c>
    </row>
    <row r="1054" spans="1:19">
      <c r="A1054" s="25">
        <v>1051</v>
      </c>
      <c r="B1054" s="25" t="s">
        <v>948</v>
      </c>
      <c r="C1054" s="25"/>
      <c r="D1054" s="25" t="s">
        <v>11</v>
      </c>
      <c r="E1054" s="37" t="s">
        <v>1370</v>
      </c>
      <c r="F1054" s="29" t="s">
        <v>1442</v>
      </c>
      <c r="G1054" s="25" t="s">
        <v>81</v>
      </c>
      <c r="H1054" s="29" t="s">
        <v>2214</v>
      </c>
      <c r="I1054" s="25">
        <v>3</v>
      </c>
      <c r="J1054" s="25">
        <v>1</v>
      </c>
      <c r="K1054" s="33">
        <v>22.1</v>
      </c>
      <c r="L1054" s="33">
        <v>138.30000000000001</v>
      </c>
      <c r="M1054" s="33" t="s">
        <v>1747</v>
      </c>
      <c r="N1054" s="33">
        <v>1</v>
      </c>
      <c r="O1054" s="30">
        <v>94.1</v>
      </c>
      <c r="P1054" s="33" t="s">
        <v>2211</v>
      </c>
      <c r="Q1054" s="34">
        <f t="shared" si="55"/>
        <v>22.1</v>
      </c>
      <c r="R1054" s="33">
        <f t="shared" si="57"/>
        <v>1</v>
      </c>
      <c r="S1054" s="34">
        <f t="shared" si="56"/>
        <v>22.1</v>
      </c>
    </row>
    <row r="1055" spans="1:19">
      <c r="A1055" s="25">
        <v>1052</v>
      </c>
      <c r="B1055" s="25" t="s">
        <v>948</v>
      </c>
      <c r="C1055" s="25"/>
      <c r="D1055" s="25" t="s">
        <v>11</v>
      </c>
      <c r="E1055" s="37" t="s">
        <v>1371</v>
      </c>
      <c r="F1055" s="29" t="s">
        <v>1443</v>
      </c>
      <c r="G1055" s="25" t="s">
        <v>81</v>
      </c>
      <c r="H1055" s="29" t="s">
        <v>2214</v>
      </c>
      <c r="I1055" s="25">
        <v>3</v>
      </c>
      <c r="J1055" s="25">
        <v>1</v>
      </c>
      <c r="K1055" s="33">
        <v>15.100000000000001</v>
      </c>
      <c r="L1055" s="33">
        <v>117.3</v>
      </c>
      <c r="M1055" s="33" t="s">
        <v>1747</v>
      </c>
      <c r="N1055" s="33">
        <v>1</v>
      </c>
      <c r="O1055" s="30">
        <v>87.1</v>
      </c>
      <c r="P1055" s="33" t="s">
        <v>2211</v>
      </c>
      <c r="Q1055" s="34">
        <f t="shared" ref="Q1055:Q1118" si="58">K1055</f>
        <v>15.100000000000001</v>
      </c>
      <c r="R1055" s="33">
        <f t="shared" si="57"/>
        <v>1</v>
      </c>
      <c r="S1055" s="34">
        <f t="shared" si="56"/>
        <v>15.1</v>
      </c>
    </row>
    <row r="1056" spans="1:19">
      <c r="A1056" s="25">
        <v>1053</v>
      </c>
      <c r="B1056" s="25" t="s">
        <v>948</v>
      </c>
      <c r="C1056" s="25"/>
      <c r="D1056" s="25" t="s">
        <v>11</v>
      </c>
      <c r="E1056" s="37" t="s">
        <v>1372</v>
      </c>
      <c r="F1056" s="29" t="s">
        <v>1444</v>
      </c>
      <c r="G1056" s="25" t="s">
        <v>81</v>
      </c>
      <c r="H1056" s="29" t="s">
        <v>2214</v>
      </c>
      <c r="I1056" s="25">
        <v>3</v>
      </c>
      <c r="J1056" s="25">
        <v>1</v>
      </c>
      <c r="K1056" s="33">
        <v>15</v>
      </c>
      <c r="L1056" s="33">
        <v>117</v>
      </c>
      <c r="M1056" s="33" t="s">
        <v>1747</v>
      </c>
      <c r="N1056" s="33">
        <v>1</v>
      </c>
      <c r="O1056" s="30">
        <v>87</v>
      </c>
      <c r="P1056" s="33" t="s">
        <v>2211</v>
      </c>
      <c r="Q1056" s="34">
        <f t="shared" si="58"/>
        <v>15</v>
      </c>
      <c r="R1056" s="33">
        <f t="shared" si="57"/>
        <v>1</v>
      </c>
      <c r="S1056" s="34">
        <f t="shared" si="56"/>
        <v>15</v>
      </c>
    </row>
    <row r="1057" spans="1:19">
      <c r="A1057" s="25">
        <v>1054</v>
      </c>
      <c r="B1057" s="25" t="s">
        <v>948</v>
      </c>
      <c r="C1057" s="25"/>
      <c r="D1057" s="25" t="s">
        <v>11</v>
      </c>
      <c r="E1057" s="37" t="s">
        <v>1373</v>
      </c>
      <c r="F1057" s="29" t="s">
        <v>1445</v>
      </c>
      <c r="G1057" s="25" t="s">
        <v>81</v>
      </c>
      <c r="H1057" s="29" t="s">
        <v>2214</v>
      </c>
      <c r="I1057" s="25">
        <v>3</v>
      </c>
      <c r="J1057" s="25">
        <v>1</v>
      </c>
      <c r="K1057" s="33">
        <v>19.399999999999999</v>
      </c>
      <c r="L1057" s="33">
        <v>130.19999999999999</v>
      </c>
      <c r="M1057" s="33" t="s">
        <v>1747</v>
      </c>
      <c r="N1057" s="33">
        <v>1</v>
      </c>
      <c r="O1057" s="30">
        <v>91.4</v>
      </c>
      <c r="P1057" s="33" t="s">
        <v>2211</v>
      </c>
      <c r="Q1057" s="34">
        <f t="shared" si="58"/>
        <v>19.399999999999999</v>
      </c>
      <c r="R1057" s="33">
        <f t="shared" si="57"/>
        <v>1</v>
      </c>
      <c r="S1057" s="34">
        <f t="shared" si="56"/>
        <v>19.399999999999999</v>
      </c>
    </row>
    <row r="1058" spans="1:19">
      <c r="A1058" s="25">
        <v>1055</v>
      </c>
      <c r="B1058" s="25" t="s">
        <v>948</v>
      </c>
      <c r="C1058" s="25"/>
      <c r="D1058" s="25" t="s">
        <v>11</v>
      </c>
      <c r="E1058" s="37" t="s">
        <v>1374</v>
      </c>
      <c r="F1058" s="29" t="s">
        <v>1446</v>
      </c>
      <c r="G1058" s="25" t="s">
        <v>81</v>
      </c>
      <c r="H1058" s="29" t="s">
        <v>2214</v>
      </c>
      <c r="I1058" s="25">
        <v>3</v>
      </c>
      <c r="J1058" s="25">
        <v>1</v>
      </c>
      <c r="K1058" s="33">
        <v>22.1</v>
      </c>
      <c r="L1058" s="33">
        <v>138.30000000000001</v>
      </c>
      <c r="M1058" s="33" t="s">
        <v>1747</v>
      </c>
      <c r="N1058" s="33">
        <v>1</v>
      </c>
      <c r="O1058" s="30">
        <v>94.1</v>
      </c>
      <c r="P1058" s="33" t="s">
        <v>2211</v>
      </c>
      <c r="Q1058" s="34">
        <f t="shared" si="58"/>
        <v>22.1</v>
      </c>
      <c r="R1058" s="33">
        <f t="shared" si="57"/>
        <v>1</v>
      </c>
      <c r="S1058" s="34">
        <f t="shared" si="56"/>
        <v>22.1</v>
      </c>
    </row>
    <row r="1059" spans="1:19">
      <c r="A1059" s="25">
        <v>1056</v>
      </c>
      <c r="B1059" s="25" t="s">
        <v>948</v>
      </c>
      <c r="C1059" s="25"/>
      <c r="D1059" s="25" t="s">
        <v>11</v>
      </c>
      <c r="E1059" s="37" t="s">
        <v>1375</v>
      </c>
      <c r="F1059" s="29" t="s">
        <v>1447</v>
      </c>
      <c r="G1059" s="25" t="s">
        <v>82</v>
      </c>
      <c r="H1059" s="29" t="s">
        <v>2214</v>
      </c>
      <c r="I1059" s="25">
        <v>3</v>
      </c>
      <c r="J1059" s="25">
        <v>1</v>
      </c>
      <c r="K1059" s="33">
        <v>22.8</v>
      </c>
      <c r="L1059" s="33">
        <v>146.80000000000001</v>
      </c>
      <c r="M1059" s="33" t="s">
        <v>1747</v>
      </c>
      <c r="N1059" s="33">
        <v>1</v>
      </c>
      <c r="O1059" s="30">
        <v>101.2</v>
      </c>
      <c r="P1059" s="33" t="s">
        <v>2211</v>
      </c>
      <c r="Q1059" s="34">
        <f t="shared" si="58"/>
        <v>22.8</v>
      </c>
      <c r="R1059" s="33">
        <f t="shared" si="57"/>
        <v>1</v>
      </c>
      <c r="S1059" s="34">
        <f t="shared" si="56"/>
        <v>22.8</v>
      </c>
    </row>
    <row r="1060" spans="1:19">
      <c r="A1060" s="25">
        <v>1057</v>
      </c>
      <c r="B1060" s="25" t="s">
        <v>948</v>
      </c>
      <c r="C1060" s="25"/>
      <c r="D1060" s="25" t="s">
        <v>11</v>
      </c>
      <c r="E1060" s="37" t="s">
        <v>1376</v>
      </c>
      <c r="F1060" s="29" t="s">
        <v>1448</v>
      </c>
      <c r="G1060" s="25" t="s">
        <v>82</v>
      </c>
      <c r="H1060" s="29" t="s">
        <v>2214</v>
      </c>
      <c r="I1060" s="25">
        <v>3</v>
      </c>
      <c r="J1060" s="25">
        <v>1</v>
      </c>
      <c r="K1060" s="33">
        <v>15.100000000000001</v>
      </c>
      <c r="L1060" s="33">
        <v>123.7</v>
      </c>
      <c r="M1060" s="33" t="s">
        <v>1747</v>
      </c>
      <c r="N1060" s="33">
        <v>1</v>
      </c>
      <c r="O1060" s="30">
        <v>93.5</v>
      </c>
      <c r="P1060" s="33" t="s">
        <v>2211</v>
      </c>
      <c r="Q1060" s="34">
        <f t="shared" si="58"/>
        <v>15.100000000000001</v>
      </c>
      <c r="R1060" s="33">
        <f t="shared" si="57"/>
        <v>1</v>
      </c>
      <c r="S1060" s="34">
        <f t="shared" si="56"/>
        <v>15.1</v>
      </c>
    </row>
    <row r="1061" spans="1:19">
      <c r="A1061" s="25">
        <v>1058</v>
      </c>
      <c r="B1061" s="25" t="s">
        <v>948</v>
      </c>
      <c r="C1061" s="25"/>
      <c r="D1061" s="25" t="s">
        <v>11</v>
      </c>
      <c r="E1061" s="37" t="s">
        <v>1377</v>
      </c>
      <c r="F1061" s="29" t="s">
        <v>1449</v>
      </c>
      <c r="G1061" s="25" t="s">
        <v>82</v>
      </c>
      <c r="H1061" s="29" t="s">
        <v>2214</v>
      </c>
      <c r="I1061" s="25">
        <v>3</v>
      </c>
      <c r="J1061" s="25">
        <v>1</v>
      </c>
      <c r="K1061" s="33">
        <v>15</v>
      </c>
      <c r="L1061" s="33">
        <v>123.4</v>
      </c>
      <c r="M1061" s="33" t="s">
        <v>1747</v>
      </c>
      <c r="N1061" s="33">
        <v>1</v>
      </c>
      <c r="O1061" s="30">
        <v>93.4</v>
      </c>
      <c r="P1061" s="33" t="s">
        <v>2211</v>
      </c>
      <c r="Q1061" s="34">
        <f t="shared" si="58"/>
        <v>15</v>
      </c>
      <c r="R1061" s="33">
        <f t="shared" si="57"/>
        <v>1</v>
      </c>
      <c r="S1061" s="34">
        <f t="shared" si="56"/>
        <v>15</v>
      </c>
    </row>
    <row r="1062" spans="1:19">
      <c r="A1062" s="25">
        <v>1059</v>
      </c>
      <c r="B1062" s="25" t="s">
        <v>948</v>
      </c>
      <c r="C1062" s="25"/>
      <c r="D1062" s="25" t="s">
        <v>11</v>
      </c>
      <c r="E1062" s="37" t="s">
        <v>1378</v>
      </c>
      <c r="F1062" s="29" t="s">
        <v>1450</v>
      </c>
      <c r="G1062" s="25" t="s">
        <v>82</v>
      </c>
      <c r="H1062" s="29" t="s">
        <v>2214</v>
      </c>
      <c r="I1062" s="25">
        <v>3</v>
      </c>
      <c r="J1062" s="25">
        <v>1</v>
      </c>
      <c r="K1062" s="33">
        <v>19.399999999999999</v>
      </c>
      <c r="L1062" s="33">
        <v>136.6</v>
      </c>
      <c r="M1062" s="33" t="s">
        <v>1747</v>
      </c>
      <c r="N1062" s="33">
        <v>1</v>
      </c>
      <c r="O1062" s="30">
        <v>97.8</v>
      </c>
      <c r="P1062" s="33" t="s">
        <v>2211</v>
      </c>
      <c r="Q1062" s="34">
        <f t="shared" si="58"/>
        <v>19.399999999999999</v>
      </c>
      <c r="R1062" s="33">
        <f t="shared" si="57"/>
        <v>1</v>
      </c>
      <c r="S1062" s="34">
        <f t="shared" si="56"/>
        <v>19.399999999999999</v>
      </c>
    </row>
    <row r="1063" spans="1:19">
      <c r="A1063" s="25">
        <v>1060</v>
      </c>
      <c r="B1063" s="25" t="s">
        <v>948</v>
      </c>
      <c r="C1063" s="25"/>
      <c r="D1063" s="25" t="s">
        <v>11</v>
      </c>
      <c r="E1063" s="37" t="s">
        <v>1379</v>
      </c>
      <c r="F1063" s="29" t="s">
        <v>1451</v>
      </c>
      <c r="G1063" s="25" t="s">
        <v>82</v>
      </c>
      <c r="H1063" s="29" t="s">
        <v>2214</v>
      </c>
      <c r="I1063" s="25">
        <v>3</v>
      </c>
      <c r="J1063" s="25">
        <v>1</v>
      </c>
      <c r="K1063" s="33">
        <v>22.1</v>
      </c>
      <c r="L1063" s="33">
        <v>144.69999999999999</v>
      </c>
      <c r="M1063" s="33" t="s">
        <v>1747</v>
      </c>
      <c r="N1063" s="33">
        <v>1</v>
      </c>
      <c r="O1063" s="30">
        <v>100.5</v>
      </c>
      <c r="P1063" s="33" t="s">
        <v>2211</v>
      </c>
      <c r="Q1063" s="34">
        <f t="shared" si="58"/>
        <v>22.1</v>
      </c>
      <c r="R1063" s="33">
        <f t="shared" si="57"/>
        <v>1</v>
      </c>
      <c r="S1063" s="34">
        <f t="shared" si="56"/>
        <v>22.1</v>
      </c>
    </row>
    <row r="1064" spans="1:19">
      <c r="A1064" s="25">
        <v>1061</v>
      </c>
      <c r="B1064" s="25" t="s">
        <v>948</v>
      </c>
      <c r="C1064" s="25"/>
      <c r="D1064" s="25" t="s">
        <v>11</v>
      </c>
      <c r="E1064" s="37" t="s">
        <v>1380</v>
      </c>
      <c r="F1064" s="29" t="s">
        <v>1452</v>
      </c>
      <c r="G1064" s="25" t="s">
        <v>83</v>
      </c>
      <c r="H1064" s="29" t="s">
        <v>2171</v>
      </c>
      <c r="I1064" s="25">
        <v>3</v>
      </c>
      <c r="J1064" s="25">
        <v>1</v>
      </c>
      <c r="K1064" s="33">
        <v>23.5</v>
      </c>
      <c r="L1064" s="33">
        <v>155.30000000000001</v>
      </c>
      <c r="M1064" s="33" t="s">
        <v>1747</v>
      </c>
      <c r="N1064" s="33">
        <v>1</v>
      </c>
      <c r="O1064" s="30">
        <v>108.3</v>
      </c>
      <c r="P1064" s="33" t="s">
        <v>1748</v>
      </c>
      <c r="Q1064" s="34">
        <f t="shared" si="58"/>
        <v>23.5</v>
      </c>
      <c r="R1064" s="33">
        <f t="shared" si="57"/>
        <v>1</v>
      </c>
      <c r="S1064" s="34">
        <f t="shared" si="56"/>
        <v>23.5</v>
      </c>
    </row>
    <row r="1065" spans="1:19">
      <c r="A1065" s="25">
        <v>1062</v>
      </c>
      <c r="B1065" s="25" t="s">
        <v>948</v>
      </c>
      <c r="C1065" s="25"/>
      <c r="D1065" s="25" t="s">
        <v>11</v>
      </c>
      <c r="E1065" s="37" t="s">
        <v>1381</v>
      </c>
      <c r="F1065" s="29" t="s">
        <v>1453</v>
      </c>
      <c r="G1065" s="25" t="s">
        <v>83</v>
      </c>
      <c r="H1065" s="29" t="s">
        <v>2171</v>
      </c>
      <c r="I1065" s="25">
        <v>3</v>
      </c>
      <c r="J1065" s="25">
        <v>1</v>
      </c>
      <c r="K1065" s="33">
        <v>15.8</v>
      </c>
      <c r="L1065" s="33">
        <v>132.19999999999999</v>
      </c>
      <c r="M1065" s="33" t="s">
        <v>1747</v>
      </c>
      <c r="N1065" s="33">
        <v>1</v>
      </c>
      <c r="O1065" s="30">
        <v>100.6</v>
      </c>
      <c r="P1065" s="33" t="s">
        <v>32</v>
      </c>
      <c r="Q1065" s="34">
        <f t="shared" si="58"/>
        <v>15.8</v>
      </c>
      <c r="R1065" s="33">
        <f t="shared" si="57"/>
        <v>1</v>
      </c>
      <c r="S1065" s="34">
        <f t="shared" si="56"/>
        <v>15.8</v>
      </c>
    </row>
    <row r="1066" spans="1:19">
      <c r="A1066" s="25">
        <v>1063</v>
      </c>
      <c r="B1066" s="25" t="s">
        <v>948</v>
      </c>
      <c r="C1066" s="25"/>
      <c r="D1066" s="25" t="s">
        <v>11</v>
      </c>
      <c r="E1066" s="37" t="s">
        <v>1382</v>
      </c>
      <c r="F1066" s="29" t="s">
        <v>1454</v>
      </c>
      <c r="G1066" s="25" t="s">
        <v>83</v>
      </c>
      <c r="H1066" s="29" t="s">
        <v>2171</v>
      </c>
      <c r="I1066" s="25">
        <v>3</v>
      </c>
      <c r="J1066" s="25">
        <v>1</v>
      </c>
      <c r="K1066" s="33">
        <v>15.7</v>
      </c>
      <c r="L1066" s="33">
        <v>131.9</v>
      </c>
      <c r="M1066" s="33" t="s">
        <v>1747</v>
      </c>
      <c r="N1066" s="33">
        <v>1</v>
      </c>
      <c r="O1066" s="30">
        <v>100.5</v>
      </c>
      <c r="P1066" s="33" t="s">
        <v>1748</v>
      </c>
      <c r="Q1066" s="34">
        <f t="shared" si="58"/>
        <v>15.7</v>
      </c>
      <c r="R1066" s="33">
        <f t="shared" si="57"/>
        <v>1</v>
      </c>
      <c r="S1066" s="34">
        <f t="shared" si="56"/>
        <v>15.7</v>
      </c>
    </row>
    <row r="1067" spans="1:19">
      <c r="A1067" s="25">
        <v>1064</v>
      </c>
      <c r="B1067" s="25" t="s">
        <v>948</v>
      </c>
      <c r="C1067" s="25"/>
      <c r="D1067" s="25" t="s">
        <v>11</v>
      </c>
      <c r="E1067" s="37" t="s">
        <v>1383</v>
      </c>
      <c r="F1067" s="29" t="s">
        <v>1455</v>
      </c>
      <c r="G1067" s="25" t="s">
        <v>83</v>
      </c>
      <c r="H1067" s="29" t="s">
        <v>80</v>
      </c>
      <c r="I1067" s="25">
        <v>3</v>
      </c>
      <c r="J1067" s="25">
        <v>1</v>
      </c>
      <c r="K1067" s="33">
        <v>20.100000000000001</v>
      </c>
      <c r="L1067" s="33">
        <v>145.1</v>
      </c>
      <c r="M1067" s="33" t="s">
        <v>1747</v>
      </c>
      <c r="N1067" s="33">
        <v>1</v>
      </c>
      <c r="O1067" s="30">
        <v>104.9</v>
      </c>
      <c r="P1067" s="33" t="s">
        <v>1748</v>
      </c>
      <c r="Q1067" s="34">
        <f t="shared" si="58"/>
        <v>20.100000000000001</v>
      </c>
      <c r="R1067" s="33">
        <f t="shared" si="57"/>
        <v>1</v>
      </c>
      <c r="S1067" s="34">
        <f t="shared" si="56"/>
        <v>20.100000000000001</v>
      </c>
    </row>
    <row r="1068" spans="1:19">
      <c r="A1068" s="25">
        <v>1065</v>
      </c>
      <c r="B1068" s="25" t="s">
        <v>948</v>
      </c>
      <c r="C1068" s="25"/>
      <c r="D1068" s="25" t="s">
        <v>11</v>
      </c>
      <c r="E1068" s="37" t="s">
        <v>1384</v>
      </c>
      <c r="F1068" s="29" t="s">
        <v>1456</v>
      </c>
      <c r="G1068" s="25" t="s">
        <v>83</v>
      </c>
      <c r="H1068" s="29" t="s">
        <v>2171</v>
      </c>
      <c r="I1068" s="25">
        <v>3</v>
      </c>
      <c r="J1068" s="25">
        <v>1</v>
      </c>
      <c r="K1068" s="33">
        <v>22.799999999999997</v>
      </c>
      <c r="L1068" s="33">
        <v>153.19999999999999</v>
      </c>
      <c r="M1068" s="33" t="s">
        <v>1747</v>
      </c>
      <c r="N1068" s="33">
        <v>1</v>
      </c>
      <c r="O1068" s="30">
        <v>107.6</v>
      </c>
      <c r="P1068" s="33" t="s">
        <v>1748</v>
      </c>
      <c r="Q1068" s="34">
        <f t="shared" si="58"/>
        <v>22.799999999999997</v>
      </c>
      <c r="R1068" s="33">
        <f t="shared" si="57"/>
        <v>1</v>
      </c>
      <c r="S1068" s="34">
        <f t="shared" si="56"/>
        <v>22.8</v>
      </c>
    </row>
    <row r="1069" spans="1:19">
      <c r="A1069" s="25">
        <v>1066</v>
      </c>
      <c r="B1069" s="25" t="s">
        <v>948</v>
      </c>
      <c r="C1069" s="25"/>
      <c r="D1069" s="25" t="s">
        <v>11</v>
      </c>
      <c r="E1069" s="37" t="s">
        <v>1385</v>
      </c>
      <c r="F1069" s="29" t="s">
        <v>1457</v>
      </c>
      <c r="G1069" s="25" t="s">
        <v>84</v>
      </c>
      <c r="H1069" s="29" t="s">
        <v>2171</v>
      </c>
      <c r="I1069" s="25">
        <v>3</v>
      </c>
      <c r="J1069" s="25">
        <v>1</v>
      </c>
      <c r="K1069" s="33">
        <v>23.5</v>
      </c>
      <c r="L1069" s="33">
        <v>161.69999999999999</v>
      </c>
      <c r="M1069" s="33" t="s">
        <v>1747</v>
      </c>
      <c r="N1069" s="33">
        <v>1</v>
      </c>
      <c r="O1069" s="30">
        <v>114.7</v>
      </c>
      <c r="P1069" s="33" t="s">
        <v>32</v>
      </c>
      <c r="Q1069" s="34">
        <f t="shared" si="58"/>
        <v>23.5</v>
      </c>
      <c r="R1069" s="33">
        <f t="shared" si="57"/>
        <v>1</v>
      </c>
      <c r="S1069" s="34">
        <f t="shared" si="56"/>
        <v>23.5</v>
      </c>
    </row>
    <row r="1070" spans="1:19">
      <c r="A1070" s="25">
        <v>1067</v>
      </c>
      <c r="B1070" s="25" t="s">
        <v>948</v>
      </c>
      <c r="C1070" s="25"/>
      <c r="D1070" s="25" t="s">
        <v>11</v>
      </c>
      <c r="E1070" s="37" t="s">
        <v>1386</v>
      </c>
      <c r="F1070" s="29" t="s">
        <v>1458</v>
      </c>
      <c r="G1070" s="25" t="s">
        <v>84</v>
      </c>
      <c r="H1070" s="29" t="s">
        <v>2171</v>
      </c>
      <c r="I1070" s="25">
        <v>3</v>
      </c>
      <c r="J1070" s="25">
        <v>1</v>
      </c>
      <c r="K1070" s="33">
        <v>15.8</v>
      </c>
      <c r="L1070" s="33">
        <v>138.6</v>
      </c>
      <c r="M1070" s="33" t="s">
        <v>1747</v>
      </c>
      <c r="N1070" s="33">
        <v>1</v>
      </c>
      <c r="O1070" s="30">
        <v>107</v>
      </c>
      <c r="P1070" s="33" t="s">
        <v>1748</v>
      </c>
      <c r="Q1070" s="34">
        <f t="shared" si="58"/>
        <v>15.8</v>
      </c>
      <c r="R1070" s="33">
        <f t="shared" si="57"/>
        <v>1</v>
      </c>
      <c r="S1070" s="34">
        <f t="shared" si="56"/>
        <v>15.8</v>
      </c>
    </row>
    <row r="1071" spans="1:19">
      <c r="A1071" s="25">
        <v>1068</v>
      </c>
      <c r="B1071" s="25" t="s">
        <v>948</v>
      </c>
      <c r="C1071" s="25"/>
      <c r="D1071" s="25" t="s">
        <v>11</v>
      </c>
      <c r="E1071" s="37" t="s">
        <v>1387</v>
      </c>
      <c r="F1071" s="29" t="s">
        <v>1459</v>
      </c>
      <c r="G1071" s="25" t="s">
        <v>84</v>
      </c>
      <c r="H1071" s="29" t="s">
        <v>2171</v>
      </c>
      <c r="I1071" s="25">
        <v>3</v>
      </c>
      <c r="J1071" s="25">
        <v>1</v>
      </c>
      <c r="K1071" s="33">
        <v>15.7</v>
      </c>
      <c r="L1071" s="33">
        <v>138.30000000000001</v>
      </c>
      <c r="M1071" s="33" t="s">
        <v>1747</v>
      </c>
      <c r="N1071" s="33">
        <v>1</v>
      </c>
      <c r="O1071" s="30">
        <v>106.9</v>
      </c>
      <c r="P1071" s="33" t="s">
        <v>1748</v>
      </c>
      <c r="Q1071" s="34">
        <f t="shared" si="58"/>
        <v>15.7</v>
      </c>
      <c r="R1071" s="33">
        <f t="shared" si="57"/>
        <v>1</v>
      </c>
      <c r="S1071" s="34">
        <f t="shared" si="56"/>
        <v>15.7</v>
      </c>
    </row>
    <row r="1072" spans="1:19">
      <c r="A1072" s="25">
        <v>1069</v>
      </c>
      <c r="B1072" s="25" t="s">
        <v>948</v>
      </c>
      <c r="C1072" s="25"/>
      <c r="D1072" s="25" t="s">
        <v>11</v>
      </c>
      <c r="E1072" s="37" t="s">
        <v>1388</v>
      </c>
      <c r="F1072" s="29" t="s">
        <v>1460</v>
      </c>
      <c r="G1072" s="25" t="s">
        <v>84</v>
      </c>
      <c r="H1072" s="29" t="s">
        <v>80</v>
      </c>
      <c r="I1072" s="25">
        <v>3</v>
      </c>
      <c r="J1072" s="25">
        <v>1</v>
      </c>
      <c r="K1072" s="33">
        <v>20.100000000000001</v>
      </c>
      <c r="L1072" s="33">
        <v>151.5</v>
      </c>
      <c r="M1072" s="33" t="s">
        <v>1747</v>
      </c>
      <c r="N1072" s="33">
        <v>1</v>
      </c>
      <c r="O1072" s="30">
        <v>111.3</v>
      </c>
      <c r="P1072" s="33" t="s">
        <v>32</v>
      </c>
      <c r="Q1072" s="34">
        <f t="shared" si="58"/>
        <v>20.100000000000001</v>
      </c>
      <c r="R1072" s="33">
        <f t="shared" si="57"/>
        <v>1</v>
      </c>
      <c r="S1072" s="34">
        <f t="shared" si="56"/>
        <v>20.100000000000001</v>
      </c>
    </row>
    <row r="1073" spans="1:19">
      <c r="A1073" s="25">
        <v>1070</v>
      </c>
      <c r="B1073" s="25" t="s">
        <v>948</v>
      </c>
      <c r="C1073" s="25"/>
      <c r="D1073" s="25" t="s">
        <v>11</v>
      </c>
      <c r="E1073" s="37" t="s">
        <v>1389</v>
      </c>
      <c r="F1073" s="29" t="s">
        <v>1461</v>
      </c>
      <c r="G1073" s="25" t="s">
        <v>84</v>
      </c>
      <c r="H1073" s="29" t="s">
        <v>2171</v>
      </c>
      <c r="I1073" s="25">
        <v>3</v>
      </c>
      <c r="J1073" s="25">
        <v>1</v>
      </c>
      <c r="K1073" s="33">
        <v>23.5</v>
      </c>
      <c r="L1073" s="33">
        <v>161.69999999999999</v>
      </c>
      <c r="M1073" s="33" t="s">
        <v>1747</v>
      </c>
      <c r="N1073" s="33">
        <v>1</v>
      </c>
      <c r="O1073" s="30">
        <v>114.7</v>
      </c>
      <c r="P1073" s="33" t="s">
        <v>1748</v>
      </c>
      <c r="Q1073" s="34">
        <f t="shared" si="58"/>
        <v>23.5</v>
      </c>
      <c r="R1073" s="33">
        <f t="shared" si="57"/>
        <v>1</v>
      </c>
      <c r="S1073" s="34">
        <f t="shared" si="56"/>
        <v>23.5</v>
      </c>
    </row>
    <row r="1074" spans="1:19">
      <c r="A1074" s="25">
        <v>1071</v>
      </c>
      <c r="B1074" s="25" t="s">
        <v>948</v>
      </c>
      <c r="C1074" s="25"/>
      <c r="D1074" s="25" t="s">
        <v>11</v>
      </c>
      <c r="E1074" s="37" t="s">
        <v>1390</v>
      </c>
      <c r="F1074" s="29" t="s">
        <v>1462</v>
      </c>
      <c r="G1074" s="25" t="s">
        <v>224</v>
      </c>
      <c r="H1074" s="29" t="s">
        <v>80</v>
      </c>
      <c r="I1074" s="25">
        <v>3</v>
      </c>
      <c r="J1074" s="25">
        <v>1</v>
      </c>
      <c r="K1074" s="33">
        <v>24.200000000000003</v>
      </c>
      <c r="L1074" s="33">
        <v>170.2</v>
      </c>
      <c r="M1074" s="33" t="s">
        <v>1747</v>
      </c>
      <c r="N1074" s="33">
        <v>1</v>
      </c>
      <c r="O1074" s="30">
        <v>121.8</v>
      </c>
      <c r="P1074" s="33" t="s">
        <v>1748</v>
      </c>
      <c r="Q1074" s="34">
        <f t="shared" si="58"/>
        <v>24.200000000000003</v>
      </c>
      <c r="R1074" s="33">
        <f t="shared" si="57"/>
        <v>1</v>
      </c>
      <c r="S1074" s="34">
        <f t="shared" si="56"/>
        <v>24.2</v>
      </c>
    </row>
    <row r="1075" spans="1:19">
      <c r="A1075" s="25">
        <v>1072</v>
      </c>
      <c r="B1075" s="25" t="s">
        <v>948</v>
      </c>
      <c r="C1075" s="25"/>
      <c r="D1075" s="25" t="s">
        <v>11</v>
      </c>
      <c r="E1075" s="37" t="s">
        <v>1391</v>
      </c>
      <c r="F1075" s="29" t="s">
        <v>1463</v>
      </c>
      <c r="G1075" s="25" t="s">
        <v>224</v>
      </c>
      <c r="H1075" s="29" t="s">
        <v>2171</v>
      </c>
      <c r="I1075" s="25">
        <v>3</v>
      </c>
      <c r="J1075" s="25">
        <v>1</v>
      </c>
      <c r="K1075" s="33">
        <v>16.5</v>
      </c>
      <c r="L1075" s="33">
        <v>147.1</v>
      </c>
      <c r="M1075" s="33" t="s">
        <v>1747</v>
      </c>
      <c r="N1075" s="33">
        <v>1</v>
      </c>
      <c r="O1075" s="30">
        <v>114.1</v>
      </c>
      <c r="P1075" s="33" t="s">
        <v>1748</v>
      </c>
      <c r="Q1075" s="34">
        <f t="shared" si="58"/>
        <v>16.5</v>
      </c>
      <c r="R1075" s="33">
        <f t="shared" si="57"/>
        <v>1</v>
      </c>
      <c r="S1075" s="34">
        <f t="shared" si="56"/>
        <v>16.5</v>
      </c>
    </row>
    <row r="1076" spans="1:19">
      <c r="A1076" s="25">
        <v>1073</v>
      </c>
      <c r="B1076" s="25" t="s">
        <v>948</v>
      </c>
      <c r="C1076" s="25"/>
      <c r="D1076" s="25" t="s">
        <v>11</v>
      </c>
      <c r="E1076" s="37" t="s">
        <v>1392</v>
      </c>
      <c r="F1076" s="29" t="s">
        <v>1464</v>
      </c>
      <c r="G1076" s="25" t="s">
        <v>224</v>
      </c>
      <c r="H1076" s="29" t="s">
        <v>2171</v>
      </c>
      <c r="I1076" s="25">
        <v>3</v>
      </c>
      <c r="J1076" s="25">
        <v>1</v>
      </c>
      <c r="K1076" s="33">
        <v>16.399999999999999</v>
      </c>
      <c r="L1076" s="33">
        <v>146.80000000000001</v>
      </c>
      <c r="M1076" s="33" t="s">
        <v>1747</v>
      </c>
      <c r="N1076" s="33">
        <v>1</v>
      </c>
      <c r="O1076" s="30">
        <v>114</v>
      </c>
      <c r="P1076" s="33" t="s">
        <v>32</v>
      </c>
      <c r="Q1076" s="34">
        <f t="shared" si="58"/>
        <v>16.399999999999999</v>
      </c>
      <c r="R1076" s="33">
        <f t="shared" si="57"/>
        <v>1</v>
      </c>
      <c r="S1076" s="34">
        <f t="shared" si="56"/>
        <v>16.399999999999999</v>
      </c>
    </row>
    <row r="1077" spans="1:19">
      <c r="A1077" s="25">
        <v>1074</v>
      </c>
      <c r="B1077" s="25" t="s">
        <v>948</v>
      </c>
      <c r="C1077" s="25"/>
      <c r="D1077" s="25" t="s">
        <v>11</v>
      </c>
      <c r="E1077" s="37" t="s">
        <v>1393</v>
      </c>
      <c r="F1077" s="29" t="s">
        <v>1465</v>
      </c>
      <c r="G1077" s="25" t="s">
        <v>224</v>
      </c>
      <c r="H1077" s="29" t="s">
        <v>2171</v>
      </c>
      <c r="I1077" s="25">
        <v>3</v>
      </c>
      <c r="J1077" s="25">
        <v>1</v>
      </c>
      <c r="K1077" s="33">
        <v>20.8</v>
      </c>
      <c r="L1077" s="33">
        <v>160</v>
      </c>
      <c r="M1077" s="33" t="s">
        <v>1747</v>
      </c>
      <c r="N1077" s="33">
        <v>1</v>
      </c>
      <c r="O1077" s="30">
        <v>118.4</v>
      </c>
      <c r="P1077" s="33" t="s">
        <v>1748</v>
      </c>
      <c r="Q1077" s="34">
        <f t="shared" si="58"/>
        <v>20.8</v>
      </c>
      <c r="R1077" s="33">
        <f t="shared" si="57"/>
        <v>1</v>
      </c>
      <c r="S1077" s="34">
        <f t="shared" si="56"/>
        <v>20.8</v>
      </c>
    </row>
    <row r="1078" spans="1:19">
      <c r="A1078" s="25">
        <v>1075</v>
      </c>
      <c r="B1078" s="25" t="s">
        <v>948</v>
      </c>
      <c r="C1078" s="25"/>
      <c r="D1078" s="25" t="s">
        <v>11</v>
      </c>
      <c r="E1078" s="37" t="s">
        <v>1394</v>
      </c>
      <c r="F1078" s="29" t="s">
        <v>1466</v>
      </c>
      <c r="G1078" s="25" t="s">
        <v>224</v>
      </c>
      <c r="H1078" s="29" t="s">
        <v>80</v>
      </c>
      <c r="I1078" s="25">
        <v>3</v>
      </c>
      <c r="J1078" s="25">
        <v>1</v>
      </c>
      <c r="K1078" s="33">
        <v>23.5</v>
      </c>
      <c r="L1078" s="33">
        <v>168.1</v>
      </c>
      <c r="M1078" s="33" t="s">
        <v>1747</v>
      </c>
      <c r="N1078" s="33">
        <v>1</v>
      </c>
      <c r="O1078" s="30">
        <v>121.1</v>
      </c>
      <c r="P1078" s="33" t="s">
        <v>32</v>
      </c>
      <c r="Q1078" s="34">
        <f t="shared" si="58"/>
        <v>23.5</v>
      </c>
      <c r="R1078" s="33">
        <f t="shared" si="57"/>
        <v>1</v>
      </c>
      <c r="S1078" s="34">
        <f t="shared" si="56"/>
        <v>23.5</v>
      </c>
    </row>
    <row r="1079" spans="1:19">
      <c r="A1079" s="25">
        <v>1076</v>
      </c>
      <c r="B1079" s="25" t="s">
        <v>948</v>
      </c>
      <c r="C1079" s="25"/>
      <c r="D1079" s="25" t="s">
        <v>11</v>
      </c>
      <c r="E1079" s="37" t="s">
        <v>1395</v>
      </c>
      <c r="F1079" s="29" t="s">
        <v>1467</v>
      </c>
      <c r="G1079" s="25" t="s">
        <v>225</v>
      </c>
      <c r="H1079" s="29" t="s">
        <v>80</v>
      </c>
      <c r="I1079" s="25">
        <v>3</v>
      </c>
      <c r="J1079" s="25">
        <v>1</v>
      </c>
      <c r="K1079" s="33">
        <v>24.9</v>
      </c>
      <c r="L1079" s="33">
        <v>178.7</v>
      </c>
      <c r="M1079" s="33" t="s">
        <v>1747</v>
      </c>
      <c r="N1079" s="33">
        <v>1</v>
      </c>
      <c r="O1079" s="30">
        <v>128.9</v>
      </c>
      <c r="P1079" s="33" t="s">
        <v>32</v>
      </c>
      <c r="Q1079" s="34">
        <f t="shared" si="58"/>
        <v>24.9</v>
      </c>
      <c r="R1079" s="33">
        <f t="shared" si="57"/>
        <v>1</v>
      </c>
      <c r="S1079" s="34">
        <f t="shared" si="56"/>
        <v>24.9</v>
      </c>
    </row>
    <row r="1080" spans="1:19">
      <c r="A1080" s="25">
        <v>1077</v>
      </c>
      <c r="B1080" s="25" t="s">
        <v>948</v>
      </c>
      <c r="C1080" s="25"/>
      <c r="D1080" s="25" t="s">
        <v>11</v>
      </c>
      <c r="E1080" s="37" t="s">
        <v>1396</v>
      </c>
      <c r="F1080" s="29" t="s">
        <v>1468</v>
      </c>
      <c r="G1080" s="25" t="s">
        <v>225</v>
      </c>
      <c r="H1080" s="29" t="s">
        <v>2171</v>
      </c>
      <c r="I1080" s="25">
        <v>3</v>
      </c>
      <c r="J1080" s="25">
        <v>1</v>
      </c>
      <c r="K1080" s="33">
        <v>17.2</v>
      </c>
      <c r="L1080" s="33">
        <v>155.6</v>
      </c>
      <c r="M1080" s="33" t="s">
        <v>1747</v>
      </c>
      <c r="N1080" s="33">
        <v>1</v>
      </c>
      <c r="O1080" s="30">
        <v>121.2</v>
      </c>
      <c r="P1080" s="33" t="s">
        <v>1748</v>
      </c>
      <c r="Q1080" s="34">
        <f t="shared" si="58"/>
        <v>17.2</v>
      </c>
      <c r="R1080" s="33">
        <f t="shared" si="57"/>
        <v>1</v>
      </c>
      <c r="S1080" s="34">
        <f t="shared" si="56"/>
        <v>17.2</v>
      </c>
    </row>
    <row r="1081" spans="1:19">
      <c r="A1081" s="25">
        <v>1078</v>
      </c>
      <c r="B1081" s="25" t="s">
        <v>948</v>
      </c>
      <c r="C1081" s="25"/>
      <c r="D1081" s="25" t="s">
        <v>11</v>
      </c>
      <c r="E1081" s="37" t="s">
        <v>1397</v>
      </c>
      <c r="F1081" s="29" t="s">
        <v>1469</v>
      </c>
      <c r="G1081" s="25" t="s">
        <v>225</v>
      </c>
      <c r="H1081" s="29" t="s">
        <v>80</v>
      </c>
      <c r="I1081" s="25">
        <v>3</v>
      </c>
      <c r="J1081" s="25">
        <v>1</v>
      </c>
      <c r="K1081" s="33">
        <v>17.100000000000001</v>
      </c>
      <c r="L1081" s="33">
        <v>155.30000000000001</v>
      </c>
      <c r="M1081" s="33" t="s">
        <v>1747</v>
      </c>
      <c r="N1081" s="33">
        <v>1</v>
      </c>
      <c r="O1081" s="30">
        <v>121.1</v>
      </c>
      <c r="P1081" s="33" t="s">
        <v>1748</v>
      </c>
      <c r="Q1081" s="34">
        <f t="shared" si="58"/>
        <v>17.100000000000001</v>
      </c>
      <c r="R1081" s="33">
        <f t="shared" si="57"/>
        <v>1</v>
      </c>
      <c r="S1081" s="34">
        <f t="shared" si="56"/>
        <v>17.100000000000001</v>
      </c>
    </row>
    <row r="1082" spans="1:19">
      <c r="A1082" s="25">
        <v>1079</v>
      </c>
      <c r="B1082" s="25" t="s">
        <v>948</v>
      </c>
      <c r="C1082" s="25"/>
      <c r="D1082" s="25" t="s">
        <v>11</v>
      </c>
      <c r="E1082" s="37" t="s">
        <v>1398</v>
      </c>
      <c r="F1082" s="29" t="s">
        <v>1470</v>
      </c>
      <c r="G1082" s="25" t="s">
        <v>225</v>
      </c>
      <c r="H1082" s="29" t="s">
        <v>2171</v>
      </c>
      <c r="I1082" s="25">
        <v>3</v>
      </c>
      <c r="J1082" s="25">
        <v>1</v>
      </c>
      <c r="K1082" s="33">
        <v>21.5</v>
      </c>
      <c r="L1082" s="33">
        <v>168.5</v>
      </c>
      <c r="M1082" s="33" t="s">
        <v>1747</v>
      </c>
      <c r="N1082" s="33">
        <v>1</v>
      </c>
      <c r="O1082" s="30">
        <v>125.5</v>
      </c>
      <c r="P1082" s="33" t="s">
        <v>1748</v>
      </c>
      <c r="Q1082" s="34">
        <f t="shared" si="58"/>
        <v>21.5</v>
      </c>
      <c r="R1082" s="33">
        <f t="shared" si="57"/>
        <v>1</v>
      </c>
      <c r="S1082" s="34">
        <f t="shared" si="56"/>
        <v>21.5</v>
      </c>
    </row>
    <row r="1083" spans="1:19">
      <c r="A1083" s="25">
        <v>1080</v>
      </c>
      <c r="B1083" s="25" t="s">
        <v>948</v>
      </c>
      <c r="C1083" s="25"/>
      <c r="D1083" s="25" t="s">
        <v>11</v>
      </c>
      <c r="E1083" s="37" t="s">
        <v>1399</v>
      </c>
      <c r="F1083" s="29" t="s">
        <v>1471</v>
      </c>
      <c r="G1083" s="25" t="s">
        <v>225</v>
      </c>
      <c r="H1083" s="29" t="s">
        <v>2171</v>
      </c>
      <c r="I1083" s="25">
        <v>3</v>
      </c>
      <c r="J1083" s="25">
        <v>1</v>
      </c>
      <c r="K1083" s="33">
        <v>24.2</v>
      </c>
      <c r="L1083" s="33">
        <v>176.6</v>
      </c>
      <c r="M1083" s="33" t="s">
        <v>1747</v>
      </c>
      <c r="N1083" s="33">
        <v>1</v>
      </c>
      <c r="O1083" s="30">
        <v>128.19999999999999</v>
      </c>
      <c r="P1083" s="33" t="s">
        <v>1748</v>
      </c>
      <c r="Q1083" s="34">
        <f t="shared" si="58"/>
        <v>24.2</v>
      </c>
      <c r="R1083" s="33">
        <f t="shared" si="57"/>
        <v>1</v>
      </c>
      <c r="S1083" s="34">
        <f t="shared" si="56"/>
        <v>24.2</v>
      </c>
    </row>
    <row r="1084" spans="1:19">
      <c r="A1084" s="25">
        <v>1081</v>
      </c>
      <c r="B1084" s="25" t="s">
        <v>2216</v>
      </c>
      <c r="C1084" s="25"/>
      <c r="D1084" s="25" t="s">
        <v>1708</v>
      </c>
      <c r="E1084" s="37" t="s">
        <v>2217</v>
      </c>
      <c r="F1084" s="29" t="s">
        <v>2218</v>
      </c>
      <c r="G1084" s="25" t="s">
        <v>1708</v>
      </c>
      <c r="H1084" s="29" t="s">
        <v>1844</v>
      </c>
      <c r="I1084" s="25">
        <v>2</v>
      </c>
      <c r="J1084" s="25">
        <v>1</v>
      </c>
      <c r="K1084" s="32">
        <v>68.599999999999994</v>
      </c>
      <c r="L1084" s="33">
        <v>165.7</v>
      </c>
      <c r="M1084" s="33" t="s">
        <v>1742</v>
      </c>
      <c r="N1084" s="33">
        <v>1</v>
      </c>
      <c r="O1084" s="30">
        <v>97.1</v>
      </c>
      <c r="P1084" s="33" t="s">
        <v>67</v>
      </c>
      <c r="Q1084" s="34">
        <f t="shared" si="58"/>
        <v>68.599999999999994</v>
      </c>
      <c r="R1084" s="25">
        <v>3</v>
      </c>
      <c r="S1084" s="34">
        <f t="shared" si="56"/>
        <v>205.8</v>
      </c>
    </row>
    <row r="1085" spans="1:19">
      <c r="A1085" s="25">
        <v>1082</v>
      </c>
      <c r="B1085" s="25" t="s">
        <v>1475</v>
      </c>
      <c r="C1085" s="25"/>
      <c r="D1085" s="25" t="s">
        <v>1708</v>
      </c>
      <c r="E1085" s="37" t="s">
        <v>1476</v>
      </c>
      <c r="F1085" s="29" t="s">
        <v>2001</v>
      </c>
      <c r="G1085" s="25" t="s">
        <v>1708</v>
      </c>
      <c r="H1085" s="29" t="s">
        <v>1844</v>
      </c>
      <c r="I1085" s="25">
        <v>2</v>
      </c>
      <c r="J1085" s="25">
        <v>1</v>
      </c>
      <c r="K1085" s="32">
        <v>6.5</v>
      </c>
      <c r="L1085" s="33">
        <v>20.5</v>
      </c>
      <c r="M1085" s="33" t="s">
        <v>1742</v>
      </c>
      <c r="N1085" s="33">
        <v>1</v>
      </c>
      <c r="O1085" s="30">
        <v>14</v>
      </c>
      <c r="P1085" s="33" t="s">
        <v>1816</v>
      </c>
      <c r="Q1085" s="34">
        <f t="shared" si="58"/>
        <v>6.5</v>
      </c>
      <c r="R1085" s="25">
        <v>3</v>
      </c>
      <c r="S1085" s="34">
        <f t="shared" si="56"/>
        <v>19.5</v>
      </c>
    </row>
    <row r="1086" spans="1:19">
      <c r="A1086" s="25">
        <v>1083</v>
      </c>
      <c r="B1086" s="25" t="s">
        <v>2216</v>
      </c>
      <c r="C1086" s="25"/>
      <c r="D1086" s="25" t="s">
        <v>68</v>
      </c>
      <c r="E1086" s="37" t="s">
        <v>1477</v>
      </c>
      <c r="F1086" s="29" t="s">
        <v>2001</v>
      </c>
      <c r="G1086" s="25" t="s">
        <v>1708</v>
      </c>
      <c r="H1086" s="29" t="s">
        <v>1844</v>
      </c>
      <c r="I1086" s="25">
        <v>2</v>
      </c>
      <c r="J1086" s="25">
        <v>1</v>
      </c>
      <c r="K1086" s="32">
        <v>20</v>
      </c>
      <c r="L1086" s="33">
        <v>47.5</v>
      </c>
      <c r="M1086" s="33" t="s">
        <v>1742</v>
      </c>
      <c r="N1086" s="33">
        <v>1</v>
      </c>
      <c r="O1086" s="30">
        <v>27.5</v>
      </c>
      <c r="P1086" s="33" t="s">
        <v>67</v>
      </c>
      <c r="Q1086" s="34">
        <f t="shared" si="58"/>
        <v>20</v>
      </c>
      <c r="R1086" s="25">
        <v>3</v>
      </c>
      <c r="S1086" s="34">
        <f t="shared" si="56"/>
        <v>60</v>
      </c>
    </row>
    <row r="1087" spans="1:19">
      <c r="A1087" s="25">
        <v>1084</v>
      </c>
      <c r="B1087" s="25" t="s">
        <v>1475</v>
      </c>
      <c r="C1087" s="25"/>
      <c r="D1087" s="25" t="s">
        <v>68</v>
      </c>
      <c r="E1087" s="37" t="s">
        <v>1478</v>
      </c>
      <c r="F1087" s="29" t="s">
        <v>561</v>
      </c>
      <c r="G1087" s="25" t="s">
        <v>68</v>
      </c>
      <c r="H1087" s="29" t="s">
        <v>66</v>
      </c>
      <c r="I1087" s="25">
        <v>2</v>
      </c>
      <c r="J1087" s="25">
        <v>1</v>
      </c>
      <c r="K1087" s="32">
        <v>16</v>
      </c>
      <c r="L1087" s="33">
        <v>39.5</v>
      </c>
      <c r="M1087" s="33" t="s">
        <v>1742</v>
      </c>
      <c r="N1087" s="33">
        <v>1</v>
      </c>
      <c r="O1087" s="30">
        <v>23.5</v>
      </c>
      <c r="P1087" s="33" t="s">
        <v>67</v>
      </c>
      <c r="Q1087" s="34">
        <f t="shared" si="58"/>
        <v>16</v>
      </c>
      <c r="R1087" s="25">
        <v>3</v>
      </c>
      <c r="S1087" s="34">
        <f t="shared" si="56"/>
        <v>48</v>
      </c>
    </row>
    <row r="1088" spans="1:19">
      <c r="A1088" s="25">
        <v>1085</v>
      </c>
      <c r="B1088" s="25" t="s">
        <v>1475</v>
      </c>
      <c r="C1088" s="25"/>
      <c r="D1088" s="25" t="s">
        <v>1708</v>
      </c>
      <c r="E1088" s="37" t="s">
        <v>1479</v>
      </c>
      <c r="F1088" s="29" t="s">
        <v>1482</v>
      </c>
      <c r="G1088" s="25" t="s">
        <v>1708</v>
      </c>
      <c r="H1088" s="29" t="s">
        <v>46</v>
      </c>
      <c r="I1088" s="25">
        <v>2</v>
      </c>
      <c r="J1088" s="25">
        <v>1</v>
      </c>
      <c r="K1088" s="32">
        <v>18</v>
      </c>
      <c r="L1088" s="33">
        <v>41.5</v>
      </c>
      <c r="M1088" s="33" t="s">
        <v>1742</v>
      </c>
      <c r="N1088" s="33">
        <v>1</v>
      </c>
      <c r="O1088" s="30">
        <v>23.5</v>
      </c>
      <c r="P1088" s="33" t="s">
        <v>62</v>
      </c>
      <c r="Q1088" s="34">
        <f t="shared" si="58"/>
        <v>18</v>
      </c>
      <c r="R1088" s="25">
        <v>3</v>
      </c>
      <c r="S1088" s="34">
        <f t="shared" si="56"/>
        <v>54</v>
      </c>
    </row>
    <row r="1089" spans="1:19">
      <c r="A1089" s="25">
        <v>1086</v>
      </c>
      <c r="B1089" s="25" t="s">
        <v>2216</v>
      </c>
      <c r="C1089" s="25"/>
      <c r="D1089" s="25" t="s">
        <v>1708</v>
      </c>
      <c r="E1089" s="37" t="s">
        <v>1480</v>
      </c>
      <c r="F1089" s="29" t="s">
        <v>1482</v>
      </c>
      <c r="G1089" s="25" t="s">
        <v>1708</v>
      </c>
      <c r="H1089" s="29" t="s">
        <v>1741</v>
      </c>
      <c r="I1089" s="25">
        <v>2</v>
      </c>
      <c r="J1089" s="25">
        <v>1</v>
      </c>
      <c r="K1089" s="32">
        <v>18</v>
      </c>
      <c r="L1089" s="33">
        <v>41.5</v>
      </c>
      <c r="M1089" s="33" t="s">
        <v>1742</v>
      </c>
      <c r="N1089" s="33">
        <v>1</v>
      </c>
      <c r="O1089" s="30">
        <v>23.5</v>
      </c>
      <c r="P1089" s="33" t="s">
        <v>1807</v>
      </c>
      <c r="Q1089" s="34">
        <f t="shared" si="58"/>
        <v>18</v>
      </c>
      <c r="R1089" s="25">
        <v>3</v>
      </c>
      <c r="S1089" s="34">
        <f t="shared" si="56"/>
        <v>54</v>
      </c>
    </row>
    <row r="1090" spans="1:19">
      <c r="A1090" s="25">
        <v>1087</v>
      </c>
      <c r="B1090" s="25" t="s">
        <v>2216</v>
      </c>
      <c r="C1090" s="25"/>
      <c r="D1090" s="25" t="s">
        <v>1708</v>
      </c>
      <c r="E1090" s="37" t="s">
        <v>1481</v>
      </c>
      <c r="F1090" s="29" t="s">
        <v>2219</v>
      </c>
      <c r="G1090" s="25" t="s">
        <v>1708</v>
      </c>
      <c r="H1090" s="29" t="s">
        <v>1828</v>
      </c>
      <c r="I1090" s="25">
        <v>2</v>
      </c>
      <c r="J1090" s="25">
        <v>1</v>
      </c>
      <c r="K1090" s="32">
        <v>12.9</v>
      </c>
      <c r="L1090" s="33">
        <v>31.3</v>
      </c>
      <c r="M1090" s="33" t="s">
        <v>1742</v>
      </c>
      <c r="N1090" s="33">
        <v>1</v>
      </c>
      <c r="O1090" s="30">
        <v>18.399999999999999</v>
      </c>
      <c r="P1090" s="33" t="s">
        <v>1816</v>
      </c>
      <c r="Q1090" s="34">
        <f t="shared" si="58"/>
        <v>12.9</v>
      </c>
      <c r="R1090" s="25">
        <v>3</v>
      </c>
      <c r="S1090" s="34">
        <f t="shared" si="56"/>
        <v>38.700000000000003</v>
      </c>
    </row>
    <row r="1091" spans="1:19">
      <c r="A1091" s="25">
        <v>1088</v>
      </c>
      <c r="B1091" s="25" t="s">
        <v>2216</v>
      </c>
      <c r="C1091" s="25"/>
      <c r="D1091" s="25" t="s">
        <v>1708</v>
      </c>
      <c r="E1091" s="37" t="s">
        <v>2220</v>
      </c>
      <c r="F1091" s="29" t="s">
        <v>2221</v>
      </c>
      <c r="G1091" s="25" t="s">
        <v>1708</v>
      </c>
      <c r="H1091" s="29" t="s">
        <v>1844</v>
      </c>
      <c r="I1091" s="25">
        <v>2</v>
      </c>
      <c r="J1091" s="25">
        <v>1</v>
      </c>
      <c r="K1091" s="32">
        <v>34.5</v>
      </c>
      <c r="L1091" s="33">
        <v>88</v>
      </c>
      <c r="M1091" s="33" t="s">
        <v>1742</v>
      </c>
      <c r="N1091" s="33">
        <v>1</v>
      </c>
      <c r="O1091" s="30">
        <v>53.5</v>
      </c>
      <c r="P1091" s="33" t="s">
        <v>1816</v>
      </c>
      <c r="Q1091" s="34">
        <f t="shared" si="58"/>
        <v>34.5</v>
      </c>
      <c r="R1091" s="25">
        <v>3</v>
      </c>
      <c r="S1091" s="34">
        <f t="shared" si="56"/>
        <v>103.5</v>
      </c>
    </row>
    <row r="1092" spans="1:19">
      <c r="A1092" s="25">
        <v>1089</v>
      </c>
      <c r="B1092" s="25" t="s">
        <v>2216</v>
      </c>
      <c r="C1092" s="25"/>
      <c r="D1092" s="25" t="s">
        <v>1708</v>
      </c>
      <c r="E1092" s="37" t="s">
        <v>1483</v>
      </c>
      <c r="F1092" s="29" t="s">
        <v>2000</v>
      </c>
      <c r="G1092" s="25" t="s">
        <v>1708</v>
      </c>
      <c r="H1092" s="29" t="s">
        <v>1844</v>
      </c>
      <c r="I1092" s="25">
        <v>2</v>
      </c>
      <c r="J1092" s="25">
        <v>1</v>
      </c>
      <c r="K1092" s="32">
        <v>10.7</v>
      </c>
      <c r="L1092" s="33">
        <v>28.9</v>
      </c>
      <c r="M1092" s="33" t="s">
        <v>1742</v>
      </c>
      <c r="N1092" s="33">
        <v>1</v>
      </c>
      <c r="O1092" s="30">
        <v>18.2</v>
      </c>
      <c r="P1092" s="33" t="s">
        <v>1816</v>
      </c>
      <c r="Q1092" s="34">
        <f t="shared" si="58"/>
        <v>10.7</v>
      </c>
      <c r="R1092" s="25">
        <v>3</v>
      </c>
      <c r="S1092" s="34">
        <f t="shared" si="56"/>
        <v>32.1</v>
      </c>
    </row>
    <row r="1093" spans="1:19">
      <c r="A1093" s="25">
        <v>1090</v>
      </c>
      <c r="B1093" s="25" t="s">
        <v>2216</v>
      </c>
      <c r="C1093" s="25"/>
      <c r="D1093" s="25" t="s">
        <v>1708</v>
      </c>
      <c r="E1093" s="37" t="s">
        <v>1484</v>
      </c>
      <c r="F1093" s="29" t="s">
        <v>2001</v>
      </c>
      <c r="G1093" s="25" t="s">
        <v>1708</v>
      </c>
      <c r="H1093" s="29" t="s">
        <v>1844</v>
      </c>
      <c r="I1093" s="25">
        <v>2</v>
      </c>
      <c r="J1093" s="25">
        <v>1</v>
      </c>
      <c r="K1093" s="32">
        <v>8.6999999999999993</v>
      </c>
      <c r="L1093" s="33">
        <v>25.9</v>
      </c>
      <c r="M1093" s="33" t="s">
        <v>1742</v>
      </c>
      <c r="N1093" s="33">
        <v>1</v>
      </c>
      <c r="O1093" s="30">
        <v>17.2</v>
      </c>
      <c r="P1093" s="33" t="s">
        <v>1816</v>
      </c>
      <c r="Q1093" s="34">
        <f t="shared" si="58"/>
        <v>8.6999999999999993</v>
      </c>
      <c r="R1093" s="25">
        <v>3</v>
      </c>
      <c r="S1093" s="34">
        <f t="shared" ref="S1093:S1156" si="59">IF(R1093="",0,ROUND(Q1093*R1093,1))</f>
        <v>26.1</v>
      </c>
    </row>
    <row r="1094" spans="1:19">
      <c r="A1094" s="25">
        <v>1091</v>
      </c>
      <c r="B1094" s="25" t="s">
        <v>2216</v>
      </c>
      <c r="C1094" s="25"/>
      <c r="D1094" s="25" t="s">
        <v>1708</v>
      </c>
      <c r="E1094" s="37" t="s">
        <v>1485</v>
      </c>
      <c r="F1094" s="29" t="s">
        <v>2222</v>
      </c>
      <c r="G1094" s="25" t="s">
        <v>1708</v>
      </c>
      <c r="H1094" s="29" t="s">
        <v>1741</v>
      </c>
      <c r="I1094" s="25">
        <v>2</v>
      </c>
      <c r="J1094" s="25">
        <v>1</v>
      </c>
      <c r="K1094" s="32">
        <v>7.1</v>
      </c>
      <c r="L1094" s="33">
        <v>19.7</v>
      </c>
      <c r="M1094" s="33" t="s">
        <v>1742</v>
      </c>
      <c r="N1094" s="33">
        <v>1</v>
      </c>
      <c r="O1094" s="30">
        <v>12.6</v>
      </c>
      <c r="P1094" s="33" t="s">
        <v>1807</v>
      </c>
      <c r="Q1094" s="34">
        <f t="shared" si="58"/>
        <v>7.1</v>
      </c>
      <c r="R1094" s="25">
        <v>3</v>
      </c>
      <c r="S1094" s="34">
        <f t="shared" si="59"/>
        <v>21.3</v>
      </c>
    </row>
    <row r="1095" spans="1:19">
      <c r="A1095" s="25">
        <v>1092</v>
      </c>
      <c r="B1095" s="25" t="s">
        <v>2216</v>
      </c>
      <c r="C1095" s="25"/>
      <c r="D1095" s="25" t="s">
        <v>1708</v>
      </c>
      <c r="E1095" s="37" t="s">
        <v>1486</v>
      </c>
      <c r="F1095" s="29" t="s">
        <v>2219</v>
      </c>
      <c r="G1095" s="25" t="s">
        <v>1708</v>
      </c>
      <c r="H1095" s="29" t="s">
        <v>1828</v>
      </c>
      <c r="I1095" s="25">
        <v>2</v>
      </c>
      <c r="J1095" s="25">
        <v>1</v>
      </c>
      <c r="K1095" s="32">
        <v>12.2</v>
      </c>
      <c r="L1095" s="33">
        <v>29.9</v>
      </c>
      <c r="M1095" s="33" t="s">
        <v>1742</v>
      </c>
      <c r="N1095" s="33">
        <v>1</v>
      </c>
      <c r="O1095" s="30">
        <v>17.7</v>
      </c>
      <c r="P1095" s="33" t="s">
        <v>1816</v>
      </c>
      <c r="Q1095" s="34">
        <f t="shared" si="58"/>
        <v>12.2</v>
      </c>
      <c r="R1095" s="25">
        <v>3</v>
      </c>
      <c r="S1095" s="34">
        <f t="shared" si="59"/>
        <v>36.6</v>
      </c>
    </row>
    <row r="1096" spans="1:19">
      <c r="A1096" s="25">
        <v>1093</v>
      </c>
      <c r="B1096" s="25" t="s">
        <v>2216</v>
      </c>
      <c r="C1096" s="25"/>
      <c r="D1096" s="25" t="s">
        <v>1708</v>
      </c>
      <c r="E1096" s="37" t="s">
        <v>2223</v>
      </c>
      <c r="F1096" s="29" t="s">
        <v>2221</v>
      </c>
      <c r="G1096" s="25" t="s">
        <v>1708</v>
      </c>
      <c r="H1096" s="29" t="s">
        <v>1844</v>
      </c>
      <c r="I1096" s="25">
        <v>2</v>
      </c>
      <c r="J1096" s="25">
        <v>1</v>
      </c>
      <c r="K1096" s="32">
        <v>34.5</v>
      </c>
      <c r="L1096" s="33">
        <v>88</v>
      </c>
      <c r="M1096" s="33" t="s">
        <v>1742</v>
      </c>
      <c r="N1096" s="33">
        <v>1</v>
      </c>
      <c r="O1096" s="30">
        <v>53.5</v>
      </c>
      <c r="P1096" s="33" t="s">
        <v>1816</v>
      </c>
      <c r="Q1096" s="34">
        <f t="shared" si="58"/>
        <v>34.5</v>
      </c>
      <c r="R1096" s="25">
        <v>3</v>
      </c>
      <c r="S1096" s="34">
        <f t="shared" si="59"/>
        <v>103.5</v>
      </c>
    </row>
    <row r="1097" spans="1:19">
      <c r="A1097" s="25">
        <v>1094</v>
      </c>
      <c r="B1097" s="25" t="s">
        <v>2216</v>
      </c>
      <c r="C1097" s="25"/>
      <c r="D1097" s="25" t="s">
        <v>1708</v>
      </c>
      <c r="E1097" s="37" t="s">
        <v>1487</v>
      </c>
      <c r="F1097" s="29" t="s">
        <v>2000</v>
      </c>
      <c r="G1097" s="25" t="s">
        <v>1708</v>
      </c>
      <c r="H1097" s="29" t="s">
        <v>1844</v>
      </c>
      <c r="I1097" s="25">
        <v>2</v>
      </c>
      <c r="J1097" s="25">
        <v>1</v>
      </c>
      <c r="K1097" s="32">
        <v>10.7</v>
      </c>
      <c r="L1097" s="33">
        <v>28.9</v>
      </c>
      <c r="M1097" s="33" t="s">
        <v>1742</v>
      </c>
      <c r="N1097" s="33">
        <v>1</v>
      </c>
      <c r="O1097" s="30">
        <v>18.2</v>
      </c>
      <c r="P1097" s="33" t="s">
        <v>1816</v>
      </c>
      <c r="Q1097" s="34">
        <f t="shared" si="58"/>
        <v>10.7</v>
      </c>
      <c r="R1097" s="25">
        <v>3</v>
      </c>
      <c r="S1097" s="34">
        <f t="shared" si="59"/>
        <v>32.1</v>
      </c>
    </row>
    <row r="1098" spans="1:19">
      <c r="A1098" s="25">
        <v>1095</v>
      </c>
      <c r="B1098" s="25" t="s">
        <v>2216</v>
      </c>
      <c r="C1098" s="25"/>
      <c r="D1098" s="25" t="s">
        <v>1708</v>
      </c>
      <c r="E1098" s="37" t="s">
        <v>1488</v>
      </c>
      <c r="F1098" s="29" t="s">
        <v>2001</v>
      </c>
      <c r="G1098" s="25" t="s">
        <v>1708</v>
      </c>
      <c r="H1098" s="29" t="s">
        <v>1844</v>
      </c>
      <c r="I1098" s="25">
        <v>2</v>
      </c>
      <c r="J1098" s="25">
        <v>1</v>
      </c>
      <c r="K1098" s="32">
        <v>8.6999999999999993</v>
      </c>
      <c r="L1098" s="33">
        <v>25.9</v>
      </c>
      <c r="M1098" s="33" t="s">
        <v>1742</v>
      </c>
      <c r="N1098" s="33">
        <v>1</v>
      </c>
      <c r="O1098" s="30">
        <v>17.2</v>
      </c>
      <c r="P1098" s="33" t="s">
        <v>1816</v>
      </c>
      <c r="Q1098" s="34">
        <f t="shared" si="58"/>
        <v>8.6999999999999993</v>
      </c>
      <c r="R1098" s="25">
        <v>3</v>
      </c>
      <c r="S1098" s="34">
        <f t="shared" si="59"/>
        <v>26.1</v>
      </c>
    </row>
    <row r="1099" spans="1:19">
      <c r="A1099" s="25">
        <v>1096</v>
      </c>
      <c r="B1099" s="25" t="s">
        <v>2216</v>
      </c>
      <c r="C1099" s="25"/>
      <c r="D1099" s="25" t="s">
        <v>1708</v>
      </c>
      <c r="E1099" s="37" t="s">
        <v>1489</v>
      </c>
      <c r="F1099" s="29" t="s">
        <v>2222</v>
      </c>
      <c r="G1099" s="25" t="s">
        <v>1708</v>
      </c>
      <c r="H1099" s="29" t="s">
        <v>1741</v>
      </c>
      <c r="I1099" s="25">
        <v>2</v>
      </c>
      <c r="J1099" s="25">
        <v>1</v>
      </c>
      <c r="K1099" s="32">
        <v>7.1</v>
      </c>
      <c r="L1099" s="33">
        <v>19.7</v>
      </c>
      <c r="M1099" s="33" t="s">
        <v>1742</v>
      </c>
      <c r="N1099" s="33">
        <v>1</v>
      </c>
      <c r="O1099" s="30">
        <v>12.6</v>
      </c>
      <c r="P1099" s="33" t="s">
        <v>1807</v>
      </c>
      <c r="Q1099" s="34">
        <f t="shared" si="58"/>
        <v>7.1</v>
      </c>
      <c r="R1099" s="25">
        <v>3</v>
      </c>
      <c r="S1099" s="34">
        <f t="shared" si="59"/>
        <v>21.3</v>
      </c>
    </row>
    <row r="1100" spans="1:19">
      <c r="A1100" s="25">
        <v>1097</v>
      </c>
      <c r="B1100" s="25" t="s">
        <v>2216</v>
      </c>
      <c r="C1100" s="25"/>
      <c r="D1100" s="25" t="s">
        <v>1708</v>
      </c>
      <c r="E1100" s="37" t="s">
        <v>1490</v>
      </c>
      <c r="F1100" s="29" t="s">
        <v>2219</v>
      </c>
      <c r="G1100" s="25" t="s">
        <v>1708</v>
      </c>
      <c r="H1100" s="29" t="s">
        <v>1828</v>
      </c>
      <c r="I1100" s="25">
        <v>2</v>
      </c>
      <c r="J1100" s="25">
        <v>1</v>
      </c>
      <c r="K1100" s="32">
        <v>12.2</v>
      </c>
      <c r="L1100" s="33">
        <v>29.9</v>
      </c>
      <c r="M1100" s="33" t="s">
        <v>1742</v>
      </c>
      <c r="N1100" s="33">
        <v>1</v>
      </c>
      <c r="O1100" s="30">
        <v>17.7</v>
      </c>
      <c r="P1100" s="33" t="s">
        <v>1816</v>
      </c>
      <c r="Q1100" s="34">
        <f t="shared" si="58"/>
        <v>12.2</v>
      </c>
      <c r="R1100" s="25">
        <v>3</v>
      </c>
      <c r="S1100" s="34">
        <f t="shared" si="59"/>
        <v>36.6</v>
      </c>
    </row>
    <row r="1101" spans="1:19">
      <c r="A1101" s="25">
        <v>1098</v>
      </c>
      <c r="B1101" s="25" t="s">
        <v>2216</v>
      </c>
      <c r="C1101" s="25"/>
      <c r="D1101" s="25" t="s">
        <v>1708</v>
      </c>
      <c r="E1101" s="37" t="s">
        <v>2224</v>
      </c>
      <c r="F1101" s="29" t="s">
        <v>2221</v>
      </c>
      <c r="G1101" s="25" t="s">
        <v>1708</v>
      </c>
      <c r="H1101" s="29" t="s">
        <v>1844</v>
      </c>
      <c r="I1101" s="25">
        <v>2</v>
      </c>
      <c r="J1101" s="25">
        <v>1</v>
      </c>
      <c r="K1101" s="32">
        <v>34.5</v>
      </c>
      <c r="L1101" s="33">
        <v>88</v>
      </c>
      <c r="M1101" s="33" t="s">
        <v>1742</v>
      </c>
      <c r="N1101" s="33">
        <v>1</v>
      </c>
      <c r="O1101" s="30">
        <v>53.5</v>
      </c>
      <c r="P1101" s="33" t="s">
        <v>1816</v>
      </c>
      <c r="Q1101" s="34">
        <f t="shared" si="58"/>
        <v>34.5</v>
      </c>
      <c r="R1101" s="25">
        <v>3</v>
      </c>
      <c r="S1101" s="34">
        <f t="shared" si="59"/>
        <v>103.5</v>
      </c>
    </row>
    <row r="1102" spans="1:19">
      <c r="A1102" s="25">
        <v>1099</v>
      </c>
      <c r="B1102" s="25" t="s">
        <v>2216</v>
      </c>
      <c r="C1102" s="25"/>
      <c r="D1102" s="25" t="s">
        <v>1708</v>
      </c>
      <c r="E1102" s="37" t="s">
        <v>1491</v>
      </c>
      <c r="F1102" s="29" t="s">
        <v>2000</v>
      </c>
      <c r="G1102" s="25" t="s">
        <v>1708</v>
      </c>
      <c r="H1102" s="29" t="s">
        <v>1844</v>
      </c>
      <c r="I1102" s="25">
        <v>2</v>
      </c>
      <c r="J1102" s="25">
        <v>1</v>
      </c>
      <c r="K1102" s="32">
        <v>10.7</v>
      </c>
      <c r="L1102" s="33">
        <v>28.9</v>
      </c>
      <c r="M1102" s="33" t="s">
        <v>1742</v>
      </c>
      <c r="N1102" s="33">
        <v>1</v>
      </c>
      <c r="O1102" s="30">
        <v>18.2</v>
      </c>
      <c r="P1102" s="33" t="s">
        <v>1816</v>
      </c>
      <c r="Q1102" s="34">
        <f t="shared" si="58"/>
        <v>10.7</v>
      </c>
      <c r="R1102" s="25">
        <v>3</v>
      </c>
      <c r="S1102" s="34">
        <f t="shared" si="59"/>
        <v>32.1</v>
      </c>
    </row>
    <row r="1103" spans="1:19">
      <c r="A1103" s="25">
        <v>1100</v>
      </c>
      <c r="B1103" s="25" t="s">
        <v>2216</v>
      </c>
      <c r="C1103" s="25"/>
      <c r="D1103" s="25" t="s">
        <v>1708</v>
      </c>
      <c r="E1103" s="37" t="s">
        <v>1492</v>
      </c>
      <c r="F1103" s="29" t="s">
        <v>2001</v>
      </c>
      <c r="G1103" s="25" t="s">
        <v>1708</v>
      </c>
      <c r="H1103" s="29" t="s">
        <v>1844</v>
      </c>
      <c r="I1103" s="25">
        <v>2</v>
      </c>
      <c r="J1103" s="25">
        <v>1</v>
      </c>
      <c r="K1103" s="32">
        <v>8.6999999999999993</v>
      </c>
      <c r="L1103" s="33">
        <v>25.9</v>
      </c>
      <c r="M1103" s="33" t="s">
        <v>1742</v>
      </c>
      <c r="N1103" s="33">
        <v>1</v>
      </c>
      <c r="O1103" s="30">
        <v>17.2</v>
      </c>
      <c r="P1103" s="33" t="s">
        <v>1816</v>
      </c>
      <c r="Q1103" s="34">
        <f t="shared" si="58"/>
        <v>8.6999999999999993</v>
      </c>
      <c r="R1103" s="25">
        <v>3</v>
      </c>
      <c r="S1103" s="34">
        <f t="shared" si="59"/>
        <v>26.1</v>
      </c>
    </row>
    <row r="1104" spans="1:19">
      <c r="A1104" s="25">
        <v>1101</v>
      </c>
      <c r="B1104" s="25" t="s">
        <v>2216</v>
      </c>
      <c r="C1104" s="25"/>
      <c r="D1104" s="25" t="s">
        <v>1708</v>
      </c>
      <c r="E1104" s="37" t="s">
        <v>1493</v>
      </c>
      <c r="F1104" s="29" t="s">
        <v>2222</v>
      </c>
      <c r="G1104" s="25" t="s">
        <v>1708</v>
      </c>
      <c r="H1104" s="29" t="s">
        <v>1741</v>
      </c>
      <c r="I1104" s="25">
        <v>2</v>
      </c>
      <c r="J1104" s="25">
        <v>1</v>
      </c>
      <c r="K1104" s="32">
        <v>7.1</v>
      </c>
      <c r="L1104" s="33">
        <v>19.7</v>
      </c>
      <c r="M1104" s="33" t="s">
        <v>1742</v>
      </c>
      <c r="N1104" s="33">
        <v>1</v>
      </c>
      <c r="O1104" s="30">
        <v>12.6</v>
      </c>
      <c r="P1104" s="33" t="s">
        <v>1807</v>
      </c>
      <c r="Q1104" s="34">
        <f t="shared" si="58"/>
        <v>7.1</v>
      </c>
      <c r="R1104" s="25">
        <v>3</v>
      </c>
      <c r="S1104" s="34">
        <f t="shared" si="59"/>
        <v>21.3</v>
      </c>
    </row>
    <row r="1105" spans="1:19">
      <c r="A1105" s="25">
        <v>1102</v>
      </c>
      <c r="B1105" s="25" t="s">
        <v>2216</v>
      </c>
      <c r="C1105" s="25"/>
      <c r="D1105" s="25" t="s">
        <v>1708</v>
      </c>
      <c r="E1105" s="37" t="s">
        <v>1494</v>
      </c>
      <c r="F1105" s="29" t="s">
        <v>2219</v>
      </c>
      <c r="G1105" s="25" t="s">
        <v>1708</v>
      </c>
      <c r="H1105" s="29" t="s">
        <v>1828</v>
      </c>
      <c r="I1105" s="25">
        <v>2</v>
      </c>
      <c r="J1105" s="25">
        <v>1</v>
      </c>
      <c r="K1105" s="32">
        <v>12.2</v>
      </c>
      <c r="L1105" s="33">
        <v>29.9</v>
      </c>
      <c r="M1105" s="33" t="s">
        <v>1742</v>
      </c>
      <c r="N1105" s="33">
        <v>1</v>
      </c>
      <c r="O1105" s="30">
        <v>17.7</v>
      </c>
      <c r="P1105" s="33" t="s">
        <v>1816</v>
      </c>
      <c r="Q1105" s="34">
        <f t="shared" si="58"/>
        <v>12.2</v>
      </c>
      <c r="R1105" s="25">
        <v>3</v>
      </c>
      <c r="S1105" s="34">
        <f t="shared" si="59"/>
        <v>36.6</v>
      </c>
    </row>
    <row r="1106" spans="1:19">
      <c r="A1106" s="25">
        <v>1103</v>
      </c>
      <c r="B1106" s="25" t="s">
        <v>2216</v>
      </c>
      <c r="C1106" s="25"/>
      <c r="D1106" s="25" t="s">
        <v>1708</v>
      </c>
      <c r="E1106" s="37" t="s">
        <v>2225</v>
      </c>
      <c r="F1106" s="29" t="s">
        <v>2221</v>
      </c>
      <c r="G1106" s="25" t="s">
        <v>1708</v>
      </c>
      <c r="H1106" s="29" t="s">
        <v>1844</v>
      </c>
      <c r="I1106" s="25">
        <v>2</v>
      </c>
      <c r="J1106" s="25">
        <v>1</v>
      </c>
      <c r="K1106" s="32">
        <v>34.5</v>
      </c>
      <c r="L1106" s="33">
        <v>88</v>
      </c>
      <c r="M1106" s="33" t="s">
        <v>1742</v>
      </c>
      <c r="N1106" s="33">
        <v>1</v>
      </c>
      <c r="O1106" s="30">
        <v>53.5</v>
      </c>
      <c r="P1106" s="33" t="s">
        <v>1816</v>
      </c>
      <c r="Q1106" s="34">
        <f t="shared" si="58"/>
        <v>34.5</v>
      </c>
      <c r="R1106" s="25">
        <v>3</v>
      </c>
      <c r="S1106" s="34">
        <f t="shared" si="59"/>
        <v>103.5</v>
      </c>
    </row>
    <row r="1107" spans="1:19">
      <c r="A1107" s="25">
        <v>1104</v>
      </c>
      <c r="B1107" s="25" t="s">
        <v>2216</v>
      </c>
      <c r="C1107" s="25"/>
      <c r="D1107" s="25" t="s">
        <v>1708</v>
      </c>
      <c r="E1107" s="37" t="s">
        <v>1495</v>
      </c>
      <c r="F1107" s="29" t="s">
        <v>2000</v>
      </c>
      <c r="G1107" s="25" t="s">
        <v>1708</v>
      </c>
      <c r="H1107" s="29" t="s">
        <v>1844</v>
      </c>
      <c r="I1107" s="25">
        <v>2</v>
      </c>
      <c r="J1107" s="25">
        <v>1</v>
      </c>
      <c r="K1107" s="32">
        <v>10.7</v>
      </c>
      <c r="L1107" s="33">
        <v>28.9</v>
      </c>
      <c r="M1107" s="33" t="s">
        <v>1742</v>
      </c>
      <c r="N1107" s="33">
        <v>1</v>
      </c>
      <c r="O1107" s="30">
        <v>18.2</v>
      </c>
      <c r="P1107" s="33" t="s">
        <v>1816</v>
      </c>
      <c r="Q1107" s="34">
        <f t="shared" si="58"/>
        <v>10.7</v>
      </c>
      <c r="R1107" s="25">
        <v>3</v>
      </c>
      <c r="S1107" s="34">
        <f t="shared" si="59"/>
        <v>32.1</v>
      </c>
    </row>
    <row r="1108" spans="1:19">
      <c r="A1108" s="25">
        <v>1105</v>
      </c>
      <c r="B1108" s="25" t="s">
        <v>2216</v>
      </c>
      <c r="C1108" s="25"/>
      <c r="D1108" s="25" t="s">
        <v>1708</v>
      </c>
      <c r="E1108" s="37" t="s">
        <v>1496</v>
      </c>
      <c r="F1108" s="29" t="s">
        <v>2001</v>
      </c>
      <c r="G1108" s="25" t="s">
        <v>1708</v>
      </c>
      <c r="H1108" s="29" t="s">
        <v>1844</v>
      </c>
      <c r="I1108" s="25">
        <v>2</v>
      </c>
      <c r="J1108" s="25">
        <v>1</v>
      </c>
      <c r="K1108" s="32">
        <v>8.6999999999999993</v>
      </c>
      <c r="L1108" s="33">
        <v>25.9</v>
      </c>
      <c r="M1108" s="33" t="s">
        <v>1742</v>
      </c>
      <c r="N1108" s="33">
        <v>1</v>
      </c>
      <c r="O1108" s="30">
        <v>17.2</v>
      </c>
      <c r="P1108" s="33" t="s">
        <v>1816</v>
      </c>
      <c r="Q1108" s="34">
        <f t="shared" si="58"/>
        <v>8.6999999999999993</v>
      </c>
      <c r="R1108" s="25">
        <v>3</v>
      </c>
      <c r="S1108" s="34">
        <f t="shared" si="59"/>
        <v>26.1</v>
      </c>
    </row>
    <row r="1109" spans="1:19">
      <c r="A1109" s="25">
        <v>1106</v>
      </c>
      <c r="B1109" s="25" t="s">
        <v>2216</v>
      </c>
      <c r="C1109" s="25"/>
      <c r="D1109" s="25" t="s">
        <v>1708</v>
      </c>
      <c r="E1109" s="37" t="s">
        <v>1497</v>
      </c>
      <c r="F1109" s="29" t="s">
        <v>2222</v>
      </c>
      <c r="G1109" s="25" t="s">
        <v>1708</v>
      </c>
      <c r="H1109" s="29" t="s">
        <v>1741</v>
      </c>
      <c r="I1109" s="25">
        <v>2</v>
      </c>
      <c r="J1109" s="25">
        <v>1</v>
      </c>
      <c r="K1109" s="32">
        <v>7.1</v>
      </c>
      <c r="L1109" s="33">
        <v>19.7</v>
      </c>
      <c r="M1109" s="33" t="s">
        <v>1742</v>
      </c>
      <c r="N1109" s="33">
        <v>1</v>
      </c>
      <c r="O1109" s="30">
        <v>12.6</v>
      </c>
      <c r="P1109" s="33" t="s">
        <v>1807</v>
      </c>
      <c r="Q1109" s="34">
        <f t="shared" si="58"/>
        <v>7.1</v>
      </c>
      <c r="R1109" s="25">
        <v>3</v>
      </c>
      <c r="S1109" s="34">
        <f t="shared" si="59"/>
        <v>21.3</v>
      </c>
    </row>
    <row r="1110" spans="1:19">
      <c r="A1110" s="25">
        <v>1107</v>
      </c>
      <c r="B1110" s="25" t="s">
        <v>2216</v>
      </c>
      <c r="C1110" s="25"/>
      <c r="D1110" s="25" t="s">
        <v>1708</v>
      </c>
      <c r="E1110" s="37" t="s">
        <v>1498</v>
      </c>
      <c r="F1110" s="29" t="s">
        <v>2219</v>
      </c>
      <c r="G1110" s="25" t="s">
        <v>1708</v>
      </c>
      <c r="H1110" s="29" t="s">
        <v>1828</v>
      </c>
      <c r="I1110" s="25">
        <v>2</v>
      </c>
      <c r="J1110" s="25">
        <v>1</v>
      </c>
      <c r="K1110" s="32">
        <v>12.2</v>
      </c>
      <c r="L1110" s="33">
        <v>29.9</v>
      </c>
      <c r="M1110" s="33" t="s">
        <v>1742</v>
      </c>
      <c r="N1110" s="33">
        <v>1</v>
      </c>
      <c r="O1110" s="30">
        <v>17.7</v>
      </c>
      <c r="P1110" s="33" t="s">
        <v>1816</v>
      </c>
      <c r="Q1110" s="34">
        <f t="shared" si="58"/>
        <v>12.2</v>
      </c>
      <c r="R1110" s="25">
        <v>3</v>
      </c>
      <c r="S1110" s="34">
        <f t="shared" si="59"/>
        <v>36.6</v>
      </c>
    </row>
    <row r="1111" spans="1:19">
      <c r="A1111" s="25">
        <v>1108</v>
      </c>
      <c r="B1111" s="25" t="s">
        <v>2216</v>
      </c>
      <c r="C1111" s="25"/>
      <c r="D1111" s="25" t="s">
        <v>1708</v>
      </c>
      <c r="E1111" s="37" t="s">
        <v>2226</v>
      </c>
      <c r="F1111" s="29" t="s">
        <v>2221</v>
      </c>
      <c r="G1111" s="25" t="s">
        <v>1708</v>
      </c>
      <c r="H1111" s="29" t="s">
        <v>1844</v>
      </c>
      <c r="I1111" s="25">
        <v>2</v>
      </c>
      <c r="J1111" s="25">
        <v>1</v>
      </c>
      <c r="K1111" s="32">
        <v>34.5</v>
      </c>
      <c r="L1111" s="33">
        <v>88</v>
      </c>
      <c r="M1111" s="33" t="s">
        <v>1742</v>
      </c>
      <c r="N1111" s="33">
        <v>1</v>
      </c>
      <c r="O1111" s="30">
        <v>53.5</v>
      </c>
      <c r="P1111" s="33" t="s">
        <v>1816</v>
      </c>
      <c r="Q1111" s="34">
        <f t="shared" si="58"/>
        <v>34.5</v>
      </c>
      <c r="R1111" s="25">
        <v>3</v>
      </c>
      <c r="S1111" s="34">
        <f t="shared" si="59"/>
        <v>103.5</v>
      </c>
    </row>
    <row r="1112" spans="1:19">
      <c r="A1112" s="25">
        <v>1109</v>
      </c>
      <c r="B1112" s="25" t="s">
        <v>2216</v>
      </c>
      <c r="C1112" s="25"/>
      <c r="D1112" s="25" t="s">
        <v>1708</v>
      </c>
      <c r="E1112" s="37" t="s">
        <v>1499</v>
      </c>
      <c r="F1112" s="29" t="s">
        <v>2000</v>
      </c>
      <c r="G1112" s="25" t="s">
        <v>1708</v>
      </c>
      <c r="H1112" s="29" t="s">
        <v>1844</v>
      </c>
      <c r="I1112" s="25">
        <v>2</v>
      </c>
      <c r="J1112" s="25">
        <v>1</v>
      </c>
      <c r="K1112" s="32">
        <v>10.7</v>
      </c>
      <c r="L1112" s="33">
        <v>28.9</v>
      </c>
      <c r="M1112" s="33" t="s">
        <v>1742</v>
      </c>
      <c r="N1112" s="33">
        <v>1</v>
      </c>
      <c r="O1112" s="30">
        <v>18.2</v>
      </c>
      <c r="P1112" s="33" t="s">
        <v>1816</v>
      </c>
      <c r="Q1112" s="34">
        <f t="shared" si="58"/>
        <v>10.7</v>
      </c>
      <c r="R1112" s="25">
        <v>3</v>
      </c>
      <c r="S1112" s="34">
        <f t="shared" si="59"/>
        <v>32.1</v>
      </c>
    </row>
    <row r="1113" spans="1:19">
      <c r="A1113" s="25">
        <v>1110</v>
      </c>
      <c r="B1113" s="25" t="s">
        <v>2216</v>
      </c>
      <c r="C1113" s="25"/>
      <c r="D1113" s="25" t="s">
        <v>1708</v>
      </c>
      <c r="E1113" s="37" t="s">
        <v>1500</v>
      </c>
      <c r="F1113" s="29" t="s">
        <v>2001</v>
      </c>
      <c r="G1113" s="25" t="s">
        <v>1708</v>
      </c>
      <c r="H1113" s="29" t="s">
        <v>1844</v>
      </c>
      <c r="I1113" s="25">
        <v>2</v>
      </c>
      <c r="J1113" s="25">
        <v>1</v>
      </c>
      <c r="K1113" s="32">
        <v>8.6999999999999993</v>
      </c>
      <c r="L1113" s="33">
        <v>25.9</v>
      </c>
      <c r="M1113" s="33" t="s">
        <v>1742</v>
      </c>
      <c r="N1113" s="33">
        <v>1</v>
      </c>
      <c r="O1113" s="30">
        <v>17.2</v>
      </c>
      <c r="P1113" s="33" t="s">
        <v>1816</v>
      </c>
      <c r="Q1113" s="34">
        <f t="shared" si="58"/>
        <v>8.6999999999999993</v>
      </c>
      <c r="R1113" s="25">
        <v>3</v>
      </c>
      <c r="S1113" s="34">
        <f t="shared" si="59"/>
        <v>26.1</v>
      </c>
    </row>
    <row r="1114" spans="1:19">
      <c r="A1114" s="25">
        <v>1111</v>
      </c>
      <c r="B1114" s="25" t="s">
        <v>2216</v>
      </c>
      <c r="C1114" s="25"/>
      <c r="D1114" s="25" t="s">
        <v>1708</v>
      </c>
      <c r="E1114" s="37" t="s">
        <v>1501</v>
      </c>
      <c r="F1114" s="29" t="s">
        <v>2222</v>
      </c>
      <c r="G1114" s="25" t="s">
        <v>1708</v>
      </c>
      <c r="H1114" s="29" t="s">
        <v>1741</v>
      </c>
      <c r="I1114" s="25">
        <v>2</v>
      </c>
      <c r="J1114" s="25">
        <v>1</v>
      </c>
      <c r="K1114" s="32">
        <v>7.1</v>
      </c>
      <c r="L1114" s="33">
        <v>19.7</v>
      </c>
      <c r="M1114" s="33" t="s">
        <v>1742</v>
      </c>
      <c r="N1114" s="33">
        <v>1</v>
      </c>
      <c r="O1114" s="30">
        <v>12.6</v>
      </c>
      <c r="P1114" s="33" t="s">
        <v>1807</v>
      </c>
      <c r="Q1114" s="34">
        <f t="shared" si="58"/>
        <v>7.1</v>
      </c>
      <c r="R1114" s="25">
        <v>3</v>
      </c>
      <c r="S1114" s="34">
        <f t="shared" si="59"/>
        <v>21.3</v>
      </c>
    </row>
    <row r="1115" spans="1:19">
      <c r="A1115" s="25">
        <v>1112</v>
      </c>
      <c r="B1115" s="25" t="s">
        <v>2216</v>
      </c>
      <c r="C1115" s="25"/>
      <c r="D1115" s="25" t="s">
        <v>1708</v>
      </c>
      <c r="E1115" s="37" t="s">
        <v>1502</v>
      </c>
      <c r="F1115" s="29" t="s">
        <v>2219</v>
      </c>
      <c r="G1115" s="25" t="s">
        <v>1708</v>
      </c>
      <c r="H1115" s="29" t="s">
        <v>1828</v>
      </c>
      <c r="I1115" s="25">
        <v>2</v>
      </c>
      <c r="J1115" s="25">
        <v>1</v>
      </c>
      <c r="K1115" s="32">
        <v>12.2</v>
      </c>
      <c r="L1115" s="33">
        <v>29.9</v>
      </c>
      <c r="M1115" s="33" t="s">
        <v>1742</v>
      </c>
      <c r="N1115" s="33">
        <v>1</v>
      </c>
      <c r="O1115" s="30">
        <v>17.7</v>
      </c>
      <c r="P1115" s="33" t="s">
        <v>1816</v>
      </c>
      <c r="Q1115" s="34">
        <f t="shared" si="58"/>
        <v>12.2</v>
      </c>
      <c r="R1115" s="25">
        <v>3</v>
      </c>
      <c r="S1115" s="34">
        <f t="shared" si="59"/>
        <v>36.6</v>
      </c>
    </row>
    <row r="1116" spans="1:19">
      <c r="A1116" s="25">
        <v>1113</v>
      </c>
      <c r="B1116" s="25" t="s">
        <v>2216</v>
      </c>
      <c r="C1116" s="25"/>
      <c r="D1116" s="25" t="s">
        <v>1708</v>
      </c>
      <c r="E1116" s="37" t="s">
        <v>2227</v>
      </c>
      <c r="F1116" s="29" t="s">
        <v>2221</v>
      </c>
      <c r="G1116" s="25" t="s">
        <v>1708</v>
      </c>
      <c r="H1116" s="29" t="s">
        <v>1844</v>
      </c>
      <c r="I1116" s="25">
        <v>2</v>
      </c>
      <c r="J1116" s="25">
        <v>1</v>
      </c>
      <c r="K1116" s="32">
        <v>34.5</v>
      </c>
      <c r="L1116" s="33">
        <v>88</v>
      </c>
      <c r="M1116" s="33" t="s">
        <v>1742</v>
      </c>
      <c r="N1116" s="33">
        <v>1</v>
      </c>
      <c r="O1116" s="30">
        <v>53.5</v>
      </c>
      <c r="P1116" s="33" t="s">
        <v>1816</v>
      </c>
      <c r="Q1116" s="34">
        <f t="shared" si="58"/>
        <v>34.5</v>
      </c>
      <c r="R1116" s="25">
        <v>3</v>
      </c>
      <c r="S1116" s="34">
        <f t="shared" si="59"/>
        <v>103.5</v>
      </c>
    </row>
    <row r="1117" spans="1:19">
      <c r="A1117" s="25">
        <v>1114</v>
      </c>
      <c r="B1117" s="25" t="s">
        <v>2216</v>
      </c>
      <c r="C1117" s="25"/>
      <c r="D1117" s="25" t="s">
        <v>1708</v>
      </c>
      <c r="E1117" s="37" t="s">
        <v>1503</v>
      </c>
      <c r="F1117" s="29" t="s">
        <v>2000</v>
      </c>
      <c r="G1117" s="25" t="s">
        <v>1708</v>
      </c>
      <c r="H1117" s="29" t="s">
        <v>1844</v>
      </c>
      <c r="I1117" s="25">
        <v>2</v>
      </c>
      <c r="J1117" s="25">
        <v>1</v>
      </c>
      <c r="K1117" s="32">
        <v>10.7</v>
      </c>
      <c r="L1117" s="33">
        <v>28.9</v>
      </c>
      <c r="M1117" s="33" t="s">
        <v>1742</v>
      </c>
      <c r="N1117" s="33">
        <v>1</v>
      </c>
      <c r="O1117" s="30">
        <v>18.2</v>
      </c>
      <c r="P1117" s="33" t="s">
        <v>1816</v>
      </c>
      <c r="Q1117" s="34">
        <f t="shared" si="58"/>
        <v>10.7</v>
      </c>
      <c r="R1117" s="25">
        <v>3</v>
      </c>
      <c r="S1117" s="34">
        <f t="shared" si="59"/>
        <v>32.1</v>
      </c>
    </row>
    <row r="1118" spans="1:19">
      <c r="A1118" s="25">
        <v>1115</v>
      </c>
      <c r="B1118" s="25" t="s">
        <v>2216</v>
      </c>
      <c r="C1118" s="25"/>
      <c r="D1118" s="25" t="s">
        <v>1708</v>
      </c>
      <c r="E1118" s="37" t="s">
        <v>1504</v>
      </c>
      <c r="F1118" s="29" t="s">
        <v>2001</v>
      </c>
      <c r="G1118" s="25" t="s">
        <v>1708</v>
      </c>
      <c r="H1118" s="29" t="s">
        <v>1844</v>
      </c>
      <c r="I1118" s="25">
        <v>2</v>
      </c>
      <c r="J1118" s="25">
        <v>1</v>
      </c>
      <c r="K1118" s="32">
        <v>8.6999999999999993</v>
      </c>
      <c r="L1118" s="33">
        <v>25.9</v>
      </c>
      <c r="M1118" s="33" t="s">
        <v>1742</v>
      </c>
      <c r="N1118" s="33">
        <v>1</v>
      </c>
      <c r="O1118" s="30">
        <v>17.2</v>
      </c>
      <c r="P1118" s="33" t="s">
        <v>1816</v>
      </c>
      <c r="Q1118" s="34">
        <f t="shared" si="58"/>
        <v>8.6999999999999993</v>
      </c>
      <c r="R1118" s="25">
        <v>3</v>
      </c>
      <c r="S1118" s="34">
        <f t="shared" si="59"/>
        <v>26.1</v>
      </c>
    </row>
    <row r="1119" spans="1:19">
      <c r="A1119" s="25">
        <v>1116</v>
      </c>
      <c r="B1119" s="25" t="s">
        <v>2216</v>
      </c>
      <c r="C1119" s="25"/>
      <c r="D1119" s="25" t="s">
        <v>1708</v>
      </c>
      <c r="E1119" s="37" t="s">
        <v>1505</v>
      </c>
      <c r="F1119" s="29" t="s">
        <v>2222</v>
      </c>
      <c r="G1119" s="25" t="s">
        <v>1708</v>
      </c>
      <c r="H1119" s="29" t="s">
        <v>1741</v>
      </c>
      <c r="I1119" s="25">
        <v>2</v>
      </c>
      <c r="J1119" s="25">
        <v>1</v>
      </c>
      <c r="K1119" s="32">
        <v>7.1</v>
      </c>
      <c r="L1119" s="33">
        <v>19.7</v>
      </c>
      <c r="M1119" s="33" t="s">
        <v>1742</v>
      </c>
      <c r="N1119" s="33">
        <v>1</v>
      </c>
      <c r="O1119" s="30">
        <v>12.6</v>
      </c>
      <c r="P1119" s="33" t="s">
        <v>1807</v>
      </c>
      <c r="Q1119" s="34">
        <f t="shared" ref="Q1119:Q1182" si="60">K1119</f>
        <v>7.1</v>
      </c>
      <c r="R1119" s="25">
        <v>3</v>
      </c>
      <c r="S1119" s="34">
        <f t="shared" si="59"/>
        <v>21.3</v>
      </c>
    </row>
    <row r="1120" spans="1:19">
      <c r="A1120" s="25">
        <v>1117</v>
      </c>
      <c r="B1120" s="25" t="s">
        <v>2216</v>
      </c>
      <c r="C1120" s="25"/>
      <c r="D1120" s="25" t="s">
        <v>1708</v>
      </c>
      <c r="E1120" s="37" t="s">
        <v>1506</v>
      </c>
      <c r="F1120" s="29" t="s">
        <v>2219</v>
      </c>
      <c r="G1120" s="25" t="s">
        <v>1708</v>
      </c>
      <c r="H1120" s="29" t="s">
        <v>1828</v>
      </c>
      <c r="I1120" s="25">
        <v>2</v>
      </c>
      <c r="J1120" s="25">
        <v>1</v>
      </c>
      <c r="K1120" s="32">
        <v>12.2</v>
      </c>
      <c r="L1120" s="33">
        <v>29.9</v>
      </c>
      <c r="M1120" s="33" t="s">
        <v>1742</v>
      </c>
      <c r="N1120" s="33">
        <v>1</v>
      </c>
      <c r="O1120" s="30">
        <v>17.7</v>
      </c>
      <c r="P1120" s="33" t="s">
        <v>1816</v>
      </c>
      <c r="Q1120" s="34">
        <f t="shared" si="60"/>
        <v>12.2</v>
      </c>
      <c r="R1120" s="25">
        <v>3</v>
      </c>
      <c r="S1120" s="34">
        <f t="shared" si="59"/>
        <v>36.6</v>
      </c>
    </row>
    <row r="1121" spans="1:19">
      <c r="A1121" s="25">
        <v>1118</v>
      </c>
      <c r="B1121" s="25" t="s">
        <v>2216</v>
      </c>
      <c r="C1121" s="25"/>
      <c r="D1121" s="25" t="s">
        <v>1708</v>
      </c>
      <c r="E1121" s="37" t="s">
        <v>2228</v>
      </c>
      <c r="F1121" s="29" t="s">
        <v>2221</v>
      </c>
      <c r="G1121" s="25" t="s">
        <v>1708</v>
      </c>
      <c r="H1121" s="29" t="s">
        <v>1844</v>
      </c>
      <c r="I1121" s="25">
        <v>2</v>
      </c>
      <c r="J1121" s="25">
        <v>1</v>
      </c>
      <c r="K1121" s="32">
        <v>34.5</v>
      </c>
      <c r="L1121" s="33">
        <v>88</v>
      </c>
      <c r="M1121" s="33" t="s">
        <v>1742</v>
      </c>
      <c r="N1121" s="33">
        <v>1</v>
      </c>
      <c r="O1121" s="30">
        <v>53.5</v>
      </c>
      <c r="P1121" s="33" t="s">
        <v>1816</v>
      </c>
      <c r="Q1121" s="34">
        <f t="shared" si="60"/>
        <v>34.5</v>
      </c>
      <c r="R1121" s="25">
        <v>3</v>
      </c>
      <c r="S1121" s="34">
        <f t="shared" si="59"/>
        <v>103.5</v>
      </c>
    </row>
    <row r="1122" spans="1:19">
      <c r="A1122" s="25">
        <v>1119</v>
      </c>
      <c r="B1122" s="25" t="s">
        <v>2216</v>
      </c>
      <c r="C1122" s="25"/>
      <c r="D1122" s="25" t="s">
        <v>1708</v>
      </c>
      <c r="E1122" s="37" t="s">
        <v>1507</v>
      </c>
      <c r="F1122" s="29" t="s">
        <v>2000</v>
      </c>
      <c r="G1122" s="25" t="s">
        <v>1708</v>
      </c>
      <c r="H1122" s="29" t="s">
        <v>1844</v>
      </c>
      <c r="I1122" s="25">
        <v>2</v>
      </c>
      <c r="J1122" s="25">
        <v>1</v>
      </c>
      <c r="K1122" s="32">
        <v>10.7</v>
      </c>
      <c r="L1122" s="33">
        <v>28.9</v>
      </c>
      <c r="M1122" s="33" t="s">
        <v>1742</v>
      </c>
      <c r="N1122" s="33">
        <v>1</v>
      </c>
      <c r="O1122" s="30">
        <v>18.2</v>
      </c>
      <c r="P1122" s="33" t="s">
        <v>1816</v>
      </c>
      <c r="Q1122" s="34">
        <f t="shared" si="60"/>
        <v>10.7</v>
      </c>
      <c r="R1122" s="25">
        <v>3</v>
      </c>
      <c r="S1122" s="34">
        <f t="shared" si="59"/>
        <v>32.1</v>
      </c>
    </row>
    <row r="1123" spans="1:19">
      <c r="A1123" s="25">
        <v>1120</v>
      </c>
      <c r="B1123" s="25" t="s">
        <v>2216</v>
      </c>
      <c r="C1123" s="25"/>
      <c r="D1123" s="25" t="s">
        <v>1708</v>
      </c>
      <c r="E1123" s="37" t="s">
        <v>1508</v>
      </c>
      <c r="F1123" s="29" t="s">
        <v>2001</v>
      </c>
      <c r="G1123" s="25" t="s">
        <v>1708</v>
      </c>
      <c r="H1123" s="29" t="s">
        <v>1844</v>
      </c>
      <c r="I1123" s="25">
        <v>2</v>
      </c>
      <c r="J1123" s="25">
        <v>1</v>
      </c>
      <c r="K1123" s="32">
        <v>8.6999999999999993</v>
      </c>
      <c r="L1123" s="33">
        <v>25.9</v>
      </c>
      <c r="M1123" s="33" t="s">
        <v>1742</v>
      </c>
      <c r="N1123" s="33">
        <v>1</v>
      </c>
      <c r="O1123" s="30">
        <v>17.2</v>
      </c>
      <c r="P1123" s="33" t="s">
        <v>1816</v>
      </c>
      <c r="Q1123" s="34">
        <f t="shared" si="60"/>
        <v>8.6999999999999993</v>
      </c>
      <c r="R1123" s="25">
        <v>3</v>
      </c>
      <c r="S1123" s="34">
        <f t="shared" si="59"/>
        <v>26.1</v>
      </c>
    </row>
    <row r="1124" spans="1:19">
      <c r="A1124" s="25">
        <v>1121</v>
      </c>
      <c r="B1124" s="25" t="s">
        <v>2216</v>
      </c>
      <c r="C1124" s="25"/>
      <c r="D1124" s="25" t="s">
        <v>1708</v>
      </c>
      <c r="E1124" s="37" t="s">
        <v>1509</v>
      </c>
      <c r="F1124" s="29" t="s">
        <v>2222</v>
      </c>
      <c r="G1124" s="25" t="s">
        <v>1708</v>
      </c>
      <c r="H1124" s="29" t="s">
        <v>1741</v>
      </c>
      <c r="I1124" s="25">
        <v>2</v>
      </c>
      <c r="J1124" s="25">
        <v>1</v>
      </c>
      <c r="K1124" s="32">
        <v>7.1</v>
      </c>
      <c r="L1124" s="33">
        <v>19.7</v>
      </c>
      <c r="M1124" s="33" t="s">
        <v>1742</v>
      </c>
      <c r="N1124" s="33">
        <v>1</v>
      </c>
      <c r="O1124" s="30">
        <v>12.6</v>
      </c>
      <c r="P1124" s="33" t="s">
        <v>1807</v>
      </c>
      <c r="Q1124" s="34">
        <f t="shared" si="60"/>
        <v>7.1</v>
      </c>
      <c r="R1124" s="25">
        <v>3</v>
      </c>
      <c r="S1124" s="34">
        <f t="shared" si="59"/>
        <v>21.3</v>
      </c>
    </row>
    <row r="1125" spans="1:19">
      <c r="A1125" s="25">
        <v>1122</v>
      </c>
      <c r="B1125" s="25" t="s">
        <v>2216</v>
      </c>
      <c r="C1125" s="25"/>
      <c r="D1125" s="25" t="s">
        <v>1708</v>
      </c>
      <c r="E1125" s="37" t="s">
        <v>1510</v>
      </c>
      <c r="F1125" s="29" t="s">
        <v>2219</v>
      </c>
      <c r="G1125" s="25" t="s">
        <v>1708</v>
      </c>
      <c r="H1125" s="29" t="s">
        <v>1828</v>
      </c>
      <c r="I1125" s="25">
        <v>2</v>
      </c>
      <c r="J1125" s="25">
        <v>1</v>
      </c>
      <c r="K1125" s="32">
        <v>12.2</v>
      </c>
      <c r="L1125" s="33">
        <v>29.9</v>
      </c>
      <c r="M1125" s="33" t="s">
        <v>1742</v>
      </c>
      <c r="N1125" s="33">
        <v>1</v>
      </c>
      <c r="O1125" s="30">
        <v>17.7</v>
      </c>
      <c r="P1125" s="33" t="s">
        <v>1816</v>
      </c>
      <c r="Q1125" s="34">
        <f t="shared" si="60"/>
        <v>12.2</v>
      </c>
      <c r="R1125" s="25">
        <v>3</v>
      </c>
      <c r="S1125" s="34">
        <f t="shared" si="59"/>
        <v>36.6</v>
      </c>
    </row>
    <row r="1126" spans="1:19">
      <c r="A1126" s="25">
        <v>1123</v>
      </c>
      <c r="B1126" s="25" t="s">
        <v>2216</v>
      </c>
      <c r="C1126" s="25"/>
      <c r="D1126" s="25" t="s">
        <v>1708</v>
      </c>
      <c r="E1126" s="37" t="s">
        <v>2229</v>
      </c>
      <c r="F1126" s="29" t="s">
        <v>2221</v>
      </c>
      <c r="G1126" s="25" t="s">
        <v>1708</v>
      </c>
      <c r="H1126" s="29" t="s">
        <v>1844</v>
      </c>
      <c r="I1126" s="25">
        <v>2</v>
      </c>
      <c r="J1126" s="25">
        <v>1</v>
      </c>
      <c r="K1126" s="32">
        <v>60</v>
      </c>
      <c r="L1126" s="33">
        <v>139.5</v>
      </c>
      <c r="M1126" s="33" t="s">
        <v>1742</v>
      </c>
      <c r="N1126" s="33">
        <v>1</v>
      </c>
      <c r="O1126" s="30">
        <v>79.5</v>
      </c>
      <c r="P1126" s="33" t="s">
        <v>1816</v>
      </c>
      <c r="Q1126" s="34">
        <f t="shared" si="60"/>
        <v>60</v>
      </c>
      <c r="R1126" s="25">
        <v>3</v>
      </c>
      <c r="S1126" s="34">
        <f t="shared" si="59"/>
        <v>180</v>
      </c>
    </row>
    <row r="1127" spans="1:19">
      <c r="A1127" s="25">
        <v>1124</v>
      </c>
      <c r="B1127" s="25" t="s">
        <v>2216</v>
      </c>
      <c r="C1127" s="25"/>
      <c r="D1127" s="25" t="s">
        <v>1708</v>
      </c>
      <c r="E1127" s="37" t="s">
        <v>1511</v>
      </c>
      <c r="F1127" s="29" t="s">
        <v>2001</v>
      </c>
      <c r="G1127" s="25" t="s">
        <v>1708</v>
      </c>
      <c r="H1127" s="29" t="s">
        <v>1844</v>
      </c>
      <c r="I1127" s="25">
        <v>2</v>
      </c>
      <c r="J1127" s="25">
        <v>1</v>
      </c>
      <c r="K1127" s="32">
        <v>5.9</v>
      </c>
      <c r="L1127" s="33">
        <v>19.3</v>
      </c>
      <c r="M1127" s="33" t="s">
        <v>1742</v>
      </c>
      <c r="N1127" s="33">
        <v>1</v>
      </c>
      <c r="O1127" s="30">
        <v>13.4</v>
      </c>
      <c r="P1127" s="33" t="s">
        <v>1816</v>
      </c>
      <c r="Q1127" s="34">
        <f t="shared" si="60"/>
        <v>5.9</v>
      </c>
      <c r="R1127" s="25">
        <v>3</v>
      </c>
      <c r="S1127" s="34">
        <f t="shared" si="59"/>
        <v>17.7</v>
      </c>
    </row>
    <row r="1128" spans="1:19">
      <c r="A1128" s="25">
        <v>1125</v>
      </c>
      <c r="B1128" s="25" t="s">
        <v>2216</v>
      </c>
      <c r="C1128" s="25"/>
      <c r="D1128" s="25" t="s">
        <v>1708</v>
      </c>
      <c r="E1128" s="37" t="s">
        <v>1512</v>
      </c>
      <c r="F1128" s="29" t="s">
        <v>2000</v>
      </c>
      <c r="G1128" s="25" t="s">
        <v>1708</v>
      </c>
      <c r="H1128" s="29" t="s">
        <v>1844</v>
      </c>
      <c r="I1128" s="25">
        <v>2</v>
      </c>
      <c r="J1128" s="25">
        <v>1</v>
      </c>
      <c r="K1128" s="32">
        <v>14.2</v>
      </c>
      <c r="L1128" s="33">
        <v>35.9</v>
      </c>
      <c r="M1128" s="33" t="s">
        <v>1742</v>
      </c>
      <c r="N1128" s="33">
        <v>1</v>
      </c>
      <c r="O1128" s="30">
        <v>21.7</v>
      </c>
      <c r="P1128" s="33" t="s">
        <v>1816</v>
      </c>
      <c r="Q1128" s="34">
        <f t="shared" si="60"/>
        <v>14.2</v>
      </c>
      <c r="R1128" s="25">
        <v>3</v>
      </c>
      <c r="S1128" s="34">
        <f t="shared" si="59"/>
        <v>42.6</v>
      </c>
    </row>
    <row r="1129" spans="1:19">
      <c r="A1129" s="25">
        <v>1126</v>
      </c>
      <c r="B1129" s="25" t="s">
        <v>2216</v>
      </c>
      <c r="C1129" s="25"/>
      <c r="D1129" s="25" t="s">
        <v>1708</v>
      </c>
      <c r="E1129" s="37" t="s">
        <v>1513</v>
      </c>
      <c r="F1129" s="29" t="s">
        <v>2000</v>
      </c>
      <c r="G1129" s="25" t="s">
        <v>1708</v>
      </c>
      <c r="H1129" s="29" t="s">
        <v>1844</v>
      </c>
      <c r="I1129" s="25">
        <v>2</v>
      </c>
      <c r="J1129" s="25">
        <v>1</v>
      </c>
      <c r="K1129" s="32">
        <v>14.9</v>
      </c>
      <c r="L1129" s="33">
        <v>36.299999999999997</v>
      </c>
      <c r="M1129" s="33" t="s">
        <v>1742</v>
      </c>
      <c r="N1129" s="33">
        <v>1</v>
      </c>
      <c r="O1129" s="30">
        <v>21.4</v>
      </c>
      <c r="P1129" s="33" t="s">
        <v>1816</v>
      </c>
      <c r="Q1129" s="34">
        <f t="shared" si="60"/>
        <v>14.9</v>
      </c>
      <c r="R1129" s="25">
        <v>3</v>
      </c>
      <c r="S1129" s="34">
        <f t="shared" si="59"/>
        <v>44.7</v>
      </c>
    </row>
    <row r="1130" spans="1:19">
      <c r="A1130" s="25">
        <v>1127</v>
      </c>
      <c r="B1130" s="25" t="s">
        <v>2216</v>
      </c>
      <c r="C1130" s="25"/>
      <c r="D1130" s="25" t="s">
        <v>1708</v>
      </c>
      <c r="E1130" s="37" t="s">
        <v>1514</v>
      </c>
      <c r="F1130" s="29" t="s">
        <v>2222</v>
      </c>
      <c r="G1130" s="25" t="s">
        <v>1708</v>
      </c>
      <c r="H1130" s="29" t="s">
        <v>1741</v>
      </c>
      <c r="I1130" s="25">
        <v>2</v>
      </c>
      <c r="J1130" s="25">
        <v>1</v>
      </c>
      <c r="K1130" s="32">
        <v>13.2</v>
      </c>
      <c r="L1130" s="33">
        <v>31.9</v>
      </c>
      <c r="M1130" s="33" t="s">
        <v>1742</v>
      </c>
      <c r="N1130" s="33">
        <v>1</v>
      </c>
      <c r="O1130" s="30">
        <v>18.7</v>
      </c>
      <c r="P1130" s="33" t="s">
        <v>1807</v>
      </c>
      <c r="Q1130" s="34">
        <f t="shared" si="60"/>
        <v>13.2</v>
      </c>
      <c r="R1130" s="25">
        <v>3</v>
      </c>
      <c r="S1130" s="34">
        <f t="shared" si="59"/>
        <v>39.6</v>
      </c>
    </row>
    <row r="1131" spans="1:19">
      <c r="A1131" s="25">
        <v>1128</v>
      </c>
      <c r="B1131" s="25" t="s">
        <v>2216</v>
      </c>
      <c r="C1131" s="25"/>
      <c r="D1131" s="25" t="s">
        <v>1708</v>
      </c>
      <c r="E1131" s="37" t="s">
        <v>1515</v>
      </c>
      <c r="F1131" s="29" t="s">
        <v>2219</v>
      </c>
      <c r="G1131" s="25" t="s">
        <v>1708</v>
      </c>
      <c r="H1131" s="29" t="s">
        <v>1828</v>
      </c>
      <c r="I1131" s="25">
        <v>2</v>
      </c>
      <c r="J1131" s="25">
        <v>1</v>
      </c>
      <c r="K1131" s="32">
        <v>6.2</v>
      </c>
      <c r="L1131" s="33">
        <v>17.899999999999999</v>
      </c>
      <c r="M1131" s="33" t="s">
        <v>1742</v>
      </c>
      <c r="N1131" s="33">
        <v>1</v>
      </c>
      <c r="O1131" s="30">
        <v>11.7</v>
      </c>
      <c r="P1131" s="33" t="s">
        <v>1816</v>
      </c>
      <c r="Q1131" s="34">
        <f t="shared" si="60"/>
        <v>6.2</v>
      </c>
      <c r="R1131" s="25">
        <v>3</v>
      </c>
      <c r="S1131" s="34">
        <f t="shared" si="59"/>
        <v>18.600000000000001</v>
      </c>
    </row>
    <row r="1132" spans="1:19">
      <c r="A1132" s="25">
        <v>1129</v>
      </c>
      <c r="B1132" s="25" t="s">
        <v>2216</v>
      </c>
      <c r="C1132" s="25"/>
      <c r="D1132" s="25" t="s">
        <v>1708</v>
      </c>
      <c r="E1132" s="37" t="s">
        <v>2230</v>
      </c>
      <c r="F1132" s="29" t="s">
        <v>2231</v>
      </c>
      <c r="G1132" s="25" t="s">
        <v>1708</v>
      </c>
      <c r="H1132" s="29" t="s">
        <v>1844</v>
      </c>
      <c r="I1132" s="25">
        <v>2</v>
      </c>
      <c r="J1132" s="25">
        <v>1</v>
      </c>
      <c r="K1132" s="32">
        <v>53</v>
      </c>
      <c r="L1132" s="33">
        <v>139.5</v>
      </c>
      <c r="M1132" s="33" t="s">
        <v>1742</v>
      </c>
      <c r="N1132" s="33">
        <v>1</v>
      </c>
      <c r="O1132" s="30">
        <v>86.5</v>
      </c>
      <c r="P1132" s="33" t="s">
        <v>1816</v>
      </c>
      <c r="Q1132" s="34">
        <f t="shared" si="60"/>
        <v>53</v>
      </c>
      <c r="R1132" s="25">
        <v>3</v>
      </c>
      <c r="S1132" s="34">
        <f t="shared" si="59"/>
        <v>159</v>
      </c>
    </row>
    <row r="1133" spans="1:19">
      <c r="A1133" s="25">
        <v>1130</v>
      </c>
      <c r="B1133" s="25" t="s">
        <v>2216</v>
      </c>
      <c r="C1133" s="25"/>
      <c r="D1133" s="25" t="s">
        <v>1708</v>
      </c>
      <c r="E1133" s="37" t="s">
        <v>1516</v>
      </c>
      <c r="F1133" s="29" t="s">
        <v>2232</v>
      </c>
      <c r="G1133" s="25" t="s">
        <v>1708</v>
      </c>
      <c r="H1133" s="29" t="s">
        <v>1844</v>
      </c>
      <c r="I1133" s="25">
        <v>2</v>
      </c>
      <c r="J1133" s="25">
        <v>1</v>
      </c>
      <c r="K1133" s="32">
        <v>22</v>
      </c>
      <c r="L1133" s="33">
        <v>54.5</v>
      </c>
      <c r="M1133" s="33" t="s">
        <v>1742</v>
      </c>
      <c r="N1133" s="33">
        <v>1</v>
      </c>
      <c r="O1133" s="30">
        <v>32.5</v>
      </c>
      <c r="P1133" s="33" t="s">
        <v>1816</v>
      </c>
      <c r="Q1133" s="34">
        <f t="shared" si="60"/>
        <v>22</v>
      </c>
      <c r="R1133" s="25">
        <v>3</v>
      </c>
      <c r="S1133" s="34">
        <f t="shared" si="59"/>
        <v>66</v>
      </c>
    </row>
    <row r="1134" spans="1:19">
      <c r="A1134" s="25">
        <v>1131</v>
      </c>
      <c r="B1134" s="25" t="s">
        <v>2216</v>
      </c>
      <c r="C1134" s="25"/>
      <c r="D1134" s="25" t="s">
        <v>1708</v>
      </c>
      <c r="E1134" s="37" t="s">
        <v>1517</v>
      </c>
      <c r="F1134" s="29" t="s">
        <v>2232</v>
      </c>
      <c r="G1134" s="25" t="s">
        <v>1708</v>
      </c>
      <c r="H1134" s="29" t="s">
        <v>1844</v>
      </c>
      <c r="I1134" s="25">
        <v>2</v>
      </c>
      <c r="J1134" s="25">
        <v>1</v>
      </c>
      <c r="K1134" s="32">
        <v>14.2</v>
      </c>
      <c r="L1134" s="33">
        <v>35.9</v>
      </c>
      <c r="M1134" s="33" t="s">
        <v>1742</v>
      </c>
      <c r="N1134" s="33">
        <v>1</v>
      </c>
      <c r="O1134" s="30">
        <v>21.7</v>
      </c>
      <c r="P1134" s="33" t="s">
        <v>1816</v>
      </c>
      <c r="Q1134" s="34">
        <f t="shared" si="60"/>
        <v>14.2</v>
      </c>
      <c r="R1134" s="25">
        <v>3</v>
      </c>
      <c r="S1134" s="34">
        <f t="shared" si="59"/>
        <v>42.6</v>
      </c>
    </row>
    <row r="1135" spans="1:19">
      <c r="A1135" s="25">
        <v>1132</v>
      </c>
      <c r="B1135" s="25" t="s">
        <v>2216</v>
      </c>
      <c r="C1135" s="25"/>
      <c r="D1135" s="25" t="s">
        <v>1708</v>
      </c>
      <c r="E1135" s="37" t="s">
        <v>1518</v>
      </c>
      <c r="F1135" s="29" t="s">
        <v>2014</v>
      </c>
      <c r="G1135" s="25" t="s">
        <v>1708</v>
      </c>
      <c r="H1135" s="29" t="s">
        <v>1844</v>
      </c>
      <c r="I1135" s="25">
        <v>2</v>
      </c>
      <c r="J1135" s="25">
        <v>1</v>
      </c>
      <c r="K1135" s="32">
        <v>16.100000000000001</v>
      </c>
      <c r="L1135" s="33">
        <v>40.700000000000003</v>
      </c>
      <c r="M1135" s="33" t="s">
        <v>1742</v>
      </c>
      <c r="N1135" s="33">
        <v>1</v>
      </c>
      <c r="O1135" s="30">
        <v>24.6</v>
      </c>
      <c r="P1135" s="33" t="s">
        <v>1816</v>
      </c>
      <c r="Q1135" s="34">
        <f t="shared" si="60"/>
        <v>16.100000000000001</v>
      </c>
      <c r="R1135" s="25">
        <v>3</v>
      </c>
      <c r="S1135" s="34">
        <f t="shared" si="59"/>
        <v>48.3</v>
      </c>
    </row>
    <row r="1136" spans="1:19">
      <c r="A1136" s="25">
        <v>1133</v>
      </c>
      <c r="B1136" s="25" t="s">
        <v>2216</v>
      </c>
      <c r="C1136" s="25"/>
      <c r="D1136" s="25" t="s">
        <v>1708</v>
      </c>
      <c r="E1136" s="37" t="s">
        <v>1519</v>
      </c>
      <c r="F1136" s="29" t="s">
        <v>2014</v>
      </c>
      <c r="G1136" s="25" t="s">
        <v>1708</v>
      </c>
      <c r="H1136" s="29" t="s">
        <v>1844</v>
      </c>
      <c r="I1136" s="25">
        <v>2</v>
      </c>
      <c r="J1136" s="25">
        <v>1</v>
      </c>
      <c r="K1136" s="32">
        <v>9.6999999999999993</v>
      </c>
      <c r="L1136" s="33">
        <v>27.9</v>
      </c>
      <c r="M1136" s="33" t="s">
        <v>1742</v>
      </c>
      <c r="N1136" s="33">
        <v>1</v>
      </c>
      <c r="O1136" s="30">
        <v>18.2</v>
      </c>
      <c r="P1136" s="33" t="s">
        <v>1816</v>
      </c>
      <c r="Q1136" s="34">
        <f t="shared" si="60"/>
        <v>9.6999999999999993</v>
      </c>
      <c r="R1136" s="25">
        <v>3</v>
      </c>
      <c r="S1136" s="34">
        <f t="shared" si="59"/>
        <v>29.1</v>
      </c>
    </row>
    <row r="1137" spans="1:19">
      <c r="A1137" s="25">
        <v>1134</v>
      </c>
      <c r="B1137" s="25" t="s">
        <v>2216</v>
      </c>
      <c r="C1137" s="25"/>
      <c r="D1137" s="25" t="s">
        <v>1708</v>
      </c>
      <c r="E1137" s="37" t="s">
        <v>1520</v>
      </c>
      <c r="F1137" s="29" t="s">
        <v>2233</v>
      </c>
      <c r="G1137" s="25" t="s">
        <v>1708</v>
      </c>
      <c r="H1137" s="29" t="s">
        <v>1828</v>
      </c>
      <c r="I1137" s="25">
        <v>2</v>
      </c>
      <c r="J1137" s="25">
        <v>1</v>
      </c>
      <c r="K1137" s="32">
        <v>4.5</v>
      </c>
      <c r="L1137" s="33">
        <v>14.5</v>
      </c>
      <c r="M1137" s="33" t="s">
        <v>1742</v>
      </c>
      <c r="N1137" s="33">
        <v>1</v>
      </c>
      <c r="O1137" s="30">
        <v>10</v>
      </c>
      <c r="P1137" s="33" t="s">
        <v>1816</v>
      </c>
      <c r="Q1137" s="34">
        <f t="shared" si="60"/>
        <v>4.5</v>
      </c>
      <c r="R1137" s="25">
        <v>3</v>
      </c>
      <c r="S1137" s="34">
        <f t="shared" si="59"/>
        <v>13.5</v>
      </c>
    </row>
    <row r="1138" spans="1:19">
      <c r="A1138" s="25">
        <v>1135</v>
      </c>
      <c r="B1138" s="25" t="s">
        <v>2216</v>
      </c>
      <c r="C1138" s="25"/>
      <c r="D1138" s="25" t="s">
        <v>1708</v>
      </c>
      <c r="E1138" s="37" t="s">
        <v>1521</v>
      </c>
      <c r="F1138" s="29" t="s">
        <v>2222</v>
      </c>
      <c r="G1138" s="25" t="s">
        <v>1708</v>
      </c>
      <c r="H1138" s="29" t="s">
        <v>1741</v>
      </c>
      <c r="I1138" s="25">
        <v>2</v>
      </c>
      <c r="J1138" s="25">
        <v>1</v>
      </c>
      <c r="K1138" s="32">
        <v>14.7</v>
      </c>
      <c r="L1138" s="33">
        <v>34.9</v>
      </c>
      <c r="M1138" s="33" t="s">
        <v>1742</v>
      </c>
      <c r="N1138" s="33">
        <v>1</v>
      </c>
      <c r="O1138" s="30">
        <v>20.2</v>
      </c>
      <c r="P1138" s="33" t="s">
        <v>1807</v>
      </c>
      <c r="Q1138" s="34">
        <f t="shared" si="60"/>
        <v>14.7</v>
      </c>
      <c r="R1138" s="25">
        <v>3</v>
      </c>
      <c r="S1138" s="34">
        <f t="shared" si="59"/>
        <v>44.1</v>
      </c>
    </row>
    <row r="1139" spans="1:19">
      <c r="A1139" s="25">
        <v>1136</v>
      </c>
      <c r="B1139" s="25" t="s">
        <v>2216</v>
      </c>
      <c r="C1139" s="25"/>
      <c r="D1139" s="25" t="s">
        <v>1708</v>
      </c>
      <c r="E1139" s="37" t="s">
        <v>1522</v>
      </c>
      <c r="F1139" s="29" t="s">
        <v>2222</v>
      </c>
      <c r="G1139" s="25" t="s">
        <v>1708</v>
      </c>
      <c r="H1139" s="29" t="s">
        <v>1741</v>
      </c>
      <c r="I1139" s="25">
        <v>2</v>
      </c>
      <c r="J1139" s="25">
        <v>1</v>
      </c>
      <c r="K1139" s="32">
        <v>14.7</v>
      </c>
      <c r="L1139" s="33">
        <v>34.9</v>
      </c>
      <c r="M1139" s="33" t="s">
        <v>1742</v>
      </c>
      <c r="N1139" s="33">
        <v>1</v>
      </c>
      <c r="O1139" s="30">
        <v>20.2</v>
      </c>
      <c r="P1139" s="33" t="s">
        <v>1807</v>
      </c>
      <c r="Q1139" s="34">
        <f t="shared" si="60"/>
        <v>14.7</v>
      </c>
      <c r="R1139" s="25">
        <v>3</v>
      </c>
      <c r="S1139" s="34">
        <f t="shared" si="59"/>
        <v>44.1</v>
      </c>
    </row>
    <row r="1140" spans="1:19">
      <c r="A1140" s="25">
        <v>1137</v>
      </c>
      <c r="B1140" s="25" t="s">
        <v>2216</v>
      </c>
      <c r="C1140" s="25"/>
      <c r="D1140" s="25" t="s">
        <v>1708</v>
      </c>
      <c r="E1140" s="37" t="s">
        <v>1523</v>
      </c>
      <c r="F1140" s="29" t="s">
        <v>2219</v>
      </c>
      <c r="G1140" s="25" t="s">
        <v>1708</v>
      </c>
      <c r="H1140" s="29" t="s">
        <v>1828</v>
      </c>
      <c r="I1140" s="25">
        <v>2</v>
      </c>
      <c r="J1140" s="25">
        <v>1</v>
      </c>
      <c r="K1140" s="32">
        <v>15.6</v>
      </c>
      <c r="L1140" s="33">
        <v>36.700000000000003</v>
      </c>
      <c r="M1140" s="33" t="s">
        <v>1742</v>
      </c>
      <c r="N1140" s="33">
        <v>1</v>
      </c>
      <c r="O1140" s="30">
        <v>21.1</v>
      </c>
      <c r="P1140" s="33" t="s">
        <v>1807</v>
      </c>
      <c r="Q1140" s="34">
        <f t="shared" si="60"/>
        <v>15.6</v>
      </c>
      <c r="R1140" s="25">
        <v>3</v>
      </c>
      <c r="S1140" s="34">
        <f t="shared" si="59"/>
        <v>46.8</v>
      </c>
    </row>
    <row r="1141" spans="1:19">
      <c r="A1141" s="25">
        <v>1138</v>
      </c>
      <c r="B1141" s="25" t="s">
        <v>2216</v>
      </c>
      <c r="C1141" s="25"/>
      <c r="D1141" s="25" t="s">
        <v>1708</v>
      </c>
      <c r="E1141" s="37" t="s">
        <v>1524</v>
      </c>
      <c r="F1141" s="29" t="s">
        <v>2003</v>
      </c>
      <c r="G1141" s="25" t="s">
        <v>1708</v>
      </c>
      <c r="H1141" s="29" t="s">
        <v>1741</v>
      </c>
      <c r="I1141" s="25">
        <v>2</v>
      </c>
      <c r="J1141" s="25">
        <v>1</v>
      </c>
      <c r="K1141" s="32">
        <v>8.8000000000000007</v>
      </c>
      <c r="L1141" s="33">
        <v>23.1</v>
      </c>
      <c r="M1141" s="33" t="s">
        <v>1742</v>
      </c>
      <c r="N1141" s="33">
        <v>1</v>
      </c>
      <c r="O1141" s="30">
        <v>14.3</v>
      </c>
      <c r="P1141" s="33" t="s">
        <v>1807</v>
      </c>
      <c r="Q1141" s="34">
        <f t="shared" si="60"/>
        <v>8.8000000000000007</v>
      </c>
      <c r="R1141" s="25">
        <v>3</v>
      </c>
      <c r="S1141" s="34">
        <f t="shared" si="59"/>
        <v>26.4</v>
      </c>
    </row>
    <row r="1142" spans="1:19">
      <c r="A1142" s="25">
        <v>1139</v>
      </c>
      <c r="B1142" s="25" t="s">
        <v>2216</v>
      </c>
      <c r="C1142" s="25"/>
      <c r="D1142" s="25" t="s">
        <v>1708</v>
      </c>
      <c r="E1142" s="37" t="s">
        <v>2234</v>
      </c>
      <c r="F1142" s="29" t="s">
        <v>2235</v>
      </c>
      <c r="G1142" s="25" t="s">
        <v>1708</v>
      </c>
      <c r="H1142" s="29" t="s">
        <v>1844</v>
      </c>
      <c r="I1142" s="25">
        <v>2</v>
      </c>
      <c r="J1142" s="25">
        <v>1</v>
      </c>
      <c r="K1142" s="32">
        <v>60.36</v>
      </c>
      <c r="L1142" s="33">
        <v>158.19999999999999</v>
      </c>
      <c r="M1142" s="33" t="s">
        <v>1742</v>
      </c>
      <c r="N1142" s="33">
        <v>1</v>
      </c>
      <c r="O1142" s="30">
        <v>97.8</v>
      </c>
      <c r="P1142" s="33" t="s">
        <v>1816</v>
      </c>
      <c r="Q1142" s="34">
        <f t="shared" si="60"/>
        <v>60.36</v>
      </c>
      <c r="R1142" s="25">
        <v>3</v>
      </c>
      <c r="S1142" s="34">
        <f t="shared" si="59"/>
        <v>181.1</v>
      </c>
    </row>
    <row r="1143" spans="1:19">
      <c r="A1143" s="25">
        <v>1140</v>
      </c>
      <c r="B1143" s="25" t="s">
        <v>2216</v>
      </c>
      <c r="C1143" s="25"/>
      <c r="D1143" s="25" t="s">
        <v>1708</v>
      </c>
      <c r="E1143" s="37" t="s">
        <v>1526</v>
      </c>
      <c r="F1143" s="29" t="s">
        <v>2014</v>
      </c>
      <c r="G1143" s="25" t="s">
        <v>1708</v>
      </c>
      <c r="H1143" s="29" t="s">
        <v>1844</v>
      </c>
      <c r="I1143" s="25">
        <v>2</v>
      </c>
      <c r="J1143" s="25">
        <v>1</v>
      </c>
      <c r="K1143" s="32">
        <v>21.7</v>
      </c>
      <c r="L1143" s="33">
        <v>51.9</v>
      </c>
      <c r="M1143" s="33" t="s">
        <v>1742</v>
      </c>
      <c r="N1143" s="33">
        <v>1</v>
      </c>
      <c r="O1143" s="30">
        <v>30.2</v>
      </c>
      <c r="P1143" s="33" t="s">
        <v>1816</v>
      </c>
      <c r="Q1143" s="34">
        <f t="shared" si="60"/>
        <v>21.7</v>
      </c>
      <c r="R1143" s="25">
        <v>3</v>
      </c>
      <c r="S1143" s="34">
        <f t="shared" si="59"/>
        <v>65.099999999999994</v>
      </c>
    </row>
    <row r="1144" spans="1:19">
      <c r="A1144" s="25">
        <v>1141</v>
      </c>
      <c r="B1144" s="25" t="s">
        <v>2216</v>
      </c>
      <c r="C1144" s="25"/>
      <c r="D1144" s="25" t="s">
        <v>1708</v>
      </c>
      <c r="E1144" s="37" t="s">
        <v>1527</v>
      </c>
      <c r="F1144" s="29" t="s">
        <v>2001</v>
      </c>
      <c r="G1144" s="25" t="s">
        <v>1708</v>
      </c>
      <c r="H1144" s="29" t="s">
        <v>1844</v>
      </c>
      <c r="I1144" s="25">
        <v>2</v>
      </c>
      <c r="J1144" s="25">
        <v>1</v>
      </c>
      <c r="K1144" s="32">
        <v>12.08</v>
      </c>
      <c r="L1144" s="33">
        <v>31.6</v>
      </c>
      <c r="M1144" s="33" t="s">
        <v>1742</v>
      </c>
      <c r="N1144" s="33">
        <v>1</v>
      </c>
      <c r="O1144" s="30">
        <v>19.600000000000001</v>
      </c>
      <c r="P1144" s="33" t="s">
        <v>1816</v>
      </c>
      <c r="Q1144" s="34">
        <f t="shared" si="60"/>
        <v>12.08</v>
      </c>
      <c r="R1144" s="25">
        <v>3</v>
      </c>
      <c r="S1144" s="34">
        <f t="shared" si="59"/>
        <v>36.200000000000003</v>
      </c>
    </row>
    <row r="1145" spans="1:19">
      <c r="A1145" s="25">
        <v>1142</v>
      </c>
      <c r="B1145" s="25" t="s">
        <v>2216</v>
      </c>
      <c r="C1145" s="25"/>
      <c r="D1145" s="25" t="s">
        <v>1708</v>
      </c>
      <c r="E1145" s="37" t="s">
        <v>1528</v>
      </c>
      <c r="F1145" s="29" t="s">
        <v>2014</v>
      </c>
      <c r="G1145" s="25" t="s">
        <v>1708</v>
      </c>
      <c r="H1145" s="29" t="s">
        <v>1844</v>
      </c>
      <c r="I1145" s="25">
        <v>2</v>
      </c>
      <c r="J1145" s="25">
        <v>1</v>
      </c>
      <c r="K1145" s="32">
        <v>16.5</v>
      </c>
      <c r="L1145" s="33">
        <v>41.5</v>
      </c>
      <c r="M1145" s="33" t="s">
        <v>1742</v>
      </c>
      <c r="N1145" s="33">
        <v>1</v>
      </c>
      <c r="O1145" s="30">
        <v>25</v>
      </c>
      <c r="P1145" s="33" t="s">
        <v>1816</v>
      </c>
      <c r="Q1145" s="34">
        <f t="shared" si="60"/>
        <v>16.5</v>
      </c>
      <c r="R1145" s="25">
        <v>3</v>
      </c>
      <c r="S1145" s="34">
        <f t="shared" si="59"/>
        <v>49.5</v>
      </c>
    </row>
    <row r="1146" spans="1:19">
      <c r="A1146" s="25">
        <v>1143</v>
      </c>
      <c r="B1146" s="25" t="s">
        <v>2216</v>
      </c>
      <c r="C1146" s="25"/>
      <c r="D1146" s="25" t="s">
        <v>1708</v>
      </c>
      <c r="E1146" s="37" t="s">
        <v>1529</v>
      </c>
      <c r="F1146" s="29" t="s">
        <v>2233</v>
      </c>
      <c r="G1146" s="25" t="s">
        <v>1708</v>
      </c>
      <c r="H1146" s="29" t="s">
        <v>1828</v>
      </c>
      <c r="I1146" s="25">
        <v>2</v>
      </c>
      <c r="J1146" s="25">
        <v>1</v>
      </c>
      <c r="K1146" s="32">
        <v>12</v>
      </c>
      <c r="L1146" s="33">
        <v>29.5</v>
      </c>
      <c r="M1146" s="33" t="s">
        <v>1742</v>
      </c>
      <c r="N1146" s="33">
        <v>1</v>
      </c>
      <c r="O1146" s="30">
        <v>17.5</v>
      </c>
      <c r="P1146" s="33" t="s">
        <v>1816</v>
      </c>
      <c r="Q1146" s="34">
        <f t="shared" si="60"/>
        <v>12</v>
      </c>
      <c r="R1146" s="25">
        <v>3</v>
      </c>
      <c r="S1146" s="34">
        <f t="shared" si="59"/>
        <v>36</v>
      </c>
    </row>
    <row r="1147" spans="1:19">
      <c r="A1147" s="25">
        <v>1144</v>
      </c>
      <c r="B1147" s="25" t="s">
        <v>2216</v>
      </c>
      <c r="C1147" s="25"/>
      <c r="D1147" s="25" t="s">
        <v>1708</v>
      </c>
      <c r="E1147" s="37" t="s">
        <v>1530</v>
      </c>
      <c r="F1147" s="29" t="s">
        <v>2222</v>
      </c>
      <c r="G1147" s="25" t="s">
        <v>1708</v>
      </c>
      <c r="H1147" s="29" t="s">
        <v>1741</v>
      </c>
      <c r="I1147" s="25">
        <v>2</v>
      </c>
      <c r="J1147" s="25">
        <v>1</v>
      </c>
      <c r="K1147" s="32">
        <v>8.8000000000000007</v>
      </c>
      <c r="L1147" s="33">
        <v>23.1</v>
      </c>
      <c r="M1147" s="33" t="s">
        <v>1742</v>
      </c>
      <c r="N1147" s="33">
        <v>1</v>
      </c>
      <c r="O1147" s="30">
        <v>14.3</v>
      </c>
      <c r="P1147" s="33" t="s">
        <v>1807</v>
      </c>
      <c r="Q1147" s="34">
        <f t="shared" si="60"/>
        <v>8.8000000000000007</v>
      </c>
      <c r="R1147" s="25">
        <v>3</v>
      </c>
      <c r="S1147" s="34">
        <f t="shared" si="59"/>
        <v>26.4</v>
      </c>
    </row>
    <row r="1148" spans="1:19">
      <c r="A1148" s="25">
        <v>1145</v>
      </c>
      <c r="B1148" s="25" t="s">
        <v>2216</v>
      </c>
      <c r="C1148" s="25"/>
      <c r="D1148" s="25" t="s">
        <v>1708</v>
      </c>
      <c r="E1148" s="37" t="s">
        <v>1531</v>
      </c>
      <c r="F1148" s="29" t="s">
        <v>2222</v>
      </c>
      <c r="G1148" s="25" t="s">
        <v>1708</v>
      </c>
      <c r="H1148" s="29" t="s">
        <v>1741</v>
      </c>
      <c r="I1148" s="25">
        <v>2</v>
      </c>
      <c r="J1148" s="25">
        <v>1</v>
      </c>
      <c r="K1148" s="32">
        <v>8.8000000000000007</v>
      </c>
      <c r="L1148" s="33">
        <v>23.1</v>
      </c>
      <c r="M1148" s="33" t="s">
        <v>1742</v>
      </c>
      <c r="N1148" s="33">
        <v>1</v>
      </c>
      <c r="O1148" s="30">
        <v>14.3</v>
      </c>
      <c r="P1148" s="33" t="s">
        <v>1807</v>
      </c>
      <c r="Q1148" s="34">
        <f t="shared" si="60"/>
        <v>8.8000000000000007</v>
      </c>
      <c r="R1148" s="25">
        <v>3</v>
      </c>
      <c r="S1148" s="34">
        <f t="shared" si="59"/>
        <v>26.4</v>
      </c>
    </row>
    <row r="1149" spans="1:19">
      <c r="A1149" s="25">
        <v>1146</v>
      </c>
      <c r="B1149" s="25" t="s">
        <v>2216</v>
      </c>
      <c r="C1149" s="25"/>
      <c r="D1149" s="25" t="s">
        <v>1708</v>
      </c>
      <c r="E1149" s="37" t="s">
        <v>1532</v>
      </c>
      <c r="F1149" s="29" t="s">
        <v>2003</v>
      </c>
      <c r="G1149" s="25" t="s">
        <v>1708</v>
      </c>
      <c r="H1149" s="29" t="s">
        <v>1741</v>
      </c>
      <c r="I1149" s="25">
        <v>2</v>
      </c>
      <c r="J1149" s="25">
        <v>1</v>
      </c>
      <c r="K1149" s="32">
        <v>11.7</v>
      </c>
      <c r="L1149" s="33">
        <v>28.9</v>
      </c>
      <c r="M1149" s="33" t="s">
        <v>1742</v>
      </c>
      <c r="N1149" s="33">
        <v>1</v>
      </c>
      <c r="O1149" s="30">
        <v>17.2</v>
      </c>
      <c r="P1149" s="33" t="s">
        <v>1807</v>
      </c>
      <c r="Q1149" s="34">
        <f t="shared" si="60"/>
        <v>11.7</v>
      </c>
      <c r="R1149" s="25">
        <v>3</v>
      </c>
      <c r="S1149" s="34">
        <f t="shared" si="59"/>
        <v>35.1</v>
      </c>
    </row>
    <row r="1150" spans="1:19">
      <c r="A1150" s="25">
        <v>1147</v>
      </c>
      <c r="B1150" s="25" t="s">
        <v>2216</v>
      </c>
      <c r="C1150" s="25"/>
      <c r="D1150" s="25" t="s">
        <v>1708</v>
      </c>
      <c r="E1150" s="37" t="s">
        <v>2236</v>
      </c>
      <c r="F1150" s="29" t="s">
        <v>2237</v>
      </c>
      <c r="G1150" s="25" t="s">
        <v>1708</v>
      </c>
      <c r="H1150" s="29" t="s">
        <v>1844</v>
      </c>
      <c r="I1150" s="25">
        <v>2</v>
      </c>
      <c r="J1150" s="25">
        <v>1</v>
      </c>
      <c r="K1150" s="32">
        <v>35</v>
      </c>
      <c r="L1150" s="33">
        <v>94</v>
      </c>
      <c r="M1150" s="33" t="s">
        <v>1742</v>
      </c>
      <c r="N1150" s="33">
        <v>1</v>
      </c>
      <c r="O1150" s="30">
        <v>59</v>
      </c>
      <c r="P1150" s="33" t="s">
        <v>1816</v>
      </c>
      <c r="Q1150" s="34">
        <f t="shared" si="60"/>
        <v>35</v>
      </c>
      <c r="R1150" s="25">
        <v>3</v>
      </c>
      <c r="S1150" s="34">
        <f t="shared" si="59"/>
        <v>105</v>
      </c>
    </row>
    <row r="1151" spans="1:19">
      <c r="A1151" s="25">
        <v>1148</v>
      </c>
      <c r="B1151" s="25" t="s">
        <v>2216</v>
      </c>
      <c r="C1151" s="25"/>
      <c r="D1151" s="25" t="s">
        <v>1708</v>
      </c>
      <c r="E1151" s="37" t="s">
        <v>1534</v>
      </c>
      <c r="F1151" s="29" t="s">
        <v>2001</v>
      </c>
      <c r="G1151" s="25" t="s">
        <v>1708</v>
      </c>
      <c r="H1151" s="29" t="s">
        <v>1844</v>
      </c>
      <c r="I1151" s="25">
        <v>2</v>
      </c>
      <c r="J1151" s="25">
        <v>1</v>
      </c>
      <c r="K1151" s="32">
        <v>23</v>
      </c>
      <c r="L1151" s="33">
        <v>55.5</v>
      </c>
      <c r="M1151" s="33" t="s">
        <v>1742</v>
      </c>
      <c r="N1151" s="33">
        <v>1</v>
      </c>
      <c r="O1151" s="30">
        <v>32.5</v>
      </c>
      <c r="P1151" s="33" t="s">
        <v>1816</v>
      </c>
      <c r="Q1151" s="34">
        <f t="shared" si="60"/>
        <v>23</v>
      </c>
      <c r="R1151" s="25">
        <v>3</v>
      </c>
      <c r="S1151" s="34">
        <f t="shared" si="59"/>
        <v>69</v>
      </c>
    </row>
    <row r="1152" spans="1:19">
      <c r="A1152" s="25">
        <v>1149</v>
      </c>
      <c r="B1152" s="25" t="s">
        <v>2216</v>
      </c>
      <c r="C1152" s="25"/>
      <c r="D1152" s="25" t="s">
        <v>1708</v>
      </c>
      <c r="E1152" s="37" t="s">
        <v>1535</v>
      </c>
      <c r="F1152" s="29" t="s">
        <v>2238</v>
      </c>
      <c r="G1152" s="25" t="s">
        <v>1708</v>
      </c>
      <c r="H1152" s="29" t="s">
        <v>1844</v>
      </c>
      <c r="I1152" s="25">
        <v>2</v>
      </c>
      <c r="J1152" s="25">
        <v>1</v>
      </c>
      <c r="K1152" s="32">
        <v>9.5</v>
      </c>
      <c r="L1152" s="33">
        <v>27.5</v>
      </c>
      <c r="M1152" s="33" t="s">
        <v>1742</v>
      </c>
      <c r="N1152" s="33">
        <v>1</v>
      </c>
      <c r="O1152" s="30">
        <v>18</v>
      </c>
      <c r="P1152" s="33" t="s">
        <v>1816</v>
      </c>
      <c r="Q1152" s="34">
        <f t="shared" si="60"/>
        <v>9.5</v>
      </c>
      <c r="R1152" s="25">
        <v>3</v>
      </c>
      <c r="S1152" s="34">
        <f t="shared" si="59"/>
        <v>28.5</v>
      </c>
    </row>
    <row r="1153" spans="1:19">
      <c r="A1153" s="25">
        <v>1150</v>
      </c>
      <c r="B1153" s="25" t="s">
        <v>2216</v>
      </c>
      <c r="C1153" s="25"/>
      <c r="D1153" s="25" t="s">
        <v>1708</v>
      </c>
      <c r="E1153" s="37" t="s">
        <v>1536</v>
      </c>
      <c r="F1153" s="29" t="s">
        <v>2233</v>
      </c>
      <c r="G1153" s="25" t="s">
        <v>1708</v>
      </c>
      <c r="H1153" s="29" t="s">
        <v>1828</v>
      </c>
      <c r="I1153" s="25">
        <v>2</v>
      </c>
      <c r="J1153" s="25">
        <v>1</v>
      </c>
      <c r="K1153" s="32">
        <v>6.3</v>
      </c>
      <c r="L1153" s="33">
        <v>18.100000000000001</v>
      </c>
      <c r="M1153" s="33" t="s">
        <v>1742</v>
      </c>
      <c r="N1153" s="33">
        <v>1</v>
      </c>
      <c r="O1153" s="30">
        <v>11.8</v>
      </c>
      <c r="P1153" s="33" t="s">
        <v>1816</v>
      </c>
      <c r="Q1153" s="34">
        <f t="shared" si="60"/>
        <v>6.3</v>
      </c>
      <c r="R1153" s="25">
        <v>3</v>
      </c>
      <c r="S1153" s="34">
        <f t="shared" si="59"/>
        <v>18.899999999999999</v>
      </c>
    </row>
    <row r="1154" spans="1:19">
      <c r="A1154" s="25">
        <v>1151</v>
      </c>
      <c r="B1154" s="25" t="s">
        <v>2216</v>
      </c>
      <c r="C1154" s="25"/>
      <c r="D1154" s="25" t="s">
        <v>1708</v>
      </c>
      <c r="E1154" s="37" t="s">
        <v>1537</v>
      </c>
      <c r="F1154" s="29" t="s">
        <v>2222</v>
      </c>
      <c r="G1154" s="25" t="s">
        <v>1708</v>
      </c>
      <c r="H1154" s="29" t="s">
        <v>1741</v>
      </c>
      <c r="I1154" s="25">
        <v>2</v>
      </c>
      <c r="J1154" s="25">
        <v>1</v>
      </c>
      <c r="K1154" s="32">
        <v>2</v>
      </c>
      <c r="L1154" s="33">
        <v>9.5</v>
      </c>
      <c r="M1154" s="33" t="s">
        <v>1742</v>
      </c>
      <c r="N1154" s="33">
        <v>1</v>
      </c>
      <c r="O1154" s="30">
        <v>7.5</v>
      </c>
      <c r="P1154" s="33" t="s">
        <v>1807</v>
      </c>
      <c r="Q1154" s="34">
        <f t="shared" si="60"/>
        <v>2</v>
      </c>
      <c r="R1154" s="25">
        <v>3</v>
      </c>
      <c r="S1154" s="34">
        <f t="shared" si="59"/>
        <v>6</v>
      </c>
    </row>
    <row r="1155" spans="1:19">
      <c r="A1155" s="25">
        <v>1152</v>
      </c>
      <c r="B1155" s="25" t="s">
        <v>2216</v>
      </c>
      <c r="C1155" s="25"/>
      <c r="D1155" s="25" t="s">
        <v>1708</v>
      </c>
      <c r="E1155" s="37" t="s">
        <v>1538</v>
      </c>
      <c r="F1155" s="29" t="s">
        <v>2003</v>
      </c>
      <c r="G1155" s="25" t="s">
        <v>1708</v>
      </c>
      <c r="H1155" s="29" t="s">
        <v>1741</v>
      </c>
      <c r="I1155" s="25">
        <v>2</v>
      </c>
      <c r="J1155" s="25">
        <v>1</v>
      </c>
      <c r="K1155" s="32">
        <v>4.7</v>
      </c>
      <c r="L1155" s="33">
        <v>14.9</v>
      </c>
      <c r="M1155" s="33" t="s">
        <v>1742</v>
      </c>
      <c r="N1155" s="33">
        <v>1</v>
      </c>
      <c r="O1155" s="30">
        <v>10.199999999999999</v>
      </c>
      <c r="P1155" s="33" t="s">
        <v>1807</v>
      </c>
      <c r="Q1155" s="34">
        <f t="shared" si="60"/>
        <v>4.7</v>
      </c>
      <c r="R1155" s="25">
        <v>3</v>
      </c>
      <c r="S1155" s="34">
        <f t="shared" si="59"/>
        <v>14.1</v>
      </c>
    </row>
    <row r="1156" spans="1:19">
      <c r="A1156" s="25">
        <v>1153</v>
      </c>
      <c r="B1156" s="25" t="s">
        <v>2216</v>
      </c>
      <c r="C1156" s="25"/>
      <c r="D1156" s="25" t="s">
        <v>1708</v>
      </c>
      <c r="E1156" s="37" t="s">
        <v>2239</v>
      </c>
      <c r="F1156" s="29" t="s">
        <v>2237</v>
      </c>
      <c r="G1156" s="25" t="s">
        <v>1708</v>
      </c>
      <c r="H1156" s="29" t="s">
        <v>1844</v>
      </c>
      <c r="I1156" s="25">
        <v>2</v>
      </c>
      <c r="J1156" s="25">
        <v>1</v>
      </c>
      <c r="K1156" s="32">
        <v>34</v>
      </c>
      <c r="L1156" s="33">
        <v>89.5</v>
      </c>
      <c r="M1156" s="33" t="s">
        <v>1742</v>
      </c>
      <c r="N1156" s="33">
        <v>1</v>
      </c>
      <c r="O1156" s="30">
        <v>55.5</v>
      </c>
      <c r="P1156" s="33" t="s">
        <v>1816</v>
      </c>
      <c r="Q1156" s="34">
        <f t="shared" si="60"/>
        <v>34</v>
      </c>
      <c r="R1156" s="25">
        <v>3</v>
      </c>
      <c r="S1156" s="34">
        <f t="shared" si="59"/>
        <v>102</v>
      </c>
    </row>
    <row r="1157" spans="1:19">
      <c r="A1157" s="25">
        <v>1154</v>
      </c>
      <c r="B1157" s="25" t="s">
        <v>2216</v>
      </c>
      <c r="C1157" s="25"/>
      <c r="D1157" s="25" t="s">
        <v>1708</v>
      </c>
      <c r="E1157" s="37" t="s">
        <v>1539</v>
      </c>
      <c r="F1157" s="29" t="s">
        <v>2001</v>
      </c>
      <c r="G1157" s="25" t="s">
        <v>1708</v>
      </c>
      <c r="H1157" s="29" t="s">
        <v>1844</v>
      </c>
      <c r="I1157" s="25">
        <v>2</v>
      </c>
      <c r="J1157" s="25">
        <v>1</v>
      </c>
      <c r="K1157" s="32">
        <v>13.8</v>
      </c>
      <c r="L1157" s="33">
        <v>35.1</v>
      </c>
      <c r="M1157" s="33" t="s">
        <v>1742</v>
      </c>
      <c r="N1157" s="33">
        <v>1</v>
      </c>
      <c r="O1157" s="30">
        <v>21.3</v>
      </c>
      <c r="P1157" s="33" t="s">
        <v>1816</v>
      </c>
      <c r="Q1157" s="34">
        <f t="shared" si="60"/>
        <v>13.8</v>
      </c>
      <c r="R1157" s="25">
        <v>3</v>
      </c>
      <c r="S1157" s="34">
        <f t="shared" ref="S1157:S1220" si="61">IF(R1157="",0,ROUND(Q1157*R1157,1))</f>
        <v>41.4</v>
      </c>
    </row>
    <row r="1158" spans="1:19">
      <c r="A1158" s="25">
        <v>1155</v>
      </c>
      <c r="B1158" s="25" t="s">
        <v>2216</v>
      </c>
      <c r="C1158" s="25"/>
      <c r="D1158" s="25" t="s">
        <v>1708</v>
      </c>
      <c r="E1158" s="37" t="s">
        <v>1540</v>
      </c>
      <c r="F1158" s="29" t="s">
        <v>2238</v>
      </c>
      <c r="G1158" s="25" t="s">
        <v>1708</v>
      </c>
      <c r="H1158" s="29" t="s">
        <v>1844</v>
      </c>
      <c r="I1158" s="25">
        <v>2</v>
      </c>
      <c r="J1158" s="25">
        <v>1</v>
      </c>
      <c r="K1158" s="32">
        <v>12</v>
      </c>
      <c r="L1158" s="33">
        <v>32.5</v>
      </c>
      <c r="M1158" s="33" t="s">
        <v>1742</v>
      </c>
      <c r="N1158" s="33">
        <v>1</v>
      </c>
      <c r="O1158" s="30">
        <v>20.5</v>
      </c>
      <c r="P1158" s="33" t="s">
        <v>1816</v>
      </c>
      <c r="Q1158" s="34">
        <f t="shared" si="60"/>
        <v>12</v>
      </c>
      <c r="R1158" s="25">
        <v>3</v>
      </c>
      <c r="S1158" s="34">
        <f t="shared" si="61"/>
        <v>36</v>
      </c>
    </row>
    <row r="1159" spans="1:19">
      <c r="A1159" s="25">
        <v>1156</v>
      </c>
      <c r="B1159" s="25" t="s">
        <v>2216</v>
      </c>
      <c r="C1159" s="25"/>
      <c r="D1159" s="25" t="s">
        <v>1708</v>
      </c>
      <c r="E1159" s="37" t="s">
        <v>1541</v>
      </c>
      <c r="F1159" s="29" t="s">
        <v>2233</v>
      </c>
      <c r="G1159" s="25" t="s">
        <v>1708</v>
      </c>
      <c r="H1159" s="29" t="s">
        <v>1828</v>
      </c>
      <c r="I1159" s="25">
        <v>2</v>
      </c>
      <c r="J1159" s="25">
        <v>1</v>
      </c>
      <c r="K1159" s="32">
        <v>6.5</v>
      </c>
      <c r="L1159" s="33">
        <v>18.5</v>
      </c>
      <c r="M1159" s="33" t="s">
        <v>1742</v>
      </c>
      <c r="N1159" s="33">
        <v>1</v>
      </c>
      <c r="O1159" s="30">
        <v>12</v>
      </c>
      <c r="P1159" s="33" t="s">
        <v>1816</v>
      </c>
      <c r="Q1159" s="34">
        <f t="shared" si="60"/>
        <v>6.5</v>
      </c>
      <c r="R1159" s="25">
        <v>3</v>
      </c>
      <c r="S1159" s="34">
        <f t="shared" si="61"/>
        <v>19.5</v>
      </c>
    </row>
    <row r="1160" spans="1:19">
      <c r="A1160" s="25">
        <v>1157</v>
      </c>
      <c r="B1160" s="25" t="s">
        <v>2216</v>
      </c>
      <c r="C1160" s="25"/>
      <c r="D1160" s="25" t="s">
        <v>1708</v>
      </c>
      <c r="E1160" s="37" t="s">
        <v>1542</v>
      </c>
      <c r="F1160" s="29" t="s">
        <v>2222</v>
      </c>
      <c r="G1160" s="25" t="s">
        <v>1708</v>
      </c>
      <c r="H1160" s="29" t="s">
        <v>1741</v>
      </c>
      <c r="I1160" s="25">
        <v>2</v>
      </c>
      <c r="J1160" s="25">
        <v>1</v>
      </c>
      <c r="K1160" s="32">
        <v>6.5</v>
      </c>
      <c r="L1160" s="33">
        <v>18.5</v>
      </c>
      <c r="M1160" s="33" t="s">
        <v>1742</v>
      </c>
      <c r="N1160" s="33">
        <v>1</v>
      </c>
      <c r="O1160" s="30">
        <v>12</v>
      </c>
      <c r="P1160" s="33" t="s">
        <v>1807</v>
      </c>
      <c r="Q1160" s="34">
        <f t="shared" si="60"/>
        <v>6.5</v>
      </c>
      <c r="R1160" s="25">
        <v>3</v>
      </c>
      <c r="S1160" s="34">
        <f t="shared" si="61"/>
        <v>19.5</v>
      </c>
    </row>
    <row r="1161" spans="1:19">
      <c r="A1161" s="25">
        <v>1158</v>
      </c>
      <c r="B1161" s="25" t="s">
        <v>2216</v>
      </c>
      <c r="C1161" s="25"/>
      <c r="D1161" s="25" t="s">
        <v>1708</v>
      </c>
      <c r="E1161" s="37" t="s">
        <v>1543</v>
      </c>
      <c r="F1161" s="29" t="s">
        <v>2003</v>
      </c>
      <c r="G1161" s="25" t="s">
        <v>1708</v>
      </c>
      <c r="H1161" s="29" t="s">
        <v>1741</v>
      </c>
      <c r="I1161" s="25">
        <v>2</v>
      </c>
      <c r="J1161" s="25">
        <v>1</v>
      </c>
      <c r="K1161" s="32">
        <v>6.2</v>
      </c>
      <c r="L1161" s="33">
        <v>17.899999999999999</v>
      </c>
      <c r="M1161" s="33" t="s">
        <v>1742</v>
      </c>
      <c r="N1161" s="33">
        <v>1</v>
      </c>
      <c r="O1161" s="30">
        <v>11.7</v>
      </c>
      <c r="P1161" s="33" t="s">
        <v>1807</v>
      </c>
      <c r="Q1161" s="34">
        <f t="shared" si="60"/>
        <v>6.2</v>
      </c>
      <c r="R1161" s="25">
        <v>3</v>
      </c>
      <c r="S1161" s="34">
        <f t="shared" si="61"/>
        <v>18.600000000000001</v>
      </c>
    </row>
    <row r="1162" spans="1:19">
      <c r="A1162" s="25">
        <v>1159</v>
      </c>
      <c r="B1162" s="25" t="s">
        <v>2216</v>
      </c>
      <c r="C1162" s="25"/>
      <c r="D1162" s="25" t="s">
        <v>1708</v>
      </c>
      <c r="E1162" s="37" t="s">
        <v>2240</v>
      </c>
      <c r="F1162" s="29" t="s">
        <v>2237</v>
      </c>
      <c r="G1162" s="25" t="s">
        <v>1708</v>
      </c>
      <c r="H1162" s="29" t="s">
        <v>1844</v>
      </c>
      <c r="I1162" s="25">
        <v>2</v>
      </c>
      <c r="J1162" s="25">
        <v>1</v>
      </c>
      <c r="K1162" s="32">
        <v>34</v>
      </c>
      <c r="L1162" s="33">
        <v>89.5</v>
      </c>
      <c r="M1162" s="33" t="s">
        <v>1742</v>
      </c>
      <c r="N1162" s="33">
        <v>1</v>
      </c>
      <c r="O1162" s="30">
        <v>55.5</v>
      </c>
      <c r="P1162" s="33" t="s">
        <v>1816</v>
      </c>
      <c r="Q1162" s="34">
        <f t="shared" si="60"/>
        <v>34</v>
      </c>
      <c r="R1162" s="25">
        <v>3</v>
      </c>
      <c r="S1162" s="34">
        <f t="shared" si="61"/>
        <v>102</v>
      </c>
    </row>
    <row r="1163" spans="1:19">
      <c r="A1163" s="25">
        <v>1160</v>
      </c>
      <c r="B1163" s="25" t="s">
        <v>2216</v>
      </c>
      <c r="C1163" s="25"/>
      <c r="D1163" s="25" t="s">
        <v>1708</v>
      </c>
      <c r="E1163" s="37" t="s">
        <v>1544</v>
      </c>
      <c r="F1163" s="29" t="s">
        <v>2001</v>
      </c>
      <c r="G1163" s="25" t="s">
        <v>1708</v>
      </c>
      <c r="H1163" s="29" t="s">
        <v>1844</v>
      </c>
      <c r="I1163" s="25">
        <v>2</v>
      </c>
      <c r="J1163" s="25">
        <v>1</v>
      </c>
      <c r="K1163" s="32">
        <v>13.8</v>
      </c>
      <c r="L1163" s="33">
        <v>35.1</v>
      </c>
      <c r="M1163" s="33" t="s">
        <v>1742</v>
      </c>
      <c r="N1163" s="33">
        <v>1</v>
      </c>
      <c r="O1163" s="30">
        <v>21.3</v>
      </c>
      <c r="P1163" s="33" t="s">
        <v>1816</v>
      </c>
      <c r="Q1163" s="34">
        <f t="shared" si="60"/>
        <v>13.8</v>
      </c>
      <c r="R1163" s="25">
        <v>3</v>
      </c>
      <c r="S1163" s="34">
        <f t="shared" si="61"/>
        <v>41.4</v>
      </c>
    </row>
    <row r="1164" spans="1:19">
      <c r="A1164" s="25">
        <v>1161</v>
      </c>
      <c r="B1164" s="25" t="s">
        <v>2216</v>
      </c>
      <c r="C1164" s="25"/>
      <c r="D1164" s="25" t="s">
        <v>1708</v>
      </c>
      <c r="E1164" s="37" t="s">
        <v>1545</v>
      </c>
      <c r="F1164" s="29" t="s">
        <v>2238</v>
      </c>
      <c r="G1164" s="25" t="s">
        <v>1708</v>
      </c>
      <c r="H1164" s="29" t="s">
        <v>1844</v>
      </c>
      <c r="I1164" s="25">
        <v>2</v>
      </c>
      <c r="J1164" s="25">
        <v>1</v>
      </c>
      <c r="K1164" s="32">
        <v>12</v>
      </c>
      <c r="L1164" s="33">
        <v>32.5</v>
      </c>
      <c r="M1164" s="33" t="s">
        <v>1742</v>
      </c>
      <c r="N1164" s="33">
        <v>1</v>
      </c>
      <c r="O1164" s="30">
        <v>20.5</v>
      </c>
      <c r="P1164" s="33" t="s">
        <v>1816</v>
      </c>
      <c r="Q1164" s="34">
        <f t="shared" si="60"/>
        <v>12</v>
      </c>
      <c r="R1164" s="25">
        <v>3</v>
      </c>
      <c r="S1164" s="34">
        <f t="shared" si="61"/>
        <v>36</v>
      </c>
    </row>
    <row r="1165" spans="1:19">
      <c r="A1165" s="25">
        <v>1162</v>
      </c>
      <c r="B1165" s="25" t="s">
        <v>2216</v>
      </c>
      <c r="C1165" s="25"/>
      <c r="D1165" s="25" t="s">
        <v>1708</v>
      </c>
      <c r="E1165" s="37" t="s">
        <v>1546</v>
      </c>
      <c r="F1165" s="29" t="s">
        <v>2233</v>
      </c>
      <c r="G1165" s="25" t="s">
        <v>1708</v>
      </c>
      <c r="H1165" s="29" t="s">
        <v>1828</v>
      </c>
      <c r="I1165" s="25">
        <v>2</v>
      </c>
      <c r="J1165" s="25">
        <v>1</v>
      </c>
      <c r="K1165" s="32">
        <v>6.5</v>
      </c>
      <c r="L1165" s="33">
        <v>18.5</v>
      </c>
      <c r="M1165" s="33" t="s">
        <v>1742</v>
      </c>
      <c r="N1165" s="33">
        <v>1</v>
      </c>
      <c r="O1165" s="30">
        <v>12</v>
      </c>
      <c r="P1165" s="33" t="s">
        <v>1816</v>
      </c>
      <c r="Q1165" s="34">
        <f t="shared" si="60"/>
        <v>6.5</v>
      </c>
      <c r="R1165" s="25">
        <v>3</v>
      </c>
      <c r="S1165" s="34">
        <f t="shared" si="61"/>
        <v>19.5</v>
      </c>
    </row>
    <row r="1166" spans="1:19">
      <c r="A1166" s="25">
        <v>1163</v>
      </c>
      <c r="B1166" s="25" t="s">
        <v>2216</v>
      </c>
      <c r="C1166" s="25"/>
      <c r="D1166" s="25" t="s">
        <v>1708</v>
      </c>
      <c r="E1166" s="37" t="s">
        <v>1547</v>
      </c>
      <c r="F1166" s="29" t="s">
        <v>2222</v>
      </c>
      <c r="G1166" s="25" t="s">
        <v>1708</v>
      </c>
      <c r="H1166" s="29" t="s">
        <v>1741</v>
      </c>
      <c r="I1166" s="25">
        <v>2</v>
      </c>
      <c r="J1166" s="25">
        <v>1</v>
      </c>
      <c r="K1166" s="32">
        <v>6.5</v>
      </c>
      <c r="L1166" s="33">
        <v>18.5</v>
      </c>
      <c r="M1166" s="33" t="s">
        <v>1742</v>
      </c>
      <c r="N1166" s="33">
        <v>1</v>
      </c>
      <c r="O1166" s="30">
        <v>12</v>
      </c>
      <c r="P1166" s="33" t="s">
        <v>1807</v>
      </c>
      <c r="Q1166" s="34">
        <f t="shared" si="60"/>
        <v>6.5</v>
      </c>
      <c r="R1166" s="25">
        <v>3</v>
      </c>
      <c r="S1166" s="34">
        <f t="shared" si="61"/>
        <v>19.5</v>
      </c>
    </row>
    <row r="1167" spans="1:19">
      <c r="A1167" s="25">
        <v>1164</v>
      </c>
      <c r="B1167" s="25" t="s">
        <v>2216</v>
      </c>
      <c r="C1167" s="25"/>
      <c r="D1167" s="25" t="s">
        <v>1708</v>
      </c>
      <c r="E1167" s="37" t="s">
        <v>1548</v>
      </c>
      <c r="F1167" s="29" t="s">
        <v>2003</v>
      </c>
      <c r="G1167" s="25" t="s">
        <v>1708</v>
      </c>
      <c r="H1167" s="29" t="s">
        <v>1741</v>
      </c>
      <c r="I1167" s="25">
        <v>2</v>
      </c>
      <c r="J1167" s="25">
        <v>1</v>
      </c>
      <c r="K1167" s="32">
        <v>6.2</v>
      </c>
      <c r="L1167" s="33">
        <v>17.899999999999999</v>
      </c>
      <c r="M1167" s="33" t="s">
        <v>1742</v>
      </c>
      <c r="N1167" s="33">
        <v>1</v>
      </c>
      <c r="O1167" s="30">
        <v>11.7</v>
      </c>
      <c r="P1167" s="33" t="s">
        <v>1807</v>
      </c>
      <c r="Q1167" s="34">
        <f t="shared" si="60"/>
        <v>6.2</v>
      </c>
      <c r="R1167" s="25">
        <v>3</v>
      </c>
      <c r="S1167" s="34">
        <f t="shared" si="61"/>
        <v>18.600000000000001</v>
      </c>
    </row>
    <row r="1168" spans="1:19">
      <c r="A1168" s="25">
        <v>1165</v>
      </c>
      <c r="B1168" s="25" t="s">
        <v>2216</v>
      </c>
      <c r="C1168" s="25"/>
      <c r="D1168" s="25" t="s">
        <v>1708</v>
      </c>
      <c r="E1168" s="37" t="s">
        <v>2241</v>
      </c>
      <c r="F1168" s="29" t="s">
        <v>2237</v>
      </c>
      <c r="G1168" s="25" t="s">
        <v>1708</v>
      </c>
      <c r="H1168" s="29" t="s">
        <v>1844</v>
      </c>
      <c r="I1168" s="25">
        <v>2</v>
      </c>
      <c r="J1168" s="25">
        <v>1</v>
      </c>
      <c r="K1168" s="32">
        <v>35</v>
      </c>
      <c r="L1168" s="33">
        <v>94</v>
      </c>
      <c r="M1168" s="33" t="s">
        <v>1742</v>
      </c>
      <c r="N1168" s="33">
        <v>1</v>
      </c>
      <c r="O1168" s="30">
        <v>59</v>
      </c>
      <c r="P1168" s="33" t="s">
        <v>1816</v>
      </c>
      <c r="Q1168" s="34">
        <f t="shared" si="60"/>
        <v>35</v>
      </c>
      <c r="R1168" s="25">
        <v>3</v>
      </c>
      <c r="S1168" s="34">
        <f t="shared" si="61"/>
        <v>105</v>
      </c>
    </row>
    <row r="1169" spans="1:19">
      <c r="A1169" s="25">
        <v>1166</v>
      </c>
      <c r="B1169" s="25" t="s">
        <v>2216</v>
      </c>
      <c r="C1169" s="25"/>
      <c r="D1169" s="25" t="s">
        <v>1708</v>
      </c>
      <c r="E1169" s="37" t="s">
        <v>1549</v>
      </c>
      <c r="F1169" s="29" t="s">
        <v>2001</v>
      </c>
      <c r="G1169" s="25" t="s">
        <v>1708</v>
      </c>
      <c r="H1169" s="29" t="s">
        <v>1844</v>
      </c>
      <c r="I1169" s="25">
        <v>2</v>
      </c>
      <c r="J1169" s="25">
        <v>1</v>
      </c>
      <c r="K1169" s="32">
        <v>23</v>
      </c>
      <c r="L1169" s="33">
        <v>55.5</v>
      </c>
      <c r="M1169" s="33" t="s">
        <v>1742</v>
      </c>
      <c r="N1169" s="33">
        <v>1</v>
      </c>
      <c r="O1169" s="30">
        <v>32.5</v>
      </c>
      <c r="P1169" s="33" t="s">
        <v>1816</v>
      </c>
      <c r="Q1169" s="34">
        <f t="shared" si="60"/>
        <v>23</v>
      </c>
      <c r="R1169" s="25">
        <v>3</v>
      </c>
      <c r="S1169" s="34">
        <f t="shared" si="61"/>
        <v>69</v>
      </c>
    </row>
    <row r="1170" spans="1:19">
      <c r="A1170" s="25">
        <v>1167</v>
      </c>
      <c r="B1170" s="25" t="s">
        <v>2216</v>
      </c>
      <c r="C1170" s="25"/>
      <c r="D1170" s="25" t="s">
        <v>1708</v>
      </c>
      <c r="E1170" s="37" t="s">
        <v>1550</v>
      </c>
      <c r="F1170" s="29" t="s">
        <v>2238</v>
      </c>
      <c r="G1170" s="25" t="s">
        <v>1708</v>
      </c>
      <c r="H1170" s="29" t="s">
        <v>1844</v>
      </c>
      <c r="I1170" s="25">
        <v>2</v>
      </c>
      <c r="J1170" s="25">
        <v>1</v>
      </c>
      <c r="K1170" s="32">
        <v>9.5</v>
      </c>
      <c r="L1170" s="33">
        <v>27.5</v>
      </c>
      <c r="M1170" s="33" t="s">
        <v>1742</v>
      </c>
      <c r="N1170" s="33">
        <v>1</v>
      </c>
      <c r="O1170" s="30">
        <v>18</v>
      </c>
      <c r="P1170" s="33" t="s">
        <v>1816</v>
      </c>
      <c r="Q1170" s="34">
        <f t="shared" si="60"/>
        <v>9.5</v>
      </c>
      <c r="R1170" s="25">
        <v>3</v>
      </c>
      <c r="S1170" s="34">
        <f t="shared" si="61"/>
        <v>28.5</v>
      </c>
    </row>
    <row r="1171" spans="1:19">
      <c r="A1171" s="25">
        <v>1168</v>
      </c>
      <c r="B1171" s="25" t="s">
        <v>2216</v>
      </c>
      <c r="C1171" s="25"/>
      <c r="D1171" s="25" t="s">
        <v>1708</v>
      </c>
      <c r="E1171" s="37" t="s">
        <v>1551</v>
      </c>
      <c r="F1171" s="29" t="s">
        <v>2233</v>
      </c>
      <c r="G1171" s="25" t="s">
        <v>1708</v>
      </c>
      <c r="H1171" s="29" t="s">
        <v>1828</v>
      </c>
      <c r="I1171" s="25">
        <v>2</v>
      </c>
      <c r="J1171" s="25">
        <v>1</v>
      </c>
      <c r="K1171" s="32">
        <v>6.3</v>
      </c>
      <c r="L1171" s="33">
        <v>18.100000000000001</v>
      </c>
      <c r="M1171" s="33" t="s">
        <v>1742</v>
      </c>
      <c r="N1171" s="33">
        <v>1</v>
      </c>
      <c r="O1171" s="30">
        <v>11.8</v>
      </c>
      <c r="P1171" s="33" t="s">
        <v>1816</v>
      </c>
      <c r="Q1171" s="34">
        <f t="shared" si="60"/>
        <v>6.3</v>
      </c>
      <c r="R1171" s="25">
        <v>3</v>
      </c>
      <c r="S1171" s="34">
        <f t="shared" si="61"/>
        <v>18.899999999999999</v>
      </c>
    </row>
    <row r="1172" spans="1:19">
      <c r="A1172" s="25">
        <v>1169</v>
      </c>
      <c r="B1172" s="25" t="s">
        <v>2216</v>
      </c>
      <c r="C1172" s="25"/>
      <c r="D1172" s="25" t="s">
        <v>1708</v>
      </c>
      <c r="E1172" s="37" t="s">
        <v>1552</v>
      </c>
      <c r="F1172" s="29" t="s">
        <v>2222</v>
      </c>
      <c r="G1172" s="25" t="s">
        <v>1708</v>
      </c>
      <c r="H1172" s="29" t="s">
        <v>1741</v>
      </c>
      <c r="I1172" s="25">
        <v>2</v>
      </c>
      <c r="J1172" s="25">
        <v>1</v>
      </c>
      <c r="K1172" s="32">
        <v>2</v>
      </c>
      <c r="L1172" s="33">
        <v>9.5</v>
      </c>
      <c r="M1172" s="33" t="s">
        <v>1742</v>
      </c>
      <c r="N1172" s="33">
        <v>1</v>
      </c>
      <c r="O1172" s="30">
        <v>7.5</v>
      </c>
      <c r="P1172" s="33" t="s">
        <v>1807</v>
      </c>
      <c r="Q1172" s="34">
        <f t="shared" si="60"/>
        <v>2</v>
      </c>
      <c r="R1172" s="25">
        <v>3</v>
      </c>
      <c r="S1172" s="34">
        <f t="shared" si="61"/>
        <v>6</v>
      </c>
    </row>
    <row r="1173" spans="1:19">
      <c r="A1173" s="25">
        <v>1170</v>
      </c>
      <c r="B1173" s="25" t="s">
        <v>2216</v>
      </c>
      <c r="C1173" s="25"/>
      <c r="D1173" s="25" t="s">
        <v>1708</v>
      </c>
      <c r="E1173" s="37" t="s">
        <v>1553</v>
      </c>
      <c r="F1173" s="29" t="s">
        <v>2003</v>
      </c>
      <c r="G1173" s="25" t="s">
        <v>1708</v>
      </c>
      <c r="H1173" s="29" t="s">
        <v>1741</v>
      </c>
      <c r="I1173" s="25">
        <v>2</v>
      </c>
      <c r="J1173" s="25">
        <v>1</v>
      </c>
      <c r="K1173" s="32">
        <v>4.7</v>
      </c>
      <c r="L1173" s="33">
        <v>14.9</v>
      </c>
      <c r="M1173" s="33" t="s">
        <v>1742</v>
      </c>
      <c r="N1173" s="33">
        <v>1</v>
      </c>
      <c r="O1173" s="30">
        <v>10.199999999999999</v>
      </c>
      <c r="P1173" s="33" t="s">
        <v>1807</v>
      </c>
      <c r="Q1173" s="34">
        <f t="shared" si="60"/>
        <v>4.7</v>
      </c>
      <c r="R1173" s="25">
        <v>3</v>
      </c>
      <c r="S1173" s="34">
        <f t="shared" si="61"/>
        <v>14.1</v>
      </c>
    </row>
    <row r="1174" spans="1:19">
      <c r="A1174" s="25">
        <v>1171</v>
      </c>
      <c r="B1174" s="25" t="s">
        <v>2216</v>
      </c>
      <c r="C1174" s="25"/>
      <c r="D1174" s="25" t="s">
        <v>1708</v>
      </c>
      <c r="E1174" s="37" t="s">
        <v>2242</v>
      </c>
      <c r="F1174" s="29" t="s">
        <v>2237</v>
      </c>
      <c r="G1174" s="25" t="s">
        <v>1708</v>
      </c>
      <c r="H1174" s="29" t="s">
        <v>1844</v>
      </c>
      <c r="I1174" s="25">
        <v>2</v>
      </c>
      <c r="J1174" s="25">
        <v>1</v>
      </c>
      <c r="K1174" s="32">
        <v>35</v>
      </c>
      <c r="L1174" s="33">
        <v>94</v>
      </c>
      <c r="M1174" s="33" t="s">
        <v>1742</v>
      </c>
      <c r="N1174" s="33">
        <v>1</v>
      </c>
      <c r="O1174" s="30">
        <v>59</v>
      </c>
      <c r="P1174" s="33" t="s">
        <v>1816</v>
      </c>
      <c r="Q1174" s="34">
        <f t="shared" si="60"/>
        <v>35</v>
      </c>
      <c r="R1174" s="25">
        <v>3</v>
      </c>
      <c r="S1174" s="34">
        <f t="shared" si="61"/>
        <v>105</v>
      </c>
    </row>
    <row r="1175" spans="1:19">
      <c r="A1175" s="25">
        <v>1172</v>
      </c>
      <c r="B1175" s="25" t="s">
        <v>2216</v>
      </c>
      <c r="C1175" s="25"/>
      <c r="D1175" s="25" t="s">
        <v>1708</v>
      </c>
      <c r="E1175" s="37" t="s">
        <v>1554</v>
      </c>
      <c r="F1175" s="29" t="s">
        <v>2001</v>
      </c>
      <c r="G1175" s="25" t="s">
        <v>1708</v>
      </c>
      <c r="H1175" s="29" t="s">
        <v>1844</v>
      </c>
      <c r="I1175" s="25">
        <v>2</v>
      </c>
      <c r="J1175" s="25">
        <v>1</v>
      </c>
      <c r="K1175" s="32">
        <v>23</v>
      </c>
      <c r="L1175" s="33">
        <v>55.5</v>
      </c>
      <c r="M1175" s="33" t="s">
        <v>1742</v>
      </c>
      <c r="N1175" s="33">
        <v>1</v>
      </c>
      <c r="O1175" s="30">
        <v>32.5</v>
      </c>
      <c r="P1175" s="33" t="s">
        <v>1816</v>
      </c>
      <c r="Q1175" s="34">
        <f t="shared" si="60"/>
        <v>23</v>
      </c>
      <c r="R1175" s="25">
        <v>3</v>
      </c>
      <c r="S1175" s="34">
        <f t="shared" si="61"/>
        <v>69</v>
      </c>
    </row>
    <row r="1176" spans="1:19">
      <c r="A1176" s="25">
        <v>1173</v>
      </c>
      <c r="B1176" s="25" t="s">
        <v>2216</v>
      </c>
      <c r="C1176" s="25"/>
      <c r="D1176" s="25" t="s">
        <v>1708</v>
      </c>
      <c r="E1176" s="37" t="s">
        <v>1555</v>
      </c>
      <c r="F1176" s="29" t="s">
        <v>2238</v>
      </c>
      <c r="G1176" s="25" t="s">
        <v>1708</v>
      </c>
      <c r="H1176" s="29" t="s">
        <v>1844</v>
      </c>
      <c r="I1176" s="25">
        <v>2</v>
      </c>
      <c r="J1176" s="25">
        <v>1</v>
      </c>
      <c r="K1176" s="32">
        <v>9.5</v>
      </c>
      <c r="L1176" s="33">
        <v>27.5</v>
      </c>
      <c r="M1176" s="33" t="s">
        <v>1742</v>
      </c>
      <c r="N1176" s="33">
        <v>1</v>
      </c>
      <c r="O1176" s="30">
        <v>18</v>
      </c>
      <c r="P1176" s="33" t="s">
        <v>1816</v>
      </c>
      <c r="Q1176" s="34">
        <f t="shared" si="60"/>
        <v>9.5</v>
      </c>
      <c r="R1176" s="25">
        <v>3</v>
      </c>
      <c r="S1176" s="34">
        <f t="shared" si="61"/>
        <v>28.5</v>
      </c>
    </row>
    <row r="1177" spans="1:19">
      <c r="A1177" s="25">
        <v>1174</v>
      </c>
      <c r="B1177" s="25" t="s">
        <v>2216</v>
      </c>
      <c r="C1177" s="25"/>
      <c r="D1177" s="25" t="s">
        <v>1708</v>
      </c>
      <c r="E1177" s="37" t="s">
        <v>1556</v>
      </c>
      <c r="F1177" s="29" t="s">
        <v>2233</v>
      </c>
      <c r="G1177" s="25" t="s">
        <v>1708</v>
      </c>
      <c r="H1177" s="29" t="s">
        <v>1828</v>
      </c>
      <c r="I1177" s="25">
        <v>2</v>
      </c>
      <c r="J1177" s="25">
        <v>1</v>
      </c>
      <c r="K1177" s="32">
        <v>6.3</v>
      </c>
      <c r="L1177" s="33">
        <v>18.100000000000001</v>
      </c>
      <c r="M1177" s="33" t="s">
        <v>1742</v>
      </c>
      <c r="N1177" s="33">
        <v>1</v>
      </c>
      <c r="O1177" s="30">
        <v>11.8</v>
      </c>
      <c r="P1177" s="33" t="s">
        <v>1816</v>
      </c>
      <c r="Q1177" s="34">
        <f t="shared" si="60"/>
        <v>6.3</v>
      </c>
      <c r="R1177" s="25">
        <v>3</v>
      </c>
      <c r="S1177" s="34">
        <f t="shared" si="61"/>
        <v>18.899999999999999</v>
      </c>
    </row>
    <row r="1178" spans="1:19">
      <c r="A1178" s="25">
        <v>1175</v>
      </c>
      <c r="B1178" s="25" t="s">
        <v>2216</v>
      </c>
      <c r="C1178" s="25"/>
      <c r="D1178" s="25" t="s">
        <v>1708</v>
      </c>
      <c r="E1178" s="37" t="s">
        <v>1557</v>
      </c>
      <c r="F1178" s="29" t="s">
        <v>2222</v>
      </c>
      <c r="G1178" s="25" t="s">
        <v>1708</v>
      </c>
      <c r="H1178" s="29" t="s">
        <v>1741</v>
      </c>
      <c r="I1178" s="25">
        <v>2</v>
      </c>
      <c r="J1178" s="25">
        <v>1</v>
      </c>
      <c r="K1178" s="32">
        <v>2</v>
      </c>
      <c r="L1178" s="33">
        <v>9.5</v>
      </c>
      <c r="M1178" s="33" t="s">
        <v>1742</v>
      </c>
      <c r="N1178" s="33">
        <v>1</v>
      </c>
      <c r="O1178" s="30">
        <v>7.5</v>
      </c>
      <c r="P1178" s="33" t="s">
        <v>1807</v>
      </c>
      <c r="Q1178" s="34">
        <f t="shared" si="60"/>
        <v>2</v>
      </c>
      <c r="R1178" s="25">
        <v>3</v>
      </c>
      <c r="S1178" s="34">
        <f t="shared" si="61"/>
        <v>6</v>
      </c>
    </row>
    <row r="1179" spans="1:19">
      <c r="A1179" s="25">
        <v>1176</v>
      </c>
      <c r="B1179" s="25" t="s">
        <v>2216</v>
      </c>
      <c r="C1179" s="25"/>
      <c r="D1179" s="25" t="s">
        <v>1708</v>
      </c>
      <c r="E1179" s="37" t="s">
        <v>1558</v>
      </c>
      <c r="F1179" s="29" t="s">
        <v>2003</v>
      </c>
      <c r="G1179" s="25" t="s">
        <v>1708</v>
      </c>
      <c r="H1179" s="29" t="s">
        <v>1741</v>
      </c>
      <c r="I1179" s="25">
        <v>2</v>
      </c>
      <c r="J1179" s="25">
        <v>1</v>
      </c>
      <c r="K1179" s="32">
        <v>4.7</v>
      </c>
      <c r="L1179" s="33">
        <v>14.9</v>
      </c>
      <c r="M1179" s="33" t="s">
        <v>1742</v>
      </c>
      <c r="N1179" s="33">
        <v>1</v>
      </c>
      <c r="O1179" s="30">
        <v>10.199999999999999</v>
      </c>
      <c r="P1179" s="33" t="s">
        <v>1807</v>
      </c>
      <c r="Q1179" s="34">
        <f t="shared" si="60"/>
        <v>4.7</v>
      </c>
      <c r="R1179" s="25">
        <v>3</v>
      </c>
      <c r="S1179" s="34">
        <f t="shared" si="61"/>
        <v>14.1</v>
      </c>
    </row>
    <row r="1180" spans="1:19">
      <c r="A1180" s="25">
        <v>1177</v>
      </c>
      <c r="B1180" s="25" t="s">
        <v>2216</v>
      </c>
      <c r="C1180" s="25"/>
      <c r="D1180" s="25" t="s">
        <v>1708</v>
      </c>
      <c r="E1180" s="37" t="s">
        <v>2243</v>
      </c>
      <c r="F1180" s="29" t="s">
        <v>2237</v>
      </c>
      <c r="G1180" s="25" t="s">
        <v>1708</v>
      </c>
      <c r="H1180" s="29" t="s">
        <v>1844</v>
      </c>
      <c r="I1180" s="25">
        <v>2</v>
      </c>
      <c r="J1180" s="25">
        <v>1</v>
      </c>
      <c r="K1180" s="32">
        <v>35</v>
      </c>
      <c r="L1180" s="33">
        <v>94</v>
      </c>
      <c r="M1180" s="33" t="s">
        <v>1742</v>
      </c>
      <c r="N1180" s="33">
        <v>1</v>
      </c>
      <c r="O1180" s="30">
        <v>59</v>
      </c>
      <c r="P1180" s="33" t="s">
        <v>1816</v>
      </c>
      <c r="Q1180" s="34">
        <f t="shared" si="60"/>
        <v>35</v>
      </c>
      <c r="R1180" s="25">
        <v>3</v>
      </c>
      <c r="S1180" s="34">
        <f t="shared" si="61"/>
        <v>105</v>
      </c>
    </row>
    <row r="1181" spans="1:19">
      <c r="A1181" s="25">
        <v>1178</v>
      </c>
      <c r="B1181" s="25" t="s">
        <v>2216</v>
      </c>
      <c r="C1181" s="25"/>
      <c r="D1181" s="25" t="s">
        <v>1708</v>
      </c>
      <c r="E1181" s="37" t="s">
        <v>1559</v>
      </c>
      <c r="F1181" s="29" t="s">
        <v>2001</v>
      </c>
      <c r="G1181" s="25" t="s">
        <v>1708</v>
      </c>
      <c r="H1181" s="29" t="s">
        <v>1844</v>
      </c>
      <c r="I1181" s="25">
        <v>2</v>
      </c>
      <c r="J1181" s="25">
        <v>1</v>
      </c>
      <c r="K1181" s="32">
        <v>23</v>
      </c>
      <c r="L1181" s="33">
        <v>55.5</v>
      </c>
      <c r="M1181" s="33" t="s">
        <v>1742</v>
      </c>
      <c r="N1181" s="33">
        <v>1</v>
      </c>
      <c r="O1181" s="30">
        <v>32.5</v>
      </c>
      <c r="P1181" s="33" t="s">
        <v>1816</v>
      </c>
      <c r="Q1181" s="34">
        <f t="shared" si="60"/>
        <v>23</v>
      </c>
      <c r="R1181" s="25">
        <v>3</v>
      </c>
      <c r="S1181" s="34">
        <f t="shared" si="61"/>
        <v>69</v>
      </c>
    </row>
    <row r="1182" spans="1:19">
      <c r="A1182" s="25">
        <v>1179</v>
      </c>
      <c r="B1182" s="25" t="s">
        <v>2216</v>
      </c>
      <c r="C1182" s="25"/>
      <c r="D1182" s="25" t="s">
        <v>1708</v>
      </c>
      <c r="E1182" s="37" t="s">
        <v>1560</v>
      </c>
      <c r="F1182" s="29" t="s">
        <v>2238</v>
      </c>
      <c r="G1182" s="25" t="s">
        <v>1708</v>
      </c>
      <c r="H1182" s="29" t="s">
        <v>1844</v>
      </c>
      <c r="I1182" s="25">
        <v>2</v>
      </c>
      <c r="J1182" s="25">
        <v>1</v>
      </c>
      <c r="K1182" s="32">
        <v>9.5</v>
      </c>
      <c r="L1182" s="33">
        <v>27.5</v>
      </c>
      <c r="M1182" s="33" t="s">
        <v>1742</v>
      </c>
      <c r="N1182" s="33">
        <v>1</v>
      </c>
      <c r="O1182" s="30">
        <v>18</v>
      </c>
      <c r="P1182" s="33" t="s">
        <v>1816</v>
      </c>
      <c r="Q1182" s="34">
        <f t="shared" si="60"/>
        <v>9.5</v>
      </c>
      <c r="R1182" s="25">
        <v>3</v>
      </c>
      <c r="S1182" s="34">
        <f t="shared" si="61"/>
        <v>28.5</v>
      </c>
    </row>
    <row r="1183" spans="1:19">
      <c r="A1183" s="25">
        <v>1180</v>
      </c>
      <c r="B1183" s="25" t="s">
        <v>2216</v>
      </c>
      <c r="C1183" s="25"/>
      <c r="D1183" s="25" t="s">
        <v>1708</v>
      </c>
      <c r="E1183" s="37" t="s">
        <v>1561</v>
      </c>
      <c r="F1183" s="29" t="s">
        <v>2233</v>
      </c>
      <c r="G1183" s="25" t="s">
        <v>1708</v>
      </c>
      <c r="H1183" s="29" t="s">
        <v>1828</v>
      </c>
      <c r="I1183" s="25">
        <v>2</v>
      </c>
      <c r="J1183" s="25">
        <v>1</v>
      </c>
      <c r="K1183" s="32">
        <v>6.3</v>
      </c>
      <c r="L1183" s="33">
        <v>18.100000000000001</v>
      </c>
      <c r="M1183" s="33" t="s">
        <v>1742</v>
      </c>
      <c r="N1183" s="33">
        <v>1</v>
      </c>
      <c r="O1183" s="30">
        <v>11.8</v>
      </c>
      <c r="P1183" s="33" t="s">
        <v>1816</v>
      </c>
      <c r="Q1183" s="34">
        <f t="shared" ref="Q1183:Q1246" si="62">K1183</f>
        <v>6.3</v>
      </c>
      <c r="R1183" s="25">
        <v>3</v>
      </c>
      <c r="S1183" s="34">
        <f t="shared" si="61"/>
        <v>18.899999999999999</v>
      </c>
    </row>
    <row r="1184" spans="1:19">
      <c r="A1184" s="25">
        <v>1181</v>
      </c>
      <c r="B1184" s="25" t="s">
        <v>2216</v>
      </c>
      <c r="C1184" s="25"/>
      <c r="D1184" s="25" t="s">
        <v>1708</v>
      </c>
      <c r="E1184" s="37" t="s">
        <v>1562</v>
      </c>
      <c r="F1184" s="29" t="s">
        <v>2222</v>
      </c>
      <c r="G1184" s="25" t="s">
        <v>1708</v>
      </c>
      <c r="H1184" s="29" t="s">
        <v>1741</v>
      </c>
      <c r="I1184" s="25">
        <v>2</v>
      </c>
      <c r="J1184" s="25">
        <v>1</v>
      </c>
      <c r="K1184" s="32">
        <v>2</v>
      </c>
      <c r="L1184" s="33">
        <v>9.5</v>
      </c>
      <c r="M1184" s="33" t="s">
        <v>1742</v>
      </c>
      <c r="N1184" s="33">
        <v>1</v>
      </c>
      <c r="O1184" s="30">
        <v>7.5</v>
      </c>
      <c r="P1184" s="33" t="s">
        <v>1807</v>
      </c>
      <c r="Q1184" s="34">
        <f t="shared" si="62"/>
        <v>2</v>
      </c>
      <c r="R1184" s="25">
        <v>3</v>
      </c>
      <c r="S1184" s="34">
        <f t="shared" si="61"/>
        <v>6</v>
      </c>
    </row>
    <row r="1185" spans="1:19">
      <c r="A1185" s="25">
        <v>1182</v>
      </c>
      <c r="B1185" s="25" t="s">
        <v>2216</v>
      </c>
      <c r="C1185" s="25"/>
      <c r="D1185" s="25" t="s">
        <v>1708</v>
      </c>
      <c r="E1185" s="37" t="s">
        <v>1563</v>
      </c>
      <c r="F1185" s="29" t="s">
        <v>2003</v>
      </c>
      <c r="G1185" s="25" t="s">
        <v>1708</v>
      </c>
      <c r="H1185" s="29" t="s">
        <v>1741</v>
      </c>
      <c r="I1185" s="25">
        <v>2</v>
      </c>
      <c r="J1185" s="25">
        <v>1</v>
      </c>
      <c r="K1185" s="32">
        <v>4.7</v>
      </c>
      <c r="L1185" s="33">
        <v>14.9</v>
      </c>
      <c r="M1185" s="33" t="s">
        <v>1742</v>
      </c>
      <c r="N1185" s="33">
        <v>1</v>
      </c>
      <c r="O1185" s="30">
        <v>10.199999999999999</v>
      </c>
      <c r="P1185" s="33" t="s">
        <v>1807</v>
      </c>
      <c r="Q1185" s="34">
        <f t="shared" si="62"/>
        <v>4.7</v>
      </c>
      <c r="R1185" s="25">
        <v>3</v>
      </c>
      <c r="S1185" s="34">
        <f t="shared" si="61"/>
        <v>14.1</v>
      </c>
    </row>
    <row r="1186" spans="1:19">
      <c r="A1186" s="25">
        <v>1183</v>
      </c>
      <c r="B1186" s="25" t="s">
        <v>2216</v>
      </c>
      <c r="C1186" s="25"/>
      <c r="D1186" s="25" t="s">
        <v>1708</v>
      </c>
      <c r="E1186" s="37" t="s">
        <v>2244</v>
      </c>
      <c r="F1186" s="29" t="s">
        <v>2237</v>
      </c>
      <c r="G1186" s="25" t="s">
        <v>1708</v>
      </c>
      <c r="H1186" s="29" t="s">
        <v>1844</v>
      </c>
      <c r="I1186" s="25">
        <v>2</v>
      </c>
      <c r="J1186" s="25">
        <v>1</v>
      </c>
      <c r="K1186" s="32">
        <v>35</v>
      </c>
      <c r="L1186" s="33">
        <v>94</v>
      </c>
      <c r="M1186" s="33" t="s">
        <v>1742</v>
      </c>
      <c r="N1186" s="33">
        <v>1</v>
      </c>
      <c r="O1186" s="30">
        <v>59</v>
      </c>
      <c r="P1186" s="33" t="s">
        <v>1816</v>
      </c>
      <c r="Q1186" s="34">
        <f t="shared" si="62"/>
        <v>35</v>
      </c>
      <c r="R1186" s="25">
        <v>3</v>
      </c>
      <c r="S1186" s="34">
        <f t="shared" si="61"/>
        <v>105</v>
      </c>
    </row>
    <row r="1187" spans="1:19">
      <c r="A1187" s="25">
        <v>1184</v>
      </c>
      <c r="B1187" s="25" t="s">
        <v>2216</v>
      </c>
      <c r="C1187" s="25"/>
      <c r="D1187" s="25" t="s">
        <v>1708</v>
      </c>
      <c r="E1187" s="37" t="s">
        <v>1564</v>
      </c>
      <c r="F1187" s="29" t="s">
        <v>2001</v>
      </c>
      <c r="G1187" s="25" t="s">
        <v>1708</v>
      </c>
      <c r="H1187" s="29" t="s">
        <v>1844</v>
      </c>
      <c r="I1187" s="25">
        <v>2</v>
      </c>
      <c r="J1187" s="25">
        <v>1</v>
      </c>
      <c r="K1187" s="32">
        <v>23</v>
      </c>
      <c r="L1187" s="33">
        <v>55.5</v>
      </c>
      <c r="M1187" s="33" t="s">
        <v>1742</v>
      </c>
      <c r="N1187" s="33">
        <v>1</v>
      </c>
      <c r="O1187" s="30">
        <v>32.5</v>
      </c>
      <c r="P1187" s="33" t="s">
        <v>1816</v>
      </c>
      <c r="Q1187" s="34">
        <f t="shared" si="62"/>
        <v>23</v>
      </c>
      <c r="R1187" s="25">
        <v>3</v>
      </c>
      <c r="S1187" s="34">
        <f t="shared" si="61"/>
        <v>69</v>
      </c>
    </row>
    <row r="1188" spans="1:19">
      <c r="A1188" s="25">
        <v>1185</v>
      </c>
      <c r="B1188" s="25" t="s">
        <v>2216</v>
      </c>
      <c r="C1188" s="25"/>
      <c r="D1188" s="25" t="s">
        <v>1708</v>
      </c>
      <c r="E1188" s="37" t="s">
        <v>1565</v>
      </c>
      <c r="F1188" s="29" t="s">
        <v>2238</v>
      </c>
      <c r="G1188" s="25" t="s">
        <v>1708</v>
      </c>
      <c r="H1188" s="29" t="s">
        <v>1844</v>
      </c>
      <c r="I1188" s="25">
        <v>2</v>
      </c>
      <c r="J1188" s="25">
        <v>1</v>
      </c>
      <c r="K1188" s="32">
        <v>9.5</v>
      </c>
      <c r="L1188" s="33">
        <v>27.5</v>
      </c>
      <c r="M1188" s="33" t="s">
        <v>1742</v>
      </c>
      <c r="N1188" s="33">
        <v>1</v>
      </c>
      <c r="O1188" s="30">
        <v>18</v>
      </c>
      <c r="P1188" s="33" t="s">
        <v>1816</v>
      </c>
      <c r="Q1188" s="34">
        <f t="shared" si="62"/>
        <v>9.5</v>
      </c>
      <c r="R1188" s="25">
        <v>3</v>
      </c>
      <c r="S1188" s="34">
        <f t="shared" si="61"/>
        <v>28.5</v>
      </c>
    </row>
    <row r="1189" spans="1:19">
      <c r="A1189" s="25">
        <v>1186</v>
      </c>
      <c r="B1189" s="25" t="s">
        <v>2216</v>
      </c>
      <c r="C1189" s="25"/>
      <c r="D1189" s="25" t="s">
        <v>1708</v>
      </c>
      <c r="E1189" s="37" t="s">
        <v>1566</v>
      </c>
      <c r="F1189" s="29" t="s">
        <v>2233</v>
      </c>
      <c r="G1189" s="25" t="s">
        <v>1708</v>
      </c>
      <c r="H1189" s="29" t="s">
        <v>1828</v>
      </c>
      <c r="I1189" s="25">
        <v>2</v>
      </c>
      <c r="J1189" s="25">
        <v>1</v>
      </c>
      <c r="K1189" s="32">
        <v>6.3</v>
      </c>
      <c r="L1189" s="33">
        <v>18.100000000000001</v>
      </c>
      <c r="M1189" s="33" t="s">
        <v>1742</v>
      </c>
      <c r="N1189" s="33">
        <v>1</v>
      </c>
      <c r="O1189" s="30">
        <v>11.8</v>
      </c>
      <c r="P1189" s="33" t="s">
        <v>1816</v>
      </c>
      <c r="Q1189" s="34">
        <f t="shared" si="62"/>
        <v>6.3</v>
      </c>
      <c r="R1189" s="25">
        <v>3</v>
      </c>
      <c r="S1189" s="34">
        <f t="shared" si="61"/>
        <v>18.899999999999999</v>
      </c>
    </row>
    <row r="1190" spans="1:19">
      <c r="A1190" s="25">
        <v>1187</v>
      </c>
      <c r="B1190" s="25" t="s">
        <v>2216</v>
      </c>
      <c r="C1190" s="25"/>
      <c r="D1190" s="25" t="s">
        <v>1708</v>
      </c>
      <c r="E1190" s="37" t="s">
        <v>1567</v>
      </c>
      <c r="F1190" s="29" t="s">
        <v>2222</v>
      </c>
      <c r="G1190" s="25" t="s">
        <v>1708</v>
      </c>
      <c r="H1190" s="29" t="s">
        <v>1741</v>
      </c>
      <c r="I1190" s="25">
        <v>2</v>
      </c>
      <c r="J1190" s="25">
        <v>1</v>
      </c>
      <c r="K1190" s="32">
        <v>2</v>
      </c>
      <c r="L1190" s="33">
        <v>9.5</v>
      </c>
      <c r="M1190" s="33" t="s">
        <v>1742</v>
      </c>
      <c r="N1190" s="33">
        <v>1</v>
      </c>
      <c r="O1190" s="30">
        <v>7.5</v>
      </c>
      <c r="P1190" s="33" t="s">
        <v>1807</v>
      </c>
      <c r="Q1190" s="34">
        <f t="shared" si="62"/>
        <v>2</v>
      </c>
      <c r="R1190" s="25">
        <v>3</v>
      </c>
      <c r="S1190" s="34">
        <f t="shared" si="61"/>
        <v>6</v>
      </c>
    </row>
    <row r="1191" spans="1:19">
      <c r="A1191" s="25">
        <v>1188</v>
      </c>
      <c r="B1191" s="25" t="s">
        <v>2216</v>
      </c>
      <c r="C1191" s="25"/>
      <c r="D1191" s="25" t="s">
        <v>1708</v>
      </c>
      <c r="E1191" s="37" t="s">
        <v>1568</v>
      </c>
      <c r="F1191" s="29" t="s">
        <v>2003</v>
      </c>
      <c r="G1191" s="25" t="s">
        <v>1708</v>
      </c>
      <c r="H1191" s="29" t="s">
        <v>1741</v>
      </c>
      <c r="I1191" s="25">
        <v>2</v>
      </c>
      <c r="J1191" s="25">
        <v>1</v>
      </c>
      <c r="K1191" s="32">
        <v>4.7</v>
      </c>
      <c r="L1191" s="33">
        <v>14.9</v>
      </c>
      <c r="M1191" s="33" t="s">
        <v>1742</v>
      </c>
      <c r="N1191" s="33">
        <v>1</v>
      </c>
      <c r="O1191" s="30">
        <v>10.199999999999999</v>
      </c>
      <c r="P1191" s="33" t="s">
        <v>1807</v>
      </c>
      <c r="Q1191" s="34">
        <f t="shared" si="62"/>
        <v>4.7</v>
      </c>
      <c r="R1191" s="25">
        <v>3</v>
      </c>
      <c r="S1191" s="34">
        <f t="shared" si="61"/>
        <v>14.1</v>
      </c>
    </row>
    <row r="1192" spans="1:19">
      <c r="A1192" s="25">
        <v>1189</v>
      </c>
      <c r="B1192" s="25" t="s">
        <v>2216</v>
      </c>
      <c r="C1192" s="25"/>
      <c r="D1192" s="25" t="s">
        <v>1708</v>
      </c>
      <c r="E1192" s="37" t="s">
        <v>2245</v>
      </c>
      <c r="F1192" s="29" t="s">
        <v>2237</v>
      </c>
      <c r="G1192" s="25" t="s">
        <v>1708</v>
      </c>
      <c r="H1192" s="29" t="s">
        <v>1844</v>
      </c>
      <c r="I1192" s="25">
        <v>2</v>
      </c>
      <c r="J1192" s="25">
        <v>1</v>
      </c>
      <c r="K1192" s="32">
        <v>52.1</v>
      </c>
      <c r="L1192" s="33">
        <v>131.19999999999999</v>
      </c>
      <c r="M1192" s="33" t="s">
        <v>1742</v>
      </c>
      <c r="N1192" s="33">
        <v>1</v>
      </c>
      <c r="O1192" s="30">
        <v>79.099999999999994</v>
      </c>
      <c r="P1192" s="33" t="s">
        <v>1816</v>
      </c>
      <c r="Q1192" s="34">
        <f t="shared" si="62"/>
        <v>52.1</v>
      </c>
      <c r="R1192" s="25">
        <v>3</v>
      </c>
      <c r="S1192" s="34">
        <f t="shared" si="61"/>
        <v>156.30000000000001</v>
      </c>
    </row>
    <row r="1193" spans="1:19">
      <c r="A1193" s="25">
        <v>1190</v>
      </c>
      <c r="B1193" s="25" t="s">
        <v>2216</v>
      </c>
      <c r="C1193" s="25"/>
      <c r="D1193" s="25" t="s">
        <v>1708</v>
      </c>
      <c r="E1193" s="37" t="s">
        <v>1569</v>
      </c>
      <c r="F1193" s="29" t="s">
        <v>2014</v>
      </c>
      <c r="G1193" s="25" t="s">
        <v>1708</v>
      </c>
      <c r="H1193" s="29" t="s">
        <v>1844</v>
      </c>
      <c r="I1193" s="25">
        <v>2</v>
      </c>
      <c r="J1193" s="25">
        <v>1</v>
      </c>
      <c r="K1193" s="32">
        <v>20.3</v>
      </c>
      <c r="L1193" s="33">
        <v>49.1</v>
      </c>
      <c r="M1193" s="33" t="s">
        <v>1742</v>
      </c>
      <c r="N1193" s="33">
        <v>1</v>
      </c>
      <c r="O1193" s="30">
        <v>28.8</v>
      </c>
      <c r="P1193" s="33" t="s">
        <v>1816</v>
      </c>
      <c r="Q1193" s="34">
        <f t="shared" si="62"/>
        <v>20.3</v>
      </c>
      <c r="R1193" s="25">
        <v>3</v>
      </c>
      <c r="S1193" s="34">
        <f t="shared" si="61"/>
        <v>60.9</v>
      </c>
    </row>
    <row r="1194" spans="1:19">
      <c r="A1194" s="25">
        <v>1191</v>
      </c>
      <c r="B1194" s="25" t="s">
        <v>2216</v>
      </c>
      <c r="C1194" s="25"/>
      <c r="D1194" s="25" t="s">
        <v>1708</v>
      </c>
      <c r="E1194" s="37" t="s">
        <v>1570</v>
      </c>
      <c r="F1194" s="29" t="s">
        <v>2238</v>
      </c>
      <c r="G1194" s="25" t="s">
        <v>1708</v>
      </c>
      <c r="H1194" s="29" t="s">
        <v>1844</v>
      </c>
      <c r="I1194" s="25">
        <v>2</v>
      </c>
      <c r="J1194" s="25">
        <v>1</v>
      </c>
      <c r="K1194" s="32">
        <v>18.5</v>
      </c>
      <c r="L1194" s="33">
        <v>46.5</v>
      </c>
      <c r="M1194" s="33" t="s">
        <v>1742</v>
      </c>
      <c r="N1194" s="33">
        <v>1</v>
      </c>
      <c r="O1194" s="30">
        <v>28</v>
      </c>
      <c r="P1194" s="33" t="s">
        <v>1816</v>
      </c>
      <c r="Q1194" s="34">
        <f t="shared" si="62"/>
        <v>18.5</v>
      </c>
      <c r="R1194" s="25">
        <v>3</v>
      </c>
      <c r="S1194" s="34">
        <f t="shared" si="61"/>
        <v>55.5</v>
      </c>
    </row>
    <row r="1195" spans="1:19">
      <c r="A1195" s="25">
        <v>1192</v>
      </c>
      <c r="B1195" s="25" t="s">
        <v>2216</v>
      </c>
      <c r="C1195" s="25"/>
      <c r="D1195" s="25" t="s">
        <v>1708</v>
      </c>
      <c r="E1195" s="37" t="s">
        <v>1571</v>
      </c>
      <c r="F1195" s="29" t="s">
        <v>2233</v>
      </c>
      <c r="G1195" s="25" t="s">
        <v>1708</v>
      </c>
      <c r="H1195" s="29" t="s">
        <v>1828</v>
      </c>
      <c r="I1195" s="25">
        <v>2</v>
      </c>
      <c r="J1195" s="25">
        <v>1</v>
      </c>
      <c r="K1195" s="32">
        <v>2.5</v>
      </c>
      <c r="L1195" s="33">
        <v>10.5</v>
      </c>
      <c r="M1195" s="33" t="s">
        <v>1742</v>
      </c>
      <c r="N1195" s="33">
        <v>1</v>
      </c>
      <c r="O1195" s="30">
        <v>8</v>
      </c>
      <c r="P1195" s="33" t="s">
        <v>1816</v>
      </c>
      <c r="Q1195" s="34">
        <f t="shared" si="62"/>
        <v>2.5</v>
      </c>
      <c r="R1195" s="25">
        <v>3</v>
      </c>
      <c r="S1195" s="34">
        <f t="shared" si="61"/>
        <v>7.5</v>
      </c>
    </row>
    <row r="1196" spans="1:19">
      <c r="A1196" s="25">
        <v>1193</v>
      </c>
      <c r="B1196" s="25" t="s">
        <v>2216</v>
      </c>
      <c r="C1196" s="25"/>
      <c r="D1196" s="25" t="s">
        <v>1708</v>
      </c>
      <c r="E1196" s="37" t="s">
        <v>1572</v>
      </c>
      <c r="F1196" s="29" t="s">
        <v>2233</v>
      </c>
      <c r="G1196" s="25" t="s">
        <v>1708</v>
      </c>
      <c r="H1196" s="29" t="s">
        <v>1828</v>
      </c>
      <c r="I1196" s="25">
        <v>2</v>
      </c>
      <c r="J1196" s="25">
        <v>1</v>
      </c>
      <c r="K1196" s="32">
        <v>1.2</v>
      </c>
      <c r="L1196" s="33">
        <v>7.9</v>
      </c>
      <c r="M1196" s="33" t="s">
        <v>1742</v>
      </c>
      <c r="N1196" s="33">
        <v>1</v>
      </c>
      <c r="O1196" s="30">
        <v>6.7</v>
      </c>
      <c r="P1196" s="33" t="s">
        <v>1816</v>
      </c>
      <c r="Q1196" s="34">
        <f t="shared" si="62"/>
        <v>1.2</v>
      </c>
      <c r="R1196" s="25">
        <v>3</v>
      </c>
      <c r="S1196" s="34">
        <f t="shared" si="61"/>
        <v>3.6</v>
      </c>
    </row>
    <row r="1197" spans="1:19">
      <c r="A1197" s="25">
        <v>1194</v>
      </c>
      <c r="B1197" s="25" t="s">
        <v>2216</v>
      </c>
      <c r="C1197" s="25"/>
      <c r="D1197" s="25" t="s">
        <v>1708</v>
      </c>
      <c r="E1197" s="37" t="s">
        <v>1573</v>
      </c>
      <c r="F1197" s="29" t="s">
        <v>2222</v>
      </c>
      <c r="G1197" s="25" t="s">
        <v>1708</v>
      </c>
      <c r="H1197" s="29" t="s">
        <v>1741</v>
      </c>
      <c r="I1197" s="25">
        <v>2</v>
      </c>
      <c r="J1197" s="25">
        <v>1</v>
      </c>
      <c r="K1197" s="32">
        <v>8.6</v>
      </c>
      <c r="L1197" s="33">
        <v>22.7</v>
      </c>
      <c r="M1197" s="33" t="s">
        <v>1742</v>
      </c>
      <c r="N1197" s="33">
        <v>1</v>
      </c>
      <c r="O1197" s="30">
        <v>14.1</v>
      </c>
      <c r="P1197" s="33" t="s">
        <v>1807</v>
      </c>
      <c r="Q1197" s="34">
        <f t="shared" si="62"/>
        <v>8.6</v>
      </c>
      <c r="R1197" s="25">
        <v>3</v>
      </c>
      <c r="S1197" s="34">
        <f t="shared" si="61"/>
        <v>25.8</v>
      </c>
    </row>
    <row r="1198" spans="1:19">
      <c r="A1198" s="25">
        <v>1195</v>
      </c>
      <c r="B1198" s="25" t="s">
        <v>2216</v>
      </c>
      <c r="C1198" s="25"/>
      <c r="D1198" s="25" t="s">
        <v>1708</v>
      </c>
      <c r="E1198" s="37" t="s">
        <v>1574</v>
      </c>
      <c r="F1198" s="29" t="s">
        <v>2003</v>
      </c>
      <c r="G1198" s="25" t="s">
        <v>1708</v>
      </c>
      <c r="H1198" s="29" t="s">
        <v>1741</v>
      </c>
      <c r="I1198" s="25">
        <v>2</v>
      </c>
      <c r="J1198" s="25">
        <v>1</v>
      </c>
      <c r="K1198" s="32">
        <v>6.4</v>
      </c>
      <c r="L1198" s="33">
        <v>18.3</v>
      </c>
      <c r="M1198" s="33" t="s">
        <v>1742</v>
      </c>
      <c r="N1198" s="33">
        <v>1</v>
      </c>
      <c r="O1198" s="30">
        <v>11.9</v>
      </c>
      <c r="P1198" s="33" t="s">
        <v>1807</v>
      </c>
      <c r="Q1198" s="34">
        <f t="shared" si="62"/>
        <v>6.4</v>
      </c>
      <c r="R1198" s="25">
        <v>3</v>
      </c>
      <c r="S1198" s="34">
        <f t="shared" si="61"/>
        <v>19.2</v>
      </c>
    </row>
    <row r="1199" spans="1:19">
      <c r="A1199" s="25">
        <v>1196</v>
      </c>
      <c r="B1199" s="25" t="s">
        <v>2216</v>
      </c>
      <c r="C1199" s="25"/>
      <c r="D1199" s="25" t="s">
        <v>1708</v>
      </c>
      <c r="E1199" s="37" t="s">
        <v>2246</v>
      </c>
      <c r="F1199" s="29" t="s">
        <v>2231</v>
      </c>
      <c r="G1199" s="25" t="s">
        <v>1708</v>
      </c>
      <c r="H1199" s="29" t="s">
        <v>1844</v>
      </c>
      <c r="I1199" s="25">
        <v>2</v>
      </c>
      <c r="J1199" s="25">
        <v>1</v>
      </c>
      <c r="K1199" s="32">
        <v>52.1</v>
      </c>
      <c r="L1199" s="33">
        <v>131.19999999999999</v>
      </c>
      <c r="M1199" s="33" t="s">
        <v>1742</v>
      </c>
      <c r="N1199" s="33">
        <v>1</v>
      </c>
      <c r="O1199" s="30">
        <v>79.099999999999994</v>
      </c>
      <c r="P1199" s="33" t="s">
        <v>1816</v>
      </c>
      <c r="Q1199" s="34">
        <f t="shared" si="62"/>
        <v>52.1</v>
      </c>
      <c r="R1199" s="25">
        <v>3</v>
      </c>
      <c r="S1199" s="34">
        <f t="shared" si="61"/>
        <v>156.30000000000001</v>
      </c>
    </row>
    <row r="1200" spans="1:19">
      <c r="A1200" s="25">
        <v>1197</v>
      </c>
      <c r="B1200" s="25" t="s">
        <v>2216</v>
      </c>
      <c r="C1200" s="25"/>
      <c r="D1200" s="25" t="s">
        <v>1708</v>
      </c>
      <c r="E1200" s="37" t="s">
        <v>1575</v>
      </c>
      <c r="F1200" s="29" t="s">
        <v>2232</v>
      </c>
      <c r="G1200" s="25" t="s">
        <v>1708</v>
      </c>
      <c r="H1200" s="29" t="s">
        <v>1844</v>
      </c>
      <c r="I1200" s="25">
        <v>2</v>
      </c>
      <c r="J1200" s="25">
        <v>1</v>
      </c>
      <c r="K1200" s="32">
        <v>20.3</v>
      </c>
      <c r="L1200" s="33">
        <v>49.1</v>
      </c>
      <c r="M1200" s="33" t="s">
        <v>1742</v>
      </c>
      <c r="N1200" s="33">
        <v>1</v>
      </c>
      <c r="O1200" s="30">
        <v>28.8</v>
      </c>
      <c r="P1200" s="33" t="s">
        <v>1816</v>
      </c>
      <c r="Q1200" s="34">
        <f t="shared" si="62"/>
        <v>20.3</v>
      </c>
      <c r="R1200" s="25">
        <v>3</v>
      </c>
      <c r="S1200" s="34">
        <f t="shared" si="61"/>
        <v>60.9</v>
      </c>
    </row>
    <row r="1201" spans="1:19">
      <c r="A1201" s="25">
        <v>1198</v>
      </c>
      <c r="B1201" s="25" t="s">
        <v>2216</v>
      </c>
      <c r="C1201" s="25"/>
      <c r="D1201" s="25" t="s">
        <v>1708</v>
      </c>
      <c r="E1201" s="37" t="s">
        <v>1576</v>
      </c>
      <c r="F1201" s="29" t="s">
        <v>2232</v>
      </c>
      <c r="G1201" s="25" t="s">
        <v>1708</v>
      </c>
      <c r="H1201" s="29" t="s">
        <v>1844</v>
      </c>
      <c r="I1201" s="25">
        <v>2</v>
      </c>
      <c r="J1201" s="25">
        <v>1</v>
      </c>
      <c r="K1201" s="32">
        <v>18.5</v>
      </c>
      <c r="L1201" s="33">
        <v>46.5</v>
      </c>
      <c r="M1201" s="33" t="s">
        <v>1742</v>
      </c>
      <c r="N1201" s="33">
        <v>1</v>
      </c>
      <c r="O1201" s="30">
        <v>28</v>
      </c>
      <c r="P1201" s="33" t="s">
        <v>1816</v>
      </c>
      <c r="Q1201" s="34">
        <f t="shared" si="62"/>
        <v>18.5</v>
      </c>
      <c r="R1201" s="25">
        <v>3</v>
      </c>
      <c r="S1201" s="34">
        <f t="shared" si="61"/>
        <v>55.5</v>
      </c>
    </row>
    <row r="1202" spans="1:19">
      <c r="A1202" s="25">
        <v>1199</v>
      </c>
      <c r="B1202" s="25" t="s">
        <v>2216</v>
      </c>
      <c r="C1202" s="25"/>
      <c r="D1202" s="25" t="s">
        <v>1708</v>
      </c>
      <c r="E1202" s="37" t="s">
        <v>1577</v>
      </c>
      <c r="F1202" s="29" t="s">
        <v>2014</v>
      </c>
      <c r="G1202" s="25" t="s">
        <v>1708</v>
      </c>
      <c r="H1202" s="29" t="s">
        <v>1844</v>
      </c>
      <c r="I1202" s="25">
        <v>2</v>
      </c>
      <c r="J1202" s="25">
        <v>1</v>
      </c>
      <c r="K1202" s="32">
        <v>2.5</v>
      </c>
      <c r="L1202" s="33">
        <v>10.5</v>
      </c>
      <c r="M1202" s="33" t="s">
        <v>1742</v>
      </c>
      <c r="N1202" s="33">
        <v>1</v>
      </c>
      <c r="O1202" s="30">
        <v>8</v>
      </c>
      <c r="P1202" s="33" t="s">
        <v>1816</v>
      </c>
      <c r="Q1202" s="34">
        <f t="shared" si="62"/>
        <v>2.5</v>
      </c>
      <c r="R1202" s="25">
        <v>3</v>
      </c>
      <c r="S1202" s="34">
        <f t="shared" si="61"/>
        <v>7.5</v>
      </c>
    </row>
    <row r="1203" spans="1:19">
      <c r="A1203" s="25">
        <v>1200</v>
      </c>
      <c r="B1203" s="25" t="s">
        <v>2216</v>
      </c>
      <c r="C1203" s="25"/>
      <c r="D1203" s="25" t="s">
        <v>1708</v>
      </c>
      <c r="E1203" s="37" t="s">
        <v>1578</v>
      </c>
      <c r="F1203" s="29" t="s">
        <v>2222</v>
      </c>
      <c r="G1203" s="25" t="s">
        <v>1708</v>
      </c>
      <c r="H1203" s="29" t="s">
        <v>1741</v>
      </c>
      <c r="I1203" s="25">
        <v>2</v>
      </c>
      <c r="J1203" s="25">
        <v>1</v>
      </c>
      <c r="K1203" s="32">
        <v>1.2</v>
      </c>
      <c r="L1203" s="33">
        <v>7.9</v>
      </c>
      <c r="M1203" s="33" t="s">
        <v>1742</v>
      </c>
      <c r="N1203" s="33">
        <v>1</v>
      </c>
      <c r="O1203" s="30">
        <v>6.7</v>
      </c>
      <c r="P1203" s="33" t="s">
        <v>1807</v>
      </c>
      <c r="Q1203" s="34">
        <f t="shared" si="62"/>
        <v>1.2</v>
      </c>
      <c r="R1203" s="25">
        <v>3</v>
      </c>
      <c r="S1203" s="34">
        <f t="shared" si="61"/>
        <v>3.6</v>
      </c>
    </row>
    <row r="1204" spans="1:19">
      <c r="A1204" s="25">
        <v>1201</v>
      </c>
      <c r="B1204" s="25" t="s">
        <v>2216</v>
      </c>
      <c r="C1204" s="25"/>
      <c r="D1204" s="25" t="s">
        <v>1708</v>
      </c>
      <c r="E1204" s="37" t="s">
        <v>1579</v>
      </c>
      <c r="F1204" s="29" t="s">
        <v>2219</v>
      </c>
      <c r="G1204" s="25" t="s">
        <v>1708</v>
      </c>
      <c r="H1204" s="29" t="s">
        <v>1828</v>
      </c>
      <c r="I1204" s="25">
        <v>2</v>
      </c>
      <c r="J1204" s="25">
        <v>1</v>
      </c>
      <c r="K1204" s="32">
        <v>8.6</v>
      </c>
      <c r="L1204" s="33">
        <v>22.7</v>
      </c>
      <c r="M1204" s="33" t="s">
        <v>1742</v>
      </c>
      <c r="N1204" s="33">
        <v>1</v>
      </c>
      <c r="O1204" s="30">
        <v>14.1</v>
      </c>
      <c r="P1204" s="33" t="s">
        <v>1807</v>
      </c>
      <c r="Q1204" s="34">
        <f t="shared" si="62"/>
        <v>8.6</v>
      </c>
      <c r="R1204" s="25">
        <v>3</v>
      </c>
      <c r="S1204" s="34">
        <f t="shared" si="61"/>
        <v>25.8</v>
      </c>
    </row>
    <row r="1205" spans="1:19">
      <c r="A1205" s="25">
        <v>1202</v>
      </c>
      <c r="B1205" s="25" t="s">
        <v>2216</v>
      </c>
      <c r="C1205" s="25"/>
      <c r="D1205" s="25" t="s">
        <v>1708</v>
      </c>
      <c r="E1205" s="37" t="s">
        <v>1580</v>
      </c>
      <c r="F1205" s="29" t="s">
        <v>2003</v>
      </c>
      <c r="G1205" s="25" t="s">
        <v>1708</v>
      </c>
      <c r="H1205" s="29" t="s">
        <v>1741</v>
      </c>
      <c r="I1205" s="25">
        <v>2</v>
      </c>
      <c r="J1205" s="25">
        <v>1</v>
      </c>
      <c r="K1205" s="32">
        <v>6.4</v>
      </c>
      <c r="L1205" s="33">
        <v>18.3</v>
      </c>
      <c r="M1205" s="33" t="s">
        <v>1742</v>
      </c>
      <c r="N1205" s="33">
        <v>1</v>
      </c>
      <c r="O1205" s="30">
        <v>11.9</v>
      </c>
      <c r="P1205" s="33" t="s">
        <v>1807</v>
      </c>
      <c r="Q1205" s="34">
        <f t="shared" si="62"/>
        <v>6.4</v>
      </c>
      <c r="R1205" s="25">
        <v>3</v>
      </c>
      <c r="S1205" s="34">
        <f t="shared" si="61"/>
        <v>19.2</v>
      </c>
    </row>
    <row r="1206" spans="1:19">
      <c r="A1206" s="25">
        <v>1203</v>
      </c>
      <c r="B1206" s="25" t="s">
        <v>2216</v>
      </c>
      <c r="C1206" s="25"/>
      <c r="D1206" s="25" t="s">
        <v>2183</v>
      </c>
      <c r="E1206" s="37" t="s">
        <v>2247</v>
      </c>
      <c r="F1206" s="29" t="s">
        <v>2248</v>
      </c>
      <c r="G1206" s="25" t="s">
        <v>2183</v>
      </c>
      <c r="H1206" s="29" t="s">
        <v>1844</v>
      </c>
      <c r="I1206" s="25">
        <v>2</v>
      </c>
      <c r="J1206" s="25">
        <v>48</v>
      </c>
      <c r="K1206" s="33">
        <v>38.29</v>
      </c>
      <c r="L1206" s="33">
        <v>3702.5</v>
      </c>
      <c r="M1206" s="33" t="s">
        <v>1742</v>
      </c>
      <c r="N1206" s="33">
        <v>1</v>
      </c>
      <c r="O1206" s="30">
        <v>65</v>
      </c>
      <c r="P1206" s="33" t="s">
        <v>1816</v>
      </c>
      <c r="Q1206" s="34">
        <f t="shared" si="62"/>
        <v>38.29</v>
      </c>
      <c r="R1206" s="25">
        <v>3</v>
      </c>
      <c r="S1206" s="34">
        <f t="shared" si="61"/>
        <v>114.9</v>
      </c>
    </row>
    <row r="1207" spans="1:19">
      <c r="A1207" s="25">
        <v>1204</v>
      </c>
      <c r="B1207" s="25" t="s">
        <v>2216</v>
      </c>
      <c r="C1207" s="25"/>
      <c r="D1207" s="25" t="s">
        <v>2183</v>
      </c>
      <c r="E1207" s="37" t="s">
        <v>1581</v>
      </c>
      <c r="F1207" s="29" t="s">
        <v>2249</v>
      </c>
      <c r="G1207" s="25" t="s">
        <v>2183</v>
      </c>
      <c r="H1207" s="29" t="s">
        <v>1844</v>
      </c>
      <c r="I1207" s="25">
        <v>2</v>
      </c>
      <c r="J1207" s="25">
        <v>48</v>
      </c>
      <c r="K1207" s="33">
        <v>39.6</v>
      </c>
      <c r="L1207" s="33">
        <v>3823.8</v>
      </c>
      <c r="M1207" s="33" t="s">
        <v>1742</v>
      </c>
      <c r="N1207" s="33">
        <v>1</v>
      </c>
      <c r="O1207" s="30">
        <v>61.8</v>
      </c>
      <c r="P1207" s="33" t="s">
        <v>1816</v>
      </c>
      <c r="Q1207" s="34">
        <f t="shared" si="62"/>
        <v>39.6</v>
      </c>
      <c r="R1207" s="25">
        <v>3</v>
      </c>
      <c r="S1207" s="34">
        <f t="shared" si="61"/>
        <v>118.8</v>
      </c>
    </row>
    <row r="1208" spans="1:19">
      <c r="A1208" s="25">
        <v>1205</v>
      </c>
      <c r="B1208" s="25" t="s">
        <v>2216</v>
      </c>
      <c r="C1208" s="25"/>
      <c r="D1208" s="25" t="s">
        <v>2183</v>
      </c>
      <c r="E1208" s="37" t="s">
        <v>1582</v>
      </c>
      <c r="F1208" s="29" t="s">
        <v>2250</v>
      </c>
      <c r="G1208" s="25" t="s">
        <v>2183</v>
      </c>
      <c r="H1208" s="29" t="s">
        <v>1844</v>
      </c>
      <c r="I1208" s="25">
        <v>2</v>
      </c>
      <c r="J1208" s="25">
        <v>48</v>
      </c>
      <c r="K1208" s="33">
        <v>15.9</v>
      </c>
      <c r="L1208" s="33">
        <v>1536.6</v>
      </c>
      <c r="M1208" s="33" t="s">
        <v>1742</v>
      </c>
      <c r="N1208" s="33">
        <v>1</v>
      </c>
      <c r="O1208" s="30">
        <v>26.1</v>
      </c>
      <c r="P1208" s="33" t="s">
        <v>1816</v>
      </c>
      <c r="Q1208" s="34">
        <f t="shared" si="62"/>
        <v>15.9</v>
      </c>
      <c r="R1208" s="25">
        <v>3</v>
      </c>
      <c r="S1208" s="34">
        <f t="shared" si="61"/>
        <v>47.7</v>
      </c>
    </row>
    <row r="1209" spans="1:19">
      <c r="A1209" s="25">
        <v>1206</v>
      </c>
      <c r="B1209" s="25" t="s">
        <v>2216</v>
      </c>
      <c r="C1209" s="25"/>
      <c r="D1209" s="25" t="s">
        <v>2183</v>
      </c>
      <c r="E1209" s="37" t="s">
        <v>1583</v>
      </c>
      <c r="F1209" s="29" t="s">
        <v>2250</v>
      </c>
      <c r="G1209" s="25" t="s">
        <v>2183</v>
      </c>
      <c r="H1209" s="29" t="s">
        <v>1844</v>
      </c>
      <c r="I1209" s="25">
        <v>2</v>
      </c>
      <c r="J1209" s="25">
        <v>48</v>
      </c>
      <c r="K1209" s="33">
        <v>22.6</v>
      </c>
      <c r="L1209" s="33">
        <v>2179.8000000000002</v>
      </c>
      <c r="M1209" s="33" t="s">
        <v>1742</v>
      </c>
      <c r="N1209" s="33">
        <v>1</v>
      </c>
      <c r="O1209" s="30">
        <v>32.799999999999997</v>
      </c>
      <c r="P1209" s="33" t="s">
        <v>1816</v>
      </c>
      <c r="Q1209" s="34">
        <f t="shared" si="62"/>
        <v>22.6</v>
      </c>
      <c r="R1209" s="25">
        <v>3</v>
      </c>
      <c r="S1209" s="34">
        <f t="shared" si="61"/>
        <v>67.8</v>
      </c>
    </row>
    <row r="1210" spans="1:19">
      <c r="A1210" s="25">
        <v>1207</v>
      </c>
      <c r="B1210" s="25" t="s">
        <v>2216</v>
      </c>
      <c r="C1210" s="25"/>
      <c r="D1210" s="25" t="s">
        <v>2183</v>
      </c>
      <c r="E1210" s="37" t="s">
        <v>1584</v>
      </c>
      <c r="F1210" s="29" t="s">
        <v>2232</v>
      </c>
      <c r="G1210" s="25" t="s">
        <v>2183</v>
      </c>
      <c r="H1210" s="29" t="s">
        <v>1844</v>
      </c>
      <c r="I1210" s="25">
        <v>2</v>
      </c>
      <c r="J1210" s="25">
        <v>48</v>
      </c>
      <c r="K1210" s="33">
        <v>16.600000000000001</v>
      </c>
      <c r="L1210" s="33">
        <v>1602.8</v>
      </c>
      <c r="M1210" s="33" t="s">
        <v>1742</v>
      </c>
      <c r="N1210" s="33">
        <v>1</v>
      </c>
      <c r="O1210" s="30">
        <v>25.8</v>
      </c>
      <c r="P1210" s="33" t="s">
        <v>1816</v>
      </c>
      <c r="Q1210" s="34">
        <f t="shared" si="62"/>
        <v>16.600000000000001</v>
      </c>
      <c r="R1210" s="25">
        <v>3</v>
      </c>
      <c r="S1210" s="34">
        <f t="shared" si="61"/>
        <v>49.8</v>
      </c>
    </row>
    <row r="1211" spans="1:19">
      <c r="A1211" s="25">
        <v>1208</v>
      </c>
      <c r="B1211" s="25" t="s">
        <v>2216</v>
      </c>
      <c r="C1211" s="25"/>
      <c r="D1211" s="25" t="s">
        <v>2183</v>
      </c>
      <c r="E1211" s="37" t="s">
        <v>1585</v>
      </c>
      <c r="F1211" s="29" t="s">
        <v>2232</v>
      </c>
      <c r="G1211" s="25" t="s">
        <v>2183</v>
      </c>
      <c r="H1211" s="29" t="s">
        <v>1844</v>
      </c>
      <c r="I1211" s="25">
        <v>2</v>
      </c>
      <c r="J1211" s="25">
        <v>48</v>
      </c>
      <c r="K1211" s="33">
        <v>28.1</v>
      </c>
      <c r="L1211" s="33">
        <v>2706.8</v>
      </c>
      <c r="M1211" s="33" t="s">
        <v>1742</v>
      </c>
      <c r="N1211" s="33">
        <v>1</v>
      </c>
      <c r="O1211" s="30">
        <v>37.299999999999997</v>
      </c>
      <c r="P1211" s="33" t="s">
        <v>1816</v>
      </c>
      <c r="Q1211" s="34">
        <f t="shared" si="62"/>
        <v>28.1</v>
      </c>
      <c r="R1211" s="25">
        <v>3</v>
      </c>
      <c r="S1211" s="34">
        <f t="shared" si="61"/>
        <v>84.3</v>
      </c>
    </row>
    <row r="1212" spans="1:19">
      <c r="A1212" s="25">
        <v>1209</v>
      </c>
      <c r="B1212" s="25" t="s">
        <v>2216</v>
      </c>
      <c r="C1212" s="25"/>
      <c r="D1212" s="25" t="s">
        <v>2183</v>
      </c>
      <c r="E1212" s="37" t="s">
        <v>1586</v>
      </c>
      <c r="F1212" s="29" t="s">
        <v>2233</v>
      </c>
      <c r="G1212" s="25" t="s">
        <v>2183</v>
      </c>
      <c r="H1212" s="29" t="s">
        <v>1828</v>
      </c>
      <c r="I1212" s="25">
        <v>2</v>
      </c>
      <c r="J1212" s="25">
        <v>48</v>
      </c>
      <c r="K1212" s="33">
        <v>5.8</v>
      </c>
      <c r="L1212" s="33">
        <v>561</v>
      </c>
      <c r="M1212" s="33" t="s">
        <v>1742</v>
      </c>
      <c r="N1212" s="33">
        <v>1</v>
      </c>
      <c r="O1212" s="30">
        <v>10</v>
      </c>
      <c r="P1212" s="33" t="s">
        <v>1816</v>
      </c>
      <c r="Q1212" s="34">
        <f t="shared" si="62"/>
        <v>5.8</v>
      </c>
      <c r="R1212" s="25">
        <v>3</v>
      </c>
      <c r="S1212" s="34">
        <f t="shared" si="61"/>
        <v>17.399999999999999</v>
      </c>
    </row>
    <row r="1213" spans="1:19">
      <c r="A1213" s="25">
        <v>1210</v>
      </c>
      <c r="B1213" s="25" t="s">
        <v>2216</v>
      </c>
      <c r="C1213" s="25"/>
      <c r="D1213" s="25" t="s">
        <v>2183</v>
      </c>
      <c r="E1213" s="37" t="s">
        <v>1587</v>
      </c>
      <c r="F1213" s="29" t="s">
        <v>2251</v>
      </c>
      <c r="G1213" s="25" t="s">
        <v>2183</v>
      </c>
      <c r="H1213" s="29" t="s">
        <v>1828</v>
      </c>
      <c r="I1213" s="25">
        <v>2</v>
      </c>
      <c r="J1213" s="25">
        <v>48</v>
      </c>
      <c r="K1213" s="33">
        <v>5.5</v>
      </c>
      <c r="L1213" s="33">
        <v>532.20000000000005</v>
      </c>
      <c r="M1213" s="33" t="s">
        <v>1742</v>
      </c>
      <c r="N1213" s="33">
        <v>1</v>
      </c>
      <c r="O1213" s="30">
        <v>9.6999999999999993</v>
      </c>
      <c r="P1213" s="33" t="s">
        <v>1816</v>
      </c>
      <c r="Q1213" s="34">
        <f t="shared" si="62"/>
        <v>5.5</v>
      </c>
      <c r="R1213" s="25">
        <v>3</v>
      </c>
      <c r="S1213" s="34">
        <f t="shared" si="61"/>
        <v>16.5</v>
      </c>
    </row>
    <row r="1214" spans="1:19">
      <c r="A1214" s="25">
        <v>1211</v>
      </c>
      <c r="B1214" s="25" t="s">
        <v>2216</v>
      </c>
      <c r="C1214" s="25"/>
      <c r="D1214" s="25" t="s">
        <v>2183</v>
      </c>
      <c r="E1214" s="37" t="s">
        <v>1588</v>
      </c>
      <c r="F1214" s="29" t="s">
        <v>2222</v>
      </c>
      <c r="G1214" s="25" t="s">
        <v>2183</v>
      </c>
      <c r="H1214" s="29" t="s">
        <v>1741</v>
      </c>
      <c r="I1214" s="25">
        <v>2</v>
      </c>
      <c r="J1214" s="25">
        <v>48</v>
      </c>
      <c r="K1214" s="33">
        <v>10</v>
      </c>
      <c r="L1214" s="33">
        <v>964.2</v>
      </c>
      <c r="M1214" s="33" t="s">
        <v>1742</v>
      </c>
      <c r="N1214" s="33">
        <v>1</v>
      </c>
      <c r="O1214" s="30">
        <v>14.2</v>
      </c>
      <c r="P1214" s="33" t="s">
        <v>1807</v>
      </c>
      <c r="Q1214" s="34">
        <f t="shared" si="62"/>
        <v>10</v>
      </c>
      <c r="R1214" s="25">
        <v>3</v>
      </c>
      <c r="S1214" s="34">
        <f t="shared" si="61"/>
        <v>30</v>
      </c>
    </row>
    <row r="1215" spans="1:19">
      <c r="A1215" s="25">
        <v>1212</v>
      </c>
      <c r="B1215" s="25" t="s">
        <v>2216</v>
      </c>
      <c r="C1215" s="25"/>
      <c r="D1215" s="25" t="s">
        <v>2183</v>
      </c>
      <c r="E1215" s="37" t="s">
        <v>1589</v>
      </c>
      <c r="F1215" s="29" t="s">
        <v>2222</v>
      </c>
      <c r="G1215" s="25" t="s">
        <v>2183</v>
      </c>
      <c r="H1215" s="29" t="s">
        <v>1741</v>
      </c>
      <c r="I1215" s="25">
        <v>2</v>
      </c>
      <c r="J1215" s="25">
        <v>48</v>
      </c>
      <c r="K1215" s="33">
        <v>10</v>
      </c>
      <c r="L1215" s="33">
        <v>964.2</v>
      </c>
      <c r="M1215" s="33" t="s">
        <v>1742</v>
      </c>
      <c r="N1215" s="33">
        <v>1</v>
      </c>
      <c r="O1215" s="30">
        <v>14.2</v>
      </c>
      <c r="P1215" s="33" t="s">
        <v>1807</v>
      </c>
      <c r="Q1215" s="34">
        <f t="shared" si="62"/>
        <v>10</v>
      </c>
      <c r="R1215" s="25">
        <v>3</v>
      </c>
      <c r="S1215" s="34">
        <f t="shared" si="61"/>
        <v>30</v>
      </c>
    </row>
    <row r="1216" spans="1:19">
      <c r="A1216" s="25">
        <v>1213</v>
      </c>
      <c r="B1216" s="25" t="s">
        <v>2216</v>
      </c>
      <c r="C1216" s="25"/>
      <c r="D1216" s="25" t="s">
        <v>2183</v>
      </c>
      <c r="E1216" s="37" t="s">
        <v>1590</v>
      </c>
      <c r="F1216" s="29" t="s">
        <v>2252</v>
      </c>
      <c r="G1216" s="25" t="s">
        <v>2183</v>
      </c>
      <c r="H1216" s="29" t="s">
        <v>1828</v>
      </c>
      <c r="I1216" s="25">
        <v>2</v>
      </c>
      <c r="J1216" s="25">
        <v>48</v>
      </c>
      <c r="K1216" s="33">
        <v>12</v>
      </c>
      <c r="L1216" s="33">
        <v>1156.2</v>
      </c>
      <c r="M1216" s="33" t="s">
        <v>1742</v>
      </c>
      <c r="N1216" s="33">
        <v>1</v>
      </c>
      <c r="O1216" s="30">
        <v>16.2</v>
      </c>
      <c r="P1216" s="33" t="s">
        <v>1807</v>
      </c>
      <c r="Q1216" s="34">
        <f t="shared" si="62"/>
        <v>12</v>
      </c>
      <c r="R1216" s="25">
        <v>3</v>
      </c>
      <c r="S1216" s="34">
        <f t="shared" si="61"/>
        <v>36</v>
      </c>
    </row>
    <row r="1217" spans="1:19">
      <c r="A1217" s="25">
        <v>1214</v>
      </c>
      <c r="B1217" s="25" t="s">
        <v>2216</v>
      </c>
      <c r="C1217" s="25"/>
      <c r="D1217" s="25" t="s">
        <v>2183</v>
      </c>
      <c r="E1217" s="37" t="s">
        <v>1591</v>
      </c>
      <c r="F1217" s="29" t="s">
        <v>2003</v>
      </c>
      <c r="G1217" s="25" t="s">
        <v>2183</v>
      </c>
      <c r="H1217" s="29" t="s">
        <v>1741</v>
      </c>
      <c r="I1217" s="25">
        <v>2</v>
      </c>
      <c r="J1217" s="25">
        <v>48</v>
      </c>
      <c r="K1217" s="33">
        <v>8.4</v>
      </c>
      <c r="L1217" s="33">
        <v>810.6</v>
      </c>
      <c r="M1217" s="33" t="s">
        <v>1742</v>
      </c>
      <c r="N1217" s="33">
        <v>1</v>
      </c>
      <c r="O1217" s="30">
        <v>12.6</v>
      </c>
      <c r="P1217" s="33" t="s">
        <v>1807</v>
      </c>
      <c r="Q1217" s="34">
        <f t="shared" si="62"/>
        <v>8.4</v>
      </c>
      <c r="R1217" s="25">
        <v>3</v>
      </c>
      <c r="S1217" s="34">
        <f t="shared" si="61"/>
        <v>25.2</v>
      </c>
    </row>
    <row r="1218" spans="1:19">
      <c r="A1218" s="25">
        <v>1215</v>
      </c>
      <c r="B1218" s="25" t="s">
        <v>2216</v>
      </c>
      <c r="C1218" s="25"/>
      <c r="D1218" s="25" t="s">
        <v>2183</v>
      </c>
      <c r="E1218" s="37" t="s">
        <v>2253</v>
      </c>
      <c r="F1218" s="29" t="s">
        <v>2254</v>
      </c>
      <c r="G1218" s="25" t="s">
        <v>2183</v>
      </c>
      <c r="H1218" s="29" t="s">
        <v>1844</v>
      </c>
      <c r="I1218" s="25">
        <v>2</v>
      </c>
      <c r="J1218" s="25">
        <v>48</v>
      </c>
      <c r="K1218" s="33">
        <v>63.5</v>
      </c>
      <c r="L1218" s="33">
        <v>6136.7</v>
      </c>
      <c r="M1218" s="33" t="s">
        <v>1742</v>
      </c>
      <c r="N1218" s="33">
        <v>1</v>
      </c>
      <c r="O1218" s="30">
        <v>104.2</v>
      </c>
      <c r="P1218" s="33" t="s">
        <v>1816</v>
      </c>
      <c r="Q1218" s="34">
        <f t="shared" si="62"/>
        <v>63.5</v>
      </c>
      <c r="R1218" s="25">
        <v>3</v>
      </c>
      <c r="S1218" s="34">
        <f t="shared" si="61"/>
        <v>190.5</v>
      </c>
    </row>
    <row r="1219" spans="1:19">
      <c r="A1219" s="25">
        <v>1216</v>
      </c>
      <c r="B1219" s="25" t="s">
        <v>2216</v>
      </c>
      <c r="C1219" s="25"/>
      <c r="D1219" s="25" t="s">
        <v>2183</v>
      </c>
      <c r="E1219" s="37" t="s">
        <v>1592</v>
      </c>
      <c r="F1219" s="29" t="s">
        <v>2232</v>
      </c>
      <c r="G1219" s="25" t="s">
        <v>2183</v>
      </c>
      <c r="H1219" s="29" t="s">
        <v>1844</v>
      </c>
      <c r="I1219" s="25">
        <v>2</v>
      </c>
      <c r="J1219" s="25">
        <v>48</v>
      </c>
      <c r="K1219" s="33">
        <v>13.7</v>
      </c>
      <c r="L1219" s="33">
        <v>1324.4</v>
      </c>
      <c r="M1219" s="33" t="s">
        <v>1742</v>
      </c>
      <c r="N1219" s="33">
        <v>1</v>
      </c>
      <c r="O1219" s="30">
        <v>22.9</v>
      </c>
      <c r="P1219" s="33" t="s">
        <v>1816</v>
      </c>
      <c r="Q1219" s="34">
        <f t="shared" si="62"/>
        <v>13.7</v>
      </c>
      <c r="R1219" s="25">
        <v>3</v>
      </c>
      <c r="S1219" s="34">
        <f t="shared" si="61"/>
        <v>41.1</v>
      </c>
    </row>
    <row r="1220" spans="1:19">
      <c r="A1220" s="25">
        <v>1217</v>
      </c>
      <c r="B1220" s="25" t="s">
        <v>2216</v>
      </c>
      <c r="C1220" s="25"/>
      <c r="D1220" s="25" t="s">
        <v>2183</v>
      </c>
      <c r="E1220" s="37" t="s">
        <v>1593</v>
      </c>
      <c r="F1220" s="29" t="s">
        <v>2238</v>
      </c>
      <c r="G1220" s="25" t="s">
        <v>2183</v>
      </c>
      <c r="H1220" s="29" t="s">
        <v>1844</v>
      </c>
      <c r="I1220" s="25">
        <v>2</v>
      </c>
      <c r="J1220" s="25">
        <v>48</v>
      </c>
      <c r="K1220" s="33">
        <v>20</v>
      </c>
      <c r="L1220" s="33">
        <v>1928.2</v>
      </c>
      <c r="M1220" s="33" t="s">
        <v>1742</v>
      </c>
      <c r="N1220" s="33">
        <v>1</v>
      </c>
      <c r="O1220" s="30">
        <v>28.2</v>
      </c>
      <c r="P1220" s="33" t="s">
        <v>1816</v>
      </c>
      <c r="Q1220" s="34">
        <f t="shared" si="62"/>
        <v>20</v>
      </c>
      <c r="R1220" s="25">
        <v>3</v>
      </c>
      <c r="S1220" s="34">
        <f t="shared" si="61"/>
        <v>60</v>
      </c>
    </row>
    <row r="1221" spans="1:19">
      <c r="A1221" s="25">
        <v>1218</v>
      </c>
      <c r="B1221" s="25" t="s">
        <v>2216</v>
      </c>
      <c r="C1221" s="25"/>
      <c r="D1221" s="25" t="s">
        <v>2183</v>
      </c>
      <c r="E1221" s="37" t="s">
        <v>1594</v>
      </c>
      <c r="F1221" s="29" t="s">
        <v>2238</v>
      </c>
      <c r="G1221" s="25" t="s">
        <v>2183</v>
      </c>
      <c r="H1221" s="29" t="s">
        <v>1844</v>
      </c>
      <c r="I1221" s="25">
        <v>2</v>
      </c>
      <c r="J1221" s="25">
        <v>48</v>
      </c>
      <c r="K1221" s="33">
        <v>9.4</v>
      </c>
      <c r="L1221" s="33">
        <v>910.6</v>
      </c>
      <c r="M1221" s="33" t="s">
        <v>1742</v>
      </c>
      <c r="N1221" s="33">
        <v>1</v>
      </c>
      <c r="O1221" s="30">
        <v>17.600000000000001</v>
      </c>
      <c r="P1221" s="33" t="s">
        <v>1816</v>
      </c>
      <c r="Q1221" s="34">
        <f t="shared" si="62"/>
        <v>9.4</v>
      </c>
      <c r="R1221" s="25">
        <v>3</v>
      </c>
      <c r="S1221" s="34">
        <f t="shared" ref="S1221:S1284" si="63">IF(R1221="",0,ROUND(Q1221*R1221,1))</f>
        <v>28.2</v>
      </c>
    </row>
    <row r="1222" spans="1:19">
      <c r="A1222" s="25">
        <v>1219</v>
      </c>
      <c r="B1222" s="25" t="s">
        <v>2216</v>
      </c>
      <c r="C1222" s="25"/>
      <c r="D1222" s="25" t="s">
        <v>2183</v>
      </c>
      <c r="E1222" s="37" t="s">
        <v>1595</v>
      </c>
      <c r="F1222" s="29" t="s">
        <v>2238</v>
      </c>
      <c r="G1222" s="25" t="s">
        <v>2183</v>
      </c>
      <c r="H1222" s="29" t="s">
        <v>1844</v>
      </c>
      <c r="I1222" s="25">
        <v>2</v>
      </c>
      <c r="J1222" s="25">
        <v>48</v>
      </c>
      <c r="K1222" s="33">
        <v>27.3</v>
      </c>
      <c r="L1222" s="33">
        <v>2629</v>
      </c>
      <c r="M1222" s="33" t="s">
        <v>1742</v>
      </c>
      <c r="N1222" s="33">
        <v>1</v>
      </c>
      <c r="O1222" s="30">
        <v>35.5</v>
      </c>
      <c r="P1222" s="33" t="s">
        <v>1816</v>
      </c>
      <c r="Q1222" s="34">
        <f t="shared" si="62"/>
        <v>27.3</v>
      </c>
      <c r="R1222" s="25">
        <v>3</v>
      </c>
      <c r="S1222" s="34">
        <f t="shared" si="63"/>
        <v>81.900000000000006</v>
      </c>
    </row>
    <row r="1223" spans="1:19">
      <c r="A1223" s="25">
        <v>1220</v>
      </c>
      <c r="B1223" s="25" t="s">
        <v>2216</v>
      </c>
      <c r="C1223" s="25"/>
      <c r="D1223" s="25" t="s">
        <v>2183</v>
      </c>
      <c r="E1223" s="37" t="s">
        <v>1596</v>
      </c>
      <c r="F1223" s="29" t="s">
        <v>2233</v>
      </c>
      <c r="G1223" s="25" t="s">
        <v>2183</v>
      </c>
      <c r="H1223" s="29" t="s">
        <v>1828</v>
      </c>
      <c r="I1223" s="25">
        <v>2</v>
      </c>
      <c r="J1223" s="25">
        <v>48</v>
      </c>
      <c r="K1223" s="33">
        <v>4.5</v>
      </c>
      <c r="L1223" s="33">
        <v>436.2</v>
      </c>
      <c r="M1223" s="33" t="s">
        <v>1742</v>
      </c>
      <c r="N1223" s="33">
        <v>1</v>
      </c>
      <c r="O1223" s="30">
        <v>8.6999999999999993</v>
      </c>
      <c r="P1223" s="33" t="s">
        <v>1816</v>
      </c>
      <c r="Q1223" s="34">
        <f t="shared" si="62"/>
        <v>4.5</v>
      </c>
      <c r="R1223" s="25">
        <v>3</v>
      </c>
      <c r="S1223" s="34">
        <f t="shared" si="63"/>
        <v>13.5</v>
      </c>
    </row>
    <row r="1224" spans="1:19">
      <c r="A1224" s="25">
        <v>1221</v>
      </c>
      <c r="B1224" s="25" t="s">
        <v>2216</v>
      </c>
      <c r="C1224" s="25"/>
      <c r="D1224" s="25" t="s">
        <v>2183</v>
      </c>
      <c r="E1224" s="37" t="s">
        <v>1597</v>
      </c>
      <c r="F1224" s="29" t="s">
        <v>2251</v>
      </c>
      <c r="G1224" s="25" t="s">
        <v>2183</v>
      </c>
      <c r="H1224" s="29" t="s">
        <v>1828</v>
      </c>
      <c r="I1224" s="25">
        <v>2</v>
      </c>
      <c r="J1224" s="25">
        <v>48</v>
      </c>
      <c r="K1224" s="33">
        <v>4.5</v>
      </c>
      <c r="L1224" s="33">
        <v>436.2</v>
      </c>
      <c r="M1224" s="33" t="s">
        <v>1742</v>
      </c>
      <c r="N1224" s="33">
        <v>1</v>
      </c>
      <c r="O1224" s="30">
        <v>8.6999999999999993</v>
      </c>
      <c r="P1224" s="33" t="s">
        <v>1816</v>
      </c>
      <c r="Q1224" s="34">
        <f t="shared" si="62"/>
        <v>4.5</v>
      </c>
      <c r="R1224" s="25">
        <v>3</v>
      </c>
      <c r="S1224" s="34">
        <f t="shared" si="63"/>
        <v>13.5</v>
      </c>
    </row>
    <row r="1225" spans="1:19">
      <c r="A1225" s="25">
        <v>1222</v>
      </c>
      <c r="B1225" s="25" t="s">
        <v>2216</v>
      </c>
      <c r="C1225" s="25"/>
      <c r="D1225" s="25" t="s">
        <v>2183</v>
      </c>
      <c r="E1225" s="37" t="s">
        <v>1598</v>
      </c>
      <c r="F1225" s="29" t="s">
        <v>2222</v>
      </c>
      <c r="G1225" s="25" t="s">
        <v>2183</v>
      </c>
      <c r="H1225" s="29" t="s">
        <v>1741</v>
      </c>
      <c r="I1225" s="25">
        <v>2</v>
      </c>
      <c r="J1225" s="25">
        <v>48</v>
      </c>
      <c r="K1225" s="33">
        <v>13.6</v>
      </c>
      <c r="L1225" s="33">
        <v>1309.8</v>
      </c>
      <c r="M1225" s="33" t="s">
        <v>1742</v>
      </c>
      <c r="N1225" s="33">
        <v>1</v>
      </c>
      <c r="O1225" s="30">
        <v>17.8</v>
      </c>
      <c r="P1225" s="33" t="s">
        <v>1807</v>
      </c>
      <c r="Q1225" s="34">
        <f t="shared" si="62"/>
        <v>13.6</v>
      </c>
      <c r="R1225" s="25">
        <v>3</v>
      </c>
      <c r="S1225" s="34">
        <f t="shared" si="63"/>
        <v>40.799999999999997</v>
      </c>
    </row>
    <row r="1226" spans="1:19">
      <c r="A1226" s="25">
        <v>1223</v>
      </c>
      <c r="B1226" s="25" t="s">
        <v>2216</v>
      </c>
      <c r="C1226" s="25"/>
      <c r="D1226" s="25" t="s">
        <v>2183</v>
      </c>
      <c r="E1226" s="37" t="s">
        <v>1599</v>
      </c>
      <c r="F1226" s="29" t="s">
        <v>2222</v>
      </c>
      <c r="G1226" s="25" t="s">
        <v>2183</v>
      </c>
      <c r="H1226" s="29" t="s">
        <v>1741</v>
      </c>
      <c r="I1226" s="25">
        <v>2</v>
      </c>
      <c r="J1226" s="25">
        <v>48</v>
      </c>
      <c r="K1226" s="33">
        <v>13.6</v>
      </c>
      <c r="L1226" s="33">
        <v>1309.8</v>
      </c>
      <c r="M1226" s="33" t="s">
        <v>1742</v>
      </c>
      <c r="N1226" s="33">
        <v>1</v>
      </c>
      <c r="O1226" s="30">
        <v>17.8</v>
      </c>
      <c r="P1226" s="33" t="s">
        <v>1807</v>
      </c>
      <c r="Q1226" s="34">
        <f t="shared" si="62"/>
        <v>13.6</v>
      </c>
      <c r="R1226" s="25">
        <v>3</v>
      </c>
      <c r="S1226" s="34">
        <f t="shared" si="63"/>
        <v>40.799999999999997</v>
      </c>
    </row>
    <row r="1227" spans="1:19">
      <c r="A1227" s="25">
        <v>1224</v>
      </c>
      <c r="B1227" s="25" t="s">
        <v>2216</v>
      </c>
      <c r="C1227" s="25"/>
      <c r="D1227" s="25" t="s">
        <v>2183</v>
      </c>
      <c r="E1227" s="37" t="s">
        <v>1600</v>
      </c>
      <c r="F1227" s="29" t="s">
        <v>2219</v>
      </c>
      <c r="G1227" s="25" t="s">
        <v>2183</v>
      </c>
      <c r="H1227" s="29" t="s">
        <v>1828</v>
      </c>
      <c r="I1227" s="25">
        <v>2</v>
      </c>
      <c r="J1227" s="25">
        <v>48</v>
      </c>
      <c r="K1227" s="33">
        <v>14.1</v>
      </c>
      <c r="L1227" s="33">
        <v>1357.8</v>
      </c>
      <c r="M1227" s="33" t="s">
        <v>1742</v>
      </c>
      <c r="N1227" s="33">
        <v>1</v>
      </c>
      <c r="O1227" s="30">
        <v>18.3</v>
      </c>
      <c r="P1227" s="33" t="s">
        <v>1807</v>
      </c>
      <c r="Q1227" s="34">
        <f t="shared" si="62"/>
        <v>14.1</v>
      </c>
      <c r="R1227" s="25">
        <v>3</v>
      </c>
      <c r="S1227" s="34">
        <f t="shared" si="63"/>
        <v>42.3</v>
      </c>
    </row>
    <row r="1228" spans="1:19">
      <c r="A1228" s="25">
        <v>1225</v>
      </c>
      <c r="B1228" s="25" t="s">
        <v>2216</v>
      </c>
      <c r="C1228" s="25"/>
      <c r="D1228" s="25" t="s">
        <v>2183</v>
      </c>
      <c r="E1228" s="37" t="s">
        <v>1601</v>
      </c>
      <c r="F1228" s="29" t="s">
        <v>2003</v>
      </c>
      <c r="G1228" s="25" t="s">
        <v>2183</v>
      </c>
      <c r="H1228" s="29" t="s">
        <v>1741</v>
      </c>
      <c r="I1228" s="25">
        <v>2</v>
      </c>
      <c r="J1228" s="25">
        <v>48</v>
      </c>
      <c r="K1228" s="33">
        <v>7.9</v>
      </c>
      <c r="L1228" s="33">
        <v>762.6</v>
      </c>
      <c r="M1228" s="33" t="s">
        <v>1742</v>
      </c>
      <c r="N1228" s="33">
        <v>1</v>
      </c>
      <c r="O1228" s="30">
        <v>12.1</v>
      </c>
      <c r="P1228" s="33" t="s">
        <v>1807</v>
      </c>
      <c r="Q1228" s="34">
        <f t="shared" si="62"/>
        <v>7.9</v>
      </c>
      <c r="R1228" s="25">
        <v>3</v>
      </c>
      <c r="S1228" s="34">
        <f t="shared" si="63"/>
        <v>23.7</v>
      </c>
    </row>
    <row r="1229" spans="1:19">
      <c r="A1229" s="25">
        <v>1226</v>
      </c>
      <c r="B1229" s="25" t="s">
        <v>2216</v>
      </c>
      <c r="C1229" s="25"/>
      <c r="D1229" s="25" t="s">
        <v>2183</v>
      </c>
      <c r="E1229" s="37" t="s">
        <v>2255</v>
      </c>
      <c r="F1229" s="29" t="s">
        <v>2256</v>
      </c>
      <c r="G1229" s="25" t="s">
        <v>2183</v>
      </c>
      <c r="H1229" s="29" t="s">
        <v>1844</v>
      </c>
      <c r="I1229" s="25">
        <v>2</v>
      </c>
      <c r="J1229" s="25">
        <v>50</v>
      </c>
      <c r="K1229" s="32">
        <v>69.8</v>
      </c>
      <c r="L1229" s="33">
        <v>7029.7</v>
      </c>
      <c r="M1229" s="33" t="s">
        <v>1742</v>
      </c>
      <c r="N1229" s="33">
        <v>1</v>
      </c>
      <c r="O1229" s="30">
        <v>119.5</v>
      </c>
      <c r="P1229" s="33" t="s">
        <v>1816</v>
      </c>
      <c r="Q1229" s="34">
        <f t="shared" si="62"/>
        <v>69.8</v>
      </c>
      <c r="R1229" s="25">
        <v>3</v>
      </c>
      <c r="S1229" s="34">
        <f t="shared" si="63"/>
        <v>209.4</v>
      </c>
    </row>
    <row r="1230" spans="1:19">
      <c r="A1230" s="25">
        <v>1227</v>
      </c>
      <c r="B1230" s="25" t="s">
        <v>2216</v>
      </c>
      <c r="C1230" s="25"/>
      <c r="D1230" s="25" t="s">
        <v>2183</v>
      </c>
      <c r="E1230" s="37" t="s">
        <v>1602</v>
      </c>
      <c r="F1230" s="29" t="s">
        <v>2232</v>
      </c>
      <c r="G1230" s="25" t="s">
        <v>2183</v>
      </c>
      <c r="H1230" s="29" t="s">
        <v>1844</v>
      </c>
      <c r="I1230" s="25">
        <v>2</v>
      </c>
      <c r="J1230" s="25">
        <v>50</v>
      </c>
      <c r="K1230" s="32">
        <v>17.5</v>
      </c>
      <c r="L1230" s="33">
        <v>1759.2</v>
      </c>
      <c r="M1230" s="33" t="s">
        <v>1742</v>
      </c>
      <c r="N1230" s="33">
        <v>1</v>
      </c>
      <c r="O1230" s="30">
        <v>26.7</v>
      </c>
      <c r="P1230" s="33" t="s">
        <v>1816</v>
      </c>
      <c r="Q1230" s="34">
        <f t="shared" si="62"/>
        <v>17.5</v>
      </c>
      <c r="R1230" s="25">
        <v>3</v>
      </c>
      <c r="S1230" s="34">
        <f t="shared" si="63"/>
        <v>52.5</v>
      </c>
    </row>
    <row r="1231" spans="1:19">
      <c r="A1231" s="25">
        <v>1228</v>
      </c>
      <c r="B1231" s="25" t="s">
        <v>2216</v>
      </c>
      <c r="C1231" s="25"/>
      <c r="D1231" s="25" t="s">
        <v>2183</v>
      </c>
      <c r="E1231" s="37" t="s">
        <v>1603</v>
      </c>
      <c r="F1231" s="29" t="s">
        <v>2232</v>
      </c>
      <c r="G1231" s="25" t="s">
        <v>2183</v>
      </c>
      <c r="H1231" s="29" t="s">
        <v>1844</v>
      </c>
      <c r="I1231" s="25">
        <v>2</v>
      </c>
      <c r="J1231" s="25">
        <v>50</v>
      </c>
      <c r="K1231" s="32">
        <v>21.6</v>
      </c>
      <c r="L1231" s="33">
        <v>2169.1999999999998</v>
      </c>
      <c r="M1231" s="33" t="s">
        <v>1742</v>
      </c>
      <c r="N1231" s="33">
        <v>1</v>
      </c>
      <c r="O1231" s="30">
        <v>30.8</v>
      </c>
      <c r="P1231" s="33" t="s">
        <v>1816</v>
      </c>
      <c r="Q1231" s="34">
        <f t="shared" si="62"/>
        <v>21.6</v>
      </c>
      <c r="R1231" s="25">
        <v>3</v>
      </c>
      <c r="S1231" s="34">
        <f t="shared" si="63"/>
        <v>64.8</v>
      </c>
    </row>
    <row r="1232" spans="1:19">
      <c r="A1232" s="25">
        <v>1229</v>
      </c>
      <c r="B1232" s="25" t="s">
        <v>2216</v>
      </c>
      <c r="C1232" s="25"/>
      <c r="D1232" s="25" t="s">
        <v>2183</v>
      </c>
      <c r="E1232" s="37" t="s">
        <v>1604</v>
      </c>
      <c r="F1232" s="29" t="s">
        <v>2238</v>
      </c>
      <c r="G1232" s="25" t="s">
        <v>2183</v>
      </c>
      <c r="H1232" s="29" t="s">
        <v>1844</v>
      </c>
      <c r="I1232" s="25">
        <v>2</v>
      </c>
      <c r="J1232" s="25">
        <v>50</v>
      </c>
      <c r="K1232" s="33">
        <v>10.9</v>
      </c>
      <c r="L1232" s="33">
        <v>1098.2</v>
      </c>
      <c r="M1232" s="33" t="s">
        <v>1742</v>
      </c>
      <c r="N1232" s="33">
        <v>1</v>
      </c>
      <c r="O1232" s="30">
        <v>19.100000000000001</v>
      </c>
      <c r="P1232" s="33" t="s">
        <v>1816</v>
      </c>
      <c r="Q1232" s="34">
        <f t="shared" si="62"/>
        <v>10.9</v>
      </c>
      <c r="R1232" s="25">
        <v>3</v>
      </c>
      <c r="S1232" s="34">
        <f t="shared" si="63"/>
        <v>32.700000000000003</v>
      </c>
    </row>
    <row r="1233" spans="1:19">
      <c r="A1233" s="25">
        <v>1230</v>
      </c>
      <c r="B1233" s="25" t="s">
        <v>2216</v>
      </c>
      <c r="C1233" s="25"/>
      <c r="D1233" s="25" t="s">
        <v>2183</v>
      </c>
      <c r="E1233" s="37" t="s">
        <v>1605</v>
      </c>
      <c r="F1233" s="29" t="s">
        <v>2238</v>
      </c>
      <c r="G1233" s="25" t="s">
        <v>2183</v>
      </c>
      <c r="H1233" s="29" t="s">
        <v>1844</v>
      </c>
      <c r="I1233" s="25">
        <v>2</v>
      </c>
      <c r="J1233" s="25">
        <v>50</v>
      </c>
      <c r="K1233" s="33">
        <v>26.4</v>
      </c>
      <c r="L1233" s="33">
        <v>2648.2</v>
      </c>
      <c r="M1233" s="33" t="s">
        <v>1742</v>
      </c>
      <c r="N1233" s="33">
        <v>1</v>
      </c>
      <c r="O1233" s="30">
        <v>34.6</v>
      </c>
      <c r="P1233" s="33" t="s">
        <v>1816</v>
      </c>
      <c r="Q1233" s="34">
        <f t="shared" si="62"/>
        <v>26.4</v>
      </c>
      <c r="R1233" s="25">
        <v>3</v>
      </c>
      <c r="S1233" s="34">
        <f t="shared" si="63"/>
        <v>79.2</v>
      </c>
    </row>
    <row r="1234" spans="1:19">
      <c r="A1234" s="25">
        <v>1231</v>
      </c>
      <c r="B1234" s="25" t="s">
        <v>2216</v>
      </c>
      <c r="C1234" s="25"/>
      <c r="D1234" s="25" t="s">
        <v>2183</v>
      </c>
      <c r="E1234" s="37" t="s">
        <v>1606</v>
      </c>
      <c r="F1234" s="29" t="s">
        <v>2233</v>
      </c>
      <c r="G1234" s="25" t="s">
        <v>2183</v>
      </c>
      <c r="H1234" s="29" t="s">
        <v>1828</v>
      </c>
      <c r="I1234" s="25">
        <v>2</v>
      </c>
      <c r="J1234" s="25">
        <v>50</v>
      </c>
      <c r="K1234" s="33">
        <v>1.4</v>
      </c>
      <c r="L1234" s="33">
        <v>144.19999999999999</v>
      </c>
      <c r="M1234" s="33" t="s">
        <v>1742</v>
      </c>
      <c r="N1234" s="33">
        <v>1</v>
      </c>
      <c r="O1234" s="30">
        <v>5.6</v>
      </c>
      <c r="P1234" s="33" t="s">
        <v>1816</v>
      </c>
      <c r="Q1234" s="34">
        <f t="shared" si="62"/>
        <v>1.4</v>
      </c>
      <c r="R1234" s="25">
        <v>3</v>
      </c>
      <c r="S1234" s="34">
        <f t="shared" si="63"/>
        <v>4.2</v>
      </c>
    </row>
    <row r="1235" spans="1:19">
      <c r="A1235" s="25">
        <v>1232</v>
      </c>
      <c r="B1235" s="25" t="s">
        <v>2216</v>
      </c>
      <c r="C1235" s="25"/>
      <c r="D1235" s="25" t="s">
        <v>2183</v>
      </c>
      <c r="E1235" s="37" t="s">
        <v>1607</v>
      </c>
      <c r="F1235" s="29" t="s">
        <v>2251</v>
      </c>
      <c r="G1235" s="25" t="s">
        <v>2183</v>
      </c>
      <c r="H1235" s="29" t="s">
        <v>1828</v>
      </c>
      <c r="I1235" s="25">
        <v>2</v>
      </c>
      <c r="J1235" s="25">
        <v>50</v>
      </c>
      <c r="K1235" s="33">
        <v>6</v>
      </c>
      <c r="L1235" s="33">
        <v>604.20000000000005</v>
      </c>
      <c r="M1235" s="33" t="s">
        <v>1742</v>
      </c>
      <c r="N1235" s="33">
        <v>1</v>
      </c>
      <c r="O1235" s="30">
        <v>10.199999999999999</v>
      </c>
      <c r="P1235" s="33" t="s">
        <v>1816</v>
      </c>
      <c r="Q1235" s="34">
        <f t="shared" si="62"/>
        <v>6</v>
      </c>
      <c r="R1235" s="25">
        <v>3</v>
      </c>
      <c r="S1235" s="34">
        <f t="shared" si="63"/>
        <v>18</v>
      </c>
    </row>
    <row r="1236" spans="1:19">
      <c r="A1236" s="25">
        <v>1233</v>
      </c>
      <c r="B1236" s="25" t="s">
        <v>2216</v>
      </c>
      <c r="C1236" s="25"/>
      <c r="D1236" s="25" t="s">
        <v>2183</v>
      </c>
      <c r="E1236" s="37" t="s">
        <v>1608</v>
      </c>
      <c r="F1236" s="29" t="s">
        <v>2222</v>
      </c>
      <c r="G1236" s="25" t="s">
        <v>2183</v>
      </c>
      <c r="H1236" s="29" t="s">
        <v>1741</v>
      </c>
      <c r="I1236" s="25">
        <v>2</v>
      </c>
      <c r="J1236" s="25">
        <v>50</v>
      </c>
      <c r="K1236" s="33">
        <v>8.1</v>
      </c>
      <c r="L1236" s="33">
        <v>814.2</v>
      </c>
      <c r="M1236" s="33" t="s">
        <v>1742</v>
      </c>
      <c r="N1236" s="33">
        <v>1</v>
      </c>
      <c r="O1236" s="30">
        <v>12.3</v>
      </c>
      <c r="P1236" s="33" t="s">
        <v>1807</v>
      </c>
      <c r="Q1236" s="34">
        <f t="shared" si="62"/>
        <v>8.1</v>
      </c>
      <c r="R1236" s="25">
        <v>3</v>
      </c>
      <c r="S1236" s="34">
        <f t="shared" si="63"/>
        <v>24.3</v>
      </c>
    </row>
    <row r="1237" spans="1:19">
      <c r="A1237" s="25">
        <v>1234</v>
      </c>
      <c r="B1237" s="25" t="s">
        <v>2216</v>
      </c>
      <c r="C1237" s="25"/>
      <c r="D1237" s="25" t="s">
        <v>2183</v>
      </c>
      <c r="E1237" s="37" t="s">
        <v>1609</v>
      </c>
      <c r="F1237" s="29" t="s">
        <v>2222</v>
      </c>
      <c r="G1237" s="25" t="s">
        <v>2183</v>
      </c>
      <c r="H1237" s="29" t="s">
        <v>1741</v>
      </c>
      <c r="I1237" s="25">
        <v>2</v>
      </c>
      <c r="J1237" s="25">
        <v>50</v>
      </c>
      <c r="K1237" s="33">
        <v>8.1</v>
      </c>
      <c r="L1237" s="33">
        <v>814.2</v>
      </c>
      <c r="M1237" s="33" t="s">
        <v>1742</v>
      </c>
      <c r="N1237" s="33">
        <v>1</v>
      </c>
      <c r="O1237" s="30">
        <v>12.3</v>
      </c>
      <c r="P1237" s="33" t="s">
        <v>1807</v>
      </c>
      <c r="Q1237" s="34">
        <f t="shared" si="62"/>
        <v>8.1</v>
      </c>
      <c r="R1237" s="25">
        <v>3</v>
      </c>
      <c r="S1237" s="34">
        <f t="shared" si="63"/>
        <v>24.3</v>
      </c>
    </row>
    <row r="1238" spans="1:19">
      <c r="A1238" s="25">
        <v>1235</v>
      </c>
      <c r="B1238" s="25" t="s">
        <v>2216</v>
      </c>
      <c r="C1238" s="25"/>
      <c r="D1238" s="25" t="s">
        <v>2183</v>
      </c>
      <c r="E1238" s="37" t="s">
        <v>1610</v>
      </c>
      <c r="F1238" s="29" t="s">
        <v>2219</v>
      </c>
      <c r="G1238" s="25" t="s">
        <v>2183</v>
      </c>
      <c r="H1238" s="29" t="s">
        <v>1828</v>
      </c>
      <c r="I1238" s="25">
        <v>2</v>
      </c>
      <c r="J1238" s="25">
        <v>50</v>
      </c>
      <c r="K1238" s="33">
        <v>11.5</v>
      </c>
      <c r="L1238" s="33">
        <v>1154.2</v>
      </c>
      <c r="M1238" s="33" t="s">
        <v>1742</v>
      </c>
      <c r="N1238" s="33">
        <v>1</v>
      </c>
      <c r="O1238" s="30">
        <v>15.7</v>
      </c>
      <c r="P1238" s="33" t="s">
        <v>1807</v>
      </c>
      <c r="Q1238" s="34">
        <f t="shared" si="62"/>
        <v>11.5</v>
      </c>
      <c r="R1238" s="25">
        <v>3</v>
      </c>
      <c r="S1238" s="34">
        <f t="shared" si="63"/>
        <v>34.5</v>
      </c>
    </row>
    <row r="1239" spans="1:19">
      <c r="A1239" s="25">
        <v>1236</v>
      </c>
      <c r="B1239" s="25" t="s">
        <v>2216</v>
      </c>
      <c r="C1239" s="25"/>
      <c r="D1239" s="25" t="s">
        <v>2183</v>
      </c>
      <c r="E1239" s="37" t="s">
        <v>1611</v>
      </c>
      <c r="F1239" s="29" t="s">
        <v>2003</v>
      </c>
      <c r="G1239" s="25" t="s">
        <v>2183</v>
      </c>
      <c r="H1239" s="29" t="s">
        <v>1741</v>
      </c>
      <c r="I1239" s="25">
        <v>2</v>
      </c>
      <c r="J1239" s="25">
        <v>50</v>
      </c>
      <c r="K1239" s="33">
        <v>3.6</v>
      </c>
      <c r="L1239" s="33">
        <v>364.2</v>
      </c>
      <c r="M1239" s="33" t="s">
        <v>1742</v>
      </c>
      <c r="N1239" s="33">
        <v>1</v>
      </c>
      <c r="O1239" s="30">
        <v>7.8</v>
      </c>
      <c r="P1239" s="33" t="s">
        <v>1807</v>
      </c>
      <c r="Q1239" s="34">
        <f t="shared" si="62"/>
        <v>3.6</v>
      </c>
      <c r="R1239" s="25">
        <v>3</v>
      </c>
      <c r="S1239" s="34">
        <f t="shared" si="63"/>
        <v>10.8</v>
      </c>
    </row>
    <row r="1240" spans="1:19">
      <c r="A1240" s="25">
        <v>1237</v>
      </c>
      <c r="B1240" s="25" t="s">
        <v>2216</v>
      </c>
      <c r="C1240" s="25"/>
      <c r="D1240" s="25" t="s">
        <v>1708</v>
      </c>
      <c r="E1240" s="37" t="s">
        <v>2257</v>
      </c>
      <c r="F1240" s="29" t="s">
        <v>2231</v>
      </c>
      <c r="G1240" s="25" t="s">
        <v>1708</v>
      </c>
      <c r="H1240" s="29" t="s">
        <v>1844</v>
      </c>
      <c r="I1240" s="25">
        <v>2</v>
      </c>
      <c r="J1240" s="25">
        <v>13</v>
      </c>
      <c r="K1240" s="32">
        <v>50</v>
      </c>
      <c r="L1240" s="33">
        <v>1331</v>
      </c>
      <c r="M1240" s="33" t="s">
        <v>1742</v>
      </c>
      <c r="N1240" s="33">
        <v>1</v>
      </c>
      <c r="O1240" s="30">
        <v>81</v>
      </c>
      <c r="P1240" s="33" t="s">
        <v>1816</v>
      </c>
      <c r="Q1240" s="34">
        <f t="shared" si="62"/>
        <v>50</v>
      </c>
      <c r="R1240" s="25">
        <v>3</v>
      </c>
      <c r="S1240" s="34">
        <f t="shared" si="63"/>
        <v>150</v>
      </c>
    </row>
    <row r="1241" spans="1:19">
      <c r="A1241" s="25">
        <v>1238</v>
      </c>
      <c r="B1241" s="25" t="s">
        <v>2216</v>
      </c>
      <c r="C1241" s="25"/>
      <c r="D1241" s="25" t="s">
        <v>1708</v>
      </c>
      <c r="E1241" s="37" t="s">
        <v>1612</v>
      </c>
      <c r="F1241" s="29" t="s">
        <v>2238</v>
      </c>
      <c r="G1241" s="25" t="s">
        <v>1708</v>
      </c>
      <c r="H1241" s="29" t="s">
        <v>1844</v>
      </c>
      <c r="I1241" s="25">
        <v>2</v>
      </c>
      <c r="J1241" s="25">
        <v>13</v>
      </c>
      <c r="K1241" s="32">
        <v>14.9</v>
      </c>
      <c r="L1241" s="33">
        <v>396.9</v>
      </c>
      <c r="M1241" s="33" t="s">
        <v>1742</v>
      </c>
      <c r="N1241" s="33">
        <v>1</v>
      </c>
      <c r="O1241" s="30">
        <v>24.4</v>
      </c>
      <c r="P1241" s="33" t="s">
        <v>1816</v>
      </c>
      <c r="Q1241" s="34">
        <f t="shared" si="62"/>
        <v>14.9</v>
      </c>
      <c r="R1241" s="25">
        <v>3</v>
      </c>
      <c r="S1241" s="34">
        <f t="shared" si="63"/>
        <v>44.7</v>
      </c>
    </row>
    <row r="1242" spans="1:19">
      <c r="A1242" s="25">
        <v>1239</v>
      </c>
      <c r="B1242" s="25" t="s">
        <v>2216</v>
      </c>
      <c r="C1242" s="25"/>
      <c r="D1242" s="25" t="s">
        <v>1708</v>
      </c>
      <c r="E1242" s="37" t="s">
        <v>1613</v>
      </c>
      <c r="F1242" s="29" t="s">
        <v>2232</v>
      </c>
      <c r="G1242" s="25" t="s">
        <v>1708</v>
      </c>
      <c r="H1242" s="29" t="s">
        <v>1844</v>
      </c>
      <c r="I1242" s="25">
        <v>2</v>
      </c>
      <c r="J1242" s="25">
        <v>13</v>
      </c>
      <c r="K1242" s="32">
        <v>15.2</v>
      </c>
      <c r="L1242" s="33">
        <v>405.7</v>
      </c>
      <c r="M1242" s="33" t="s">
        <v>1742</v>
      </c>
      <c r="N1242" s="33">
        <v>1</v>
      </c>
      <c r="O1242" s="30">
        <v>25.7</v>
      </c>
      <c r="P1242" s="33" t="s">
        <v>1816</v>
      </c>
      <c r="Q1242" s="34">
        <f t="shared" si="62"/>
        <v>15.2</v>
      </c>
      <c r="R1242" s="25">
        <v>3</v>
      </c>
      <c r="S1242" s="34">
        <f t="shared" si="63"/>
        <v>45.6</v>
      </c>
    </row>
    <row r="1243" spans="1:19">
      <c r="A1243" s="25">
        <v>1240</v>
      </c>
      <c r="B1243" s="25" t="s">
        <v>2216</v>
      </c>
      <c r="C1243" s="25"/>
      <c r="D1243" s="25" t="s">
        <v>1708</v>
      </c>
      <c r="E1243" s="37" t="s">
        <v>1614</v>
      </c>
      <c r="F1243" s="29" t="s">
        <v>2000</v>
      </c>
      <c r="G1243" s="25" t="s">
        <v>1708</v>
      </c>
      <c r="H1243" s="29" t="s">
        <v>1844</v>
      </c>
      <c r="I1243" s="25">
        <v>2</v>
      </c>
      <c r="J1243" s="25">
        <v>13</v>
      </c>
      <c r="K1243" s="32">
        <v>7.4</v>
      </c>
      <c r="L1243" s="33">
        <v>198.9</v>
      </c>
      <c r="M1243" s="33" t="s">
        <v>1742</v>
      </c>
      <c r="N1243" s="33">
        <v>1</v>
      </c>
      <c r="O1243" s="30">
        <v>13.9</v>
      </c>
      <c r="P1243" s="33" t="s">
        <v>1816</v>
      </c>
      <c r="Q1243" s="34">
        <f t="shared" si="62"/>
        <v>7.4</v>
      </c>
      <c r="R1243" s="25">
        <v>3</v>
      </c>
      <c r="S1243" s="34">
        <f t="shared" si="63"/>
        <v>22.2</v>
      </c>
    </row>
    <row r="1244" spans="1:19">
      <c r="A1244" s="25">
        <v>1241</v>
      </c>
      <c r="B1244" s="25" t="s">
        <v>2216</v>
      </c>
      <c r="C1244" s="25"/>
      <c r="D1244" s="25" t="s">
        <v>1708</v>
      </c>
      <c r="E1244" s="37" t="s">
        <v>1615</v>
      </c>
      <c r="F1244" s="29" t="s">
        <v>2238</v>
      </c>
      <c r="G1244" s="25" t="s">
        <v>1708</v>
      </c>
      <c r="H1244" s="29" t="s">
        <v>1844</v>
      </c>
      <c r="I1244" s="25">
        <v>2</v>
      </c>
      <c r="J1244" s="25">
        <v>13</v>
      </c>
      <c r="K1244" s="32">
        <v>8.6999999999999993</v>
      </c>
      <c r="L1244" s="33">
        <v>235.7</v>
      </c>
      <c r="M1244" s="33" t="s">
        <v>1742</v>
      </c>
      <c r="N1244" s="33">
        <v>1</v>
      </c>
      <c r="O1244" s="30">
        <v>18.2</v>
      </c>
      <c r="P1244" s="33" t="s">
        <v>1816</v>
      </c>
      <c r="Q1244" s="34">
        <f t="shared" si="62"/>
        <v>8.6999999999999993</v>
      </c>
      <c r="R1244" s="25">
        <v>3</v>
      </c>
      <c r="S1244" s="34">
        <f t="shared" si="63"/>
        <v>26.1</v>
      </c>
    </row>
    <row r="1245" spans="1:19">
      <c r="A1245" s="25">
        <v>1242</v>
      </c>
      <c r="B1245" s="25" t="s">
        <v>2216</v>
      </c>
      <c r="C1245" s="25"/>
      <c r="D1245" s="25" t="s">
        <v>1708</v>
      </c>
      <c r="E1245" s="37" t="s">
        <v>1616</v>
      </c>
      <c r="F1245" s="29" t="s">
        <v>2233</v>
      </c>
      <c r="G1245" s="25" t="s">
        <v>1708</v>
      </c>
      <c r="H1245" s="29" t="s">
        <v>1828</v>
      </c>
      <c r="I1245" s="25">
        <v>2</v>
      </c>
      <c r="J1245" s="25">
        <v>13</v>
      </c>
      <c r="K1245" s="32">
        <v>6</v>
      </c>
      <c r="L1245" s="33">
        <v>161.5</v>
      </c>
      <c r="M1245" s="33" t="s">
        <v>1742</v>
      </c>
      <c r="N1245" s="33">
        <v>1</v>
      </c>
      <c r="O1245" s="30">
        <v>11.5</v>
      </c>
      <c r="P1245" s="33" t="s">
        <v>1816</v>
      </c>
      <c r="Q1245" s="34">
        <f t="shared" si="62"/>
        <v>6</v>
      </c>
      <c r="R1245" s="25">
        <v>3</v>
      </c>
      <c r="S1245" s="34">
        <f t="shared" si="63"/>
        <v>18</v>
      </c>
    </row>
    <row r="1246" spans="1:19">
      <c r="A1246" s="25">
        <v>1243</v>
      </c>
      <c r="B1246" s="25" t="s">
        <v>2216</v>
      </c>
      <c r="C1246" s="25"/>
      <c r="D1246" s="25" t="s">
        <v>1708</v>
      </c>
      <c r="E1246" s="37" t="s">
        <v>1617</v>
      </c>
      <c r="F1246" s="29" t="s">
        <v>2251</v>
      </c>
      <c r="G1246" s="25" t="s">
        <v>1708</v>
      </c>
      <c r="H1246" s="29" t="s">
        <v>1828</v>
      </c>
      <c r="I1246" s="25">
        <v>2</v>
      </c>
      <c r="J1246" s="25">
        <v>13</v>
      </c>
      <c r="K1246" s="32">
        <v>3.5</v>
      </c>
      <c r="L1246" s="33">
        <v>96.5</v>
      </c>
      <c r="M1246" s="33" t="s">
        <v>1742</v>
      </c>
      <c r="N1246" s="33">
        <v>1</v>
      </c>
      <c r="O1246" s="30">
        <v>9</v>
      </c>
      <c r="P1246" s="33" t="s">
        <v>1816</v>
      </c>
      <c r="Q1246" s="34">
        <f t="shared" si="62"/>
        <v>3.5</v>
      </c>
      <c r="R1246" s="25">
        <v>3</v>
      </c>
      <c r="S1246" s="34">
        <f t="shared" si="63"/>
        <v>10.5</v>
      </c>
    </row>
    <row r="1247" spans="1:19">
      <c r="A1247" s="25">
        <v>1244</v>
      </c>
      <c r="B1247" s="25" t="s">
        <v>2216</v>
      </c>
      <c r="C1247" s="25"/>
      <c r="D1247" s="25" t="s">
        <v>1708</v>
      </c>
      <c r="E1247" s="37" t="s">
        <v>1618</v>
      </c>
      <c r="F1247" s="29" t="s">
        <v>2258</v>
      </c>
      <c r="G1247" s="25" t="s">
        <v>1708</v>
      </c>
      <c r="H1247" s="29" t="s">
        <v>1828</v>
      </c>
      <c r="I1247" s="25">
        <v>2</v>
      </c>
      <c r="J1247" s="25">
        <v>13</v>
      </c>
      <c r="K1247" s="32">
        <v>7.5</v>
      </c>
      <c r="L1247" s="33">
        <v>200.5</v>
      </c>
      <c r="M1247" s="33" t="s">
        <v>1742</v>
      </c>
      <c r="N1247" s="33">
        <v>1</v>
      </c>
      <c r="O1247" s="30">
        <v>13</v>
      </c>
      <c r="P1247" s="33" t="s">
        <v>1807</v>
      </c>
      <c r="Q1247" s="34">
        <f t="shared" ref="Q1247:Q1310" si="64">K1247</f>
        <v>7.5</v>
      </c>
      <c r="R1247" s="25">
        <v>3</v>
      </c>
      <c r="S1247" s="34">
        <f t="shared" si="63"/>
        <v>22.5</v>
      </c>
    </row>
    <row r="1248" spans="1:19">
      <c r="A1248" s="25">
        <v>1245</v>
      </c>
      <c r="B1248" s="25" t="s">
        <v>2216</v>
      </c>
      <c r="C1248" s="25"/>
      <c r="D1248" s="25" t="s">
        <v>1708</v>
      </c>
      <c r="E1248" s="37" t="s">
        <v>1619</v>
      </c>
      <c r="F1248" s="29" t="s">
        <v>2222</v>
      </c>
      <c r="G1248" s="25" t="s">
        <v>1708</v>
      </c>
      <c r="H1248" s="29" t="s">
        <v>1741</v>
      </c>
      <c r="I1248" s="25">
        <v>2</v>
      </c>
      <c r="J1248" s="25">
        <v>13</v>
      </c>
      <c r="K1248" s="32">
        <v>7.5</v>
      </c>
      <c r="L1248" s="33">
        <v>200.5</v>
      </c>
      <c r="M1248" s="33" t="s">
        <v>1742</v>
      </c>
      <c r="N1248" s="33">
        <v>1</v>
      </c>
      <c r="O1248" s="30">
        <v>13</v>
      </c>
      <c r="P1248" s="33" t="s">
        <v>1807</v>
      </c>
      <c r="Q1248" s="34">
        <f t="shared" si="64"/>
        <v>7.5</v>
      </c>
      <c r="R1248" s="25">
        <v>3</v>
      </c>
      <c r="S1248" s="34">
        <f t="shared" si="63"/>
        <v>22.5</v>
      </c>
    </row>
    <row r="1249" spans="1:19">
      <c r="A1249" s="25">
        <v>1246</v>
      </c>
      <c r="B1249" s="25" t="s">
        <v>2216</v>
      </c>
      <c r="C1249" s="25"/>
      <c r="D1249" s="25" t="s">
        <v>1708</v>
      </c>
      <c r="E1249" s="37" t="s">
        <v>1620</v>
      </c>
      <c r="F1249" s="29" t="s">
        <v>2219</v>
      </c>
      <c r="G1249" s="25" t="s">
        <v>1708</v>
      </c>
      <c r="H1249" s="29" t="s">
        <v>1828</v>
      </c>
      <c r="I1249" s="25">
        <v>2</v>
      </c>
      <c r="J1249" s="25">
        <v>13</v>
      </c>
      <c r="K1249" s="32">
        <v>7.1</v>
      </c>
      <c r="L1249" s="33">
        <v>190.1</v>
      </c>
      <c r="M1249" s="33" t="s">
        <v>1742</v>
      </c>
      <c r="N1249" s="33">
        <v>1</v>
      </c>
      <c r="O1249" s="30">
        <v>12.6</v>
      </c>
      <c r="P1249" s="33" t="s">
        <v>1807</v>
      </c>
      <c r="Q1249" s="34">
        <f t="shared" si="64"/>
        <v>7.1</v>
      </c>
      <c r="R1249" s="25">
        <v>3</v>
      </c>
      <c r="S1249" s="34">
        <f t="shared" si="63"/>
        <v>21.3</v>
      </c>
    </row>
    <row r="1250" spans="1:19">
      <c r="A1250" s="25">
        <v>1247</v>
      </c>
      <c r="B1250" s="25" t="s">
        <v>2216</v>
      </c>
      <c r="C1250" s="25"/>
      <c r="D1250" s="25" t="s">
        <v>1708</v>
      </c>
      <c r="E1250" s="37" t="s">
        <v>1621</v>
      </c>
      <c r="F1250" s="29" t="s">
        <v>2003</v>
      </c>
      <c r="G1250" s="25" t="s">
        <v>1708</v>
      </c>
      <c r="H1250" s="29" t="s">
        <v>1741</v>
      </c>
      <c r="I1250" s="25">
        <v>2</v>
      </c>
      <c r="J1250" s="25">
        <v>13</v>
      </c>
      <c r="K1250" s="32">
        <v>8.4</v>
      </c>
      <c r="L1250" s="33">
        <v>223.9</v>
      </c>
      <c r="M1250" s="33" t="s">
        <v>1742</v>
      </c>
      <c r="N1250" s="33">
        <v>1</v>
      </c>
      <c r="O1250" s="30">
        <v>13.9</v>
      </c>
      <c r="P1250" s="33" t="s">
        <v>1807</v>
      </c>
      <c r="Q1250" s="34">
        <f t="shared" si="64"/>
        <v>8.4</v>
      </c>
      <c r="R1250" s="25">
        <v>3</v>
      </c>
      <c r="S1250" s="34">
        <f t="shared" si="63"/>
        <v>25.2</v>
      </c>
    </row>
    <row r="1251" spans="1:19">
      <c r="A1251" s="25">
        <v>1248</v>
      </c>
      <c r="B1251" s="25" t="s">
        <v>2259</v>
      </c>
      <c r="C1251" s="25"/>
      <c r="D1251" s="25" t="s">
        <v>1708</v>
      </c>
      <c r="E1251" s="37" t="s">
        <v>2260</v>
      </c>
      <c r="F1251" s="29" t="s">
        <v>2256</v>
      </c>
      <c r="G1251" s="25" t="s">
        <v>1708</v>
      </c>
      <c r="H1251" s="29" t="s">
        <v>1844</v>
      </c>
      <c r="I1251" s="25">
        <v>2</v>
      </c>
      <c r="J1251" s="25">
        <v>101</v>
      </c>
      <c r="K1251" s="32">
        <v>54.4</v>
      </c>
      <c r="L1251" s="33">
        <v>11039.8</v>
      </c>
      <c r="M1251" s="33" t="s">
        <v>1742</v>
      </c>
      <c r="N1251" s="33">
        <v>1</v>
      </c>
      <c r="O1251" s="30">
        <v>105.4</v>
      </c>
      <c r="P1251" s="33" t="s">
        <v>1816</v>
      </c>
      <c r="Q1251" s="34">
        <f t="shared" si="64"/>
        <v>54.4</v>
      </c>
      <c r="R1251" s="25">
        <v>3</v>
      </c>
      <c r="S1251" s="34">
        <f t="shared" si="63"/>
        <v>163.19999999999999</v>
      </c>
    </row>
    <row r="1252" spans="1:19">
      <c r="A1252" s="25">
        <v>1249</v>
      </c>
      <c r="B1252" s="25" t="s">
        <v>2259</v>
      </c>
      <c r="C1252" s="25"/>
      <c r="D1252" s="25" t="s">
        <v>1708</v>
      </c>
      <c r="E1252" s="37" t="s">
        <v>1623</v>
      </c>
      <c r="F1252" s="29" t="s">
        <v>2232</v>
      </c>
      <c r="G1252" s="25" t="s">
        <v>1708</v>
      </c>
      <c r="H1252" s="29" t="s">
        <v>1844</v>
      </c>
      <c r="I1252" s="25">
        <v>2</v>
      </c>
      <c r="J1252" s="25">
        <v>101</v>
      </c>
      <c r="K1252" s="32">
        <v>17.5</v>
      </c>
      <c r="L1252" s="33">
        <v>3545.5</v>
      </c>
      <c r="M1252" s="33" t="s">
        <v>1742</v>
      </c>
      <c r="N1252" s="33">
        <v>1</v>
      </c>
      <c r="O1252" s="30">
        <v>28</v>
      </c>
      <c r="P1252" s="33" t="s">
        <v>1816</v>
      </c>
      <c r="Q1252" s="34">
        <f t="shared" si="64"/>
        <v>17.5</v>
      </c>
      <c r="R1252" s="25">
        <v>3</v>
      </c>
      <c r="S1252" s="34">
        <f t="shared" si="63"/>
        <v>52.5</v>
      </c>
    </row>
    <row r="1253" spans="1:19">
      <c r="A1253" s="25">
        <v>1250</v>
      </c>
      <c r="B1253" s="25" t="s">
        <v>2259</v>
      </c>
      <c r="C1253" s="25"/>
      <c r="D1253" s="25" t="s">
        <v>1708</v>
      </c>
      <c r="E1253" s="37" t="s">
        <v>1624</v>
      </c>
      <c r="F1253" s="29" t="s">
        <v>2232</v>
      </c>
      <c r="G1253" s="25" t="s">
        <v>1708</v>
      </c>
      <c r="H1253" s="29" t="s">
        <v>1844</v>
      </c>
      <c r="I1253" s="25">
        <v>2</v>
      </c>
      <c r="J1253" s="25">
        <v>101</v>
      </c>
      <c r="K1253" s="32">
        <v>22.13</v>
      </c>
      <c r="L1253" s="33">
        <v>4480.7</v>
      </c>
      <c r="M1253" s="33" t="s">
        <v>1742</v>
      </c>
      <c r="N1253" s="33">
        <v>1</v>
      </c>
      <c r="O1253" s="30">
        <v>32.6</v>
      </c>
      <c r="P1253" s="33" t="s">
        <v>1816</v>
      </c>
      <c r="Q1253" s="34">
        <f t="shared" si="64"/>
        <v>22.13</v>
      </c>
      <c r="R1253" s="25">
        <v>3</v>
      </c>
      <c r="S1253" s="34">
        <f t="shared" si="63"/>
        <v>66.400000000000006</v>
      </c>
    </row>
    <row r="1254" spans="1:19">
      <c r="A1254" s="25">
        <v>1251</v>
      </c>
      <c r="B1254" s="25" t="s">
        <v>2259</v>
      </c>
      <c r="C1254" s="25"/>
      <c r="D1254" s="25" t="s">
        <v>1708</v>
      </c>
      <c r="E1254" s="37" t="s">
        <v>1625</v>
      </c>
      <c r="F1254" s="29" t="s">
        <v>2238</v>
      </c>
      <c r="G1254" s="25" t="s">
        <v>1708</v>
      </c>
      <c r="H1254" s="29" t="s">
        <v>1844</v>
      </c>
      <c r="I1254" s="25">
        <v>2</v>
      </c>
      <c r="J1254" s="25">
        <v>101</v>
      </c>
      <c r="K1254" s="32">
        <v>10.8</v>
      </c>
      <c r="L1254" s="33">
        <v>2191.1</v>
      </c>
      <c r="M1254" s="33" t="s">
        <v>1742</v>
      </c>
      <c r="N1254" s="33">
        <v>1</v>
      </c>
      <c r="O1254" s="30">
        <v>20.3</v>
      </c>
      <c r="P1254" s="33" t="s">
        <v>1816</v>
      </c>
      <c r="Q1254" s="34">
        <f t="shared" si="64"/>
        <v>10.8</v>
      </c>
      <c r="R1254" s="25">
        <v>3</v>
      </c>
      <c r="S1254" s="34">
        <f t="shared" si="63"/>
        <v>32.4</v>
      </c>
    </row>
    <row r="1255" spans="1:19">
      <c r="A1255" s="25">
        <v>1252</v>
      </c>
      <c r="B1255" s="25" t="s">
        <v>2259</v>
      </c>
      <c r="C1255" s="25"/>
      <c r="D1255" s="25" t="s">
        <v>1708</v>
      </c>
      <c r="E1255" s="37" t="s">
        <v>1626</v>
      </c>
      <c r="F1255" s="29" t="s">
        <v>2238</v>
      </c>
      <c r="G1255" s="25" t="s">
        <v>1708</v>
      </c>
      <c r="H1255" s="29" t="s">
        <v>1844</v>
      </c>
      <c r="I1255" s="25">
        <v>2</v>
      </c>
      <c r="J1255" s="25">
        <v>101</v>
      </c>
      <c r="K1255" s="32">
        <v>26.9</v>
      </c>
      <c r="L1255" s="33">
        <v>5443.3</v>
      </c>
      <c r="M1255" s="33" t="s">
        <v>1742</v>
      </c>
      <c r="N1255" s="33">
        <v>1</v>
      </c>
      <c r="O1255" s="30">
        <v>36.4</v>
      </c>
      <c r="P1255" s="33" t="s">
        <v>1816</v>
      </c>
      <c r="Q1255" s="34">
        <f t="shared" si="64"/>
        <v>26.9</v>
      </c>
      <c r="R1255" s="25">
        <v>3</v>
      </c>
      <c r="S1255" s="34">
        <f t="shared" si="63"/>
        <v>80.7</v>
      </c>
    </row>
    <row r="1256" spans="1:19">
      <c r="A1256" s="25">
        <v>1253</v>
      </c>
      <c r="B1256" s="25" t="s">
        <v>2259</v>
      </c>
      <c r="C1256" s="25"/>
      <c r="D1256" s="25" t="s">
        <v>1708</v>
      </c>
      <c r="E1256" s="37" t="s">
        <v>1627</v>
      </c>
      <c r="F1256" s="29" t="s">
        <v>2233</v>
      </c>
      <c r="G1256" s="25" t="s">
        <v>1708</v>
      </c>
      <c r="H1256" s="29" t="s">
        <v>1828</v>
      </c>
      <c r="I1256" s="25">
        <v>2</v>
      </c>
      <c r="J1256" s="25">
        <v>101</v>
      </c>
      <c r="K1256" s="32">
        <v>1.2</v>
      </c>
      <c r="L1256" s="33">
        <v>247.9</v>
      </c>
      <c r="M1256" s="33" t="s">
        <v>1742</v>
      </c>
      <c r="N1256" s="33">
        <v>1</v>
      </c>
      <c r="O1256" s="30">
        <v>6.7</v>
      </c>
      <c r="P1256" s="33" t="s">
        <v>1816</v>
      </c>
      <c r="Q1256" s="34">
        <f t="shared" si="64"/>
        <v>1.2</v>
      </c>
      <c r="R1256" s="25">
        <v>3</v>
      </c>
      <c r="S1256" s="34">
        <f t="shared" si="63"/>
        <v>3.6</v>
      </c>
    </row>
    <row r="1257" spans="1:19">
      <c r="A1257" s="25">
        <v>1254</v>
      </c>
      <c r="B1257" s="25" t="s">
        <v>2259</v>
      </c>
      <c r="C1257" s="25"/>
      <c r="D1257" s="25" t="s">
        <v>1708</v>
      </c>
      <c r="E1257" s="37" t="s">
        <v>1628</v>
      </c>
      <c r="F1257" s="29" t="s">
        <v>2251</v>
      </c>
      <c r="G1257" s="25" t="s">
        <v>1708</v>
      </c>
      <c r="H1257" s="29" t="s">
        <v>1828</v>
      </c>
      <c r="I1257" s="25">
        <v>2</v>
      </c>
      <c r="J1257" s="25">
        <v>101</v>
      </c>
      <c r="K1257" s="32">
        <v>6.1</v>
      </c>
      <c r="L1257" s="33">
        <v>1237.7</v>
      </c>
      <c r="M1257" s="33" t="s">
        <v>1742</v>
      </c>
      <c r="N1257" s="33">
        <v>1</v>
      </c>
      <c r="O1257" s="30">
        <v>11.6</v>
      </c>
      <c r="P1257" s="33" t="s">
        <v>1816</v>
      </c>
      <c r="Q1257" s="34">
        <f t="shared" si="64"/>
        <v>6.1</v>
      </c>
      <c r="R1257" s="25">
        <v>3</v>
      </c>
      <c r="S1257" s="34">
        <f t="shared" si="63"/>
        <v>18.3</v>
      </c>
    </row>
    <row r="1258" spans="1:19">
      <c r="A1258" s="25">
        <v>1255</v>
      </c>
      <c r="B1258" s="25" t="s">
        <v>2259</v>
      </c>
      <c r="C1258" s="25"/>
      <c r="D1258" s="25" t="s">
        <v>1708</v>
      </c>
      <c r="E1258" s="37" t="s">
        <v>1629</v>
      </c>
      <c r="F1258" s="29" t="s">
        <v>2222</v>
      </c>
      <c r="G1258" s="25" t="s">
        <v>1708</v>
      </c>
      <c r="H1258" s="29" t="s">
        <v>1741</v>
      </c>
      <c r="I1258" s="25">
        <v>2</v>
      </c>
      <c r="J1258" s="25">
        <v>101</v>
      </c>
      <c r="K1258" s="32">
        <v>8.1</v>
      </c>
      <c r="L1258" s="33">
        <v>1641.7</v>
      </c>
      <c r="M1258" s="33" t="s">
        <v>1742</v>
      </c>
      <c r="N1258" s="33">
        <v>1</v>
      </c>
      <c r="O1258" s="30">
        <v>13.6</v>
      </c>
      <c r="P1258" s="33" t="s">
        <v>1807</v>
      </c>
      <c r="Q1258" s="34">
        <f t="shared" si="64"/>
        <v>8.1</v>
      </c>
      <c r="R1258" s="25">
        <v>3</v>
      </c>
      <c r="S1258" s="34">
        <f t="shared" si="63"/>
        <v>24.3</v>
      </c>
    </row>
    <row r="1259" spans="1:19">
      <c r="A1259" s="25">
        <v>1256</v>
      </c>
      <c r="B1259" s="25" t="s">
        <v>2259</v>
      </c>
      <c r="C1259" s="25"/>
      <c r="D1259" s="25" t="s">
        <v>1708</v>
      </c>
      <c r="E1259" s="37" t="s">
        <v>1630</v>
      </c>
      <c r="F1259" s="29" t="s">
        <v>2222</v>
      </c>
      <c r="G1259" s="25" t="s">
        <v>1708</v>
      </c>
      <c r="H1259" s="29" t="s">
        <v>1741</v>
      </c>
      <c r="I1259" s="25">
        <v>2</v>
      </c>
      <c r="J1259" s="25">
        <v>101</v>
      </c>
      <c r="K1259" s="32">
        <v>8.1</v>
      </c>
      <c r="L1259" s="33">
        <v>1641.7</v>
      </c>
      <c r="M1259" s="33" t="s">
        <v>1742</v>
      </c>
      <c r="N1259" s="33">
        <v>1</v>
      </c>
      <c r="O1259" s="30">
        <v>13.6</v>
      </c>
      <c r="P1259" s="33" t="s">
        <v>1807</v>
      </c>
      <c r="Q1259" s="34">
        <f t="shared" si="64"/>
        <v>8.1</v>
      </c>
      <c r="R1259" s="25">
        <v>3</v>
      </c>
      <c r="S1259" s="34">
        <f t="shared" si="63"/>
        <v>24.3</v>
      </c>
    </row>
    <row r="1260" spans="1:19">
      <c r="A1260" s="25">
        <v>1257</v>
      </c>
      <c r="B1260" s="25" t="s">
        <v>2259</v>
      </c>
      <c r="C1260" s="25"/>
      <c r="D1260" s="25" t="s">
        <v>1708</v>
      </c>
      <c r="E1260" s="37" t="s">
        <v>1631</v>
      </c>
      <c r="F1260" s="29" t="s">
        <v>2219</v>
      </c>
      <c r="G1260" s="25" t="s">
        <v>1708</v>
      </c>
      <c r="H1260" s="29" t="s">
        <v>1828</v>
      </c>
      <c r="I1260" s="25">
        <v>2</v>
      </c>
      <c r="J1260" s="25">
        <v>101</v>
      </c>
      <c r="K1260" s="32">
        <v>11.1</v>
      </c>
      <c r="L1260" s="33">
        <v>2247.6999999999998</v>
      </c>
      <c r="M1260" s="33" t="s">
        <v>1742</v>
      </c>
      <c r="N1260" s="33">
        <v>1</v>
      </c>
      <c r="O1260" s="30">
        <v>16.600000000000001</v>
      </c>
      <c r="P1260" s="33" t="s">
        <v>1807</v>
      </c>
      <c r="Q1260" s="34">
        <f t="shared" si="64"/>
        <v>11.1</v>
      </c>
      <c r="R1260" s="25">
        <v>3</v>
      </c>
      <c r="S1260" s="34">
        <f t="shared" si="63"/>
        <v>33.299999999999997</v>
      </c>
    </row>
    <row r="1261" spans="1:19">
      <c r="A1261" s="25">
        <v>1258</v>
      </c>
      <c r="B1261" s="25" t="s">
        <v>2259</v>
      </c>
      <c r="C1261" s="25"/>
      <c r="D1261" s="25" t="s">
        <v>1708</v>
      </c>
      <c r="E1261" s="37" t="s">
        <v>1632</v>
      </c>
      <c r="F1261" s="29" t="s">
        <v>2003</v>
      </c>
      <c r="G1261" s="25" t="s">
        <v>1708</v>
      </c>
      <c r="H1261" s="29" t="s">
        <v>1741</v>
      </c>
      <c r="I1261" s="25">
        <v>2</v>
      </c>
      <c r="J1261" s="25">
        <v>101</v>
      </c>
      <c r="K1261" s="32">
        <v>3.6</v>
      </c>
      <c r="L1261" s="33">
        <v>732.7</v>
      </c>
      <c r="M1261" s="33" t="s">
        <v>1742</v>
      </c>
      <c r="N1261" s="33">
        <v>1</v>
      </c>
      <c r="O1261" s="30">
        <v>9.1</v>
      </c>
      <c r="P1261" s="33" t="s">
        <v>1807</v>
      </c>
      <c r="Q1261" s="34">
        <f t="shared" si="64"/>
        <v>3.6</v>
      </c>
      <c r="R1261" s="25">
        <v>3</v>
      </c>
      <c r="S1261" s="34">
        <f t="shared" si="63"/>
        <v>10.8</v>
      </c>
    </row>
    <row r="1262" spans="1:19">
      <c r="A1262" s="25">
        <v>1259</v>
      </c>
      <c r="B1262" s="25" t="s">
        <v>2259</v>
      </c>
      <c r="C1262" s="25"/>
      <c r="D1262" s="25" t="s">
        <v>1708</v>
      </c>
      <c r="E1262" s="37" t="s">
        <v>2261</v>
      </c>
      <c r="F1262" s="29" t="s">
        <v>2231</v>
      </c>
      <c r="G1262" s="25" t="s">
        <v>1708</v>
      </c>
      <c r="H1262" s="29" t="s">
        <v>1844</v>
      </c>
      <c r="I1262" s="25">
        <v>2</v>
      </c>
      <c r="J1262" s="25">
        <v>26</v>
      </c>
      <c r="K1262" s="32">
        <v>50</v>
      </c>
      <c r="L1262" s="33">
        <v>2631</v>
      </c>
      <c r="M1262" s="33" t="s">
        <v>1742</v>
      </c>
      <c r="N1262" s="33">
        <v>1</v>
      </c>
      <c r="O1262" s="30">
        <v>81</v>
      </c>
      <c r="P1262" s="33" t="s">
        <v>1816</v>
      </c>
      <c r="Q1262" s="34">
        <f t="shared" si="64"/>
        <v>50</v>
      </c>
      <c r="R1262" s="25">
        <v>3</v>
      </c>
      <c r="S1262" s="34">
        <f t="shared" si="63"/>
        <v>150</v>
      </c>
    </row>
    <row r="1263" spans="1:19">
      <c r="A1263" s="25">
        <v>1260</v>
      </c>
      <c r="B1263" s="25" t="s">
        <v>2259</v>
      </c>
      <c r="C1263" s="25"/>
      <c r="D1263" s="25" t="s">
        <v>1708</v>
      </c>
      <c r="E1263" s="37" t="s">
        <v>1633</v>
      </c>
      <c r="F1263" s="29" t="s">
        <v>2238</v>
      </c>
      <c r="G1263" s="25" t="s">
        <v>1708</v>
      </c>
      <c r="H1263" s="29" t="s">
        <v>1844</v>
      </c>
      <c r="I1263" s="25">
        <v>2</v>
      </c>
      <c r="J1263" s="25">
        <v>26</v>
      </c>
      <c r="K1263" s="32">
        <v>14.9</v>
      </c>
      <c r="L1263" s="33">
        <v>784.3</v>
      </c>
      <c r="M1263" s="33" t="s">
        <v>1742</v>
      </c>
      <c r="N1263" s="33">
        <v>1</v>
      </c>
      <c r="O1263" s="30">
        <v>24.4</v>
      </c>
      <c r="P1263" s="33" t="s">
        <v>1816</v>
      </c>
      <c r="Q1263" s="34">
        <f t="shared" si="64"/>
        <v>14.9</v>
      </c>
      <c r="R1263" s="25">
        <v>3</v>
      </c>
      <c r="S1263" s="34">
        <f t="shared" si="63"/>
        <v>44.7</v>
      </c>
    </row>
    <row r="1264" spans="1:19">
      <c r="A1264" s="25">
        <v>1261</v>
      </c>
      <c r="B1264" s="25" t="s">
        <v>2259</v>
      </c>
      <c r="C1264" s="25"/>
      <c r="D1264" s="25" t="s">
        <v>1708</v>
      </c>
      <c r="E1264" s="37" t="s">
        <v>1634</v>
      </c>
      <c r="F1264" s="29" t="s">
        <v>2232</v>
      </c>
      <c r="G1264" s="25" t="s">
        <v>1708</v>
      </c>
      <c r="H1264" s="29" t="s">
        <v>1844</v>
      </c>
      <c r="I1264" s="25">
        <v>2</v>
      </c>
      <c r="J1264" s="25">
        <v>26</v>
      </c>
      <c r="K1264" s="32">
        <v>15.2</v>
      </c>
      <c r="L1264" s="33">
        <v>800.9</v>
      </c>
      <c r="M1264" s="33" t="s">
        <v>1742</v>
      </c>
      <c r="N1264" s="33">
        <v>1</v>
      </c>
      <c r="O1264" s="30">
        <v>25.7</v>
      </c>
      <c r="P1264" s="33" t="s">
        <v>1816</v>
      </c>
      <c r="Q1264" s="34">
        <f t="shared" si="64"/>
        <v>15.2</v>
      </c>
      <c r="R1264" s="25">
        <v>3</v>
      </c>
      <c r="S1264" s="34">
        <f t="shared" si="63"/>
        <v>45.6</v>
      </c>
    </row>
    <row r="1265" spans="1:19">
      <c r="A1265" s="25">
        <v>1262</v>
      </c>
      <c r="B1265" s="25" t="s">
        <v>2259</v>
      </c>
      <c r="C1265" s="25"/>
      <c r="D1265" s="25" t="s">
        <v>1708</v>
      </c>
      <c r="E1265" s="37" t="s">
        <v>1635</v>
      </c>
      <c r="F1265" s="29" t="s">
        <v>2000</v>
      </c>
      <c r="G1265" s="25" t="s">
        <v>1708</v>
      </c>
      <c r="H1265" s="29" t="s">
        <v>1844</v>
      </c>
      <c r="I1265" s="25">
        <v>2</v>
      </c>
      <c r="J1265" s="25">
        <v>26</v>
      </c>
      <c r="K1265" s="32">
        <v>7.4</v>
      </c>
      <c r="L1265" s="33">
        <v>391.3</v>
      </c>
      <c r="M1265" s="33" t="s">
        <v>1742</v>
      </c>
      <c r="N1265" s="33">
        <v>1</v>
      </c>
      <c r="O1265" s="30">
        <v>13.9</v>
      </c>
      <c r="P1265" s="33" t="s">
        <v>1816</v>
      </c>
      <c r="Q1265" s="34">
        <f t="shared" si="64"/>
        <v>7.4</v>
      </c>
      <c r="R1265" s="25">
        <v>3</v>
      </c>
      <c r="S1265" s="34">
        <f t="shared" si="63"/>
        <v>22.2</v>
      </c>
    </row>
    <row r="1266" spans="1:19">
      <c r="A1266" s="25">
        <v>1263</v>
      </c>
      <c r="B1266" s="25" t="s">
        <v>2259</v>
      </c>
      <c r="C1266" s="25"/>
      <c r="D1266" s="25" t="s">
        <v>1708</v>
      </c>
      <c r="E1266" s="37" t="s">
        <v>1636</v>
      </c>
      <c r="F1266" s="29" t="s">
        <v>2238</v>
      </c>
      <c r="G1266" s="25" t="s">
        <v>1708</v>
      </c>
      <c r="H1266" s="29" t="s">
        <v>1844</v>
      </c>
      <c r="I1266" s="25">
        <v>2</v>
      </c>
      <c r="J1266" s="25">
        <v>26</v>
      </c>
      <c r="K1266" s="32">
        <v>8.6999999999999993</v>
      </c>
      <c r="L1266" s="33">
        <v>461.9</v>
      </c>
      <c r="M1266" s="33" t="s">
        <v>1742</v>
      </c>
      <c r="N1266" s="33">
        <v>1</v>
      </c>
      <c r="O1266" s="30">
        <v>18.2</v>
      </c>
      <c r="P1266" s="33" t="s">
        <v>1816</v>
      </c>
      <c r="Q1266" s="34">
        <f t="shared" si="64"/>
        <v>8.6999999999999993</v>
      </c>
      <c r="R1266" s="25">
        <v>3</v>
      </c>
      <c r="S1266" s="34">
        <f t="shared" si="63"/>
        <v>26.1</v>
      </c>
    </row>
    <row r="1267" spans="1:19">
      <c r="A1267" s="25">
        <v>1264</v>
      </c>
      <c r="B1267" s="25" t="s">
        <v>2259</v>
      </c>
      <c r="C1267" s="25"/>
      <c r="D1267" s="25" t="s">
        <v>1708</v>
      </c>
      <c r="E1267" s="37" t="s">
        <v>1637</v>
      </c>
      <c r="F1267" s="29" t="s">
        <v>2233</v>
      </c>
      <c r="G1267" s="25" t="s">
        <v>1708</v>
      </c>
      <c r="H1267" s="29" t="s">
        <v>1828</v>
      </c>
      <c r="I1267" s="25">
        <v>2</v>
      </c>
      <c r="J1267" s="25">
        <v>26</v>
      </c>
      <c r="K1267" s="32">
        <v>6</v>
      </c>
      <c r="L1267" s="33">
        <v>317.5</v>
      </c>
      <c r="M1267" s="33" t="s">
        <v>1742</v>
      </c>
      <c r="N1267" s="33">
        <v>1</v>
      </c>
      <c r="O1267" s="30">
        <v>11.5</v>
      </c>
      <c r="P1267" s="33" t="s">
        <v>1816</v>
      </c>
      <c r="Q1267" s="34">
        <f t="shared" si="64"/>
        <v>6</v>
      </c>
      <c r="R1267" s="25">
        <v>3</v>
      </c>
      <c r="S1267" s="34">
        <f t="shared" si="63"/>
        <v>18</v>
      </c>
    </row>
    <row r="1268" spans="1:19">
      <c r="A1268" s="25">
        <v>1265</v>
      </c>
      <c r="B1268" s="25" t="s">
        <v>2259</v>
      </c>
      <c r="C1268" s="25"/>
      <c r="D1268" s="25" t="s">
        <v>1708</v>
      </c>
      <c r="E1268" s="37" t="s">
        <v>1638</v>
      </c>
      <c r="F1268" s="29" t="s">
        <v>2251</v>
      </c>
      <c r="G1268" s="25" t="s">
        <v>1708</v>
      </c>
      <c r="H1268" s="29" t="s">
        <v>1828</v>
      </c>
      <c r="I1268" s="25">
        <v>2</v>
      </c>
      <c r="J1268" s="25">
        <v>26</v>
      </c>
      <c r="K1268" s="32">
        <v>3.5</v>
      </c>
      <c r="L1268" s="33">
        <v>187.5</v>
      </c>
      <c r="M1268" s="33" t="s">
        <v>1742</v>
      </c>
      <c r="N1268" s="33">
        <v>1</v>
      </c>
      <c r="O1268" s="30">
        <v>9</v>
      </c>
      <c r="P1268" s="33" t="s">
        <v>1816</v>
      </c>
      <c r="Q1268" s="34">
        <f t="shared" si="64"/>
        <v>3.5</v>
      </c>
      <c r="R1268" s="25">
        <v>3</v>
      </c>
      <c r="S1268" s="34">
        <f t="shared" si="63"/>
        <v>10.5</v>
      </c>
    </row>
    <row r="1269" spans="1:19">
      <c r="A1269" s="25">
        <v>1266</v>
      </c>
      <c r="B1269" s="25" t="s">
        <v>2259</v>
      </c>
      <c r="C1269" s="25"/>
      <c r="D1269" s="25" t="s">
        <v>1708</v>
      </c>
      <c r="E1269" s="37" t="s">
        <v>1639</v>
      </c>
      <c r="F1269" s="29" t="s">
        <v>2258</v>
      </c>
      <c r="G1269" s="25" t="s">
        <v>1708</v>
      </c>
      <c r="H1269" s="29" t="s">
        <v>1828</v>
      </c>
      <c r="I1269" s="25">
        <v>2</v>
      </c>
      <c r="J1269" s="25">
        <v>26</v>
      </c>
      <c r="K1269" s="32">
        <v>7.5</v>
      </c>
      <c r="L1269" s="33">
        <v>395.5</v>
      </c>
      <c r="M1269" s="33" t="s">
        <v>1742</v>
      </c>
      <c r="N1269" s="33">
        <v>1</v>
      </c>
      <c r="O1269" s="30">
        <v>13</v>
      </c>
      <c r="P1269" s="33" t="s">
        <v>1807</v>
      </c>
      <c r="Q1269" s="34">
        <f t="shared" si="64"/>
        <v>7.5</v>
      </c>
      <c r="R1269" s="25">
        <v>3</v>
      </c>
      <c r="S1269" s="34">
        <f t="shared" si="63"/>
        <v>22.5</v>
      </c>
    </row>
    <row r="1270" spans="1:19">
      <c r="A1270" s="25">
        <v>1267</v>
      </c>
      <c r="B1270" s="25" t="s">
        <v>2259</v>
      </c>
      <c r="C1270" s="25"/>
      <c r="D1270" s="25" t="s">
        <v>1708</v>
      </c>
      <c r="E1270" s="37" t="s">
        <v>1640</v>
      </c>
      <c r="F1270" s="29" t="s">
        <v>2222</v>
      </c>
      <c r="G1270" s="25" t="s">
        <v>1708</v>
      </c>
      <c r="H1270" s="29" t="s">
        <v>1741</v>
      </c>
      <c r="I1270" s="25">
        <v>2</v>
      </c>
      <c r="J1270" s="25">
        <v>26</v>
      </c>
      <c r="K1270" s="32">
        <v>7.5</v>
      </c>
      <c r="L1270" s="33">
        <v>395.5</v>
      </c>
      <c r="M1270" s="33" t="s">
        <v>1742</v>
      </c>
      <c r="N1270" s="33">
        <v>1</v>
      </c>
      <c r="O1270" s="30">
        <v>13</v>
      </c>
      <c r="P1270" s="33" t="s">
        <v>1807</v>
      </c>
      <c r="Q1270" s="34">
        <f t="shared" si="64"/>
        <v>7.5</v>
      </c>
      <c r="R1270" s="25">
        <v>3</v>
      </c>
      <c r="S1270" s="34">
        <f t="shared" si="63"/>
        <v>22.5</v>
      </c>
    </row>
    <row r="1271" spans="1:19">
      <c r="A1271" s="25">
        <v>1268</v>
      </c>
      <c r="B1271" s="25" t="s">
        <v>2259</v>
      </c>
      <c r="C1271" s="25"/>
      <c r="D1271" s="25" t="s">
        <v>1708</v>
      </c>
      <c r="E1271" s="37" t="s">
        <v>1641</v>
      </c>
      <c r="F1271" s="29" t="s">
        <v>2219</v>
      </c>
      <c r="G1271" s="25" t="s">
        <v>1708</v>
      </c>
      <c r="H1271" s="29" t="s">
        <v>1828</v>
      </c>
      <c r="I1271" s="25">
        <v>2</v>
      </c>
      <c r="J1271" s="25">
        <v>26</v>
      </c>
      <c r="K1271" s="32">
        <v>7.1</v>
      </c>
      <c r="L1271" s="33">
        <v>374.7</v>
      </c>
      <c r="M1271" s="33" t="s">
        <v>1742</v>
      </c>
      <c r="N1271" s="33">
        <v>1</v>
      </c>
      <c r="O1271" s="30">
        <v>12.6</v>
      </c>
      <c r="P1271" s="33" t="s">
        <v>1807</v>
      </c>
      <c r="Q1271" s="34">
        <f t="shared" si="64"/>
        <v>7.1</v>
      </c>
      <c r="R1271" s="25">
        <v>3</v>
      </c>
      <c r="S1271" s="34">
        <f t="shared" si="63"/>
        <v>21.3</v>
      </c>
    </row>
    <row r="1272" spans="1:19">
      <c r="A1272" s="25">
        <v>1269</v>
      </c>
      <c r="B1272" s="25" t="s">
        <v>2259</v>
      </c>
      <c r="C1272" s="25"/>
      <c r="D1272" s="25" t="s">
        <v>1708</v>
      </c>
      <c r="E1272" s="37" t="s">
        <v>1642</v>
      </c>
      <c r="F1272" s="29" t="s">
        <v>2003</v>
      </c>
      <c r="G1272" s="25" t="s">
        <v>1708</v>
      </c>
      <c r="H1272" s="29" t="s">
        <v>1741</v>
      </c>
      <c r="I1272" s="25">
        <v>2</v>
      </c>
      <c r="J1272" s="25">
        <v>26</v>
      </c>
      <c r="K1272" s="32">
        <v>8.4</v>
      </c>
      <c r="L1272" s="33">
        <v>442.3</v>
      </c>
      <c r="M1272" s="33" t="s">
        <v>1742</v>
      </c>
      <c r="N1272" s="33">
        <v>1</v>
      </c>
      <c r="O1272" s="30">
        <v>13.9</v>
      </c>
      <c r="P1272" s="33" t="s">
        <v>1807</v>
      </c>
      <c r="Q1272" s="34">
        <f t="shared" si="64"/>
        <v>8.4</v>
      </c>
      <c r="R1272" s="25">
        <v>3</v>
      </c>
      <c r="S1272" s="34">
        <f t="shared" si="63"/>
        <v>25.2</v>
      </c>
    </row>
    <row r="1273" spans="1:19">
      <c r="A1273" s="25">
        <v>1270</v>
      </c>
      <c r="B1273" s="25" t="s">
        <v>2259</v>
      </c>
      <c r="C1273" s="25"/>
      <c r="D1273" s="25" t="s">
        <v>2263</v>
      </c>
      <c r="E1273" s="37" t="s">
        <v>2264</v>
      </c>
      <c r="F1273" s="29" t="s">
        <v>2256</v>
      </c>
      <c r="G1273" s="25" t="s">
        <v>2263</v>
      </c>
      <c r="H1273" s="29" t="s">
        <v>1844</v>
      </c>
      <c r="I1273" s="25">
        <v>2</v>
      </c>
      <c r="J1273" s="25">
        <v>8</v>
      </c>
      <c r="K1273" s="32">
        <v>69.8</v>
      </c>
      <c r="L1273" s="33">
        <v>1166.5</v>
      </c>
      <c r="M1273" s="33" t="s">
        <v>1742</v>
      </c>
      <c r="N1273" s="33">
        <v>1</v>
      </c>
      <c r="O1273" s="30">
        <v>119.5</v>
      </c>
      <c r="P1273" s="33" t="s">
        <v>1816</v>
      </c>
      <c r="Q1273" s="34">
        <f t="shared" si="64"/>
        <v>69.8</v>
      </c>
      <c r="R1273" s="25">
        <v>3</v>
      </c>
      <c r="S1273" s="34">
        <f t="shared" si="63"/>
        <v>209.4</v>
      </c>
    </row>
    <row r="1274" spans="1:19">
      <c r="A1274" s="25">
        <v>1271</v>
      </c>
      <c r="B1274" s="25" t="s">
        <v>2259</v>
      </c>
      <c r="C1274" s="25"/>
      <c r="D1274" s="25" t="s">
        <v>2263</v>
      </c>
      <c r="E1274" s="37" t="s">
        <v>1643</v>
      </c>
      <c r="F1274" s="29" t="s">
        <v>2232</v>
      </c>
      <c r="G1274" s="25" t="s">
        <v>2263</v>
      </c>
      <c r="H1274" s="29" t="s">
        <v>1844</v>
      </c>
      <c r="I1274" s="25">
        <v>2</v>
      </c>
      <c r="J1274" s="25">
        <v>8</v>
      </c>
      <c r="K1274" s="32">
        <v>17.5</v>
      </c>
      <c r="L1274" s="33">
        <v>289.2</v>
      </c>
      <c r="M1274" s="33" t="s">
        <v>1742</v>
      </c>
      <c r="N1274" s="33">
        <v>1</v>
      </c>
      <c r="O1274" s="30">
        <v>26.7</v>
      </c>
      <c r="P1274" s="33" t="s">
        <v>1816</v>
      </c>
      <c r="Q1274" s="34">
        <f t="shared" si="64"/>
        <v>17.5</v>
      </c>
      <c r="R1274" s="25">
        <v>3</v>
      </c>
      <c r="S1274" s="34">
        <f t="shared" si="63"/>
        <v>52.5</v>
      </c>
    </row>
    <row r="1275" spans="1:19">
      <c r="A1275" s="25">
        <v>1272</v>
      </c>
      <c r="B1275" s="25" t="s">
        <v>2259</v>
      </c>
      <c r="C1275" s="25"/>
      <c r="D1275" s="25" t="s">
        <v>2263</v>
      </c>
      <c r="E1275" s="37" t="s">
        <v>1644</v>
      </c>
      <c r="F1275" s="29" t="s">
        <v>2232</v>
      </c>
      <c r="G1275" s="25" t="s">
        <v>2263</v>
      </c>
      <c r="H1275" s="29" t="s">
        <v>1844</v>
      </c>
      <c r="I1275" s="25">
        <v>2</v>
      </c>
      <c r="J1275" s="25">
        <v>8</v>
      </c>
      <c r="K1275" s="32">
        <v>21.6</v>
      </c>
      <c r="L1275" s="33">
        <v>354.8</v>
      </c>
      <c r="M1275" s="33" t="s">
        <v>1742</v>
      </c>
      <c r="N1275" s="33">
        <v>1</v>
      </c>
      <c r="O1275" s="30">
        <v>30.8</v>
      </c>
      <c r="P1275" s="33" t="s">
        <v>1816</v>
      </c>
      <c r="Q1275" s="34">
        <f t="shared" si="64"/>
        <v>21.6</v>
      </c>
      <c r="R1275" s="25">
        <v>3</v>
      </c>
      <c r="S1275" s="34">
        <f t="shared" si="63"/>
        <v>64.8</v>
      </c>
    </row>
    <row r="1276" spans="1:19">
      <c r="A1276" s="25">
        <v>1273</v>
      </c>
      <c r="B1276" s="25" t="s">
        <v>2259</v>
      </c>
      <c r="C1276" s="25"/>
      <c r="D1276" s="25" t="s">
        <v>2263</v>
      </c>
      <c r="E1276" s="37" t="s">
        <v>1645</v>
      </c>
      <c r="F1276" s="29" t="s">
        <v>2238</v>
      </c>
      <c r="G1276" s="25" t="s">
        <v>2263</v>
      </c>
      <c r="H1276" s="29" t="s">
        <v>1844</v>
      </c>
      <c r="I1276" s="25">
        <v>2</v>
      </c>
      <c r="J1276" s="25">
        <v>8</v>
      </c>
      <c r="K1276" s="33">
        <v>10.9</v>
      </c>
      <c r="L1276" s="33">
        <v>182.6</v>
      </c>
      <c r="M1276" s="33" t="s">
        <v>1742</v>
      </c>
      <c r="N1276" s="33">
        <v>1</v>
      </c>
      <c r="O1276" s="30">
        <v>19.100000000000001</v>
      </c>
      <c r="P1276" s="33" t="s">
        <v>1816</v>
      </c>
      <c r="Q1276" s="34">
        <f t="shared" si="64"/>
        <v>10.9</v>
      </c>
      <c r="R1276" s="25">
        <v>3</v>
      </c>
      <c r="S1276" s="34">
        <f t="shared" si="63"/>
        <v>32.700000000000003</v>
      </c>
    </row>
    <row r="1277" spans="1:19">
      <c r="A1277" s="25">
        <v>1274</v>
      </c>
      <c r="B1277" s="25" t="s">
        <v>2259</v>
      </c>
      <c r="C1277" s="25"/>
      <c r="D1277" s="25" t="s">
        <v>2263</v>
      </c>
      <c r="E1277" s="37" t="s">
        <v>1646</v>
      </c>
      <c r="F1277" s="29" t="s">
        <v>2238</v>
      </c>
      <c r="G1277" s="25" t="s">
        <v>2263</v>
      </c>
      <c r="H1277" s="29" t="s">
        <v>1844</v>
      </c>
      <c r="I1277" s="25">
        <v>2</v>
      </c>
      <c r="J1277" s="25">
        <v>8</v>
      </c>
      <c r="K1277" s="33">
        <v>26.4</v>
      </c>
      <c r="L1277" s="33">
        <v>430.6</v>
      </c>
      <c r="M1277" s="33" t="s">
        <v>1742</v>
      </c>
      <c r="N1277" s="33">
        <v>1</v>
      </c>
      <c r="O1277" s="30">
        <v>34.6</v>
      </c>
      <c r="P1277" s="33" t="s">
        <v>1816</v>
      </c>
      <c r="Q1277" s="34">
        <f t="shared" si="64"/>
        <v>26.4</v>
      </c>
      <c r="R1277" s="25">
        <v>3</v>
      </c>
      <c r="S1277" s="34">
        <f t="shared" si="63"/>
        <v>79.2</v>
      </c>
    </row>
    <row r="1278" spans="1:19">
      <c r="A1278" s="25">
        <v>1275</v>
      </c>
      <c r="B1278" s="25" t="s">
        <v>2259</v>
      </c>
      <c r="C1278" s="25"/>
      <c r="D1278" s="25" t="s">
        <v>2263</v>
      </c>
      <c r="E1278" s="37" t="s">
        <v>1647</v>
      </c>
      <c r="F1278" s="29" t="s">
        <v>2233</v>
      </c>
      <c r="G1278" s="25" t="s">
        <v>2263</v>
      </c>
      <c r="H1278" s="29" t="s">
        <v>1828</v>
      </c>
      <c r="I1278" s="25">
        <v>2</v>
      </c>
      <c r="J1278" s="25">
        <v>8</v>
      </c>
      <c r="K1278" s="33">
        <v>1.4</v>
      </c>
      <c r="L1278" s="33">
        <v>26.6</v>
      </c>
      <c r="M1278" s="33" t="s">
        <v>1742</v>
      </c>
      <c r="N1278" s="33">
        <v>1</v>
      </c>
      <c r="O1278" s="30">
        <v>5.6</v>
      </c>
      <c r="P1278" s="33" t="s">
        <v>1816</v>
      </c>
      <c r="Q1278" s="34">
        <f t="shared" si="64"/>
        <v>1.4</v>
      </c>
      <c r="R1278" s="25">
        <v>3</v>
      </c>
      <c r="S1278" s="34">
        <f t="shared" si="63"/>
        <v>4.2</v>
      </c>
    </row>
    <row r="1279" spans="1:19">
      <c r="A1279" s="25">
        <v>1276</v>
      </c>
      <c r="B1279" s="25" t="s">
        <v>2259</v>
      </c>
      <c r="C1279" s="25"/>
      <c r="D1279" s="25" t="s">
        <v>2263</v>
      </c>
      <c r="E1279" s="37" t="s">
        <v>1648</v>
      </c>
      <c r="F1279" s="29" t="s">
        <v>2251</v>
      </c>
      <c r="G1279" s="25" t="s">
        <v>2263</v>
      </c>
      <c r="H1279" s="29" t="s">
        <v>1828</v>
      </c>
      <c r="I1279" s="25">
        <v>2</v>
      </c>
      <c r="J1279" s="25">
        <v>8</v>
      </c>
      <c r="K1279" s="33">
        <v>6</v>
      </c>
      <c r="L1279" s="33">
        <v>100.2</v>
      </c>
      <c r="M1279" s="33" t="s">
        <v>1742</v>
      </c>
      <c r="N1279" s="33">
        <v>1</v>
      </c>
      <c r="O1279" s="30">
        <v>10.199999999999999</v>
      </c>
      <c r="P1279" s="33" t="s">
        <v>1816</v>
      </c>
      <c r="Q1279" s="34">
        <f t="shared" si="64"/>
        <v>6</v>
      </c>
      <c r="R1279" s="25">
        <v>3</v>
      </c>
      <c r="S1279" s="34">
        <f t="shared" si="63"/>
        <v>18</v>
      </c>
    </row>
    <row r="1280" spans="1:19">
      <c r="A1280" s="25">
        <v>1277</v>
      </c>
      <c r="B1280" s="25" t="s">
        <v>2259</v>
      </c>
      <c r="C1280" s="25"/>
      <c r="D1280" s="25" t="s">
        <v>2263</v>
      </c>
      <c r="E1280" s="37" t="s">
        <v>1649</v>
      </c>
      <c r="F1280" s="29" t="s">
        <v>2222</v>
      </c>
      <c r="G1280" s="25" t="s">
        <v>2263</v>
      </c>
      <c r="H1280" s="29" t="s">
        <v>1741</v>
      </c>
      <c r="I1280" s="25">
        <v>2</v>
      </c>
      <c r="J1280" s="25">
        <v>8</v>
      </c>
      <c r="K1280" s="33">
        <v>8.1</v>
      </c>
      <c r="L1280" s="33">
        <v>133.80000000000001</v>
      </c>
      <c r="M1280" s="33" t="s">
        <v>1742</v>
      </c>
      <c r="N1280" s="33">
        <v>1</v>
      </c>
      <c r="O1280" s="30">
        <v>12.3</v>
      </c>
      <c r="P1280" s="33" t="s">
        <v>1807</v>
      </c>
      <c r="Q1280" s="34">
        <f t="shared" si="64"/>
        <v>8.1</v>
      </c>
      <c r="R1280" s="25">
        <v>3</v>
      </c>
      <c r="S1280" s="34">
        <f t="shared" si="63"/>
        <v>24.3</v>
      </c>
    </row>
    <row r="1281" spans="1:19">
      <c r="A1281" s="25">
        <v>1278</v>
      </c>
      <c r="B1281" s="25" t="s">
        <v>2259</v>
      </c>
      <c r="C1281" s="25"/>
      <c r="D1281" s="25" t="s">
        <v>2263</v>
      </c>
      <c r="E1281" s="37" t="s">
        <v>1650</v>
      </c>
      <c r="F1281" s="29" t="s">
        <v>2222</v>
      </c>
      <c r="G1281" s="25" t="s">
        <v>2263</v>
      </c>
      <c r="H1281" s="29" t="s">
        <v>1741</v>
      </c>
      <c r="I1281" s="25">
        <v>2</v>
      </c>
      <c r="J1281" s="25">
        <v>8</v>
      </c>
      <c r="K1281" s="33">
        <v>8.1</v>
      </c>
      <c r="L1281" s="33">
        <v>133.80000000000001</v>
      </c>
      <c r="M1281" s="33" t="s">
        <v>1742</v>
      </c>
      <c r="N1281" s="33">
        <v>1</v>
      </c>
      <c r="O1281" s="30">
        <v>12.3</v>
      </c>
      <c r="P1281" s="33" t="s">
        <v>1807</v>
      </c>
      <c r="Q1281" s="34">
        <f t="shared" si="64"/>
        <v>8.1</v>
      </c>
      <c r="R1281" s="25">
        <v>3</v>
      </c>
      <c r="S1281" s="34">
        <f t="shared" si="63"/>
        <v>24.3</v>
      </c>
    </row>
    <row r="1282" spans="1:19">
      <c r="A1282" s="25">
        <v>1279</v>
      </c>
      <c r="B1282" s="25" t="s">
        <v>2259</v>
      </c>
      <c r="C1282" s="25"/>
      <c r="D1282" s="25" t="s">
        <v>2263</v>
      </c>
      <c r="E1282" s="37" t="s">
        <v>1651</v>
      </c>
      <c r="F1282" s="29" t="s">
        <v>2219</v>
      </c>
      <c r="G1282" s="25" t="s">
        <v>2263</v>
      </c>
      <c r="H1282" s="29" t="s">
        <v>1828</v>
      </c>
      <c r="I1282" s="25">
        <v>2</v>
      </c>
      <c r="J1282" s="25">
        <v>8</v>
      </c>
      <c r="K1282" s="33">
        <v>11.5</v>
      </c>
      <c r="L1282" s="33">
        <v>188.2</v>
      </c>
      <c r="M1282" s="33" t="s">
        <v>1742</v>
      </c>
      <c r="N1282" s="33">
        <v>1</v>
      </c>
      <c r="O1282" s="30">
        <v>15.7</v>
      </c>
      <c r="P1282" s="33" t="s">
        <v>1807</v>
      </c>
      <c r="Q1282" s="34">
        <f t="shared" si="64"/>
        <v>11.5</v>
      </c>
      <c r="R1282" s="25">
        <v>3</v>
      </c>
      <c r="S1282" s="34">
        <f t="shared" si="63"/>
        <v>34.5</v>
      </c>
    </row>
    <row r="1283" spans="1:19">
      <c r="A1283" s="25">
        <v>1280</v>
      </c>
      <c r="B1283" s="25" t="s">
        <v>2259</v>
      </c>
      <c r="C1283" s="25"/>
      <c r="D1283" s="25" t="s">
        <v>2263</v>
      </c>
      <c r="E1283" s="37" t="s">
        <v>1652</v>
      </c>
      <c r="F1283" s="29" t="s">
        <v>2003</v>
      </c>
      <c r="G1283" s="25" t="s">
        <v>2263</v>
      </c>
      <c r="H1283" s="29" t="s">
        <v>1741</v>
      </c>
      <c r="I1283" s="25">
        <v>2</v>
      </c>
      <c r="J1283" s="25">
        <v>8</v>
      </c>
      <c r="K1283" s="33">
        <v>3.6</v>
      </c>
      <c r="L1283" s="33">
        <v>61.8</v>
      </c>
      <c r="M1283" s="33" t="s">
        <v>1742</v>
      </c>
      <c r="N1283" s="33">
        <v>1</v>
      </c>
      <c r="O1283" s="30">
        <v>7.8</v>
      </c>
      <c r="P1283" s="33" t="s">
        <v>1807</v>
      </c>
      <c r="Q1283" s="34">
        <f t="shared" si="64"/>
        <v>3.6</v>
      </c>
      <c r="R1283" s="25">
        <v>3</v>
      </c>
      <c r="S1283" s="34">
        <f t="shared" si="63"/>
        <v>10.8</v>
      </c>
    </row>
    <row r="1284" spans="1:19">
      <c r="A1284" s="25">
        <v>1281</v>
      </c>
      <c r="B1284" s="25" t="s">
        <v>2259</v>
      </c>
      <c r="C1284" s="25"/>
      <c r="D1284" s="25" t="s">
        <v>2263</v>
      </c>
      <c r="E1284" s="37" t="s">
        <v>2265</v>
      </c>
      <c r="F1284" s="29" t="s">
        <v>2231</v>
      </c>
      <c r="G1284" s="25" t="s">
        <v>2263</v>
      </c>
      <c r="H1284" s="29" t="s">
        <v>1844</v>
      </c>
      <c r="I1284" s="25">
        <v>2</v>
      </c>
      <c r="J1284" s="25">
        <v>2</v>
      </c>
      <c r="K1284" s="32">
        <v>50</v>
      </c>
      <c r="L1284" s="33">
        <v>229.7</v>
      </c>
      <c r="M1284" s="33" t="s">
        <v>1742</v>
      </c>
      <c r="N1284" s="33">
        <v>1</v>
      </c>
      <c r="O1284" s="30">
        <v>79.7</v>
      </c>
      <c r="P1284" s="33" t="s">
        <v>1816</v>
      </c>
      <c r="Q1284" s="34">
        <f t="shared" si="64"/>
        <v>50</v>
      </c>
      <c r="R1284" s="25">
        <v>3</v>
      </c>
      <c r="S1284" s="34">
        <f t="shared" si="63"/>
        <v>150</v>
      </c>
    </row>
    <row r="1285" spans="1:19">
      <c r="A1285" s="25">
        <v>1282</v>
      </c>
      <c r="B1285" s="25" t="s">
        <v>2259</v>
      </c>
      <c r="C1285" s="25"/>
      <c r="D1285" s="25" t="s">
        <v>2263</v>
      </c>
      <c r="E1285" s="37" t="s">
        <v>1653</v>
      </c>
      <c r="F1285" s="29" t="s">
        <v>2238</v>
      </c>
      <c r="G1285" s="25" t="s">
        <v>2263</v>
      </c>
      <c r="H1285" s="29" t="s">
        <v>1844</v>
      </c>
      <c r="I1285" s="25">
        <v>2</v>
      </c>
      <c r="J1285" s="25">
        <v>2</v>
      </c>
      <c r="K1285" s="32">
        <v>14.9</v>
      </c>
      <c r="L1285" s="33">
        <v>67.8</v>
      </c>
      <c r="M1285" s="33" t="s">
        <v>1742</v>
      </c>
      <c r="N1285" s="33">
        <v>1</v>
      </c>
      <c r="O1285" s="30">
        <v>23.1</v>
      </c>
      <c r="P1285" s="33" t="s">
        <v>1816</v>
      </c>
      <c r="Q1285" s="34">
        <f t="shared" si="64"/>
        <v>14.9</v>
      </c>
      <c r="R1285" s="25">
        <v>3</v>
      </c>
      <c r="S1285" s="34">
        <f t="shared" ref="S1285:S1348" si="65">IF(R1285="",0,ROUND(Q1285*R1285,1))</f>
        <v>44.7</v>
      </c>
    </row>
    <row r="1286" spans="1:19">
      <c r="A1286" s="25">
        <v>1283</v>
      </c>
      <c r="B1286" s="25" t="s">
        <v>2259</v>
      </c>
      <c r="C1286" s="25"/>
      <c r="D1286" s="25" t="s">
        <v>2263</v>
      </c>
      <c r="E1286" s="37" t="s">
        <v>1654</v>
      </c>
      <c r="F1286" s="29" t="s">
        <v>1525</v>
      </c>
      <c r="G1286" s="25" t="s">
        <v>2263</v>
      </c>
      <c r="H1286" s="29" t="s">
        <v>66</v>
      </c>
      <c r="I1286" s="25">
        <v>2</v>
      </c>
      <c r="J1286" s="25">
        <v>2</v>
      </c>
      <c r="K1286" s="32">
        <v>15.2</v>
      </c>
      <c r="L1286" s="33">
        <v>70</v>
      </c>
      <c r="M1286" s="33" t="s">
        <v>1742</v>
      </c>
      <c r="N1286" s="33">
        <v>1</v>
      </c>
      <c r="O1286" s="30">
        <v>24.4</v>
      </c>
      <c r="P1286" s="33" t="s">
        <v>1816</v>
      </c>
      <c r="Q1286" s="34">
        <f t="shared" si="64"/>
        <v>15.2</v>
      </c>
      <c r="R1286" s="25">
        <v>3</v>
      </c>
      <c r="S1286" s="34">
        <f t="shared" si="65"/>
        <v>45.6</v>
      </c>
    </row>
    <row r="1287" spans="1:19">
      <c r="A1287" s="25">
        <v>1284</v>
      </c>
      <c r="B1287" s="25" t="s">
        <v>2259</v>
      </c>
      <c r="C1287" s="25"/>
      <c r="D1287" s="25" t="s">
        <v>2263</v>
      </c>
      <c r="E1287" s="37" t="s">
        <v>1655</v>
      </c>
      <c r="F1287" s="29" t="s">
        <v>2000</v>
      </c>
      <c r="G1287" s="25" t="s">
        <v>2263</v>
      </c>
      <c r="H1287" s="29" t="s">
        <v>1844</v>
      </c>
      <c r="I1287" s="25">
        <v>2</v>
      </c>
      <c r="J1287" s="25">
        <v>2</v>
      </c>
      <c r="K1287" s="32">
        <v>7.4</v>
      </c>
      <c r="L1287" s="33">
        <v>34.799999999999997</v>
      </c>
      <c r="M1287" s="33" t="s">
        <v>1742</v>
      </c>
      <c r="N1287" s="33">
        <v>1</v>
      </c>
      <c r="O1287" s="30">
        <v>12.6</v>
      </c>
      <c r="P1287" s="33" t="s">
        <v>1816</v>
      </c>
      <c r="Q1287" s="34">
        <f t="shared" si="64"/>
        <v>7.4</v>
      </c>
      <c r="R1287" s="25">
        <v>3</v>
      </c>
      <c r="S1287" s="34">
        <f t="shared" si="65"/>
        <v>22.2</v>
      </c>
    </row>
    <row r="1288" spans="1:19">
      <c r="A1288" s="25">
        <v>1285</v>
      </c>
      <c r="B1288" s="25" t="s">
        <v>2259</v>
      </c>
      <c r="C1288" s="25"/>
      <c r="D1288" s="25" t="s">
        <v>2263</v>
      </c>
      <c r="E1288" s="37" t="s">
        <v>1656</v>
      </c>
      <c r="F1288" s="29" t="s">
        <v>2238</v>
      </c>
      <c r="G1288" s="25" t="s">
        <v>2263</v>
      </c>
      <c r="H1288" s="29" t="s">
        <v>66</v>
      </c>
      <c r="I1288" s="25">
        <v>2</v>
      </c>
      <c r="J1288" s="25">
        <v>2</v>
      </c>
      <c r="K1288" s="32">
        <v>8.6999999999999993</v>
      </c>
      <c r="L1288" s="33">
        <v>43</v>
      </c>
      <c r="M1288" s="33" t="s">
        <v>1742</v>
      </c>
      <c r="N1288" s="33">
        <v>1</v>
      </c>
      <c r="O1288" s="30">
        <v>16.899999999999999</v>
      </c>
      <c r="P1288" s="33" t="s">
        <v>67</v>
      </c>
      <c r="Q1288" s="34">
        <f t="shared" si="64"/>
        <v>8.6999999999999993</v>
      </c>
      <c r="R1288" s="25">
        <v>3</v>
      </c>
      <c r="S1288" s="34">
        <f t="shared" si="65"/>
        <v>26.1</v>
      </c>
    </row>
    <row r="1289" spans="1:19">
      <c r="A1289" s="25">
        <v>1286</v>
      </c>
      <c r="B1289" s="25" t="s">
        <v>2259</v>
      </c>
      <c r="C1289" s="25"/>
      <c r="D1289" s="25" t="s">
        <v>2263</v>
      </c>
      <c r="E1289" s="37" t="s">
        <v>1657</v>
      </c>
      <c r="F1289" s="29" t="s">
        <v>2233</v>
      </c>
      <c r="G1289" s="25" t="s">
        <v>2262</v>
      </c>
      <c r="H1289" s="29" t="s">
        <v>1828</v>
      </c>
      <c r="I1289" s="25">
        <v>2</v>
      </c>
      <c r="J1289" s="25">
        <v>2</v>
      </c>
      <c r="K1289" s="32">
        <v>6</v>
      </c>
      <c r="L1289" s="33">
        <v>28.2</v>
      </c>
      <c r="M1289" s="33" t="s">
        <v>1742</v>
      </c>
      <c r="N1289" s="33">
        <v>1</v>
      </c>
      <c r="O1289" s="30">
        <v>10.199999999999999</v>
      </c>
      <c r="P1289" s="33" t="s">
        <v>1816</v>
      </c>
      <c r="Q1289" s="34">
        <f t="shared" si="64"/>
        <v>6</v>
      </c>
      <c r="R1289" s="25">
        <v>3</v>
      </c>
      <c r="S1289" s="34">
        <f t="shared" si="65"/>
        <v>18</v>
      </c>
    </row>
    <row r="1290" spans="1:19">
      <c r="A1290" s="25">
        <v>1287</v>
      </c>
      <c r="B1290" s="25" t="s">
        <v>2259</v>
      </c>
      <c r="C1290" s="25"/>
      <c r="D1290" s="25" t="s">
        <v>2263</v>
      </c>
      <c r="E1290" s="37" t="s">
        <v>1658</v>
      </c>
      <c r="F1290" s="29" t="s">
        <v>2251</v>
      </c>
      <c r="G1290" s="25" t="s">
        <v>2263</v>
      </c>
      <c r="H1290" s="29" t="s">
        <v>1828</v>
      </c>
      <c r="I1290" s="25">
        <v>2</v>
      </c>
      <c r="J1290" s="25">
        <v>2</v>
      </c>
      <c r="K1290" s="32">
        <v>3.5</v>
      </c>
      <c r="L1290" s="33">
        <v>18.2</v>
      </c>
      <c r="M1290" s="33" t="s">
        <v>1742</v>
      </c>
      <c r="N1290" s="33">
        <v>1</v>
      </c>
      <c r="O1290" s="30">
        <v>7.7</v>
      </c>
      <c r="P1290" s="33" t="s">
        <v>1816</v>
      </c>
      <c r="Q1290" s="34">
        <f t="shared" si="64"/>
        <v>3.5</v>
      </c>
      <c r="R1290" s="25">
        <v>3</v>
      </c>
      <c r="S1290" s="34">
        <f t="shared" si="65"/>
        <v>10.5</v>
      </c>
    </row>
    <row r="1291" spans="1:19">
      <c r="A1291" s="25">
        <v>1288</v>
      </c>
      <c r="B1291" s="25" t="s">
        <v>1622</v>
      </c>
      <c r="C1291" s="25"/>
      <c r="D1291" s="25" t="s">
        <v>2262</v>
      </c>
      <c r="E1291" s="37" t="s">
        <v>1659</v>
      </c>
      <c r="F1291" s="29" t="s">
        <v>2258</v>
      </c>
      <c r="G1291" s="25" t="s">
        <v>2263</v>
      </c>
      <c r="H1291" s="29" t="s">
        <v>1828</v>
      </c>
      <c r="I1291" s="25">
        <v>2</v>
      </c>
      <c r="J1291" s="25">
        <v>2</v>
      </c>
      <c r="K1291" s="32">
        <v>7.5</v>
      </c>
      <c r="L1291" s="33">
        <v>34.200000000000003</v>
      </c>
      <c r="M1291" s="33" t="s">
        <v>1742</v>
      </c>
      <c r="N1291" s="33">
        <v>1</v>
      </c>
      <c r="O1291" s="30">
        <v>11.7</v>
      </c>
      <c r="P1291" s="33" t="s">
        <v>1807</v>
      </c>
      <c r="Q1291" s="34">
        <f t="shared" si="64"/>
        <v>7.5</v>
      </c>
      <c r="R1291" s="25">
        <v>3</v>
      </c>
      <c r="S1291" s="34">
        <f t="shared" si="65"/>
        <v>22.5</v>
      </c>
    </row>
    <row r="1292" spans="1:19">
      <c r="A1292" s="25">
        <v>1289</v>
      </c>
      <c r="B1292" s="25" t="s">
        <v>2259</v>
      </c>
      <c r="C1292" s="25"/>
      <c r="D1292" s="25" t="s">
        <v>2263</v>
      </c>
      <c r="E1292" s="37" t="s">
        <v>1660</v>
      </c>
      <c r="F1292" s="29" t="s">
        <v>1482</v>
      </c>
      <c r="G1292" s="25" t="s">
        <v>2263</v>
      </c>
      <c r="H1292" s="29" t="s">
        <v>1741</v>
      </c>
      <c r="I1292" s="25">
        <v>2</v>
      </c>
      <c r="J1292" s="25">
        <v>2</v>
      </c>
      <c r="K1292" s="32">
        <v>7.5</v>
      </c>
      <c r="L1292" s="33">
        <v>34.200000000000003</v>
      </c>
      <c r="M1292" s="33" t="s">
        <v>1742</v>
      </c>
      <c r="N1292" s="33">
        <v>1</v>
      </c>
      <c r="O1292" s="30">
        <v>11.7</v>
      </c>
      <c r="P1292" s="33" t="s">
        <v>62</v>
      </c>
      <c r="Q1292" s="34">
        <f t="shared" si="64"/>
        <v>7.5</v>
      </c>
      <c r="R1292" s="25">
        <v>3</v>
      </c>
      <c r="S1292" s="34">
        <f t="shared" si="65"/>
        <v>22.5</v>
      </c>
    </row>
    <row r="1293" spans="1:19">
      <c r="A1293" s="25">
        <v>1290</v>
      </c>
      <c r="B1293" s="25" t="s">
        <v>2259</v>
      </c>
      <c r="C1293" s="25"/>
      <c r="D1293" s="25" t="s">
        <v>2263</v>
      </c>
      <c r="E1293" s="37" t="s">
        <v>1661</v>
      </c>
      <c r="F1293" s="29" t="s">
        <v>2219</v>
      </c>
      <c r="G1293" s="25" t="s">
        <v>2263</v>
      </c>
      <c r="H1293" s="29" t="s">
        <v>52</v>
      </c>
      <c r="I1293" s="25">
        <v>2</v>
      </c>
      <c r="J1293" s="25">
        <v>2</v>
      </c>
      <c r="K1293" s="32">
        <v>7.1</v>
      </c>
      <c r="L1293" s="33">
        <v>32.6</v>
      </c>
      <c r="M1293" s="33" t="s">
        <v>1742</v>
      </c>
      <c r="N1293" s="33">
        <v>1</v>
      </c>
      <c r="O1293" s="30">
        <v>11.3</v>
      </c>
      <c r="P1293" s="33" t="s">
        <v>1807</v>
      </c>
      <c r="Q1293" s="34">
        <f t="shared" si="64"/>
        <v>7.1</v>
      </c>
      <c r="R1293" s="25">
        <v>3</v>
      </c>
      <c r="S1293" s="34">
        <f t="shared" si="65"/>
        <v>21.3</v>
      </c>
    </row>
    <row r="1294" spans="1:19">
      <c r="A1294" s="25">
        <v>1291</v>
      </c>
      <c r="B1294" s="25" t="s">
        <v>1622</v>
      </c>
      <c r="C1294" s="25"/>
      <c r="D1294" s="25" t="s">
        <v>2263</v>
      </c>
      <c r="E1294" s="37" t="s">
        <v>1662</v>
      </c>
      <c r="F1294" s="29" t="s">
        <v>2003</v>
      </c>
      <c r="G1294" s="25" t="s">
        <v>2263</v>
      </c>
      <c r="H1294" s="29" t="s">
        <v>1741</v>
      </c>
      <c r="I1294" s="25">
        <v>2</v>
      </c>
      <c r="J1294" s="25">
        <v>2</v>
      </c>
      <c r="K1294" s="32">
        <v>8.4</v>
      </c>
      <c r="L1294" s="33">
        <v>37.799999999999997</v>
      </c>
      <c r="M1294" s="33" t="s">
        <v>1742</v>
      </c>
      <c r="N1294" s="33">
        <v>1</v>
      </c>
      <c r="O1294" s="30">
        <v>12.6</v>
      </c>
      <c r="P1294" s="33" t="s">
        <v>1807</v>
      </c>
      <c r="Q1294" s="34">
        <f t="shared" si="64"/>
        <v>8.4</v>
      </c>
      <c r="R1294" s="25">
        <v>3</v>
      </c>
      <c r="S1294" s="34">
        <f t="shared" si="65"/>
        <v>25.2</v>
      </c>
    </row>
    <row r="1295" spans="1:19">
      <c r="A1295" s="25">
        <v>1292</v>
      </c>
      <c r="B1295" s="25" t="s">
        <v>1622</v>
      </c>
      <c r="C1295" s="25"/>
      <c r="D1295" s="25" t="s">
        <v>2263</v>
      </c>
      <c r="E1295" s="37" t="s">
        <v>2266</v>
      </c>
      <c r="F1295" s="29" t="s">
        <v>2248</v>
      </c>
      <c r="G1295" s="25" t="s">
        <v>2263</v>
      </c>
      <c r="H1295" s="29" t="s">
        <v>1844</v>
      </c>
      <c r="I1295" s="25">
        <v>2</v>
      </c>
      <c r="J1295" s="25">
        <v>8</v>
      </c>
      <c r="K1295" s="33">
        <v>38.29</v>
      </c>
      <c r="L1295" s="33">
        <v>639.29999999999995</v>
      </c>
      <c r="M1295" s="33" t="s">
        <v>1742</v>
      </c>
      <c r="N1295" s="33">
        <v>1</v>
      </c>
      <c r="O1295" s="30">
        <v>65</v>
      </c>
      <c r="P1295" s="33" t="s">
        <v>1816</v>
      </c>
      <c r="Q1295" s="34">
        <f t="shared" si="64"/>
        <v>38.29</v>
      </c>
      <c r="R1295" s="25">
        <v>3</v>
      </c>
      <c r="S1295" s="34">
        <f t="shared" si="65"/>
        <v>114.9</v>
      </c>
    </row>
    <row r="1296" spans="1:19">
      <c r="A1296" s="25">
        <v>1293</v>
      </c>
      <c r="B1296" s="25" t="s">
        <v>2259</v>
      </c>
      <c r="C1296" s="25"/>
      <c r="D1296" s="25" t="s">
        <v>2263</v>
      </c>
      <c r="E1296" s="37" t="s">
        <v>1663</v>
      </c>
      <c r="F1296" s="29" t="s">
        <v>2249</v>
      </c>
      <c r="G1296" s="25" t="s">
        <v>2263</v>
      </c>
      <c r="H1296" s="29" t="s">
        <v>1844</v>
      </c>
      <c r="I1296" s="25">
        <v>2</v>
      </c>
      <c r="J1296" s="25">
        <v>8</v>
      </c>
      <c r="K1296" s="33">
        <v>39.6</v>
      </c>
      <c r="L1296" s="33">
        <v>655.8</v>
      </c>
      <c r="M1296" s="33" t="s">
        <v>1742</v>
      </c>
      <c r="N1296" s="33">
        <v>1</v>
      </c>
      <c r="O1296" s="30">
        <v>61.8</v>
      </c>
      <c r="P1296" s="33" t="s">
        <v>1816</v>
      </c>
      <c r="Q1296" s="34">
        <f t="shared" si="64"/>
        <v>39.6</v>
      </c>
      <c r="R1296" s="25">
        <v>3</v>
      </c>
      <c r="S1296" s="34">
        <f t="shared" si="65"/>
        <v>118.8</v>
      </c>
    </row>
    <row r="1297" spans="1:19">
      <c r="A1297" s="25">
        <v>1294</v>
      </c>
      <c r="B1297" s="25" t="s">
        <v>2259</v>
      </c>
      <c r="C1297" s="25"/>
      <c r="D1297" s="25" t="s">
        <v>2263</v>
      </c>
      <c r="E1297" s="37" t="s">
        <v>1664</v>
      </c>
      <c r="F1297" s="29" t="s">
        <v>2250</v>
      </c>
      <c r="G1297" s="25" t="s">
        <v>2263</v>
      </c>
      <c r="H1297" s="29" t="s">
        <v>1844</v>
      </c>
      <c r="I1297" s="25">
        <v>2</v>
      </c>
      <c r="J1297" s="25">
        <v>8</v>
      </c>
      <c r="K1297" s="33">
        <v>15.9</v>
      </c>
      <c r="L1297" s="33">
        <v>264.60000000000002</v>
      </c>
      <c r="M1297" s="33" t="s">
        <v>1742</v>
      </c>
      <c r="N1297" s="33">
        <v>1</v>
      </c>
      <c r="O1297" s="30">
        <v>26.1</v>
      </c>
      <c r="P1297" s="33" t="s">
        <v>1816</v>
      </c>
      <c r="Q1297" s="34">
        <f t="shared" si="64"/>
        <v>15.9</v>
      </c>
      <c r="R1297" s="25">
        <v>3</v>
      </c>
      <c r="S1297" s="34">
        <f t="shared" si="65"/>
        <v>47.7</v>
      </c>
    </row>
    <row r="1298" spans="1:19">
      <c r="A1298" s="25">
        <v>1295</v>
      </c>
      <c r="B1298" s="25" t="s">
        <v>2259</v>
      </c>
      <c r="C1298" s="25"/>
      <c r="D1298" s="25" t="s">
        <v>2262</v>
      </c>
      <c r="E1298" s="37" t="s">
        <v>1665</v>
      </c>
      <c r="F1298" s="29" t="s">
        <v>2250</v>
      </c>
      <c r="G1298" s="25" t="s">
        <v>2263</v>
      </c>
      <c r="H1298" s="29" t="s">
        <v>1844</v>
      </c>
      <c r="I1298" s="25">
        <v>2</v>
      </c>
      <c r="J1298" s="25">
        <v>8</v>
      </c>
      <c r="K1298" s="33">
        <v>22.6</v>
      </c>
      <c r="L1298" s="33">
        <v>371.8</v>
      </c>
      <c r="M1298" s="33" t="s">
        <v>1742</v>
      </c>
      <c r="N1298" s="33">
        <v>1</v>
      </c>
      <c r="O1298" s="30">
        <v>32.799999999999997</v>
      </c>
      <c r="P1298" s="33" t="s">
        <v>67</v>
      </c>
      <c r="Q1298" s="34">
        <f t="shared" si="64"/>
        <v>22.6</v>
      </c>
      <c r="R1298" s="25">
        <v>3</v>
      </c>
      <c r="S1298" s="34">
        <f t="shared" si="65"/>
        <v>67.8</v>
      </c>
    </row>
    <row r="1299" spans="1:19">
      <c r="A1299" s="25">
        <v>1296</v>
      </c>
      <c r="B1299" s="25" t="s">
        <v>2259</v>
      </c>
      <c r="C1299" s="25"/>
      <c r="D1299" s="25" t="s">
        <v>2263</v>
      </c>
      <c r="E1299" s="37" t="s">
        <v>1666</v>
      </c>
      <c r="F1299" s="29" t="s">
        <v>2232</v>
      </c>
      <c r="G1299" s="25" t="s">
        <v>2263</v>
      </c>
      <c r="H1299" s="29" t="s">
        <v>1844</v>
      </c>
      <c r="I1299" s="25">
        <v>2</v>
      </c>
      <c r="J1299" s="25">
        <v>8</v>
      </c>
      <c r="K1299" s="33">
        <v>16.600000000000001</v>
      </c>
      <c r="L1299" s="33">
        <v>274.8</v>
      </c>
      <c r="M1299" s="33" t="s">
        <v>1742</v>
      </c>
      <c r="N1299" s="33">
        <v>1</v>
      </c>
      <c r="O1299" s="30">
        <v>25.8</v>
      </c>
      <c r="P1299" s="33" t="s">
        <v>67</v>
      </c>
      <c r="Q1299" s="34">
        <f t="shared" si="64"/>
        <v>16.600000000000001</v>
      </c>
      <c r="R1299" s="25">
        <v>3</v>
      </c>
      <c r="S1299" s="34">
        <f t="shared" si="65"/>
        <v>49.8</v>
      </c>
    </row>
    <row r="1300" spans="1:19">
      <c r="A1300" s="25">
        <v>1297</v>
      </c>
      <c r="B1300" s="25" t="s">
        <v>1622</v>
      </c>
      <c r="C1300" s="25"/>
      <c r="D1300" s="25" t="s">
        <v>2263</v>
      </c>
      <c r="E1300" s="37" t="s">
        <v>1667</v>
      </c>
      <c r="F1300" s="29" t="s">
        <v>2232</v>
      </c>
      <c r="G1300" s="25" t="s">
        <v>2263</v>
      </c>
      <c r="H1300" s="29" t="s">
        <v>1844</v>
      </c>
      <c r="I1300" s="25">
        <v>2</v>
      </c>
      <c r="J1300" s="25">
        <v>8</v>
      </c>
      <c r="K1300" s="33">
        <v>28.1</v>
      </c>
      <c r="L1300" s="33">
        <v>458.8</v>
      </c>
      <c r="M1300" s="33" t="s">
        <v>1742</v>
      </c>
      <c r="N1300" s="33">
        <v>1</v>
      </c>
      <c r="O1300" s="30">
        <v>37.299999999999997</v>
      </c>
      <c r="P1300" s="33" t="s">
        <v>1816</v>
      </c>
      <c r="Q1300" s="34">
        <f t="shared" si="64"/>
        <v>28.1</v>
      </c>
      <c r="R1300" s="25">
        <v>3</v>
      </c>
      <c r="S1300" s="34">
        <f t="shared" si="65"/>
        <v>84.3</v>
      </c>
    </row>
    <row r="1301" spans="1:19">
      <c r="A1301" s="25">
        <v>1298</v>
      </c>
      <c r="B1301" s="25" t="s">
        <v>2259</v>
      </c>
      <c r="C1301" s="25"/>
      <c r="D1301" s="25" t="s">
        <v>2263</v>
      </c>
      <c r="E1301" s="37" t="s">
        <v>1668</v>
      </c>
      <c r="F1301" s="29" t="s">
        <v>2233</v>
      </c>
      <c r="G1301" s="25" t="s">
        <v>2263</v>
      </c>
      <c r="H1301" s="29" t="s">
        <v>1828</v>
      </c>
      <c r="I1301" s="25">
        <v>2</v>
      </c>
      <c r="J1301" s="25">
        <v>8</v>
      </c>
      <c r="K1301" s="33">
        <v>5.8</v>
      </c>
      <c r="L1301" s="33">
        <v>97</v>
      </c>
      <c r="M1301" s="33" t="s">
        <v>1742</v>
      </c>
      <c r="N1301" s="33">
        <v>1</v>
      </c>
      <c r="O1301" s="30">
        <v>10</v>
      </c>
      <c r="P1301" s="33" t="s">
        <v>1816</v>
      </c>
      <c r="Q1301" s="34">
        <f t="shared" si="64"/>
        <v>5.8</v>
      </c>
      <c r="R1301" s="25">
        <v>3</v>
      </c>
      <c r="S1301" s="34">
        <f t="shared" si="65"/>
        <v>17.399999999999999</v>
      </c>
    </row>
    <row r="1302" spans="1:19">
      <c r="A1302" s="25">
        <v>1299</v>
      </c>
      <c r="B1302" s="25" t="s">
        <v>2259</v>
      </c>
      <c r="C1302" s="25"/>
      <c r="D1302" s="25" t="s">
        <v>2263</v>
      </c>
      <c r="E1302" s="37" t="s">
        <v>1669</v>
      </c>
      <c r="F1302" s="29" t="s">
        <v>2267</v>
      </c>
      <c r="G1302" s="25" t="s">
        <v>2263</v>
      </c>
      <c r="H1302" s="29" t="s">
        <v>1828</v>
      </c>
      <c r="I1302" s="25">
        <v>2</v>
      </c>
      <c r="J1302" s="25">
        <v>8</v>
      </c>
      <c r="K1302" s="33">
        <v>5.5</v>
      </c>
      <c r="L1302" s="33">
        <v>92.2</v>
      </c>
      <c r="M1302" s="33" t="s">
        <v>1742</v>
      </c>
      <c r="N1302" s="33">
        <v>1</v>
      </c>
      <c r="O1302" s="30">
        <v>9.6999999999999993</v>
      </c>
      <c r="P1302" s="33" t="s">
        <v>1816</v>
      </c>
      <c r="Q1302" s="34">
        <f t="shared" si="64"/>
        <v>5.5</v>
      </c>
      <c r="R1302" s="25">
        <v>3</v>
      </c>
      <c r="S1302" s="34">
        <f t="shared" si="65"/>
        <v>16.5</v>
      </c>
    </row>
    <row r="1303" spans="1:19">
      <c r="A1303" s="25">
        <v>1300</v>
      </c>
      <c r="B1303" s="25" t="s">
        <v>2259</v>
      </c>
      <c r="C1303" s="25"/>
      <c r="D1303" s="25" t="s">
        <v>2263</v>
      </c>
      <c r="E1303" s="37" t="s">
        <v>1670</v>
      </c>
      <c r="F1303" s="29" t="s">
        <v>1482</v>
      </c>
      <c r="G1303" s="25" t="s">
        <v>2262</v>
      </c>
      <c r="H1303" s="29" t="s">
        <v>1741</v>
      </c>
      <c r="I1303" s="25">
        <v>2</v>
      </c>
      <c r="J1303" s="25">
        <v>8</v>
      </c>
      <c r="K1303" s="33">
        <v>10</v>
      </c>
      <c r="L1303" s="33">
        <v>164.2</v>
      </c>
      <c r="M1303" s="33" t="s">
        <v>1742</v>
      </c>
      <c r="N1303" s="33">
        <v>1</v>
      </c>
      <c r="O1303" s="30">
        <v>14.2</v>
      </c>
      <c r="P1303" s="33" t="s">
        <v>1807</v>
      </c>
      <c r="Q1303" s="34">
        <f t="shared" si="64"/>
        <v>10</v>
      </c>
      <c r="R1303" s="25">
        <v>3</v>
      </c>
      <c r="S1303" s="34">
        <f t="shared" si="65"/>
        <v>30</v>
      </c>
    </row>
    <row r="1304" spans="1:19">
      <c r="A1304" s="25">
        <v>1301</v>
      </c>
      <c r="B1304" s="25" t="s">
        <v>2259</v>
      </c>
      <c r="C1304" s="25"/>
      <c r="D1304" s="25" t="s">
        <v>2263</v>
      </c>
      <c r="E1304" s="37" t="s">
        <v>1671</v>
      </c>
      <c r="F1304" s="29" t="s">
        <v>2222</v>
      </c>
      <c r="G1304" s="25" t="s">
        <v>2263</v>
      </c>
      <c r="H1304" s="29" t="s">
        <v>1741</v>
      </c>
      <c r="I1304" s="25">
        <v>2</v>
      </c>
      <c r="J1304" s="25">
        <v>8</v>
      </c>
      <c r="K1304" s="33">
        <v>10</v>
      </c>
      <c r="L1304" s="33">
        <v>164.2</v>
      </c>
      <c r="M1304" s="33" t="s">
        <v>1742</v>
      </c>
      <c r="N1304" s="33">
        <v>1</v>
      </c>
      <c r="O1304" s="30">
        <v>14.2</v>
      </c>
      <c r="P1304" s="33" t="s">
        <v>62</v>
      </c>
      <c r="Q1304" s="34">
        <f t="shared" si="64"/>
        <v>10</v>
      </c>
      <c r="R1304" s="25">
        <v>3</v>
      </c>
      <c r="S1304" s="34">
        <f t="shared" si="65"/>
        <v>30</v>
      </c>
    </row>
    <row r="1305" spans="1:19">
      <c r="A1305" s="25">
        <v>1302</v>
      </c>
      <c r="B1305" s="25" t="s">
        <v>2259</v>
      </c>
      <c r="C1305" s="25"/>
      <c r="D1305" s="25" t="s">
        <v>2263</v>
      </c>
      <c r="E1305" s="37" t="s">
        <v>1672</v>
      </c>
      <c r="F1305" s="29" t="s">
        <v>2219</v>
      </c>
      <c r="G1305" s="25" t="s">
        <v>2263</v>
      </c>
      <c r="H1305" s="29" t="s">
        <v>1828</v>
      </c>
      <c r="I1305" s="25">
        <v>2</v>
      </c>
      <c r="J1305" s="25">
        <v>8</v>
      </c>
      <c r="K1305" s="33">
        <v>12</v>
      </c>
      <c r="L1305" s="33">
        <v>196.2</v>
      </c>
      <c r="M1305" s="33" t="s">
        <v>1742</v>
      </c>
      <c r="N1305" s="33">
        <v>1</v>
      </c>
      <c r="O1305" s="30">
        <v>16.2</v>
      </c>
      <c r="P1305" s="33" t="s">
        <v>1807</v>
      </c>
      <c r="Q1305" s="34">
        <f t="shared" si="64"/>
        <v>12</v>
      </c>
      <c r="R1305" s="25">
        <v>3</v>
      </c>
      <c r="S1305" s="34">
        <f t="shared" si="65"/>
        <v>36</v>
      </c>
    </row>
    <row r="1306" spans="1:19">
      <c r="A1306" s="25">
        <v>1303</v>
      </c>
      <c r="B1306" s="25" t="s">
        <v>2259</v>
      </c>
      <c r="C1306" s="25"/>
      <c r="D1306" s="25" t="s">
        <v>2263</v>
      </c>
      <c r="E1306" s="37" t="s">
        <v>1673</v>
      </c>
      <c r="F1306" s="29" t="s">
        <v>2003</v>
      </c>
      <c r="G1306" s="25" t="s">
        <v>2263</v>
      </c>
      <c r="H1306" s="29" t="s">
        <v>1741</v>
      </c>
      <c r="I1306" s="25">
        <v>2</v>
      </c>
      <c r="J1306" s="25">
        <v>8</v>
      </c>
      <c r="K1306" s="33">
        <v>8.4</v>
      </c>
      <c r="L1306" s="33">
        <v>138.6</v>
      </c>
      <c r="M1306" s="33" t="s">
        <v>1742</v>
      </c>
      <c r="N1306" s="33">
        <v>1</v>
      </c>
      <c r="O1306" s="30">
        <v>12.6</v>
      </c>
      <c r="P1306" s="33" t="s">
        <v>1807</v>
      </c>
      <c r="Q1306" s="34">
        <f t="shared" si="64"/>
        <v>8.4</v>
      </c>
      <c r="R1306" s="25">
        <v>3</v>
      </c>
      <c r="S1306" s="34">
        <f t="shared" si="65"/>
        <v>25.2</v>
      </c>
    </row>
    <row r="1307" spans="1:19">
      <c r="A1307" s="25">
        <v>1304</v>
      </c>
      <c r="B1307" s="25" t="s">
        <v>2259</v>
      </c>
      <c r="C1307" s="25"/>
      <c r="D1307" s="25" t="s">
        <v>2262</v>
      </c>
      <c r="E1307" s="37" t="s">
        <v>1674</v>
      </c>
      <c r="F1307" s="29" t="s">
        <v>2268</v>
      </c>
      <c r="G1307" s="25" t="s">
        <v>77</v>
      </c>
      <c r="H1307" s="29" t="s">
        <v>1844</v>
      </c>
      <c r="I1307" s="25">
        <v>2</v>
      </c>
      <c r="J1307" s="25">
        <v>8</v>
      </c>
      <c r="K1307" s="33">
        <v>10.7</v>
      </c>
      <c r="L1307" s="33">
        <v>178.6</v>
      </c>
      <c r="M1307" s="33" t="s">
        <v>1742</v>
      </c>
      <c r="N1307" s="33">
        <v>1</v>
      </c>
      <c r="O1307" s="30">
        <v>18.100000000000001</v>
      </c>
      <c r="P1307" s="33" t="s">
        <v>1816</v>
      </c>
      <c r="Q1307" s="34">
        <f t="shared" si="64"/>
        <v>10.7</v>
      </c>
      <c r="R1307" s="25">
        <v>3</v>
      </c>
      <c r="S1307" s="34">
        <f t="shared" si="65"/>
        <v>32.1</v>
      </c>
    </row>
    <row r="1308" spans="1:19">
      <c r="A1308" s="25">
        <v>1305</v>
      </c>
      <c r="B1308" s="25" t="s">
        <v>1622</v>
      </c>
      <c r="C1308" s="25"/>
      <c r="D1308" s="25" t="s">
        <v>2263</v>
      </c>
      <c r="E1308" s="37" t="s">
        <v>2269</v>
      </c>
      <c r="F1308" s="29" t="s">
        <v>2254</v>
      </c>
      <c r="G1308" s="25" t="s">
        <v>2263</v>
      </c>
      <c r="H1308" s="29" t="s">
        <v>1844</v>
      </c>
      <c r="I1308" s="25">
        <v>2</v>
      </c>
      <c r="J1308" s="25">
        <v>8</v>
      </c>
      <c r="K1308" s="33">
        <v>63.5</v>
      </c>
      <c r="L1308" s="33">
        <v>1056.7</v>
      </c>
      <c r="M1308" s="33" t="s">
        <v>1742</v>
      </c>
      <c r="N1308" s="33">
        <v>1</v>
      </c>
      <c r="O1308" s="30">
        <v>104.2</v>
      </c>
      <c r="P1308" s="33" t="s">
        <v>1816</v>
      </c>
      <c r="Q1308" s="34">
        <f t="shared" si="64"/>
        <v>63.5</v>
      </c>
      <c r="R1308" s="25">
        <v>3</v>
      </c>
      <c r="S1308" s="34">
        <f t="shared" si="65"/>
        <v>190.5</v>
      </c>
    </row>
    <row r="1309" spans="1:19">
      <c r="A1309" s="25">
        <v>1306</v>
      </c>
      <c r="B1309" s="25" t="s">
        <v>2259</v>
      </c>
      <c r="C1309" s="25"/>
      <c r="D1309" s="25" t="s">
        <v>2262</v>
      </c>
      <c r="E1309" s="37" t="s">
        <v>1675</v>
      </c>
      <c r="F1309" s="29" t="s">
        <v>2232</v>
      </c>
      <c r="G1309" s="25" t="s">
        <v>2263</v>
      </c>
      <c r="H1309" s="29" t="s">
        <v>66</v>
      </c>
      <c r="I1309" s="25">
        <v>2</v>
      </c>
      <c r="J1309" s="25">
        <v>8</v>
      </c>
      <c r="K1309" s="33">
        <v>13.7</v>
      </c>
      <c r="L1309" s="33">
        <v>228.4</v>
      </c>
      <c r="M1309" s="33" t="s">
        <v>1742</v>
      </c>
      <c r="N1309" s="33">
        <v>1</v>
      </c>
      <c r="O1309" s="30">
        <v>22.9</v>
      </c>
      <c r="P1309" s="33" t="s">
        <v>1816</v>
      </c>
      <c r="Q1309" s="34">
        <f t="shared" si="64"/>
        <v>13.7</v>
      </c>
      <c r="R1309" s="25">
        <v>3</v>
      </c>
      <c r="S1309" s="34">
        <f t="shared" si="65"/>
        <v>41.1</v>
      </c>
    </row>
    <row r="1310" spans="1:19">
      <c r="A1310" s="25">
        <v>1307</v>
      </c>
      <c r="B1310" s="25" t="s">
        <v>1622</v>
      </c>
      <c r="C1310" s="25"/>
      <c r="D1310" s="25" t="s">
        <v>2263</v>
      </c>
      <c r="E1310" s="37" t="s">
        <v>1676</v>
      </c>
      <c r="F1310" s="29" t="s">
        <v>2238</v>
      </c>
      <c r="G1310" s="25" t="s">
        <v>2263</v>
      </c>
      <c r="H1310" s="29" t="s">
        <v>66</v>
      </c>
      <c r="I1310" s="25">
        <v>2</v>
      </c>
      <c r="J1310" s="25">
        <v>8</v>
      </c>
      <c r="K1310" s="33">
        <v>20</v>
      </c>
      <c r="L1310" s="33">
        <v>328.2</v>
      </c>
      <c r="M1310" s="33" t="s">
        <v>1742</v>
      </c>
      <c r="N1310" s="33">
        <v>1</v>
      </c>
      <c r="O1310" s="30">
        <v>28.2</v>
      </c>
      <c r="P1310" s="33" t="s">
        <v>1816</v>
      </c>
      <c r="Q1310" s="34">
        <f t="shared" si="64"/>
        <v>20</v>
      </c>
      <c r="R1310" s="25">
        <v>3</v>
      </c>
      <c r="S1310" s="34">
        <f t="shared" si="65"/>
        <v>60</v>
      </c>
    </row>
    <row r="1311" spans="1:19">
      <c r="A1311" s="25">
        <v>1308</v>
      </c>
      <c r="B1311" s="25" t="s">
        <v>2259</v>
      </c>
      <c r="C1311" s="25"/>
      <c r="D1311" s="25" t="s">
        <v>2262</v>
      </c>
      <c r="E1311" s="37" t="s">
        <v>1677</v>
      </c>
      <c r="F1311" s="29" t="s">
        <v>1533</v>
      </c>
      <c r="G1311" s="25" t="s">
        <v>2262</v>
      </c>
      <c r="H1311" s="29" t="s">
        <v>1844</v>
      </c>
      <c r="I1311" s="25">
        <v>2</v>
      </c>
      <c r="J1311" s="25">
        <v>8</v>
      </c>
      <c r="K1311" s="33">
        <v>9.4</v>
      </c>
      <c r="L1311" s="33">
        <v>158.6</v>
      </c>
      <c r="M1311" s="33" t="s">
        <v>1742</v>
      </c>
      <c r="N1311" s="33">
        <v>1</v>
      </c>
      <c r="O1311" s="30">
        <v>17.600000000000001</v>
      </c>
      <c r="P1311" s="33" t="s">
        <v>67</v>
      </c>
      <c r="Q1311" s="34">
        <f t="shared" ref="Q1311:Q1374" si="66">K1311</f>
        <v>9.4</v>
      </c>
      <c r="R1311" s="25">
        <v>3</v>
      </c>
      <c r="S1311" s="34">
        <f t="shared" si="65"/>
        <v>28.2</v>
      </c>
    </row>
    <row r="1312" spans="1:19">
      <c r="A1312" s="25">
        <v>1309</v>
      </c>
      <c r="B1312" s="25" t="s">
        <v>2259</v>
      </c>
      <c r="C1312" s="25"/>
      <c r="D1312" s="25" t="s">
        <v>2263</v>
      </c>
      <c r="E1312" s="37" t="s">
        <v>1678</v>
      </c>
      <c r="F1312" s="29" t="s">
        <v>1533</v>
      </c>
      <c r="G1312" s="25" t="s">
        <v>2263</v>
      </c>
      <c r="H1312" s="29" t="s">
        <v>1844</v>
      </c>
      <c r="I1312" s="25">
        <v>2</v>
      </c>
      <c r="J1312" s="25">
        <v>8</v>
      </c>
      <c r="K1312" s="33">
        <v>27.3</v>
      </c>
      <c r="L1312" s="33">
        <v>445</v>
      </c>
      <c r="M1312" s="33" t="s">
        <v>1742</v>
      </c>
      <c r="N1312" s="33">
        <v>1</v>
      </c>
      <c r="O1312" s="30">
        <v>35.5</v>
      </c>
      <c r="P1312" s="33" t="s">
        <v>1816</v>
      </c>
      <c r="Q1312" s="34">
        <f t="shared" si="66"/>
        <v>27.3</v>
      </c>
      <c r="R1312" s="25">
        <v>3</v>
      </c>
      <c r="S1312" s="34">
        <f t="shared" si="65"/>
        <v>81.900000000000006</v>
      </c>
    </row>
    <row r="1313" spans="1:19">
      <c r="A1313" s="25">
        <v>1310</v>
      </c>
      <c r="B1313" s="25" t="s">
        <v>2259</v>
      </c>
      <c r="C1313" s="25"/>
      <c r="D1313" s="25" t="s">
        <v>2263</v>
      </c>
      <c r="E1313" s="37" t="s">
        <v>1679</v>
      </c>
      <c r="F1313" s="29" t="s">
        <v>2233</v>
      </c>
      <c r="G1313" s="25" t="s">
        <v>2263</v>
      </c>
      <c r="H1313" s="29" t="s">
        <v>1828</v>
      </c>
      <c r="I1313" s="25">
        <v>2</v>
      </c>
      <c r="J1313" s="25">
        <v>8</v>
      </c>
      <c r="K1313" s="33">
        <v>4.5</v>
      </c>
      <c r="L1313" s="33">
        <v>76.2</v>
      </c>
      <c r="M1313" s="33" t="s">
        <v>1742</v>
      </c>
      <c r="N1313" s="33">
        <v>1</v>
      </c>
      <c r="O1313" s="30">
        <v>8.6999999999999993</v>
      </c>
      <c r="P1313" s="33" t="s">
        <v>67</v>
      </c>
      <c r="Q1313" s="34">
        <f t="shared" si="66"/>
        <v>4.5</v>
      </c>
      <c r="R1313" s="25">
        <v>3</v>
      </c>
      <c r="S1313" s="34">
        <f t="shared" si="65"/>
        <v>13.5</v>
      </c>
    </row>
    <row r="1314" spans="1:19">
      <c r="A1314" s="25">
        <v>1311</v>
      </c>
      <c r="B1314" s="25" t="s">
        <v>2259</v>
      </c>
      <c r="C1314" s="25"/>
      <c r="D1314" s="25" t="s">
        <v>2263</v>
      </c>
      <c r="E1314" s="37" t="s">
        <v>1680</v>
      </c>
      <c r="F1314" s="29" t="s">
        <v>2267</v>
      </c>
      <c r="G1314" s="25" t="s">
        <v>2263</v>
      </c>
      <c r="H1314" s="29" t="s">
        <v>1828</v>
      </c>
      <c r="I1314" s="25">
        <v>2</v>
      </c>
      <c r="J1314" s="25">
        <v>8</v>
      </c>
      <c r="K1314" s="33">
        <v>4.5</v>
      </c>
      <c r="L1314" s="33">
        <v>76.2</v>
      </c>
      <c r="M1314" s="33" t="s">
        <v>1742</v>
      </c>
      <c r="N1314" s="33">
        <v>1</v>
      </c>
      <c r="O1314" s="30">
        <v>8.6999999999999993</v>
      </c>
      <c r="P1314" s="33" t="s">
        <v>1816</v>
      </c>
      <c r="Q1314" s="34">
        <f t="shared" si="66"/>
        <v>4.5</v>
      </c>
      <c r="R1314" s="25">
        <v>3</v>
      </c>
      <c r="S1314" s="34">
        <f t="shared" si="65"/>
        <v>13.5</v>
      </c>
    </row>
    <row r="1315" spans="1:19">
      <c r="A1315" s="25">
        <v>1312</v>
      </c>
      <c r="B1315" s="25" t="s">
        <v>1622</v>
      </c>
      <c r="C1315" s="25"/>
      <c r="D1315" s="25" t="s">
        <v>2262</v>
      </c>
      <c r="E1315" s="37" t="s">
        <v>1681</v>
      </c>
      <c r="F1315" s="29" t="s">
        <v>1482</v>
      </c>
      <c r="G1315" s="25" t="s">
        <v>2263</v>
      </c>
      <c r="H1315" s="29" t="s">
        <v>1741</v>
      </c>
      <c r="I1315" s="25">
        <v>2</v>
      </c>
      <c r="J1315" s="25">
        <v>8</v>
      </c>
      <c r="K1315" s="33">
        <v>13.6</v>
      </c>
      <c r="L1315" s="33">
        <v>221.8</v>
      </c>
      <c r="M1315" s="33" t="s">
        <v>1742</v>
      </c>
      <c r="N1315" s="33">
        <v>1</v>
      </c>
      <c r="O1315" s="30">
        <v>17.8</v>
      </c>
      <c r="P1315" s="33" t="s">
        <v>1807</v>
      </c>
      <c r="Q1315" s="34">
        <f t="shared" si="66"/>
        <v>13.6</v>
      </c>
      <c r="R1315" s="25">
        <v>3</v>
      </c>
      <c r="S1315" s="34">
        <f t="shared" si="65"/>
        <v>40.799999999999997</v>
      </c>
    </row>
    <row r="1316" spans="1:19">
      <c r="A1316" s="25">
        <v>1313</v>
      </c>
      <c r="B1316" s="25" t="s">
        <v>2259</v>
      </c>
      <c r="C1316" s="25"/>
      <c r="D1316" s="25" t="s">
        <v>2263</v>
      </c>
      <c r="E1316" s="37" t="s">
        <v>1682</v>
      </c>
      <c r="F1316" s="29" t="s">
        <v>2222</v>
      </c>
      <c r="G1316" s="25" t="s">
        <v>2263</v>
      </c>
      <c r="H1316" s="29" t="s">
        <v>1741</v>
      </c>
      <c r="I1316" s="25">
        <v>2</v>
      </c>
      <c r="J1316" s="25">
        <v>8</v>
      </c>
      <c r="K1316" s="33">
        <v>13.6</v>
      </c>
      <c r="L1316" s="33">
        <v>221.8</v>
      </c>
      <c r="M1316" s="33" t="s">
        <v>1742</v>
      </c>
      <c r="N1316" s="33">
        <v>1</v>
      </c>
      <c r="O1316" s="30">
        <v>17.8</v>
      </c>
      <c r="P1316" s="33" t="s">
        <v>1807</v>
      </c>
      <c r="Q1316" s="34">
        <f t="shared" si="66"/>
        <v>13.6</v>
      </c>
      <c r="R1316" s="25">
        <v>3</v>
      </c>
      <c r="S1316" s="34">
        <f t="shared" si="65"/>
        <v>40.799999999999997</v>
      </c>
    </row>
    <row r="1317" spans="1:19">
      <c r="A1317" s="25">
        <v>1314</v>
      </c>
      <c r="B1317" s="25" t="s">
        <v>2259</v>
      </c>
      <c r="C1317" s="25"/>
      <c r="D1317" s="25" t="s">
        <v>2263</v>
      </c>
      <c r="E1317" s="37" t="s">
        <v>1683</v>
      </c>
      <c r="F1317" s="29" t="s">
        <v>2219</v>
      </c>
      <c r="G1317" s="25" t="s">
        <v>2263</v>
      </c>
      <c r="H1317" s="29" t="s">
        <v>1828</v>
      </c>
      <c r="I1317" s="25">
        <v>2</v>
      </c>
      <c r="J1317" s="25">
        <v>8</v>
      </c>
      <c r="K1317" s="33">
        <v>14.1</v>
      </c>
      <c r="L1317" s="33">
        <v>229.8</v>
      </c>
      <c r="M1317" s="33" t="s">
        <v>1742</v>
      </c>
      <c r="N1317" s="33">
        <v>1</v>
      </c>
      <c r="O1317" s="30">
        <v>18.3</v>
      </c>
      <c r="P1317" s="33" t="s">
        <v>1807</v>
      </c>
      <c r="Q1317" s="34">
        <f t="shared" si="66"/>
        <v>14.1</v>
      </c>
      <c r="R1317" s="25">
        <v>3</v>
      </c>
      <c r="S1317" s="34">
        <f t="shared" si="65"/>
        <v>42.3</v>
      </c>
    </row>
    <row r="1318" spans="1:19">
      <c r="A1318" s="25">
        <v>1315</v>
      </c>
      <c r="B1318" s="25" t="s">
        <v>2259</v>
      </c>
      <c r="C1318" s="25"/>
      <c r="D1318" s="25" t="s">
        <v>2263</v>
      </c>
      <c r="E1318" s="37" t="s">
        <v>1684</v>
      </c>
      <c r="F1318" s="29" t="s">
        <v>2003</v>
      </c>
      <c r="G1318" s="25" t="s">
        <v>2263</v>
      </c>
      <c r="H1318" s="29" t="s">
        <v>1741</v>
      </c>
      <c r="I1318" s="25">
        <v>2</v>
      </c>
      <c r="J1318" s="25">
        <v>8</v>
      </c>
      <c r="K1318" s="33">
        <v>7.9</v>
      </c>
      <c r="L1318" s="33">
        <v>130.6</v>
      </c>
      <c r="M1318" s="33" t="s">
        <v>1742</v>
      </c>
      <c r="N1318" s="33">
        <v>1</v>
      </c>
      <c r="O1318" s="30">
        <v>12.1</v>
      </c>
      <c r="P1318" s="33" t="s">
        <v>1807</v>
      </c>
      <c r="Q1318" s="34">
        <f t="shared" si="66"/>
        <v>7.9</v>
      </c>
      <c r="R1318" s="25">
        <v>3</v>
      </c>
      <c r="S1318" s="34">
        <f t="shared" si="65"/>
        <v>23.7</v>
      </c>
    </row>
    <row r="1319" spans="1:19">
      <c r="A1319" s="25">
        <v>1316</v>
      </c>
      <c r="B1319" s="25" t="s">
        <v>2259</v>
      </c>
      <c r="C1319" s="25"/>
      <c r="D1319" s="25" t="s">
        <v>2263</v>
      </c>
      <c r="E1319" s="37" t="s">
        <v>1685</v>
      </c>
      <c r="F1319" s="29" t="s">
        <v>2268</v>
      </c>
      <c r="G1319" s="25" t="s">
        <v>1753</v>
      </c>
      <c r="H1319" s="29" t="s">
        <v>1844</v>
      </c>
      <c r="I1319" s="25">
        <v>2</v>
      </c>
      <c r="J1319" s="25">
        <v>8</v>
      </c>
      <c r="K1319" s="33">
        <v>10.799999999999999</v>
      </c>
      <c r="L1319" s="33">
        <v>180.2</v>
      </c>
      <c r="M1319" s="33" t="s">
        <v>1742</v>
      </c>
      <c r="N1319" s="33">
        <v>1</v>
      </c>
      <c r="O1319" s="30">
        <v>18.2</v>
      </c>
      <c r="P1319" s="33" t="s">
        <v>1816</v>
      </c>
      <c r="Q1319" s="34">
        <f t="shared" si="66"/>
        <v>10.799999999999999</v>
      </c>
      <c r="R1319" s="25">
        <v>3</v>
      </c>
      <c r="S1319" s="34">
        <f t="shared" si="65"/>
        <v>32.4</v>
      </c>
    </row>
    <row r="1320" spans="1:19">
      <c r="A1320" s="25">
        <v>1317</v>
      </c>
      <c r="B1320" s="25" t="s">
        <v>2259</v>
      </c>
      <c r="C1320" s="25"/>
      <c r="D1320" s="25" t="s">
        <v>2263</v>
      </c>
      <c r="E1320" s="37" t="s">
        <v>2270</v>
      </c>
      <c r="F1320" s="29" t="s">
        <v>2256</v>
      </c>
      <c r="G1320" s="25" t="s">
        <v>2263</v>
      </c>
      <c r="H1320" s="29" t="s">
        <v>1844</v>
      </c>
      <c r="I1320" s="25">
        <v>2</v>
      </c>
      <c r="J1320" s="25">
        <v>16</v>
      </c>
      <c r="K1320" s="32">
        <v>54.4</v>
      </c>
      <c r="L1320" s="33">
        <v>1790.5</v>
      </c>
      <c r="M1320" s="33" t="s">
        <v>1742</v>
      </c>
      <c r="N1320" s="33">
        <v>1</v>
      </c>
      <c r="O1320" s="30">
        <v>104.1</v>
      </c>
      <c r="P1320" s="33" t="s">
        <v>1816</v>
      </c>
      <c r="Q1320" s="34">
        <f t="shared" si="66"/>
        <v>54.4</v>
      </c>
      <c r="R1320" s="25">
        <v>3</v>
      </c>
      <c r="S1320" s="34">
        <f t="shared" si="65"/>
        <v>163.19999999999999</v>
      </c>
    </row>
    <row r="1321" spans="1:19">
      <c r="A1321" s="25">
        <v>1318</v>
      </c>
      <c r="B1321" s="25" t="s">
        <v>2259</v>
      </c>
      <c r="C1321" s="25"/>
      <c r="D1321" s="25" t="s">
        <v>2263</v>
      </c>
      <c r="E1321" s="37" t="s">
        <v>1686</v>
      </c>
      <c r="F1321" s="29" t="s">
        <v>2232</v>
      </c>
      <c r="G1321" s="25" t="s">
        <v>2263</v>
      </c>
      <c r="H1321" s="29" t="s">
        <v>1844</v>
      </c>
      <c r="I1321" s="25">
        <v>2</v>
      </c>
      <c r="J1321" s="25">
        <v>16</v>
      </c>
      <c r="K1321" s="32">
        <v>17.5</v>
      </c>
      <c r="L1321" s="33">
        <v>569.20000000000005</v>
      </c>
      <c r="M1321" s="33" t="s">
        <v>1742</v>
      </c>
      <c r="N1321" s="33">
        <v>1</v>
      </c>
      <c r="O1321" s="30">
        <v>26.7</v>
      </c>
      <c r="P1321" s="33" t="s">
        <v>1816</v>
      </c>
      <c r="Q1321" s="34">
        <f t="shared" si="66"/>
        <v>17.5</v>
      </c>
      <c r="R1321" s="25">
        <v>3</v>
      </c>
      <c r="S1321" s="34">
        <f t="shared" si="65"/>
        <v>52.5</v>
      </c>
    </row>
    <row r="1322" spans="1:19">
      <c r="A1322" s="25">
        <v>1319</v>
      </c>
      <c r="B1322" s="25" t="s">
        <v>2259</v>
      </c>
      <c r="C1322" s="25"/>
      <c r="D1322" s="25" t="s">
        <v>2263</v>
      </c>
      <c r="E1322" s="37" t="s">
        <v>1687</v>
      </c>
      <c r="F1322" s="29" t="s">
        <v>2232</v>
      </c>
      <c r="G1322" s="25" t="s">
        <v>2263</v>
      </c>
      <c r="H1322" s="29" t="s">
        <v>1844</v>
      </c>
      <c r="I1322" s="25">
        <v>2</v>
      </c>
      <c r="J1322" s="25">
        <v>16</v>
      </c>
      <c r="K1322" s="32">
        <v>22.13</v>
      </c>
      <c r="L1322" s="33">
        <v>717.4</v>
      </c>
      <c r="M1322" s="33" t="s">
        <v>1742</v>
      </c>
      <c r="N1322" s="33">
        <v>1</v>
      </c>
      <c r="O1322" s="30">
        <v>31.3</v>
      </c>
      <c r="P1322" s="33" t="s">
        <v>1816</v>
      </c>
      <c r="Q1322" s="34">
        <f t="shared" si="66"/>
        <v>22.13</v>
      </c>
      <c r="R1322" s="25">
        <v>3</v>
      </c>
      <c r="S1322" s="34">
        <f t="shared" si="65"/>
        <v>66.400000000000006</v>
      </c>
    </row>
    <row r="1323" spans="1:19">
      <c r="A1323" s="25">
        <v>1320</v>
      </c>
      <c r="B1323" s="25" t="s">
        <v>2259</v>
      </c>
      <c r="C1323" s="25"/>
      <c r="D1323" s="25" t="s">
        <v>2263</v>
      </c>
      <c r="E1323" s="37" t="s">
        <v>1688</v>
      </c>
      <c r="F1323" s="29" t="s">
        <v>2238</v>
      </c>
      <c r="G1323" s="25" t="s">
        <v>2263</v>
      </c>
      <c r="H1323" s="29" t="s">
        <v>1844</v>
      </c>
      <c r="I1323" s="25">
        <v>2</v>
      </c>
      <c r="J1323" s="25">
        <v>16</v>
      </c>
      <c r="K1323" s="32">
        <v>10.8</v>
      </c>
      <c r="L1323" s="33">
        <v>353.8</v>
      </c>
      <c r="M1323" s="33" t="s">
        <v>1742</v>
      </c>
      <c r="N1323" s="33">
        <v>1</v>
      </c>
      <c r="O1323" s="30">
        <v>19</v>
      </c>
      <c r="P1323" s="33" t="s">
        <v>1816</v>
      </c>
      <c r="Q1323" s="34">
        <f t="shared" si="66"/>
        <v>10.8</v>
      </c>
      <c r="R1323" s="25">
        <v>3</v>
      </c>
      <c r="S1323" s="34">
        <f t="shared" si="65"/>
        <v>32.4</v>
      </c>
    </row>
    <row r="1324" spans="1:19">
      <c r="A1324" s="25">
        <v>1321</v>
      </c>
      <c r="B1324" s="25" t="s">
        <v>2259</v>
      </c>
      <c r="C1324" s="25"/>
      <c r="D1324" s="25" t="s">
        <v>2263</v>
      </c>
      <c r="E1324" s="37" t="s">
        <v>1689</v>
      </c>
      <c r="F1324" s="29" t="s">
        <v>2238</v>
      </c>
      <c r="G1324" s="25" t="s">
        <v>2263</v>
      </c>
      <c r="H1324" s="29" t="s">
        <v>1844</v>
      </c>
      <c r="I1324" s="25">
        <v>2</v>
      </c>
      <c r="J1324" s="25">
        <v>16</v>
      </c>
      <c r="K1324" s="32">
        <v>26.9</v>
      </c>
      <c r="L1324" s="33">
        <v>869</v>
      </c>
      <c r="M1324" s="33" t="s">
        <v>1742</v>
      </c>
      <c r="N1324" s="33">
        <v>1</v>
      </c>
      <c r="O1324" s="30">
        <v>35.1</v>
      </c>
      <c r="P1324" s="33" t="s">
        <v>1816</v>
      </c>
      <c r="Q1324" s="34">
        <f t="shared" si="66"/>
        <v>26.9</v>
      </c>
      <c r="R1324" s="25">
        <v>3</v>
      </c>
      <c r="S1324" s="34">
        <f t="shared" si="65"/>
        <v>80.7</v>
      </c>
    </row>
    <row r="1325" spans="1:19">
      <c r="A1325" s="25">
        <v>1322</v>
      </c>
      <c r="B1325" s="25" t="s">
        <v>2259</v>
      </c>
      <c r="C1325" s="25"/>
      <c r="D1325" s="25" t="s">
        <v>2263</v>
      </c>
      <c r="E1325" s="37" t="s">
        <v>1690</v>
      </c>
      <c r="F1325" s="29" t="s">
        <v>2233</v>
      </c>
      <c r="G1325" s="25" t="s">
        <v>2263</v>
      </c>
      <c r="H1325" s="29" t="s">
        <v>1828</v>
      </c>
      <c r="I1325" s="25">
        <v>2</v>
      </c>
      <c r="J1325" s="25">
        <v>16</v>
      </c>
      <c r="K1325" s="32">
        <v>1.2</v>
      </c>
      <c r="L1325" s="33">
        <v>42.6</v>
      </c>
      <c r="M1325" s="33" t="s">
        <v>1742</v>
      </c>
      <c r="N1325" s="33">
        <v>1</v>
      </c>
      <c r="O1325" s="30">
        <v>5.4</v>
      </c>
      <c r="P1325" s="33" t="s">
        <v>1816</v>
      </c>
      <c r="Q1325" s="34">
        <f t="shared" si="66"/>
        <v>1.2</v>
      </c>
      <c r="R1325" s="25">
        <v>3</v>
      </c>
      <c r="S1325" s="34">
        <f t="shared" si="65"/>
        <v>3.6</v>
      </c>
    </row>
    <row r="1326" spans="1:19">
      <c r="A1326" s="25">
        <v>1323</v>
      </c>
      <c r="B1326" s="25" t="s">
        <v>2259</v>
      </c>
      <c r="C1326" s="25"/>
      <c r="D1326" s="25" t="s">
        <v>2263</v>
      </c>
      <c r="E1326" s="37" t="s">
        <v>1691</v>
      </c>
      <c r="F1326" s="29" t="s">
        <v>2267</v>
      </c>
      <c r="G1326" s="25" t="s">
        <v>2263</v>
      </c>
      <c r="H1326" s="29" t="s">
        <v>1828</v>
      </c>
      <c r="I1326" s="25">
        <v>2</v>
      </c>
      <c r="J1326" s="25">
        <v>16</v>
      </c>
      <c r="K1326" s="32">
        <v>6.1</v>
      </c>
      <c r="L1326" s="33">
        <v>199.4</v>
      </c>
      <c r="M1326" s="33" t="s">
        <v>1742</v>
      </c>
      <c r="N1326" s="33">
        <v>1</v>
      </c>
      <c r="O1326" s="30">
        <v>10.3</v>
      </c>
      <c r="P1326" s="33" t="s">
        <v>1816</v>
      </c>
      <c r="Q1326" s="34">
        <f t="shared" si="66"/>
        <v>6.1</v>
      </c>
      <c r="R1326" s="25">
        <v>3</v>
      </c>
      <c r="S1326" s="34">
        <f t="shared" si="65"/>
        <v>18.3</v>
      </c>
    </row>
    <row r="1327" spans="1:19">
      <c r="A1327" s="25">
        <v>1324</v>
      </c>
      <c r="B1327" s="25" t="s">
        <v>2259</v>
      </c>
      <c r="C1327" s="25"/>
      <c r="D1327" s="25" t="s">
        <v>2263</v>
      </c>
      <c r="E1327" s="37" t="s">
        <v>1692</v>
      </c>
      <c r="F1327" s="29" t="s">
        <v>2222</v>
      </c>
      <c r="G1327" s="25" t="s">
        <v>2263</v>
      </c>
      <c r="H1327" s="29" t="s">
        <v>1741</v>
      </c>
      <c r="I1327" s="25">
        <v>2</v>
      </c>
      <c r="J1327" s="25">
        <v>16</v>
      </c>
      <c r="K1327" s="32">
        <v>8.1</v>
      </c>
      <c r="L1327" s="33">
        <v>263.39999999999998</v>
      </c>
      <c r="M1327" s="33" t="s">
        <v>1742</v>
      </c>
      <c r="N1327" s="33">
        <v>1</v>
      </c>
      <c r="O1327" s="30">
        <v>12.3</v>
      </c>
      <c r="P1327" s="33" t="s">
        <v>1807</v>
      </c>
      <c r="Q1327" s="34">
        <f t="shared" si="66"/>
        <v>8.1</v>
      </c>
      <c r="R1327" s="25">
        <v>3</v>
      </c>
      <c r="S1327" s="34">
        <f t="shared" si="65"/>
        <v>24.3</v>
      </c>
    </row>
    <row r="1328" spans="1:19">
      <c r="A1328" s="25">
        <v>1325</v>
      </c>
      <c r="B1328" s="25" t="s">
        <v>2259</v>
      </c>
      <c r="C1328" s="25"/>
      <c r="D1328" s="25" t="s">
        <v>2263</v>
      </c>
      <c r="E1328" s="37" t="s">
        <v>1693</v>
      </c>
      <c r="F1328" s="29" t="s">
        <v>2222</v>
      </c>
      <c r="G1328" s="25" t="s">
        <v>2263</v>
      </c>
      <c r="H1328" s="29" t="s">
        <v>1741</v>
      </c>
      <c r="I1328" s="25">
        <v>2</v>
      </c>
      <c r="J1328" s="25">
        <v>16</v>
      </c>
      <c r="K1328" s="32">
        <v>8.1</v>
      </c>
      <c r="L1328" s="33">
        <v>263.39999999999998</v>
      </c>
      <c r="M1328" s="33" t="s">
        <v>1742</v>
      </c>
      <c r="N1328" s="33">
        <v>1</v>
      </c>
      <c r="O1328" s="30">
        <v>12.3</v>
      </c>
      <c r="P1328" s="33" t="s">
        <v>1807</v>
      </c>
      <c r="Q1328" s="34">
        <f t="shared" si="66"/>
        <v>8.1</v>
      </c>
      <c r="R1328" s="25">
        <v>3</v>
      </c>
      <c r="S1328" s="34">
        <f t="shared" si="65"/>
        <v>24.3</v>
      </c>
    </row>
    <row r="1329" spans="1:19">
      <c r="A1329" s="25">
        <v>1326</v>
      </c>
      <c r="B1329" s="25" t="s">
        <v>2259</v>
      </c>
      <c r="C1329" s="25"/>
      <c r="D1329" s="25" t="s">
        <v>2263</v>
      </c>
      <c r="E1329" s="37" t="s">
        <v>1694</v>
      </c>
      <c r="F1329" s="29" t="s">
        <v>2219</v>
      </c>
      <c r="G1329" s="25" t="s">
        <v>2263</v>
      </c>
      <c r="H1329" s="29" t="s">
        <v>1828</v>
      </c>
      <c r="I1329" s="25">
        <v>2</v>
      </c>
      <c r="J1329" s="25">
        <v>16</v>
      </c>
      <c r="K1329" s="32">
        <v>11.1</v>
      </c>
      <c r="L1329" s="33">
        <v>359.4</v>
      </c>
      <c r="M1329" s="33" t="s">
        <v>1742</v>
      </c>
      <c r="N1329" s="33">
        <v>1</v>
      </c>
      <c r="O1329" s="30">
        <v>15.3</v>
      </c>
      <c r="P1329" s="33" t="s">
        <v>1807</v>
      </c>
      <c r="Q1329" s="34">
        <f t="shared" si="66"/>
        <v>11.1</v>
      </c>
      <c r="R1329" s="25">
        <v>3</v>
      </c>
      <c r="S1329" s="34">
        <f t="shared" si="65"/>
        <v>33.299999999999997</v>
      </c>
    </row>
    <row r="1330" spans="1:19">
      <c r="A1330" s="25">
        <v>1327</v>
      </c>
      <c r="B1330" s="25" t="s">
        <v>2259</v>
      </c>
      <c r="C1330" s="25"/>
      <c r="D1330" s="25" t="s">
        <v>2263</v>
      </c>
      <c r="E1330" s="37" t="s">
        <v>1695</v>
      </c>
      <c r="F1330" s="29" t="s">
        <v>2003</v>
      </c>
      <c r="G1330" s="25" t="s">
        <v>2263</v>
      </c>
      <c r="H1330" s="29" t="s">
        <v>1741</v>
      </c>
      <c r="I1330" s="25">
        <v>2</v>
      </c>
      <c r="J1330" s="25">
        <v>16</v>
      </c>
      <c r="K1330" s="32">
        <v>3.6</v>
      </c>
      <c r="L1330" s="33">
        <v>119.4</v>
      </c>
      <c r="M1330" s="33" t="s">
        <v>1742</v>
      </c>
      <c r="N1330" s="33">
        <v>1</v>
      </c>
      <c r="O1330" s="30">
        <v>7.8</v>
      </c>
      <c r="P1330" s="33" t="s">
        <v>1807</v>
      </c>
      <c r="Q1330" s="34">
        <f t="shared" si="66"/>
        <v>3.6</v>
      </c>
      <c r="R1330" s="25">
        <v>3</v>
      </c>
      <c r="S1330" s="34">
        <f t="shared" si="65"/>
        <v>10.8</v>
      </c>
    </row>
    <row r="1331" spans="1:19">
      <c r="A1331" s="25">
        <v>1328</v>
      </c>
      <c r="B1331" s="25" t="s">
        <v>2259</v>
      </c>
      <c r="C1331" s="25"/>
      <c r="D1331" s="25" t="s">
        <v>2263</v>
      </c>
      <c r="E1331" s="37" t="s">
        <v>1696</v>
      </c>
      <c r="F1331" s="29" t="s">
        <v>2268</v>
      </c>
      <c r="G1331" s="25" t="s">
        <v>1753</v>
      </c>
      <c r="H1331" s="29" t="s">
        <v>1844</v>
      </c>
      <c r="I1331" s="25">
        <v>2</v>
      </c>
      <c r="J1331" s="25">
        <v>16</v>
      </c>
      <c r="K1331" s="33">
        <v>10.799999999999999</v>
      </c>
      <c r="L1331" s="33">
        <v>353</v>
      </c>
      <c r="M1331" s="33" t="s">
        <v>1742</v>
      </c>
      <c r="N1331" s="33">
        <v>1</v>
      </c>
      <c r="O1331" s="30">
        <v>18.2</v>
      </c>
      <c r="P1331" s="33" t="s">
        <v>1816</v>
      </c>
      <c r="Q1331" s="34">
        <f t="shared" si="66"/>
        <v>10.799999999999999</v>
      </c>
      <c r="R1331" s="25">
        <v>3</v>
      </c>
      <c r="S1331" s="34">
        <f t="shared" si="65"/>
        <v>32.4</v>
      </c>
    </row>
    <row r="1332" spans="1:19">
      <c r="A1332" s="25">
        <v>1329</v>
      </c>
      <c r="B1332" s="25" t="s">
        <v>2259</v>
      </c>
      <c r="C1332" s="25"/>
      <c r="D1332" s="25" t="s">
        <v>2263</v>
      </c>
      <c r="E1332" s="37" t="s">
        <v>2271</v>
      </c>
      <c r="F1332" s="29" t="s">
        <v>2231</v>
      </c>
      <c r="G1332" s="25" t="s">
        <v>2263</v>
      </c>
      <c r="H1332" s="29" t="s">
        <v>1844</v>
      </c>
      <c r="I1332" s="25">
        <v>2</v>
      </c>
      <c r="J1332" s="25">
        <v>4</v>
      </c>
      <c r="K1332" s="32">
        <v>50</v>
      </c>
      <c r="L1332" s="33">
        <v>429.7</v>
      </c>
      <c r="M1332" s="33" t="s">
        <v>1742</v>
      </c>
      <c r="N1332" s="33">
        <v>1</v>
      </c>
      <c r="O1332" s="30">
        <v>79.7</v>
      </c>
      <c r="P1332" s="33" t="s">
        <v>1816</v>
      </c>
      <c r="Q1332" s="34">
        <f t="shared" si="66"/>
        <v>50</v>
      </c>
      <c r="R1332" s="25">
        <v>3</v>
      </c>
      <c r="S1332" s="34">
        <f t="shared" si="65"/>
        <v>150</v>
      </c>
    </row>
    <row r="1333" spans="1:19">
      <c r="A1333" s="25">
        <v>1330</v>
      </c>
      <c r="B1333" s="25" t="s">
        <v>2259</v>
      </c>
      <c r="C1333" s="25"/>
      <c r="D1333" s="25" t="s">
        <v>2263</v>
      </c>
      <c r="E1333" s="37" t="s">
        <v>2272</v>
      </c>
      <c r="F1333" s="29" t="s">
        <v>2238</v>
      </c>
      <c r="G1333" s="25" t="s">
        <v>2263</v>
      </c>
      <c r="H1333" s="29" t="s">
        <v>1844</v>
      </c>
      <c r="I1333" s="25">
        <v>2</v>
      </c>
      <c r="J1333" s="25">
        <v>4</v>
      </c>
      <c r="K1333" s="32">
        <v>14.9</v>
      </c>
      <c r="L1333" s="33">
        <v>127.4</v>
      </c>
      <c r="M1333" s="33" t="s">
        <v>1742</v>
      </c>
      <c r="N1333" s="33">
        <v>1</v>
      </c>
      <c r="O1333" s="30">
        <v>23.1</v>
      </c>
      <c r="P1333" s="33" t="s">
        <v>1816</v>
      </c>
      <c r="Q1333" s="34">
        <f t="shared" si="66"/>
        <v>14.9</v>
      </c>
      <c r="R1333" s="25">
        <v>3</v>
      </c>
      <c r="S1333" s="34">
        <f t="shared" si="65"/>
        <v>44.7</v>
      </c>
    </row>
    <row r="1334" spans="1:19">
      <c r="A1334" s="25">
        <v>1331</v>
      </c>
      <c r="B1334" s="25" t="s">
        <v>2259</v>
      </c>
      <c r="C1334" s="25"/>
      <c r="D1334" s="25" t="s">
        <v>2263</v>
      </c>
      <c r="E1334" s="37" t="s">
        <v>2273</v>
      </c>
      <c r="F1334" s="29" t="s">
        <v>2232</v>
      </c>
      <c r="G1334" s="25" t="s">
        <v>2263</v>
      </c>
      <c r="H1334" s="29" t="s">
        <v>1844</v>
      </c>
      <c r="I1334" s="25">
        <v>2</v>
      </c>
      <c r="J1334" s="25">
        <v>4</v>
      </c>
      <c r="K1334" s="32">
        <v>15.2</v>
      </c>
      <c r="L1334" s="33">
        <v>130.80000000000001</v>
      </c>
      <c r="M1334" s="33" t="s">
        <v>1742</v>
      </c>
      <c r="N1334" s="33">
        <v>1</v>
      </c>
      <c r="O1334" s="30">
        <v>24.4</v>
      </c>
      <c r="P1334" s="33" t="s">
        <v>1816</v>
      </c>
      <c r="Q1334" s="34">
        <f t="shared" si="66"/>
        <v>15.2</v>
      </c>
      <c r="R1334" s="25">
        <v>3</v>
      </c>
      <c r="S1334" s="34">
        <f t="shared" si="65"/>
        <v>45.6</v>
      </c>
    </row>
    <row r="1335" spans="1:19">
      <c r="A1335" s="25">
        <v>1332</v>
      </c>
      <c r="B1335" s="25" t="s">
        <v>2259</v>
      </c>
      <c r="C1335" s="25"/>
      <c r="D1335" s="25" t="s">
        <v>2263</v>
      </c>
      <c r="E1335" s="37" t="s">
        <v>2274</v>
      </c>
      <c r="F1335" s="29" t="s">
        <v>2000</v>
      </c>
      <c r="G1335" s="25" t="s">
        <v>2263</v>
      </c>
      <c r="H1335" s="29" t="s">
        <v>1844</v>
      </c>
      <c r="I1335" s="25">
        <v>2</v>
      </c>
      <c r="J1335" s="25">
        <v>4</v>
      </c>
      <c r="K1335" s="32">
        <v>7.4</v>
      </c>
      <c r="L1335" s="33">
        <v>64.400000000000006</v>
      </c>
      <c r="M1335" s="33" t="s">
        <v>1742</v>
      </c>
      <c r="N1335" s="33">
        <v>1</v>
      </c>
      <c r="O1335" s="30">
        <v>12.6</v>
      </c>
      <c r="P1335" s="33" t="s">
        <v>1816</v>
      </c>
      <c r="Q1335" s="34">
        <f t="shared" si="66"/>
        <v>7.4</v>
      </c>
      <c r="R1335" s="25">
        <v>3</v>
      </c>
      <c r="S1335" s="34">
        <f t="shared" si="65"/>
        <v>22.2</v>
      </c>
    </row>
    <row r="1336" spans="1:19">
      <c r="A1336" s="25">
        <v>1333</v>
      </c>
      <c r="B1336" s="25" t="s">
        <v>2259</v>
      </c>
      <c r="C1336" s="25"/>
      <c r="D1336" s="25" t="s">
        <v>2263</v>
      </c>
      <c r="E1336" s="37" t="s">
        <v>2275</v>
      </c>
      <c r="F1336" s="29" t="s">
        <v>2238</v>
      </c>
      <c r="G1336" s="25" t="s">
        <v>2263</v>
      </c>
      <c r="H1336" s="29" t="s">
        <v>1844</v>
      </c>
      <c r="I1336" s="25">
        <v>2</v>
      </c>
      <c r="J1336" s="25">
        <v>4</v>
      </c>
      <c r="K1336" s="32">
        <v>8.6999999999999993</v>
      </c>
      <c r="L1336" s="33">
        <v>77.8</v>
      </c>
      <c r="M1336" s="33" t="s">
        <v>1742</v>
      </c>
      <c r="N1336" s="33">
        <v>1</v>
      </c>
      <c r="O1336" s="30">
        <v>16.899999999999999</v>
      </c>
      <c r="P1336" s="33" t="s">
        <v>1816</v>
      </c>
      <c r="Q1336" s="34">
        <f t="shared" si="66"/>
        <v>8.6999999999999993</v>
      </c>
      <c r="R1336" s="25">
        <v>3</v>
      </c>
      <c r="S1336" s="34">
        <f t="shared" si="65"/>
        <v>26.1</v>
      </c>
    </row>
    <row r="1337" spans="1:19">
      <c r="A1337" s="25">
        <v>1334</v>
      </c>
      <c r="B1337" s="25" t="s">
        <v>2259</v>
      </c>
      <c r="C1337" s="25"/>
      <c r="D1337" s="25" t="s">
        <v>2263</v>
      </c>
      <c r="E1337" s="37" t="s">
        <v>2276</v>
      </c>
      <c r="F1337" s="29" t="s">
        <v>2233</v>
      </c>
      <c r="G1337" s="25" t="s">
        <v>2263</v>
      </c>
      <c r="H1337" s="29" t="s">
        <v>1828</v>
      </c>
      <c r="I1337" s="25">
        <v>2</v>
      </c>
      <c r="J1337" s="25">
        <v>4</v>
      </c>
      <c r="K1337" s="32">
        <v>6</v>
      </c>
      <c r="L1337" s="33">
        <v>52.2</v>
      </c>
      <c r="M1337" s="33" t="s">
        <v>1742</v>
      </c>
      <c r="N1337" s="33">
        <v>1</v>
      </c>
      <c r="O1337" s="30">
        <v>10.199999999999999</v>
      </c>
      <c r="P1337" s="33" t="s">
        <v>1816</v>
      </c>
      <c r="Q1337" s="34">
        <f t="shared" si="66"/>
        <v>6</v>
      </c>
      <c r="R1337" s="25">
        <v>3</v>
      </c>
      <c r="S1337" s="34">
        <f t="shared" si="65"/>
        <v>18</v>
      </c>
    </row>
    <row r="1338" spans="1:19">
      <c r="A1338" s="25">
        <v>1335</v>
      </c>
      <c r="B1338" s="25" t="s">
        <v>2259</v>
      </c>
      <c r="C1338" s="25"/>
      <c r="D1338" s="25" t="s">
        <v>2263</v>
      </c>
      <c r="E1338" s="37" t="s">
        <v>2277</v>
      </c>
      <c r="F1338" s="29" t="s">
        <v>2267</v>
      </c>
      <c r="G1338" s="25" t="s">
        <v>2263</v>
      </c>
      <c r="H1338" s="29" t="s">
        <v>1828</v>
      </c>
      <c r="I1338" s="25">
        <v>2</v>
      </c>
      <c r="J1338" s="25">
        <v>4</v>
      </c>
      <c r="K1338" s="32">
        <v>3.5</v>
      </c>
      <c r="L1338" s="33">
        <v>32.200000000000003</v>
      </c>
      <c r="M1338" s="33" t="s">
        <v>1742</v>
      </c>
      <c r="N1338" s="33">
        <v>1</v>
      </c>
      <c r="O1338" s="30">
        <v>7.7</v>
      </c>
      <c r="P1338" s="33" t="s">
        <v>1816</v>
      </c>
      <c r="Q1338" s="34">
        <f t="shared" si="66"/>
        <v>3.5</v>
      </c>
      <c r="R1338" s="25">
        <v>3</v>
      </c>
      <c r="S1338" s="34">
        <f t="shared" si="65"/>
        <v>10.5</v>
      </c>
    </row>
    <row r="1339" spans="1:19">
      <c r="A1339" s="25">
        <v>1336</v>
      </c>
      <c r="B1339" s="25" t="s">
        <v>2259</v>
      </c>
      <c r="C1339" s="25"/>
      <c r="D1339" s="25" t="s">
        <v>2263</v>
      </c>
      <c r="E1339" s="37" t="s">
        <v>2278</v>
      </c>
      <c r="F1339" s="29" t="s">
        <v>2258</v>
      </c>
      <c r="G1339" s="25" t="s">
        <v>2263</v>
      </c>
      <c r="H1339" s="29" t="s">
        <v>1828</v>
      </c>
      <c r="I1339" s="25">
        <v>2</v>
      </c>
      <c r="J1339" s="25">
        <v>4</v>
      </c>
      <c r="K1339" s="32">
        <v>7.5</v>
      </c>
      <c r="L1339" s="33">
        <v>64.2</v>
      </c>
      <c r="M1339" s="33" t="s">
        <v>1742</v>
      </c>
      <c r="N1339" s="33">
        <v>1</v>
      </c>
      <c r="O1339" s="30">
        <v>11.7</v>
      </c>
      <c r="P1339" s="33" t="s">
        <v>1807</v>
      </c>
      <c r="Q1339" s="34">
        <f t="shared" si="66"/>
        <v>7.5</v>
      </c>
      <c r="R1339" s="25">
        <v>3</v>
      </c>
      <c r="S1339" s="34">
        <f t="shared" si="65"/>
        <v>22.5</v>
      </c>
    </row>
    <row r="1340" spans="1:19">
      <c r="A1340" s="25">
        <v>1337</v>
      </c>
      <c r="B1340" s="25" t="s">
        <v>2259</v>
      </c>
      <c r="C1340" s="25"/>
      <c r="D1340" s="25" t="s">
        <v>2263</v>
      </c>
      <c r="E1340" s="37" t="s">
        <v>2279</v>
      </c>
      <c r="F1340" s="29" t="s">
        <v>2222</v>
      </c>
      <c r="G1340" s="25" t="s">
        <v>2263</v>
      </c>
      <c r="H1340" s="29" t="s">
        <v>1741</v>
      </c>
      <c r="I1340" s="25">
        <v>2</v>
      </c>
      <c r="J1340" s="25">
        <v>4</v>
      </c>
      <c r="K1340" s="32">
        <v>7.5</v>
      </c>
      <c r="L1340" s="33">
        <v>64.2</v>
      </c>
      <c r="M1340" s="33" t="s">
        <v>1742</v>
      </c>
      <c r="N1340" s="33">
        <v>1</v>
      </c>
      <c r="O1340" s="30">
        <v>11.7</v>
      </c>
      <c r="P1340" s="33" t="s">
        <v>1807</v>
      </c>
      <c r="Q1340" s="34">
        <f t="shared" si="66"/>
        <v>7.5</v>
      </c>
      <c r="R1340" s="25">
        <v>3</v>
      </c>
      <c r="S1340" s="34">
        <f t="shared" si="65"/>
        <v>22.5</v>
      </c>
    </row>
    <row r="1341" spans="1:19">
      <c r="A1341" s="25">
        <v>1338</v>
      </c>
      <c r="B1341" s="25" t="s">
        <v>2259</v>
      </c>
      <c r="C1341" s="25"/>
      <c r="D1341" s="25" t="s">
        <v>2263</v>
      </c>
      <c r="E1341" s="37" t="s">
        <v>2280</v>
      </c>
      <c r="F1341" s="29" t="s">
        <v>2219</v>
      </c>
      <c r="G1341" s="25" t="s">
        <v>2263</v>
      </c>
      <c r="H1341" s="29" t="s">
        <v>1828</v>
      </c>
      <c r="I1341" s="25">
        <v>2</v>
      </c>
      <c r="J1341" s="25">
        <v>4</v>
      </c>
      <c r="K1341" s="32">
        <v>7.1</v>
      </c>
      <c r="L1341" s="33">
        <v>61</v>
      </c>
      <c r="M1341" s="33" t="s">
        <v>1742</v>
      </c>
      <c r="N1341" s="33">
        <v>1</v>
      </c>
      <c r="O1341" s="30">
        <v>11.3</v>
      </c>
      <c r="P1341" s="33" t="s">
        <v>1807</v>
      </c>
      <c r="Q1341" s="34">
        <f t="shared" si="66"/>
        <v>7.1</v>
      </c>
      <c r="R1341" s="25">
        <v>3</v>
      </c>
      <c r="S1341" s="34">
        <f t="shared" si="65"/>
        <v>21.3</v>
      </c>
    </row>
    <row r="1342" spans="1:19">
      <c r="A1342" s="25">
        <v>1339</v>
      </c>
      <c r="B1342" s="25" t="s">
        <v>2259</v>
      </c>
      <c r="C1342" s="25"/>
      <c r="D1342" s="25" t="s">
        <v>2263</v>
      </c>
      <c r="E1342" s="37" t="s">
        <v>2281</v>
      </c>
      <c r="F1342" s="29" t="s">
        <v>2003</v>
      </c>
      <c r="G1342" s="25" t="s">
        <v>2263</v>
      </c>
      <c r="H1342" s="29" t="s">
        <v>1741</v>
      </c>
      <c r="I1342" s="25">
        <v>2</v>
      </c>
      <c r="J1342" s="25">
        <v>4</v>
      </c>
      <c r="K1342" s="32">
        <v>8.4</v>
      </c>
      <c r="L1342" s="33">
        <v>71.400000000000006</v>
      </c>
      <c r="M1342" s="33" t="s">
        <v>1742</v>
      </c>
      <c r="N1342" s="33">
        <v>1</v>
      </c>
      <c r="O1342" s="30">
        <v>12.6</v>
      </c>
      <c r="P1342" s="33" t="s">
        <v>1807</v>
      </c>
      <c r="Q1342" s="34">
        <f t="shared" si="66"/>
        <v>8.4</v>
      </c>
      <c r="R1342" s="25">
        <v>3</v>
      </c>
      <c r="S1342" s="34">
        <f t="shared" si="65"/>
        <v>25.2</v>
      </c>
    </row>
    <row r="1343" spans="1:19">
      <c r="A1343" s="25">
        <v>1340</v>
      </c>
      <c r="B1343" s="25" t="s">
        <v>2259</v>
      </c>
      <c r="C1343" s="25"/>
      <c r="D1343" s="25" t="s">
        <v>2263</v>
      </c>
      <c r="E1343" s="37" t="s">
        <v>2282</v>
      </c>
      <c r="F1343" s="29" t="s">
        <v>2268</v>
      </c>
      <c r="G1343" s="25" t="s">
        <v>1753</v>
      </c>
      <c r="H1343" s="29" t="s">
        <v>1844</v>
      </c>
      <c r="I1343" s="25">
        <v>2</v>
      </c>
      <c r="J1343" s="25">
        <v>4</v>
      </c>
      <c r="K1343" s="33">
        <v>15.2</v>
      </c>
      <c r="L1343" s="33">
        <v>129</v>
      </c>
      <c r="M1343" s="33" t="s">
        <v>1742</v>
      </c>
      <c r="N1343" s="33">
        <v>1</v>
      </c>
      <c r="O1343" s="30">
        <v>22.6</v>
      </c>
      <c r="P1343" s="33" t="s">
        <v>1816</v>
      </c>
      <c r="Q1343" s="34">
        <f t="shared" si="66"/>
        <v>15.2</v>
      </c>
      <c r="R1343" s="25">
        <v>3</v>
      </c>
      <c r="S1343" s="34">
        <f t="shared" si="65"/>
        <v>45.6</v>
      </c>
    </row>
    <row r="1344" spans="1:19">
      <c r="A1344" s="25">
        <v>1341</v>
      </c>
      <c r="B1344" s="25" t="s">
        <v>2259</v>
      </c>
      <c r="C1344" s="25"/>
      <c r="D1344" s="25" t="s">
        <v>1708</v>
      </c>
      <c r="E1344" s="37" t="s">
        <v>2283</v>
      </c>
      <c r="F1344" s="29" t="s">
        <v>2284</v>
      </c>
      <c r="G1344" s="25" t="s">
        <v>1708</v>
      </c>
      <c r="H1344" s="29" t="s">
        <v>1844</v>
      </c>
      <c r="I1344" s="25">
        <v>2</v>
      </c>
      <c r="J1344" s="25">
        <v>1</v>
      </c>
      <c r="K1344" s="33">
        <v>7.7</v>
      </c>
      <c r="L1344" s="33">
        <v>24.9</v>
      </c>
      <c r="M1344" s="33" t="s">
        <v>1742</v>
      </c>
      <c r="N1344" s="33">
        <v>1</v>
      </c>
      <c r="O1344" s="30">
        <v>17.2</v>
      </c>
      <c r="P1344" s="33" t="s">
        <v>1816</v>
      </c>
      <c r="Q1344" s="34">
        <f t="shared" si="66"/>
        <v>7.7</v>
      </c>
      <c r="R1344" s="25">
        <v>3</v>
      </c>
      <c r="S1344" s="34">
        <f t="shared" si="65"/>
        <v>23.1</v>
      </c>
    </row>
    <row r="1345" spans="1:19">
      <c r="A1345" s="25">
        <v>1342</v>
      </c>
      <c r="B1345" s="25" t="s">
        <v>2259</v>
      </c>
      <c r="C1345" s="25"/>
      <c r="D1345" s="25" t="s">
        <v>1708</v>
      </c>
      <c r="E1345" s="37" t="s">
        <v>1697</v>
      </c>
      <c r="F1345" s="29" t="s">
        <v>2000</v>
      </c>
      <c r="G1345" s="25" t="s">
        <v>1708</v>
      </c>
      <c r="H1345" s="29" t="s">
        <v>1844</v>
      </c>
      <c r="I1345" s="25">
        <v>2</v>
      </c>
      <c r="J1345" s="25">
        <v>1</v>
      </c>
      <c r="K1345" s="33">
        <v>4.7</v>
      </c>
      <c r="L1345" s="33">
        <v>15.9</v>
      </c>
      <c r="M1345" s="33" t="s">
        <v>1742</v>
      </c>
      <c r="N1345" s="33">
        <v>1</v>
      </c>
      <c r="O1345" s="30">
        <v>11.2</v>
      </c>
      <c r="P1345" s="33" t="s">
        <v>1816</v>
      </c>
      <c r="Q1345" s="34">
        <f t="shared" si="66"/>
        <v>4.7</v>
      </c>
      <c r="R1345" s="25">
        <v>3</v>
      </c>
      <c r="S1345" s="34">
        <f t="shared" si="65"/>
        <v>14.1</v>
      </c>
    </row>
    <row r="1346" spans="1:19">
      <c r="A1346" s="25">
        <v>1343</v>
      </c>
      <c r="B1346" s="25" t="s">
        <v>2259</v>
      </c>
      <c r="C1346" s="25"/>
      <c r="D1346" s="25" t="s">
        <v>1708</v>
      </c>
      <c r="E1346" s="37" t="s">
        <v>1698</v>
      </c>
      <c r="F1346" s="29" t="s">
        <v>2285</v>
      </c>
      <c r="G1346" s="25" t="s">
        <v>1708</v>
      </c>
      <c r="H1346" s="29" t="s">
        <v>1828</v>
      </c>
      <c r="I1346" s="25">
        <v>2</v>
      </c>
      <c r="J1346" s="25">
        <v>1</v>
      </c>
      <c r="K1346" s="33">
        <v>5.9</v>
      </c>
      <c r="L1346" s="33">
        <v>17.3</v>
      </c>
      <c r="M1346" s="33" t="s">
        <v>1742</v>
      </c>
      <c r="N1346" s="33">
        <v>1</v>
      </c>
      <c r="O1346" s="30">
        <v>11.4</v>
      </c>
      <c r="P1346" s="33" t="s">
        <v>1816</v>
      </c>
      <c r="Q1346" s="34">
        <f t="shared" si="66"/>
        <v>5.9</v>
      </c>
      <c r="R1346" s="25">
        <v>3</v>
      </c>
      <c r="S1346" s="34">
        <f t="shared" si="65"/>
        <v>17.7</v>
      </c>
    </row>
    <row r="1347" spans="1:19">
      <c r="A1347" s="25">
        <v>1344</v>
      </c>
      <c r="B1347" s="25"/>
      <c r="C1347" s="25"/>
      <c r="D1347" s="25"/>
      <c r="E1347" s="29"/>
      <c r="F1347" s="39"/>
      <c r="G1347" s="25"/>
      <c r="H1347" s="29"/>
      <c r="I1347" s="25"/>
      <c r="J1347" s="26"/>
      <c r="K1347" s="40"/>
      <c r="L1347" s="33">
        <v>0</v>
      </c>
      <c r="M1347" s="41"/>
      <c r="N1347" s="34"/>
      <c r="O1347" s="30">
        <v>0</v>
      </c>
      <c r="P1347" s="34"/>
      <c r="Q1347" s="34">
        <f t="shared" si="66"/>
        <v>0</v>
      </c>
      <c r="R1347" s="33">
        <f t="shared" ref="R1347:R1378" si="67">J1347</f>
        <v>0</v>
      </c>
      <c r="S1347" s="34">
        <f t="shared" si="65"/>
        <v>0</v>
      </c>
    </row>
    <row r="1348" spans="1:19">
      <c r="A1348" s="25">
        <v>1345</v>
      </c>
      <c r="B1348" s="25"/>
      <c r="C1348" s="25" t="s">
        <v>1919</v>
      </c>
      <c r="D1348" s="25"/>
      <c r="E1348" s="37"/>
      <c r="F1348" s="29"/>
      <c r="G1348" s="25" t="s">
        <v>1919</v>
      </c>
      <c r="H1348" s="29" t="s">
        <v>2286</v>
      </c>
      <c r="I1348" s="25">
        <v>1</v>
      </c>
      <c r="J1348" s="25">
        <v>1</v>
      </c>
      <c r="K1348" s="33">
        <v>14.4</v>
      </c>
      <c r="L1348" s="33">
        <v>14.4</v>
      </c>
      <c r="M1348" s="33"/>
      <c r="N1348" s="33">
        <v>1</v>
      </c>
      <c r="O1348" s="30">
        <v>14.4</v>
      </c>
      <c r="P1348" s="33"/>
      <c r="Q1348" s="34">
        <f t="shared" si="66"/>
        <v>14.4</v>
      </c>
      <c r="R1348" s="33">
        <f t="shared" si="67"/>
        <v>1</v>
      </c>
      <c r="S1348" s="34">
        <f t="shared" si="65"/>
        <v>14.4</v>
      </c>
    </row>
    <row r="1349" spans="1:19">
      <c r="A1349" s="25">
        <v>1346</v>
      </c>
      <c r="B1349" s="25"/>
      <c r="C1349" s="25" t="s">
        <v>1919</v>
      </c>
      <c r="D1349" s="25"/>
      <c r="E1349" s="37"/>
      <c r="F1349" s="29"/>
      <c r="G1349" s="25" t="s">
        <v>1919</v>
      </c>
      <c r="H1349" s="29" t="s">
        <v>2287</v>
      </c>
      <c r="I1349" s="25">
        <v>1</v>
      </c>
      <c r="J1349" s="25">
        <v>1</v>
      </c>
      <c r="K1349" s="33">
        <v>29.050000000000004</v>
      </c>
      <c r="L1349" s="33">
        <v>29.1</v>
      </c>
      <c r="M1349" s="33"/>
      <c r="N1349" s="33">
        <v>1</v>
      </c>
      <c r="O1349" s="30">
        <v>29.1</v>
      </c>
      <c r="P1349" s="33" t="s">
        <v>1743</v>
      </c>
      <c r="Q1349" s="34">
        <f t="shared" si="66"/>
        <v>29.050000000000004</v>
      </c>
      <c r="R1349" s="33">
        <f t="shared" si="67"/>
        <v>1</v>
      </c>
      <c r="S1349" s="34">
        <f t="shared" ref="S1349:S1412" si="68">IF(R1349="",0,ROUND(Q1349*R1349,1))</f>
        <v>29.1</v>
      </c>
    </row>
    <row r="1350" spans="1:19">
      <c r="A1350" s="25">
        <v>1347</v>
      </c>
      <c r="B1350" s="25"/>
      <c r="C1350" s="25" t="s">
        <v>1919</v>
      </c>
      <c r="D1350" s="25"/>
      <c r="E1350" s="37"/>
      <c r="F1350" s="29"/>
      <c r="G1350" s="25" t="s">
        <v>1919</v>
      </c>
      <c r="H1350" s="29" t="s">
        <v>1793</v>
      </c>
      <c r="I1350" s="25">
        <v>1</v>
      </c>
      <c r="J1350" s="25">
        <v>1</v>
      </c>
      <c r="K1350" s="33">
        <v>42.5</v>
      </c>
      <c r="L1350" s="33">
        <v>42.5</v>
      </c>
      <c r="M1350" s="33"/>
      <c r="N1350" s="33">
        <v>1</v>
      </c>
      <c r="O1350" s="30">
        <v>42.5</v>
      </c>
      <c r="P1350" s="33" t="s">
        <v>1816</v>
      </c>
      <c r="Q1350" s="34">
        <f t="shared" si="66"/>
        <v>42.5</v>
      </c>
      <c r="R1350" s="33">
        <f t="shared" si="67"/>
        <v>1</v>
      </c>
      <c r="S1350" s="34">
        <f t="shared" si="68"/>
        <v>42.5</v>
      </c>
    </row>
    <row r="1351" spans="1:19">
      <c r="A1351" s="25">
        <v>1348</v>
      </c>
      <c r="B1351" s="25"/>
      <c r="C1351" s="25" t="s">
        <v>1919</v>
      </c>
      <c r="D1351" s="25"/>
      <c r="E1351" s="37"/>
      <c r="F1351" s="29"/>
      <c r="G1351" s="25" t="s">
        <v>1919</v>
      </c>
      <c r="H1351" s="29" t="s">
        <v>2288</v>
      </c>
      <c r="I1351" s="25">
        <v>1</v>
      </c>
      <c r="J1351" s="25">
        <v>1</v>
      </c>
      <c r="K1351" s="33">
        <v>6</v>
      </c>
      <c r="L1351" s="33">
        <v>6</v>
      </c>
      <c r="M1351" s="33"/>
      <c r="N1351" s="33">
        <v>1</v>
      </c>
      <c r="O1351" s="30">
        <v>6</v>
      </c>
      <c r="P1351" s="33"/>
      <c r="Q1351" s="34">
        <f t="shared" si="66"/>
        <v>6</v>
      </c>
      <c r="R1351" s="33">
        <f t="shared" si="67"/>
        <v>1</v>
      </c>
      <c r="S1351" s="34">
        <f t="shared" si="68"/>
        <v>6</v>
      </c>
    </row>
    <row r="1352" spans="1:19">
      <c r="A1352" s="25">
        <v>1349</v>
      </c>
      <c r="B1352" s="25"/>
      <c r="C1352" s="25" t="s">
        <v>1919</v>
      </c>
      <c r="D1352" s="25"/>
      <c r="E1352" s="37"/>
      <c r="F1352" s="29"/>
      <c r="G1352" s="25" t="s">
        <v>1919</v>
      </c>
      <c r="H1352" s="29" t="s">
        <v>2289</v>
      </c>
      <c r="I1352" s="25">
        <v>1</v>
      </c>
      <c r="J1352" s="25">
        <v>1</v>
      </c>
      <c r="K1352" s="33">
        <v>3</v>
      </c>
      <c r="L1352" s="33">
        <v>3</v>
      </c>
      <c r="M1352" s="33"/>
      <c r="N1352" s="33">
        <v>1</v>
      </c>
      <c r="O1352" s="30">
        <v>3</v>
      </c>
      <c r="P1352" s="33"/>
      <c r="Q1352" s="34">
        <f t="shared" si="66"/>
        <v>3</v>
      </c>
      <c r="R1352" s="33">
        <f t="shared" si="67"/>
        <v>1</v>
      </c>
      <c r="S1352" s="34">
        <f t="shared" si="68"/>
        <v>3</v>
      </c>
    </row>
    <row r="1353" spans="1:19">
      <c r="A1353" s="25">
        <v>1350</v>
      </c>
      <c r="B1353" s="25"/>
      <c r="C1353" s="25" t="s">
        <v>226</v>
      </c>
      <c r="D1353" s="25"/>
      <c r="E1353" s="37"/>
      <c r="F1353" s="29"/>
      <c r="G1353" s="25" t="s">
        <v>226</v>
      </c>
      <c r="H1353" s="29" t="s">
        <v>2286</v>
      </c>
      <c r="I1353" s="25">
        <v>1</v>
      </c>
      <c r="J1353" s="25">
        <v>1</v>
      </c>
      <c r="K1353" s="33">
        <v>14.5</v>
      </c>
      <c r="L1353" s="33">
        <v>14.5</v>
      </c>
      <c r="M1353" s="33"/>
      <c r="N1353" s="33">
        <v>1</v>
      </c>
      <c r="O1353" s="30">
        <v>14.5</v>
      </c>
      <c r="P1353" s="33"/>
      <c r="Q1353" s="34">
        <f t="shared" si="66"/>
        <v>14.5</v>
      </c>
      <c r="R1353" s="33">
        <f t="shared" si="67"/>
        <v>1</v>
      </c>
      <c r="S1353" s="34">
        <f t="shared" si="68"/>
        <v>14.5</v>
      </c>
    </row>
    <row r="1354" spans="1:19">
      <c r="A1354" s="25">
        <v>1351</v>
      </c>
      <c r="B1354" s="25"/>
      <c r="C1354" s="25" t="s">
        <v>226</v>
      </c>
      <c r="D1354" s="25"/>
      <c r="E1354" s="37"/>
      <c r="F1354" s="29"/>
      <c r="G1354" s="25" t="s">
        <v>226</v>
      </c>
      <c r="H1354" s="29" t="s">
        <v>2287</v>
      </c>
      <c r="I1354" s="25">
        <v>1</v>
      </c>
      <c r="J1354" s="25">
        <v>1</v>
      </c>
      <c r="K1354" s="33">
        <v>25.55</v>
      </c>
      <c r="L1354" s="33">
        <v>25.6</v>
      </c>
      <c r="M1354" s="33"/>
      <c r="N1354" s="33">
        <v>1</v>
      </c>
      <c r="O1354" s="30">
        <v>25.6</v>
      </c>
      <c r="P1354" s="33" t="s">
        <v>1743</v>
      </c>
      <c r="Q1354" s="34">
        <f t="shared" si="66"/>
        <v>25.55</v>
      </c>
      <c r="R1354" s="33">
        <f t="shared" si="67"/>
        <v>1</v>
      </c>
      <c r="S1354" s="34">
        <f t="shared" si="68"/>
        <v>25.6</v>
      </c>
    </row>
    <row r="1355" spans="1:19">
      <c r="A1355" s="25">
        <v>1352</v>
      </c>
      <c r="B1355" s="25"/>
      <c r="C1355" s="25" t="s">
        <v>226</v>
      </c>
      <c r="D1355" s="25"/>
      <c r="E1355" s="37"/>
      <c r="F1355" s="29"/>
      <c r="G1355" s="25" t="s">
        <v>226</v>
      </c>
      <c r="H1355" s="29" t="s">
        <v>1793</v>
      </c>
      <c r="I1355" s="25">
        <v>1</v>
      </c>
      <c r="J1355" s="25">
        <v>1</v>
      </c>
      <c r="K1355" s="33">
        <v>42.5</v>
      </c>
      <c r="L1355" s="33">
        <v>42.5</v>
      </c>
      <c r="M1355" s="33"/>
      <c r="N1355" s="33">
        <v>1</v>
      </c>
      <c r="O1355" s="30">
        <v>42.5</v>
      </c>
      <c r="P1355" s="33" t="s">
        <v>1816</v>
      </c>
      <c r="Q1355" s="34">
        <f t="shared" si="66"/>
        <v>42.5</v>
      </c>
      <c r="R1355" s="33">
        <f t="shared" si="67"/>
        <v>1</v>
      </c>
      <c r="S1355" s="34">
        <f t="shared" si="68"/>
        <v>42.5</v>
      </c>
    </row>
    <row r="1356" spans="1:19">
      <c r="A1356" s="25">
        <v>1353</v>
      </c>
      <c r="B1356" s="25"/>
      <c r="C1356" s="25" t="s">
        <v>226</v>
      </c>
      <c r="D1356" s="25"/>
      <c r="E1356" s="37"/>
      <c r="F1356" s="29"/>
      <c r="G1356" s="25" t="s">
        <v>226</v>
      </c>
      <c r="H1356" s="29" t="s">
        <v>2288</v>
      </c>
      <c r="I1356" s="25">
        <v>1</v>
      </c>
      <c r="J1356" s="25">
        <v>1</v>
      </c>
      <c r="K1356" s="33">
        <v>6</v>
      </c>
      <c r="L1356" s="33">
        <v>6</v>
      </c>
      <c r="M1356" s="33"/>
      <c r="N1356" s="33">
        <v>1</v>
      </c>
      <c r="O1356" s="30">
        <v>6</v>
      </c>
      <c r="P1356" s="33"/>
      <c r="Q1356" s="34">
        <f t="shared" si="66"/>
        <v>6</v>
      </c>
      <c r="R1356" s="33">
        <f t="shared" si="67"/>
        <v>1</v>
      </c>
      <c r="S1356" s="34">
        <f t="shared" si="68"/>
        <v>6</v>
      </c>
    </row>
    <row r="1357" spans="1:19">
      <c r="A1357" s="25">
        <v>1354</v>
      </c>
      <c r="B1357" s="25"/>
      <c r="C1357" s="25" t="s">
        <v>226</v>
      </c>
      <c r="D1357" s="25"/>
      <c r="E1357" s="37"/>
      <c r="F1357" s="29"/>
      <c r="G1357" s="25" t="s">
        <v>226</v>
      </c>
      <c r="H1357" s="29" t="s">
        <v>2289</v>
      </c>
      <c r="I1357" s="25">
        <v>1</v>
      </c>
      <c r="J1357" s="25">
        <v>1</v>
      </c>
      <c r="K1357" s="33">
        <v>3</v>
      </c>
      <c r="L1357" s="33">
        <v>3</v>
      </c>
      <c r="M1357" s="33"/>
      <c r="N1357" s="33">
        <v>1</v>
      </c>
      <c r="O1357" s="30">
        <v>3</v>
      </c>
      <c r="P1357" s="33"/>
      <c r="Q1357" s="34">
        <f t="shared" si="66"/>
        <v>3</v>
      </c>
      <c r="R1357" s="33">
        <f t="shared" si="67"/>
        <v>1</v>
      </c>
      <c r="S1357" s="34">
        <f t="shared" si="68"/>
        <v>3</v>
      </c>
    </row>
    <row r="1358" spans="1:19">
      <c r="A1358" s="25">
        <v>1355</v>
      </c>
      <c r="B1358" s="25"/>
      <c r="C1358" s="25" t="s">
        <v>227</v>
      </c>
      <c r="D1358" s="25"/>
      <c r="E1358" s="37"/>
      <c r="F1358" s="29"/>
      <c r="G1358" s="42" t="s">
        <v>228</v>
      </c>
      <c r="H1358" s="29" t="s">
        <v>2286</v>
      </c>
      <c r="I1358" s="25">
        <v>1</v>
      </c>
      <c r="J1358" s="25">
        <v>1</v>
      </c>
      <c r="K1358" s="33">
        <v>12.87</v>
      </c>
      <c r="L1358" s="33">
        <v>12.9</v>
      </c>
      <c r="M1358" s="33"/>
      <c r="N1358" s="33">
        <v>1</v>
      </c>
      <c r="O1358" s="30">
        <v>12.9</v>
      </c>
      <c r="P1358" s="33"/>
      <c r="Q1358" s="34">
        <f t="shared" si="66"/>
        <v>12.87</v>
      </c>
      <c r="R1358" s="33">
        <f t="shared" si="67"/>
        <v>1</v>
      </c>
      <c r="S1358" s="34">
        <f t="shared" si="68"/>
        <v>12.9</v>
      </c>
    </row>
    <row r="1359" spans="1:19">
      <c r="A1359" s="25">
        <v>1356</v>
      </c>
      <c r="B1359" s="25"/>
      <c r="C1359" s="25" t="s">
        <v>227</v>
      </c>
      <c r="D1359" s="25"/>
      <c r="E1359" s="37"/>
      <c r="F1359" s="29"/>
      <c r="G1359" s="42" t="s">
        <v>228</v>
      </c>
      <c r="H1359" s="29" t="s">
        <v>2287</v>
      </c>
      <c r="I1359" s="25">
        <v>1</v>
      </c>
      <c r="J1359" s="25">
        <v>1</v>
      </c>
      <c r="K1359" s="33">
        <v>27.950000000000003</v>
      </c>
      <c r="L1359" s="33">
        <v>28</v>
      </c>
      <c r="M1359" s="33"/>
      <c r="N1359" s="33">
        <v>1</v>
      </c>
      <c r="O1359" s="30">
        <v>28</v>
      </c>
      <c r="P1359" s="33" t="s">
        <v>1743</v>
      </c>
      <c r="Q1359" s="34">
        <f t="shared" si="66"/>
        <v>27.950000000000003</v>
      </c>
      <c r="R1359" s="33">
        <f t="shared" si="67"/>
        <v>1</v>
      </c>
      <c r="S1359" s="34">
        <f t="shared" si="68"/>
        <v>28</v>
      </c>
    </row>
    <row r="1360" spans="1:19">
      <c r="A1360" s="25">
        <v>1357</v>
      </c>
      <c r="B1360" s="25"/>
      <c r="C1360" s="25" t="s">
        <v>227</v>
      </c>
      <c r="D1360" s="25"/>
      <c r="E1360" s="37"/>
      <c r="F1360" s="29"/>
      <c r="G1360" s="42" t="s">
        <v>228</v>
      </c>
      <c r="H1360" s="29" t="s">
        <v>1793</v>
      </c>
      <c r="I1360" s="25">
        <v>1</v>
      </c>
      <c r="J1360" s="25">
        <v>1</v>
      </c>
      <c r="K1360" s="33">
        <v>36.58</v>
      </c>
      <c r="L1360" s="33">
        <v>36.6</v>
      </c>
      <c r="M1360" s="33"/>
      <c r="N1360" s="33">
        <v>1</v>
      </c>
      <c r="O1360" s="30">
        <v>36.6</v>
      </c>
      <c r="P1360" s="33" t="s">
        <v>1816</v>
      </c>
      <c r="Q1360" s="34">
        <f t="shared" si="66"/>
        <v>36.58</v>
      </c>
      <c r="R1360" s="33">
        <f t="shared" si="67"/>
        <v>1</v>
      </c>
      <c r="S1360" s="34">
        <f t="shared" si="68"/>
        <v>36.6</v>
      </c>
    </row>
    <row r="1361" spans="1:19">
      <c r="A1361" s="25">
        <v>1358</v>
      </c>
      <c r="B1361" s="25"/>
      <c r="C1361" s="25" t="s">
        <v>227</v>
      </c>
      <c r="D1361" s="25"/>
      <c r="E1361" s="37"/>
      <c r="F1361" s="29"/>
      <c r="G1361" s="25" t="s">
        <v>227</v>
      </c>
      <c r="H1361" s="29" t="s">
        <v>2288</v>
      </c>
      <c r="I1361" s="25">
        <v>1</v>
      </c>
      <c r="J1361" s="25">
        <v>1</v>
      </c>
      <c r="K1361" s="33">
        <v>6</v>
      </c>
      <c r="L1361" s="33">
        <v>6</v>
      </c>
      <c r="M1361" s="33"/>
      <c r="N1361" s="33">
        <v>1</v>
      </c>
      <c r="O1361" s="30">
        <v>6</v>
      </c>
      <c r="P1361" s="33"/>
      <c r="Q1361" s="34">
        <f t="shared" si="66"/>
        <v>6</v>
      </c>
      <c r="R1361" s="33">
        <f t="shared" si="67"/>
        <v>1</v>
      </c>
      <c r="S1361" s="34">
        <f t="shared" si="68"/>
        <v>6</v>
      </c>
    </row>
    <row r="1362" spans="1:19">
      <c r="A1362" s="25">
        <v>1359</v>
      </c>
      <c r="B1362" s="25"/>
      <c r="C1362" s="25" t="s">
        <v>227</v>
      </c>
      <c r="D1362" s="25"/>
      <c r="E1362" s="37"/>
      <c r="F1362" s="29"/>
      <c r="G1362" s="25" t="s">
        <v>227</v>
      </c>
      <c r="H1362" s="29" t="s">
        <v>2289</v>
      </c>
      <c r="I1362" s="25">
        <v>1</v>
      </c>
      <c r="J1362" s="25">
        <v>1</v>
      </c>
      <c r="K1362" s="33">
        <v>3</v>
      </c>
      <c r="L1362" s="33">
        <v>3</v>
      </c>
      <c r="M1362" s="33"/>
      <c r="N1362" s="33">
        <v>1</v>
      </c>
      <c r="O1362" s="30">
        <v>3</v>
      </c>
      <c r="P1362" s="33"/>
      <c r="Q1362" s="34">
        <f t="shared" si="66"/>
        <v>3</v>
      </c>
      <c r="R1362" s="33">
        <f t="shared" si="67"/>
        <v>1</v>
      </c>
      <c r="S1362" s="34">
        <f t="shared" si="68"/>
        <v>3</v>
      </c>
    </row>
    <row r="1363" spans="1:19">
      <c r="A1363" s="25">
        <v>1360</v>
      </c>
      <c r="B1363" s="25"/>
      <c r="C1363" s="25" t="s">
        <v>228</v>
      </c>
      <c r="D1363" s="25"/>
      <c r="E1363" s="37"/>
      <c r="F1363" s="29"/>
      <c r="G1363" s="25" t="s">
        <v>228</v>
      </c>
      <c r="H1363" s="29" t="s">
        <v>2286</v>
      </c>
      <c r="I1363" s="25">
        <v>1</v>
      </c>
      <c r="J1363" s="25">
        <v>1</v>
      </c>
      <c r="K1363" s="33">
        <v>12.87</v>
      </c>
      <c r="L1363" s="33">
        <v>12.9</v>
      </c>
      <c r="M1363" s="33"/>
      <c r="N1363" s="33">
        <v>1</v>
      </c>
      <c r="O1363" s="30">
        <v>12.9</v>
      </c>
      <c r="P1363" s="33"/>
      <c r="Q1363" s="34">
        <f t="shared" si="66"/>
        <v>12.87</v>
      </c>
      <c r="R1363" s="33">
        <f t="shared" si="67"/>
        <v>1</v>
      </c>
      <c r="S1363" s="34">
        <f t="shared" si="68"/>
        <v>12.9</v>
      </c>
    </row>
    <row r="1364" spans="1:19">
      <c r="A1364" s="25">
        <v>1361</v>
      </c>
      <c r="B1364" s="25"/>
      <c r="C1364" s="25" t="s">
        <v>228</v>
      </c>
      <c r="D1364" s="25"/>
      <c r="E1364" s="37"/>
      <c r="F1364" s="29"/>
      <c r="G1364" s="25" t="s">
        <v>228</v>
      </c>
      <c r="H1364" s="29" t="s">
        <v>2287</v>
      </c>
      <c r="I1364" s="25">
        <v>1</v>
      </c>
      <c r="J1364" s="25">
        <v>1</v>
      </c>
      <c r="K1364" s="33">
        <v>31.050000000000004</v>
      </c>
      <c r="L1364" s="33">
        <v>31.1</v>
      </c>
      <c r="M1364" s="33"/>
      <c r="N1364" s="33">
        <v>1</v>
      </c>
      <c r="O1364" s="30">
        <v>31.1</v>
      </c>
      <c r="P1364" s="33" t="s">
        <v>1743</v>
      </c>
      <c r="Q1364" s="34">
        <f t="shared" si="66"/>
        <v>31.050000000000004</v>
      </c>
      <c r="R1364" s="33">
        <f t="shared" si="67"/>
        <v>1</v>
      </c>
      <c r="S1364" s="34">
        <f t="shared" si="68"/>
        <v>31.1</v>
      </c>
    </row>
    <row r="1365" spans="1:19">
      <c r="A1365" s="25">
        <v>1362</v>
      </c>
      <c r="B1365" s="25"/>
      <c r="C1365" s="25" t="s">
        <v>228</v>
      </c>
      <c r="D1365" s="25"/>
      <c r="E1365" s="37"/>
      <c r="F1365" s="29"/>
      <c r="G1365" s="25" t="s">
        <v>228</v>
      </c>
      <c r="H1365" s="29" t="s">
        <v>1793</v>
      </c>
      <c r="I1365" s="25">
        <v>1</v>
      </c>
      <c r="J1365" s="25">
        <v>1</v>
      </c>
      <c r="K1365" s="33">
        <v>42.4</v>
      </c>
      <c r="L1365" s="33">
        <v>42.4</v>
      </c>
      <c r="M1365" s="33"/>
      <c r="N1365" s="33">
        <v>1</v>
      </c>
      <c r="O1365" s="30">
        <v>42.4</v>
      </c>
      <c r="P1365" s="33" t="s">
        <v>1816</v>
      </c>
      <c r="Q1365" s="34">
        <f t="shared" si="66"/>
        <v>42.4</v>
      </c>
      <c r="R1365" s="33">
        <f t="shared" si="67"/>
        <v>1</v>
      </c>
      <c r="S1365" s="34">
        <f t="shared" si="68"/>
        <v>42.4</v>
      </c>
    </row>
    <row r="1366" spans="1:19">
      <c r="A1366" s="25">
        <v>1363</v>
      </c>
      <c r="B1366" s="25"/>
      <c r="C1366" s="25" t="s">
        <v>228</v>
      </c>
      <c r="D1366" s="25"/>
      <c r="E1366" s="37"/>
      <c r="F1366" s="29"/>
      <c r="G1366" s="25" t="s">
        <v>228</v>
      </c>
      <c r="H1366" s="29" t="s">
        <v>2288</v>
      </c>
      <c r="I1366" s="25">
        <v>1</v>
      </c>
      <c r="J1366" s="25">
        <v>1</v>
      </c>
      <c r="K1366" s="33">
        <v>6</v>
      </c>
      <c r="L1366" s="33">
        <v>6</v>
      </c>
      <c r="M1366" s="33"/>
      <c r="N1366" s="33">
        <v>1</v>
      </c>
      <c r="O1366" s="30">
        <v>6</v>
      </c>
      <c r="P1366" s="33"/>
      <c r="Q1366" s="34">
        <f t="shared" si="66"/>
        <v>6</v>
      </c>
      <c r="R1366" s="33">
        <f t="shared" si="67"/>
        <v>1</v>
      </c>
      <c r="S1366" s="34">
        <f t="shared" si="68"/>
        <v>6</v>
      </c>
    </row>
    <row r="1367" spans="1:19">
      <c r="A1367" s="25">
        <v>1364</v>
      </c>
      <c r="B1367" s="25"/>
      <c r="C1367" s="25" t="s">
        <v>228</v>
      </c>
      <c r="D1367" s="25"/>
      <c r="E1367" s="37"/>
      <c r="F1367" s="29"/>
      <c r="G1367" s="25" t="s">
        <v>228</v>
      </c>
      <c r="H1367" s="29" t="s">
        <v>2289</v>
      </c>
      <c r="I1367" s="25">
        <v>1</v>
      </c>
      <c r="J1367" s="25">
        <v>1</v>
      </c>
      <c r="K1367" s="33">
        <v>3</v>
      </c>
      <c r="L1367" s="33">
        <v>3</v>
      </c>
      <c r="M1367" s="33"/>
      <c r="N1367" s="33">
        <v>1</v>
      </c>
      <c r="O1367" s="30">
        <v>3</v>
      </c>
      <c r="P1367" s="33"/>
      <c r="Q1367" s="34">
        <f t="shared" si="66"/>
        <v>3</v>
      </c>
      <c r="R1367" s="33">
        <f t="shared" si="67"/>
        <v>1</v>
      </c>
      <c r="S1367" s="34">
        <f t="shared" si="68"/>
        <v>3</v>
      </c>
    </row>
    <row r="1368" spans="1:19">
      <c r="A1368" s="25">
        <v>1365</v>
      </c>
      <c r="B1368" s="25"/>
      <c r="C1368" s="25" t="s">
        <v>229</v>
      </c>
      <c r="D1368" s="25"/>
      <c r="E1368" s="37"/>
      <c r="F1368" s="29"/>
      <c r="G1368" s="25" t="s">
        <v>229</v>
      </c>
      <c r="H1368" s="29" t="s">
        <v>2286</v>
      </c>
      <c r="I1368" s="25">
        <v>1</v>
      </c>
      <c r="J1368" s="25">
        <v>1</v>
      </c>
      <c r="K1368" s="33">
        <v>14.2</v>
      </c>
      <c r="L1368" s="33">
        <v>14.2</v>
      </c>
      <c r="M1368" s="33"/>
      <c r="N1368" s="33">
        <v>1</v>
      </c>
      <c r="O1368" s="30">
        <v>14.2</v>
      </c>
      <c r="P1368" s="33"/>
      <c r="Q1368" s="34">
        <f t="shared" si="66"/>
        <v>14.2</v>
      </c>
      <c r="R1368" s="33">
        <f t="shared" si="67"/>
        <v>1</v>
      </c>
      <c r="S1368" s="34">
        <f t="shared" si="68"/>
        <v>14.2</v>
      </c>
    </row>
    <row r="1369" spans="1:19">
      <c r="A1369" s="25">
        <v>1366</v>
      </c>
      <c r="B1369" s="25"/>
      <c r="C1369" s="25" t="s">
        <v>229</v>
      </c>
      <c r="D1369" s="25"/>
      <c r="E1369" s="37"/>
      <c r="F1369" s="29"/>
      <c r="G1369" s="25" t="s">
        <v>229</v>
      </c>
      <c r="H1369" s="29" t="s">
        <v>2287</v>
      </c>
      <c r="I1369" s="25">
        <v>1</v>
      </c>
      <c r="J1369" s="25">
        <v>1</v>
      </c>
      <c r="K1369" s="33">
        <v>31.85</v>
      </c>
      <c r="L1369" s="33">
        <v>31.9</v>
      </c>
      <c r="M1369" s="33"/>
      <c r="N1369" s="33">
        <v>1</v>
      </c>
      <c r="O1369" s="30">
        <v>31.9</v>
      </c>
      <c r="P1369" s="33" t="s">
        <v>1743</v>
      </c>
      <c r="Q1369" s="34">
        <f t="shared" si="66"/>
        <v>31.85</v>
      </c>
      <c r="R1369" s="33">
        <f t="shared" si="67"/>
        <v>1</v>
      </c>
      <c r="S1369" s="34">
        <f t="shared" si="68"/>
        <v>31.9</v>
      </c>
    </row>
    <row r="1370" spans="1:19">
      <c r="A1370" s="25">
        <v>1367</v>
      </c>
      <c r="B1370" s="25"/>
      <c r="C1370" s="25" t="s">
        <v>229</v>
      </c>
      <c r="D1370" s="25"/>
      <c r="E1370" s="37"/>
      <c r="F1370" s="29"/>
      <c r="G1370" s="25" t="s">
        <v>229</v>
      </c>
      <c r="H1370" s="29" t="s">
        <v>1793</v>
      </c>
      <c r="I1370" s="25">
        <v>1</v>
      </c>
      <c r="J1370" s="25">
        <v>1</v>
      </c>
      <c r="K1370" s="33">
        <v>42.5</v>
      </c>
      <c r="L1370" s="33">
        <v>42.5</v>
      </c>
      <c r="M1370" s="33"/>
      <c r="N1370" s="33">
        <v>1</v>
      </c>
      <c r="O1370" s="30">
        <v>42.5</v>
      </c>
      <c r="P1370" s="33" t="s">
        <v>1816</v>
      </c>
      <c r="Q1370" s="34">
        <f t="shared" si="66"/>
        <v>42.5</v>
      </c>
      <c r="R1370" s="33">
        <f t="shared" si="67"/>
        <v>1</v>
      </c>
      <c r="S1370" s="34">
        <f t="shared" si="68"/>
        <v>42.5</v>
      </c>
    </row>
    <row r="1371" spans="1:19">
      <c r="A1371" s="25">
        <v>1368</v>
      </c>
      <c r="B1371" s="25"/>
      <c r="C1371" s="25" t="s">
        <v>229</v>
      </c>
      <c r="D1371" s="25"/>
      <c r="E1371" s="37"/>
      <c r="F1371" s="29"/>
      <c r="G1371" s="25" t="s">
        <v>229</v>
      </c>
      <c r="H1371" s="29" t="s">
        <v>2288</v>
      </c>
      <c r="I1371" s="25">
        <v>1</v>
      </c>
      <c r="J1371" s="25">
        <v>1</v>
      </c>
      <c r="K1371" s="33">
        <v>6</v>
      </c>
      <c r="L1371" s="33">
        <v>6</v>
      </c>
      <c r="M1371" s="33"/>
      <c r="N1371" s="33">
        <v>1</v>
      </c>
      <c r="O1371" s="30">
        <v>6</v>
      </c>
      <c r="P1371" s="33"/>
      <c r="Q1371" s="34">
        <f t="shared" si="66"/>
        <v>6</v>
      </c>
      <c r="R1371" s="33">
        <f t="shared" si="67"/>
        <v>1</v>
      </c>
      <c r="S1371" s="34">
        <f t="shared" si="68"/>
        <v>6</v>
      </c>
    </row>
    <row r="1372" spans="1:19">
      <c r="A1372" s="25">
        <v>1369</v>
      </c>
      <c r="B1372" s="25"/>
      <c r="C1372" s="25" t="s">
        <v>229</v>
      </c>
      <c r="D1372" s="25"/>
      <c r="E1372" s="37"/>
      <c r="F1372" s="29"/>
      <c r="G1372" s="25" t="s">
        <v>229</v>
      </c>
      <c r="H1372" s="29" t="s">
        <v>2289</v>
      </c>
      <c r="I1372" s="25">
        <v>1</v>
      </c>
      <c r="J1372" s="25">
        <v>1</v>
      </c>
      <c r="K1372" s="33">
        <v>3</v>
      </c>
      <c r="L1372" s="33">
        <v>3</v>
      </c>
      <c r="M1372" s="33"/>
      <c r="N1372" s="33">
        <v>1</v>
      </c>
      <c r="O1372" s="30">
        <v>3</v>
      </c>
      <c r="P1372" s="33"/>
      <c r="Q1372" s="34">
        <f t="shared" si="66"/>
        <v>3</v>
      </c>
      <c r="R1372" s="33">
        <f t="shared" si="67"/>
        <v>1</v>
      </c>
      <c r="S1372" s="34">
        <f t="shared" si="68"/>
        <v>3</v>
      </c>
    </row>
    <row r="1373" spans="1:19">
      <c r="A1373" s="25">
        <v>1370</v>
      </c>
      <c r="B1373" s="25"/>
      <c r="C1373" s="25" t="s">
        <v>229</v>
      </c>
      <c r="D1373" s="25"/>
      <c r="E1373" s="37"/>
      <c r="F1373" s="29"/>
      <c r="G1373" s="25" t="s">
        <v>229</v>
      </c>
      <c r="H1373" s="29" t="s">
        <v>2286</v>
      </c>
      <c r="I1373" s="25">
        <v>1</v>
      </c>
      <c r="J1373" s="25">
        <v>1</v>
      </c>
      <c r="K1373" s="33">
        <v>11</v>
      </c>
      <c r="L1373" s="33">
        <v>11</v>
      </c>
      <c r="M1373" s="33"/>
      <c r="N1373" s="33">
        <v>1</v>
      </c>
      <c r="O1373" s="30">
        <v>11</v>
      </c>
      <c r="P1373" s="33"/>
      <c r="Q1373" s="34">
        <f t="shared" si="66"/>
        <v>11</v>
      </c>
      <c r="R1373" s="33">
        <f t="shared" si="67"/>
        <v>1</v>
      </c>
      <c r="S1373" s="34">
        <f t="shared" si="68"/>
        <v>11</v>
      </c>
    </row>
    <row r="1374" spans="1:19">
      <c r="A1374" s="25">
        <v>1371</v>
      </c>
      <c r="B1374" s="25"/>
      <c r="C1374" s="25" t="s">
        <v>229</v>
      </c>
      <c r="D1374" s="25"/>
      <c r="E1374" s="37"/>
      <c r="F1374" s="29"/>
      <c r="G1374" s="25" t="s">
        <v>229</v>
      </c>
      <c r="H1374" s="29" t="s">
        <v>2290</v>
      </c>
      <c r="I1374" s="25">
        <v>1</v>
      </c>
      <c r="J1374" s="25">
        <v>1</v>
      </c>
      <c r="K1374" s="33">
        <v>18.549999999999997</v>
      </c>
      <c r="L1374" s="33">
        <v>18.600000000000001</v>
      </c>
      <c r="M1374" s="33"/>
      <c r="N1374" s="33">
        <v>1</v>
      </c>
      <c r="O1374" s="30">
        <v>18.600000000000001</v>
      </c>
      <c r="P1374" s="33" t="s">
        <v>1807</v>
      </c>
      <c r="Q1374" s="34">
        <f t="shared" si="66"/>
        <v>18.549999999999997</v>
      </c>
      <c r="R1374" s="33">
        <f t="shared" si="67"/>
        <v>1</v>
      </c>
      <c r="S1374" s="34">
        <f t="shared" si="68"/>
        <v>18.600000000000001</v>
      </c>
    </row>
    <row r="1375" spans="1:19">
      <c r="A1375" s="25">
        <v>1372</v>
      </c>
      <c r="B1375" s="25"/>
      <c r="C1375" s="25" t="s">
        <v>229</v>
      </c>
      <c r="D1375" s="25"/>
      <c r="E1375" s="37"/>
      <c r="F1375" s="29"/>
      <c r="G1375" s="25" t="s">
        <v>229</v>
      </c>
      <c r="H1375" s="29" t="s">
        <v>2288</v>
      </c>
      <c r="I1375" s="25">
        <v>1</v>
      </c>
      <c r="J1375" s="25">
        <v>1</v>
      </c>
      <c r="K1375" s="33">
        <v>3</v>
      </c>
      <c r="L1375" s="33">
        <v>3</v>
      </c>
      <c r="M1375" s="33"/>
      <c r="N1375" s="33">
        <v>1</v>
      </c>
      <c r="O1375" s="30">
        <v>3</v>
      </c>
      <c r="P1375" s="33"/>
      <c r="Q1375" s="34">
        <f t="shared" ref="Q1375:Q1416" si="69">K1375</f>
        <v>3</v>
      </c>
      <c r="R1375" s="33">
        <f t="shared" si="67"/>
        <v>1</v>
      </c>
      <c r="S1375" s="34">
        <f t="shared" si="68"/>
        <v>3</v>
      </c>
    </row>
    <row r="1376" spans="1:19">
      <c r="A1376" s="25">
        <v>1373</v>
      </c>
      <c r="B1376" s="25"/>
      <c r="C1376" s="25" t="s">
        <v>229</v>
      </c>
      <c r="D1376" s="25"/>
      <c r="E1376" s="37"/>
      <c r="F1376" s="29"/>
      <c r="G1376" s="25" t="s">
        <v>229</v>
      </c>
      <c r="H1376" s="29" t="s">
        <v>2289</v>
      </c>
      <c r="I1376" s="25">
        <v>1</v>
      </c>
      <c r="J1376" s="25">
        <v>1</v>
      </c>
      <c r="K1376" s="33">
        <v>1</v>
      </c>
      <c r="L1376" s="33">
        <v>1</v>
      </c>
      <c r="M1376" s="33"/>
      <c r="N1376" s="33">
        <v>1</v>
      </c>
      <c r="O1376" s="30">
        <v>1</v>
      </c>
      <c r="P1376" s="33"/>
      <c r="Q1376" s="34">
        <f t="shared" si="69"/>
        <v>1</v>
      </c>
      <c r="R1376" s="33">
        <f t="shared" si="67"/>
        <v>1</v>
      </c>
      <c r="S1376" s="34">
        <f t="shared" si="68"/>
        <v>1</v>
      </c>
    </row>
    <row r="1377" spans="1:19">
      <c r="A1377" s="25">
        <v>1374</v>
      </c>
      <c r="B1377" s="25"/>
      <c r="C1377" s="25" t="s">
        <v>1951</v>
      </c>
      <c r="D1377" s="25"/>
      <c r="E1377" s="37"/>
      <c r="F1377" s="29"/>
      <c r="G1377" s="25" t="s">
        <v>1951</v>
      </c>
      <c r="H1377" s="29" t="s">
        <v>2286</v>
      </c>
      <c r="I1377" s="25">
        <v>1</v>
      </c>
      <c r="J1377" s="25">
        <v>1</v>
      </c>
      <c r="K1377" s="33">
        <v>25.8</v>
      </c>
      <c r="L1377" s="33">
        <v>25.8</v>
      </c>
      <c r="M1377" s="33"/>
      <c r="N1377" s="33">
        <v>1</v>
      </c>
      <c r="O1377" s="30">
        <v>25.8</v>
      </c>
      <c r="P1377" s="33"/>
      <c r="Q1377" s="34">
        <f t="shared" si="69"/>
        <v>25.8</v>
      </c>
      <c r="R1377" s="33">
        <f t="shared" si="67"/>
        <v>1</v>
      </c>
      <c r="S1377" s="34">
        <f t="shared" si="68"/>
        <v>25.8</v>
      </c>
    </row>
    <row r="1378" spans="1:19">
      <c r="A1378" s="25">
        <v>1375</v>
      </c>
      <c r="B1378" s="25"/>
      <c r="C1378" s="25" t="s">
        <v>1951</v>
      </c>
      <c r="D1378" s="25"/>
      <c r="E1378" s="37"/>
      <c r="F1378" s="29"/>
      <c r="G1378" s="25" t="s">
        <v>1951</v>
      </c>
      <c r="H1378" s="29" t="s">
        <v>2287</v>
      </c>
      <c r="I1378" s="25">
        <v>1</v>
      </c>
      <c r="J1378" s="25">
        <v>1</v>
      </c>
      <c r="K1378" s="33">
        <v>30.35</v>
      </c>
      <c r="L1378" s="33">
        <v>30.4</v>
      </c>
      <c r="M1378" s="33"/>
      <c r="N1378" s="33">
        <v>1</v>
      </c>
      <c r="O1378" s="30">
        <v>30.4</v>
      </c>
      <c r="P1378" s="33" t="s">
        <v>1743</v>
      </c>
      <c r="Q1378" s="34">
        <f t="shared" si="69"/>
        <v>30.35</v>
      </c>
      <c r="R1378" s="33">
        <f t="shared" si="67"/>
        <v>1</v>
      </c>
      <c r="S1378" s="34">
        <f t="shared" si="68"/>
        <v>30.4</v>
      </c>
    </row>
    <row r="1379" spans="1:19">
      <c r="A1379" s="25">
        <v>1376</v>
      </c>
      <c r="B1379" s="25"/>
      <c r="C1379" s="25" t="s">
        <v>1951</v>
      </c>
      <c r="D1379" s="25"/>
      <c r="E1379" s="37"/>
      <c r="F1379" s="29"/>
      <c r="G1379" s="25" t="s">
        <v>1951</v>
      </c>
      <c r="H1379" s="29" t="s">
        <v>1793</v>
      </c>
      <c r="I1379" s="25">
        <v>1</v>
      </c>
      <c r="J1379" s="25">
        <v>1</v>
      </c>
      <c r="K1379" s="33">
        <v>43.2</v>
      </c>
      <c r="L1379" s="33">
        <v>43.2</v>
      </c>
      <c r="M1379" s="33"/>
      <c r="N1379" s="33">
        <v>1</v>
      </c>
      <c r="O1379" s="30">
        <v>43.2</v>
      </c>
      <c r="P1379" s="33" t="s">
        <v>1816</v>
      </c>
      <c r="Q1379" s="34">
        <f t="shared" si="69"/>
        <v>43.2</v>
      </c>
      <c r="R1379" s="33">
        <f t="shared" ref="R1379:R1410" si="70">J1379</f>
        <v>1</v>
      </c>
      <c r="S1379" s="34">
        <f t="shared" si="68"/>
        <v>43.2</v>
      </c>
    </row>
    <row r="1380" spans="1:19">
      <c r="A1380" s="25">
        <v>1377</v>
      </c>
      <c r="B1380" s="25"/>
      <c r="C1380" s="25" t="s">
        <v>1951</v>
      </c>
      <c r="D1380" s="25"/>
      <c r="E1380" s="37"/>
      <c r="F1380" s="29"/>
      <c r="G1380" s="25" t="s">
        <v>1951</v>
      </c>
      <c r="H1380" s="29" t="s">
        <v>2288</v>
      </c>
      <c r="I1380" s="25">
        <v>1</v>
      </c>
      <c r="J1380" s="25">
        <v>1</v>
      </c>
      <c r="K1380" s="33">
        <v>8</v>
      </c>
      <c r="L1380" s="33">
        <v>8</v>
      </c>
      <c r="M1380" s="33"/>
      <c r="N1380" s="33">
        <v>1</v>
      </c>
      <c r="O1380" s="30">
        <v>8</v>
      </c>
      <c r="P1380" s="33"/>
      <c r="Q1380" s="34">
        <f t="shared" si="69"/>
        <v>8</v>
      </c>
      <c r="R1380" s="33">
        <f t="shared" si="70"/>
        <v>1</v>
      </c>
      <c r="S1380" s="34">
        <f t="shared" si="68"/>
        <v>8</v>
      </c>
    </row>
    <row r="1381" spans="1:19">
      <c r="A1381" s="25">
        <v>1378</v>
      </c>
      <c r="B1381" s="25"/>
      <c r="C1381" s="25" t="s">
        <v>1951</v>
      </c>
      <c r="D1381" s="25"/>
      <c r="E1381" s="37"/>
      <c r="F1381" s="29"/>
      <c r="G1381" s="25" t="s">
        <v>1951</v>
      </c>
      <c r="H1381" s="29" t="s">
        <v>2289</v>
      </c>
      <c r="I1381" s="25">
        <v>1</v>
      </c>
      <c r="J1381" s="25">
        <v>1</v>
      </c>
      <c r="K1381" s="33">
        <v>3</v>
      </c>
      <c r="L1381" s="33">
        <v>3</v>
      </c>
      <c r="M1381" s="33"/>
      <c r="N1381" s="33">
        <v>1</v>
      </c>
      <c r="O1381" s="30">
        <v>3</v>
      </c>
      <c r="P1381" s="33"/>
      <c r="Q1381" s="34">
        <f t="shared" si="69"/>
        <v>3</v>
      </c>
      <c r="R1381" s="33">
        <f t="shared" si="70"/>
        <v>1</v>
      </c>
      <c r="S1381" s="34">
        <f t="shared" si="68"/>
        <v>3</v>
      </c>
    </row>
    <row r="1382" spans="1:19">
      <c r="A1382" s="25">
        <v>1379</v>
      </c>
      <c r="B1382" s="25"/>
      <c r="C1382" s="25" t="s">
        <v>229</v>
      </c>
      <c r="D1382" s="25"/>
      <c r="E1382" s="37"/>
      <c r="F1382" s="29"/>
      <c r="G1382" s="25" t="s">
        <v>229</v>
      </c>
      <c r="H1382" s="29" t="s">
        <v>2286</v>
      </c>
      <c r="I1382" s="25">
        <v>1</v>
      </c>
      <c r="J1382" s="25">
        <v>1</v>
      </c>
      <c r="K1382" s="33">
        <v>14.3</v>
      </c>
      <c r="L1382" s="33">
        <v>14.3</v>
      </c>
      <c r="M1382" s="33"/>
      <c r="N1382" s="33">
        <v>1</v>
      </c>
      <c r="O1382" s="30">
        <v>14.3</v>
      </c>
      <c r="P1382" s="33"/>
      <c r="Q1382" s="34">
        <f t="shared" si="69"/>
        <v>14.3</v>
      </c>
      <c r="R1382" s="33">
        <f t="shared" si="70"/>
        <v>1</v>
      </c>
      <c r="S1382" s="34">
        <f t="shared" si="68"/>
        <v>14.3</v>
      </c>
    </row>
    <row r="1383" spans="1:19">
      <c r="A1383" s="25">
        <v>1380</v>
      </c>
      <c r="B1383" s="25"/>
      <c r="C1383" s="25" t="s">
        <v>229</v>
      </c>
      <c r="D1383" s="25"/>
      <c r="E1383" s="37"/>
      <c r="F1383" s="29"/>
      <c r="G1383" s="25" t="s">
        <v>229</v>
      </c>
      <c r="H1383" s="29" t="s">
        <v>2287</v>
      </c>
      <c r="I1383" s="25">
        <v>1</v>
      </c>
      <c r="J1383" s="25">
        <v>1</v>
      </c>
      <c r="K1383" s="33">
        <v>24.65</v>
      </c>
      <c r="L1383" s="33">
        <v>24.7</v>
      </c>
      <c r="M1383" s="33"/>
      <c r="N1383" s="33">
        <v>1</v>
      </c>
      <c r="O1383" s="30">
        <v>24.7</v>
      </c>
      <c r="P1383" s="33" t="s">
        <v>1743</v>
      </c>
      <c r="Q1383" s="34">
        <f t="shared" si="69"/>
        <v>24.65</v>
      </c>
      <c r="R1383" s="33">
        <f t="shared" si="70"/>
        <v>1</v>
      </c>
      <c r="S1383" s="34">
        <f t="shared" si="68"/>
        <v>24.7</v>
      </c>
    </row>
    <row r="1384" spans="1:19">
      <c r="A1384" s="25">
        <v>1381</v>
      </c>
      <c r="B1384" s="25"/>
      <c r="C1384" s="25" t="s">
        <v>229</v>
      </c>
      <c r="D1384" s="25"/>
      <c r="E1384" s="37"/>
      <c r="F1384" s="29"/>
      <c r="G1384" s="25" t="s">
        <v>229</v>
      </c>
      <c r="H1384" s="29" t="s">
        <v>1793</v>
      </c>
      <c r="I1384" s="25">
        <v>1</v>
      </c>
      <c r="J1384" s="25">
        <v>1</v>
      </c>
      <c r="K1384" s="33">
        <v>51.300000000000004</v>
      </c>
      <c r="L1384" s="33">
        <v>51.3</v>
      </c>
      <c r="M1384" s="33"/>
      <c r="N1384" s="33">
        <v>1</v>
      </c>
      <c r="O1384" s="30">
        <v>51.3</v>
      </c>
      <c r="P1384" s="33" t="s">
        <v>1816</v>
      </c>
      <c r="Q1384" s="34">
        <f t="shared" si="69"/>
        <v>51.300000000000004</v>
      </c>
      <c r="R1384" s="33">
        <f t="shared" si="70"/>
        <v>1</v>
      </c>
      <c r="S1384" s="34">
        <f t="shared" si="68"/>
        <v>51.3</v>
      </c>
    </row>
    <row r="1385" spans="1:19">
      <c r="A1385" s="25">
        <v>1382</v>
      </c>
      <c r="B1385" s="25"/>
      <c r="C1385" s="25" t="s">
        <v>229</v>
      </c>
      <c r="D1385" s="25"/>
      <c r="E1385" s="37"/>
      <c r="F1385" s="29"/>
      <c r="G1385" s="25" t="s">
        <v>229</v>
      </c>
      <c r="H1385" s="29" t="s">
        <v>2288</v>
      </c>
      <c r="I1385" s="25">
        <v>1</v>
      </c>
      <c r="J1385" s="25">
        <v>1</v>
      </c>
      <c r="K1385" s="33">
        <v>8</v>
      </c>
      <c r="L1385" s="33">
        <v>8</v>
      </c>
      <c r="M1385" s="33"/>
      <c r="N1385" s="33">
        <v>1</v>
      </c>
      <c r="O1385" s="30">
        <v>8</v>
      </c>
      <c r="P1385" s="33"/>
      <c r="Q1385" s="34">
        <f t="shared" si="69"/>
        <v>8</v>
      </c>
      <c r="R1385" s="33">
        <f t="shared" si="70"/>
        <v>1</v>
      </c>
      <c r="S1385" s="34">
        <f t="shared" si="68"/>
        <v>8</v>
      </c>
    </row>
    <row r="1386" spans="1:19">
      <c r="A1386" s="25">
        <v>1383</v>
      </c>
      <c r="B1386" s="25"/>
      <c r="C1386" s="25" t="s">
        <v>229</v>
      </c>
      <c r="D1386" s="25"/>
      <c r="E1386" s="37"/>
      <c r="F1386" s="29"/>
      <c r="G1386" s="25" t="s">
        <v>229</v>
      </c>
      <c r="H1386" s="29" t="s">
        <v>2289</v>
      </c>
      <c r="I1386" s="25">
        <v>1</v>
      </c>
      <c r="J1386" s="25">
        <v>1</v>
      </c>
      <c r="K1386" s="33">
        <v>3</v>
      </c>
      <c r="L1386" s="33">
        <v>3</v>
      </c>
      <c r="M1386" s="33"/>
      <c r="N1386" s="33">
        <v>1</v>
      </c>
      <c r="O1386" s="30">
        <v>3</v>
      </c>
      <c r="P1386" s="33"/>
      <c r="Q1386" s="34">
        <f t="shared" si="69"/>
        <v>3</v>
      </c>
      <c r="R1386" s="33">
        <f t="shared" si="70"/>
        <v>1</v>
      </c>
      <c r="S1386" s="34">
        <f t="shared" si="68"/>
        <v>3</v>
      </c>
    </row>
    <row r="1387" spans="1:19">
      <c r="A1387" s="25">
        <v>1384</v>
      </c>
      <c r="B1387" s="25"/>
      <c r="C1387" s="25"/>
      <c r="D1387" s="25"/>
      <c r="E1387" s="37"/>
      <c r="F1387" s="29"/>
      <c r="G1387" s="25"/>
      <c r="H1387" s="29"/>
      <c r="I1387" s="25">
        <v>1</v>
      </c>
      <c r="J1387" s="25">
        <v>1</v>
      </c>
      <c r="K1387" s="33"/>
      <c r="L1387" s="33">
        <v>0</v>
      </c>
      <c r="M1387" s="33"/>
      <c r="N1387" s="33">
        <v>1</v>
      </c>
      <c r="O1387" s="30">
        <v>0</v>
      </c>
      <c r="P1387" s="33"/>
      <c r="Q1387" s="34">
        <f t="shared" si="69"/>
        <v>0</v>
      </c>
      <c r="R1387" s="33">
        <f t="shared" si="70"/>
        <v>1</v>
      </c>
      <c r="S1387" s="34">
        <f t="shared" si="68"/>
        <v>0</v>
      </c>
    </row>
    <row r="1388" spans="1:19">
      <c r="A1388" s="25">
        <v>1385</v>
      </c>
      <c r="B1388" s="25"/>
      <c r="C1388" s="25" t="s">
        <v>1919</v>
      </c>
      <c r="D1388" s="25"/>
      <c r="E1388" s="37"/>
      <c r="F1388" s="29"/>
      <c r="G1388" s="25" t="s">
        <v>1919</v>
      </c>
      <c r="H1388" s="29" t="s">
        <v>2286</v>
      </c>
      <c r="I1388" s="25">
        <v>1</v>
      </c>
      <c r="J1388" s="25">
        <v>1</v>
      </c>
      <c r="K1388" s="33">
        <v>44.8</v>
      </c>
      <c r="L1388" s="33">
        <v>44.8</v>
      </c>
      <c r="M1388" s="33"/>
      <c r="N1388" s="33">
        <v>1</v>
      </c>
      <c r="O1388" s="30">
        <v>44.8</v>
      </c>
      <c r="P1388" s="33"/>
      <c r="Q1388" s="34">
        <f t="shared" si="69"/>
        <v>44.8</v>
      </c>
      <c r="R1388" s="33">
        <f t="shared" si="70"/>
        <v>1</v>
      </c>
      <c r="S1388" s="34">
        <f t="shared" si="68"/>
        <v>44.8</v>
      </c>
    </row>
    <row r="1389" spans="1:19">
      <c r="A1389" s="25">
        <v>1386</v>
      </c>
      <c r="B1389" s="25"/>
      <c r="C1389" s="25" t="s">
        <v>1919</v>
      </c>
      <c r="D1389" s="25"/>
      <c r="E1389" s="37"/>
      <c r="F1389" s="29"/>
      <c r="G1389" s="25" t="s">
        <v>1919</v>
      </c>
      <c r="H1389" s="29" t="s">
        <v>2287</v>
      </c>
      <c r="I1389" s="25">
        <v>1</v>
      </c>
      <c r="J1389" s="25">
        <v>1</v>
      </c>
      <c r="K1389" s="33">
        <v>178.79999999999998</v>
      </c>
      <c r="L1389" s="33">
        <v>178.8</v>
      </c>
      <c r="M1389" s="33"/>
      <c r="N1389" s="33">
        <v>1</v>
      </c>
      <c r="O1389" s="30">
        <v>178.8</v>
      </c>
      <c r="P1389" s="33" t="s">
        <v>1743</v>
      </c>
      <c r="Q1389" s="34">
        <f t="shared" si="69"/>
        <v>178.79999999999998</v>
      </c>
      <c r="R1389" s="33">
        <f t="shared" si="70"/>
        <v>1</v>
      </c>
      <c r="S1389" s="34">
        <f t="shared" si="68"/>
        <v>178.8</v>
      </c>
    </row>
    <row r="1390" spans="1:19">
      <c r="A1390" s="25">
        <v>1387</v>
      </c>
      <c r="B1390" s="25"/>
      <c r="C1390" s="25" t="s">
        <v>1919</v>
      </c>
      <c r="D1390" s="25"/>
      <c r="E1390" s="37"/>
      <c r="F1390" s="29"/>
      <c r="G1390" s="25" t="s">
        <v>1919</v>
      </c>
      <c r="H1390" s="29" t="s">
        <v>2291</v>
      </c>
      <c r="I1390" s="25">
        <v>1</v>
      </c>
      <c r="J1390" s="25">
        <v>1</v>
      </c>
      <c r="K1390" s="33">
        <v>33</v>
      </c>
      <c r="L1390" s="33">
        <v>33</v>
      </c>
      <c r="M1390" s="33"/>
      <c r="N1390" s="33">
        <v>1</v>
      </c>
      <c r="O1390" s="30">
        <v>33</v>
      </c>
      <c r="P1390" s="33"/>
      <c r="Q1390" s="34">
        <f t="shared" si="69"/>
        <v>33</v>
      </c>
      <c r="R1390" s="33">
        <f t="shared" si="70"/>
        <v>1</v>
      </c>
      <c r="S1390" s="34">
        <f t="shared" si="68"/>
        <v>33</v>
      </c>
    </row>
    <row r="1391" spans="1:19">
      <c r="A1391" s="25">
        <v>1388</v>
      </c>
      <c r="B1391" s="25"/>
      <c r="C1391" s="25" t="s">
        <v>1919</v>
      </c>
      <c r="D1391" s="25"/>
      <c r="E1391" s="37"/>
      <c r="F1391" s="29"/>
      <c r="G1391" s="25" t="s">
        <v>1919</v>
      </c>
      <c r="H1391" s="29" t="s">
        <v>2288</v>
      </c>
      <c r="I1391" s="25">
        <v>1</v>
      </c>
      <c r="J1391" s="25">
        <v>1</v>
      </c>
      <c r="K1391" s="33">
        <v>8</v>
      </c>
      <c r="L1391" s="33">
        <v>8</v>
      </c>
      <c r="M1391" s="33"/>
      <c r="N1391" s="33">
        <v>1</v>
      </c>
      <c r="O1391" s="30">
        <v>8</v>
      </c>
      <c r="P1391" s="33"/>
      <c r="Q1391" s="34">
        <f t="shared" si="69"/>
        <v>8</v>
      </c>
      <c r="R1391" s="33">
        <f t="shared" si="70"/>
        <v>1</v>
      </c>
      <c r="S1391" s="34">
        <f t="shared" si="68"/>
        <v>8</v>
      </c>
    </row>
    <row r="1392" spans="1:19">
      <c r="A1392" s="25">
        <v>1389</v>
      </c>
      <c r="B1392" s="25"/>
      <c r="C1392" s="25" t="s">
        <v>1919</v>
      </c>
      <c r="D1392" s="25"/>
      <c r="E1392" s="37"/>
      <c r="F1392" s="29"/>
      <c r="G1392" s="25" t="s">
        <v>1919</v>
      </c>
      <c r="H1392" s="29" t="s">
        <v>2289</v>
      </c>
      <c r="I1392" s="25">
        <v>1</v>
      </c>
      <c r="J1392" s="25">
        <v>1</v>
      </c>
      <c r="K1392" s="33">
        <v>4</v>
      </c>
      <c r="L1392" s="33">
        <v>4</v>
      </c>
      <c r="M1392" s="33"/>
      <c r="N1392" s="33">
        <v>1</v>
      </c>
      <c r="O1392" s="30">
        <v>4</v>
      </c>
      <c r="P1392" s="33"/>
      <c r="Q1392" s="34">
        <f t="shared" si="69"/>
        <v>4</v>
      </c>
      <c r="R1392" s="33">
        <f t="shared" si="70"/>
        <v>1</v>
      </c>
      <c r="S1392" s="34">
        <f t="shared" si="68"/>
        <v>4</v>
      </c>
    </row>
    <row r="1393" spans="1:19">
      <c r="A1393" s="25">
        <v>1390</v>
      </c>
      <c r="B1393" s="25"/>
      <c r="C1393" s="25" t="s">
        <v>226</v>
      </c>
      <c r="D1393" s="25"/>
      <c r="E1393" s="37"/>
      <c r="F1393" s="29"/>
      <c r="G1393" s="25" t="s">
        <v>226</v>
      </c>
      <c r="H1393" s="29" t="s">
        <v>2286</v>
      </c>
      <c r="I1393" s="25">
        <v>1</v>
      </c>
      <c r="J1393" s="25">
        <v>1</v>
      </c>
      <c r="K1393" s="33">
        <v>46.9</v>
      </c>
      <c r="L1393" s="33">
        <v>46.9</v>
      </c>
      <c r="M1393" s="33"/>
      <c r="N1393" s="33">
        <v>1</v>
      </c>
      <c r="O1393" s="30">
        <v>46.9</v>
      </c>
      <c r="P1393" s="33"/>
      <c r="Q1393" s="34">
        <f t="shared" si="69"/>
        <v>46.9</v>
      </c>
      <c r="R1393" s="33">
        <f t="shared" si="70"/>
        <v>1</v>
      </c>
      <c r="S1393" s="34">
        <f t="shared" si="68"/>
        <v>46.9</v>
      </c>
    </row>
    <row r="1394" spans="1:19">
      <c r="A1394" s="25">
        <v>1391</v>
      </c>
      <c r="B1394" s="25"/>
      <c r="C1394" s="25" t="s">
        <v>226</v>
      </c>
      <c r="D1394" s="25"/>
      <c r="E1394" s="37"/>
      <c r="F1394" s="29"/>
      <c r="G1394" s="25" t="s">
        <v>226</v>
      </c>
      <c r="H1394" s="29" t="s">
        <v>2287</v>
      </c>
      <c r="I1394" s="25">
        <v>1</v>
      </c>
      <c r="J1394" s="25">
        <v>1</v>
      </c>
      <c r="K1394" s="33">
        <v>179.9</v>
      </c>
      <c r="L1394" s="33">
        <v>179.9</v>
      </c>
      <c r="M1394" s="33"/>
      <c r="N1394" s="33">
        <v>1</v>
      </c>
      <c r="O1394" s="30">
        <v>179.9</v>
      </c>
      <c r="P1394" s="33" t="s">
        <v>1743</v>
      </c>
      <c r="Q1394" s="34">
        <f t="shared" si="69"/>
        <v>179.9</v>
      </c>
      <c r="R1394" s="33">
        <f t="shared" si="70"/>
        <v>1</v>
      </c>
      <c r="S1394" s="34">
        <f t="shared" si="68"/>
        <v>179.9</v>
      </c>
    </row>
    <row r="1395" spans="1:19">
      <c r="A1395" s="25">
        <v>1392</v>
      </c>
      <c r="B1395" s="25"/>
      <c r="C1395" s="25" t="s">
        <v>226</v>
      </c>
      <c r="D1395" s="25"/>
      <c r="E1395" s="37"/>
      <c r="F1395" s="29"/>
      <c r="G1395" s="25" t="s">
        <v>226</v>
      </c>
      <c r="H1395" s="29" t="s">
        <v>2291</v>
      </c>
      <c r="I1395" s="25">
        <v>1</v>
      </c>
      <c r="J1395" s="25">
        <v>1</v>
      </c>
      <c r="K1395" s="33">
        <v>32</v>
      </c>
      <c r="L1395" s="33">
        <v>32</v>
      </c>
      <c r="M1395" s="33"/>
      <c r="N1395" s="33">
        <v>1</v>
      </c>
      <c r="O1395" s="30">
        <v>32</v>
      </c>
      <c r="P1395" s="33"/>
      <c r="Q1395" s="34">
        <f t="shared" si="69"/>
        <v>32</v>
      </c>
      <c r="R1395" s="33">
        <f t="shared" si="70"/>
        <v>1</v>
      </c>
      <c r="S1395" s="34">
        <f t="shared" si="68"/>
        <v>32</v>
      </c>
    </row>
    <row r="1396" spans="1:19">
      <c r="A1396" s="25">
        <v>1393</v>
      </c>
      <c r="B1396" s="25"/>
      <c r="C1396" s="25" t="s">
        <v>226</v>
      </c>
      <c r="D1396" s="25"/>
      <c r="E1396" s="37"/>
      <c r="F1396" s="29"/>
      <c r="G1396" s="25" t="s">
        <v>226</v>
      </c>
      <c r="H1396" s="29" t="s">
        <v>2288</v>
      </c>
      <c r="I1396" s="25">
        <v>1</v>
      </c>
      <c r="J1396" s="25">
        <v>1</v>
      </c>
      <c r="K1396" s="33">
        <v>8</v>
      </c>
      <c r="L1396" s="33">
        <v>8</v>
      </c>
      <c r="M1396" s="33"/>
      <c r="N1396" s="33">
        <v>1</v>
      </c>
      <c r="O1396" s="30">
        <v>8</v>
      </c>
      <c r="P1396" s="33"/>
      <c r="Q1396" s="34">
        <f t="shared" si="69"/>
        <v>8</v>
      </c>
      <c r="R1396" s="33">
        <f t="shared" si="70"/>
        <v>1</v>
      </c>
      <c r="S1396" s="34">
        <f t="shared" si="68"/>
        <v>8</v>
      </c>
    </row>
    <row r="1397" spans="1:19">
      <c r="A1397" s="25">
        <v>1394</v>
      </c>
      <c r="B1397" s="25"/>
      <c r="C1397" s="25" t="s">
        <v>226</v>
      </c>
      <c r="D1397" s="25"/>
      <c r="E1397" s="37"/>
      <c r="F1397" s="29"/>
      <c r="G1397" s="25" t="s">
        <v>226</v>
      </c>
      <c r="H1397" s="29" t="s">
        <v>2289</v>
      </c>
      <c r="I1397" s="25">
        <v>1</v>
      </c>
      <c r="J1397" s="25">
        <v>1</v>
      </c>
      <c r="K1397" s="33">
        <v>4</v>
      </c>
      <c r="L1397" s="33">
        <v>4</v>
      </c>
      <c r="M1397" s="33"/>
      <c r="N1397" s="33">
        <v>1</v>
      </c>
      <c r="O1397" s="30">
        <v>4</v>
      </c>
      <c r="P1397" s="33"/>
      <c r="Q1397" s="34">
        <f t="shared" si="69"/>
        <v>4</v>
      </c>
      <c r="R1397" s="33">
        <f t="shared" si="70"/>
        <v>1</v>
      </c>
      <c r="S1397" s="34">
        <f t="shared" si="68"/>
        <v>4</v>
      </c>
    </row>
    <row r="1398" spans="1:19">
      <c r="A1398" s="25">
        <v>1395</v>
      </c>
      <c r="B1398" s="25"/>
      <c r="C1398" s="25" t="s">
        <v>227</v>
      </c>
      <c r="D1398" s="25"/>
      <c r="E1398" s="37"/>
      <c r="F1398" s="29"/>
      <c r="G1398" s="42" t="s">
        <v>228</v>
      </c>
      <c r="H1398" s="29" t="s">
        <v>2286</v>
      </c>
      <c r="I1398" s="25">
        <v>1</v>
      </c>
      <c r="J1398" s="25">
        <v>1</v>
      </c>
      <c r="K1398" s="33">
        <v>50.5</v>
      </c>
      <c r="L1398" s="33">
        <v>50.5</v>
      </c>
      <c r="M1398" s="33"/>
      <c r="N1398" s="33">
        <v>1</v>
      </c>
      <c r="O1398" s="30">
        <v>50.5</v>
      </c>
      <c r="P1398" s="33"/>
      <c r="Q1398" s="34">
        <f t="shared" si="69"/>
        <v>50.5</v>
      </c>
      <c r="R1398" s="33">
        <f t="shared" si="70"/>
        <v>1</v>
      </c>
      <c r="S1398" s="34">
        <f t="shared" si="68"/>
        <v>50.5</v>
      </c>
    </row>
    <row r="1399" spans="1:19">
      <c r="A1399" s="25">
        <v>1396</v>
      </c>
      <c r="B1399" s="25"/>
      <c r="C1399" s="25" t="s">
        <v>227</v>
      </c>
      <c r="D1399" s="25"/>
      <c r="E1399" s="37"/>
      <c r="F1399" s="29"/>
      <c r="G1399" s="42" t="s">
        <v>228</v>
      </c>
      <c r="H1399" s="29" t="s">
        <v>2287</v>
      </c>
      <c r="I1399" s="25">
        <v>1</v>
      </c>
      <c r="J1399" s="25">
        <v>1</v>
      </c>
      <c r="K1399" s="33">
        <v>160.19999999999999</v>
      </c>
      <c r="L1399" s="33">
        <v>160.19999999999999</v>
      </c>
      <c r="M1399" s="33"/>
      <c r="N1399" s="33">
        <v>1</v>
      </c>
      <c r="O1399" s="30">
        <v>160.19999999999999</v>
      </c>
      <c r="P1399" s="33" t="s">
        <v>1743</v>
      </c>
      <c r="Q1399" s="34">
        <f t="shared" si="69"/>
        <v>160.19999999999999</v>
      </c>
      <c r="R1399" s="33">
        <f t="shared" si="70"/>
        <v>1</v>
      </c>
      <c r="S1399" s="34">
        <f t="shared" si="68"/>
        <v>160.19999999999999</v>
      </c>
    </row>
    <row r="1400" spans="1:19">
      <c r="A1400" s="25">
        <v>1397</v>
      </c>
      <c r="B1400" s="25"/>
      <c r="C1400" s="25" t="s">
        <v>227</v>
      </c>
      <c r="D1400" s="25"/>
      <c r="E1400" s="37"/>
      <c r="F1400" s="29"/>
      <c r="G1400" s="42" t="s">
        <v>228</v>
      </c>
      <c r="H1400" s="29" t="s">
        <v>2291</v>
      </c>
      <c r="I1400" s="25">
        <v>1</v>
      </c>
      <c r="J1400" s="25">
        <v>1</v>
      </c>
      <c r="K1400" s="33">
        <v>23.5</v>
      </c>
      <c r="L1400" s="33">
        <v>23.5</v>
      </c>
      <c r="M1400" s="33"/>
      <c r="N1400" s="33">
        <v>1</v>
      </c>
      <c r="O1400" s="30">
        <v>23.5</v>
      </c>
      <c r="P1400" s="33"/>
      <c r="Q1400" s="34">
        <f t="shared" si="69"/>
        <v>23.5</v>
      </c>
      <c r="R1400" s="33">
        <f t="shared" si="70"/>
        <v>1</v>
      </c>
      <c r="S1400" s="34">
        <f t="shared" si="68"/>
        <v>23.5</v>
      </c>
    </row>
    <row r="1401" spans="1:19">
      <c r="A1401" s="25">
        <v>1398</v>
      </c>
      <c r="B1401" s="25"/>
      <c r="C1401" s="25" t="s">
        <v>227</v>
      </c>
      <c r="D1401" s="25"/>
      <c r="E1401" s="37"/>
      <c r="F1401" s="29"/>
      <c r="G1401" s="25" t="s">
        <v>227</v>
      </c>
      <c r="H1401" s="29" t="s">
        <v>2288</v>
      </c>
      <c r="I1401" s="25">
        <v>1</v>
      </c>
      <c r="J1401" s="25">
        <v>1</v>
      </c>
      <c r="K1401" s="33">
        <v>8</v>
      </c>
      <c r="L1401" s="33">
        <v>8</v>
      </c>
      <c r="M1401" s="33"/>
      <c r="N1401" s="33">
        <v>1</v>
      </c>
      <c r="O1401" s="30">
        <v>8</v>
      </c>
      <c r="P1401" s="33"/>
      <c r="Q1401" s="34">
        <f t="shared" si="69"/>
        <v>8</v>
      </c>
      <c r="R1401" s="33">
        <f t="shared" si="70"/>
        <v>1</v>
      </c>
      <c r="S1401" s="34">
        <f t="shared" si="68"/>
        <v>8</v>
      </c>
    </row>
    <row r="1402" spans="1:19">
      <c r="A1402" s="25">
        <v>1399</v>
      </c>
      <c r="B1402" s="25"/>
      <c r="C1402" s="25" t="s">
        <v>227</v>
      </c>
      <c r="D1402" s="25"/>
      <c r="E1402" s="37"/>
      <c r="F1402" s="29"/>
      <c r="G1402" s="25" t="s">
        <v>227</v>
      </c>
      <c r="H1402" s="29" t="s">
        <v>2289</v>
      </c>
      <c r="I1402" s="25">
        <v>1</v>
      </c>
      <c r="J1402" s="25">
        <v>1</v>
      </c>
      <c r="K1402" s="33">
        <v>4</v>
      </c>
      <c r="L1402" s="33">
        <v>4</v>
      </c>
      <c r="M1402" s="33"/>
      <c r="N1402" s="33">
        <v>1</v>
      </c>
      <c r="O1402" s="30">
        <v>4</v>
      </c>
      <c r="P1402" s="33"/>
      <c r="Q1402" s="34">
        <f t="shared" si="69"/>
        <v>4</v>
      </c>
      <c r="R1402" s="33">
        <f t="shared" si="70"/>
        <v>1</v>
      </c>
      <c r="S1402" s="34">
        <f t="shared" si="68"/>
        <v>4</v>
      </c>
    </row>
    <row r="1403" spans="1:19">
      <c r="A1403" s="25">
        <v>1400</v>
      </c>
      <c r="B1403" s="25"/>
      <c r="C1403" s="25" t="s">
        <v>228</v>
      </c>
      <c r="D1403" s="25"/>
      <c r="E1403" s="37"/>
      <c r="F1403" s="29"/>
      <c r="G1403" s="25" t="s">
        <v>228</v>
      </c>
      <c r="H1403" s="29" t="s">
        <v>2286</v>
      </c>
      <c r="I1403" s="25">
        <v>1</v>
      </c>
      <c r="J1403" s="25">
        <v>1</v>
      </c>
      <c r="K1403" s="33">
        <v>52.2</v>
      </c>
      <c r="L1403" s="33">
        <v>52.2</v>
      </c>
      <c r="M1403" s="33"/>
      <c r="N1403" s="33">
        <v>1</v>
      </c>
      <c r="O1403" s="30">
        <v>52.2</v>
      </c>
      <c r="P1403" s="33"/>
      <c r="Q1403" s="34">
        <f t="shared" si="69"/>
        <v>52.2</v>
      </c>
      <c r="R1403" s="33">
        <f t="shared" si="70"/>
        <v>1</v>
      </c>
      <c r="S1403" s="34">
        <f t="shared" si="68"/>
        <v>52.2</v>
      </c>
    </row>
    <row r="1404" spans="1:19">
      <c r="A1404" s="25">
        <v>1401</v>
      </c>
      <c r="B1404" s="25"/>
      <c r="C1404" s="25" t="s">
        <v>228</v>
      </c>
      <c r="D1404" s="25"/>
      <c r="E1404" s="37"/>
      <c r="F1404" s="29"/>
      <c r="G1404" s="25" t="s">
        <v>228</v>
      </c>
      <c r="H1404" s="29" t="s">
        <v>2287</v>
      </c>
      <c r="I1404" s="25">
        <v>1</v>
      </c>
      <c r="J1404" s="25">
        <v>1</v>
      </c>
      <c r="K1404" s="33">
        <v>182.9</v>
      </c>
      <c r="L1404" s="33">
        <v>182.9</v>
      </c>
      <c r="M1404" s="33"/>
      <c r="N1404" s="33">
        <v>1</v>
      </c>
      <c r="O1404" s="30">
        <v>182.9</v>
      </c>
      <c r="P1404" s="33" t="s">
        <v>1743</v>
      </c>
      <c r="Q1404" s="34">
        <f t="shared" si="69"/>
        <v>182.9</v>
      </c>
      <c r="R1404" s="33">
        <f t="shared" si="70"/>
        <v>1</v>
      </c>
      <c r="S1404" s="34">
        <f t="shared" si="68"/>
        <v>182.9</v>
      </c>
    </row>
    <row r="1405" spans="1:19">
      <c r="A1405" s="25">
        <v>1402</v>
      </c>
      <c r="B1405" s="25"/>
      <c r="C1405" s="25" t="s">
        <v>228</v>
      </c>
      <c r="D1405" s="25"/>
      <c r="E1405" s="37"/>
      <c r="F1405" s="29"/>
      <c r="G1405" s="25" t="s">
        <v>228</v>
      </c>
      <c r="H1405" s="29" t="s">
        <v>2291</v>
      </c>
      <c r="I1405" s="25">
        <v>1</v>
      </c>
      <c r="J1405" s="25">
        <v>1</v>
      </c>
      <c r="K1405" s="33">
        <v>33</v>
      </c>
      <c r="L1405" s="33">
        <v>33</v>
      </c>
      <c r="M1405" s="33"/>
      <c r="N1405" s="33">
        <v>1</v>
      </c>
      <c r="O1405" s="30">
        <v>33</v>
      </c>
      <c r="P1405" s="33"/>
      <c r="Q1405" s="34">
        <f t="shared" si="69"/>
        <v>33</v>
      </c>
      <c r="R1405" s="33">
        <f t="shared" si="70"/>
        <v>1</v>
      </c>
      <c r="S1405" s="34">
        <f t="shared" si="68"/>
        <v>33</v>
      </c>
    </row>
    <row r="1406" spans="1:19">
      <c r="A1406" s="25">
        <v>1403</v>
      </c>
      <c r="B1406" s="25"/>
      <c r="C1406" s="25" t="s">
        <v>228</v>
      </c>
      <c r="D1406" s="25"/>
      <c r="E1406" s="37"/>
      <c r="F1406" s="29"/>
      <c r="G1406" s="25" t="s">
        <v>228</v>
      </c>
      <c r="H1406" s="29" t="s">
        <v>2288</v>
      </c>
      <c r="I1406" s="25">
        <v>1</v>
      </c>
      <c r="J1406" s="25">
        <v>1</v>
      </c>
      <c r="K1406" s="33">
        <v>8</v>
      </c>
      <c r="L1406" s="33">
        <v>8</v>
      </c>
      <c r="M1406" s="33"/>
      <c r="N1406" s="33">
        <v>1</v>
      </c>
      <c r="O1406" s="30">
        <v>8</v>
      </c>
      <c r="P1406" s="33"/>
      <c r="Q1406" s="34">
        <f t="shared" si="69"/>
        <v>8</v>
      </c>
      <c r="R1406" s="33">
        <f t="shared" si="70"/>
        <v>1</v>
      </c>
      <c r="S1406" s="34">
        <f t="shared" si="68"/>
        <v>8</v>
      </c>
    </row>
    <row r="1407" spans="1:19">
      <c r="A1407" s="25">
        <v>1404</v>
      </c>
      <c r="B1407" s="25"/>
      <c r="C1407" s="25" t="s">
        <v>228</v>
      </c>
      <c r="D1407" s="25"/>
      <c r="E1407" s="37"/>
      <c r="F1407" s="29"/>
      <c r="G1407" s="25" t="s">
        <v>228</v>
      </c>
      <c r="H1407" s="29" t="s">
        <v>2289</v>
      </c>
      <c r="I1407" s="25">
        <v>1</v>
      </c>
      <c r="J1407" s="25">
        <v>1</v>
      </c>
      <c r="K1407" s="33">
        <v>4</v>
      </c>
      <c r="L1407" s="33">
        <v>4</v>
      </c>
      <c r="M1407" s="33"/>
      <c r="N1407" s="33">
        <v>1</v>
      </c>
      <c r="O1407" s="30">
        <v>4</v>
      </c>
      <c r="P1407" s="33"/>
      <c r="Q1407" s="34">
        <f t="shared" si="69"/>
        <v>4</v>
      </c>
      <c r="R1407" s="33">
        <f t="shared" si="70"/>
        <v>1</v>
      </c>
      <c r="S1407" s="34">
        <f t="shared" si="68"/>
        <v>4</v>
      </c>
    </row>
    <row r="1408" spans="1:19">
      <c r="A1408" s="25">
        <v>1405</v>
      </c>
      <c r="B1408" s="25"/>
      <c r="C1408" s="25" t="s">
        <v>229</v>
      </c>
      <c r="D1408" s="25"/>
      <c r="E1408" s="37"/>
      <c r="F1408" s="29"/>
      <c r="G1408" s="25" t="s">
        <v>229</v>
      </c>
      <c r="H1408" s="29" t="s">
        <v>2286</v>
      </c>
      <c r="I1408" s="25">
        <v>1</v>
      </c>
      <c r="J1408" s="25">
        <v>1</v>
      </c>
      <c r="K1408" s="33">
        <v>53.1</v>
      </c>
      <c r="L1408" s="33">
        <v>53.1</v>
      </c>
      <c r="M1408" s="33"/>
      <c r="N1408" s="33">
        <v>1</v>
      </c>
      <c r="O1408" s="30">
        <v>53.1</v>
      </c>
      <c r="P1408" s="33"/>
      <c r="Q1408" s="34">
        <f t="shared" si="69"/>
        <v>53.1</v>
      </c>
      <c r="R1408" s="33">
        <f t="shared" si="70"/>
        <v>1</v>
      </c>
      <c r="S1408" s="34">
        <f t="shared" si="68"/>
        <v>53.1</v>
      </c>
    </row>
    <row r="1409" spans="1:19">
      <c r="A1409" s="25">
        <v>1406</v>
      </c>
      <c r="B1409" s="25"/>
      <c r="C1409" s="25" t="s">
        <v>229</v>
      </c>
      <c r="D1409" s="25"/>
      <c r="E1409" s="37"/>
      <c r="F1409" s="29"/>
      <c r="G1409" s="25" t="s">
        <v>229</v>
      </c>
      <c r="H1409" s="29" t="s">
        <v>2287</v>
      </c>
      <c r="I1409" s="25">
        <v>1</v>
      </c>
      <c r="J1409" s="25">
        <v>1</v>
      </c>
      <c r="K1409" s="33">
        <v>159.79999999999998</v>
      </c>
      <c r="L1409" s="33">
        <v>159.80000000000001</v>
      </c>
      <c r="M1409" s="33"/>
      <c r="N1409" s="33">
        <v>1</v>
      </c>
      <c r="O1409" s="30">
        <v>159.80000000000001</v>
      </c>
      <c r="P1409" s="33" t="s">
        <v>1743</v>
      </c>
      <c r="Q1409" s="34">
        <f t="shared" si="69"/>
        <v>159.79999999999998</v>
      </c>
      <c r="R1409" s="33">
        <f t="shared" si="70"/>
        <v>1</v>
      </c>
      <c r="S1409" s="34">
        <f t="shared" si="68"/>
        <v>159.80000000000001</v>
      </c>
    </row>
    <row r="1410" spans="1:19">
      <c r="A1410" s="25">
        <v>1407</v>
      </c>
      <c r="B1410" s="25"/>
      <c r="C1410" s="25" t="s">
        <v>229</v>
      </c>
      <c r="D1410" s="25"/>
      <c r="E1410" s="37"/>
      <c r="F1410" s="29"/>
      <c r="G1410" s="25" t="s">
        <v>229</v>
      </c>
      <c r="H1410" s="29" t="s">
        <v>2291</v>
      </c>
      <c r="I1410" s="25">
        <v>1</v>
      </c>
      <c r="J1410" s="25">
        <v>1</v>
      </c>
      <c r="K1410" s="33">
        <v>35.9</v>
      </c>
      <c r="L1410" s="33">
        <v>35.9</v>
      </c>
      <c r="M1410" s="33"/>
      <c r="N1410" s="33">
        <v>1</v>
      </c>
      <c r="O1410" s="30">
        <v>35.9</v>
      </c>
      <c r="P1410" s="33"/>
      <c r="Q1410" s="34">
        <f t="shared" si="69"/>
        <v>35.9</v>
      </c>
      <c r="R1410" s="33">
        <f t="shared" si="70"/>
        <v>1</v>
      </c>
      <c r="S1410" s="34">
        <f t="shared" si="68"/>
        <v>35.9</v>
      </c>
    </row>
    <row r="1411" spans="1:19">
      <c r="A1411" s="25">
        <v>1408</v>
      </c>
      <c r="B1411" s="25"/>
      <c r="C1411" s="25" t="s">
        <v>229</v>
      </c>
      <c r="D1411" s="25"/>
      <c r="E1411" s="37"/>
      <c r="F1411" s="29"/>
      <c r="G1411" s="25" t="s">
        <v>229</v>
      </c>
      <c r="H1411" s="29" t="s">
        <v>2288</v>
      </c>
      <c r="I1411" s="25">
        <v>1</v>
      </c>
      <c r="J1411" s="25">
        <v>1</v>
      </c>
      <c r="K1411" s="33">
        <v>8</v>
      </c>
      <c r="L1411" s="33">
        <v>8</v>
      </c>
      <c r="M1411" s="33"/>
      <c r="N1411" s="33">
        <v>1</v>
      </c>
      <c r="O1411" s="30">
        <v>8</v>
      </c>
      <c r="P1411" s="33"/>
      <c r="Q1411" s="34">
        <f t="shared" si="69"/>
        <v>8</v>
      </c>
      <c r="R1411" s="33">
        <f t="shared" ref="R1411:R1416" si="71">J1411</f>
        <v>1</v>
      </c>
      <c r="S1411" s="34">
        <f t="shared" si="68"/>
        <v>8</v>
      </c>
    </row>
    <row r="1412" spans="1:19">
      <c r="A1412" s="25">
        <v>1409</v>
      </c>
      <c r="B1412" s="25"/>
      <c r="C1412" s="25" t="s">
        <v>229</v>
      </c>
      <c r="D1412" s="25"/>
      <c r="E1412" s="37"/>
      <c r="F1412" s="29"/>
      <c r="G1412" s="25" t="s">
        <v>229</v>
      </c>
      <c r="H1412" s="29" t="s">
        <v>2289</v>
      </c>
      <c r="I1412" s="25">
        <v>1</v>
      </c>
      <c r="J1412" s="25">
        <v>1</v>
      </c>
      <c r="K1412" s="33">
        <v>4</v>
      </c>
      <c r="L1412" s="33">
        <v>4</v>
      </c>
      <c r="M1412" s="33"/>
      <c r="N1412" s="33">
        <v>1</v>
      </c>
      <c r="O1412" s="30">
        <v>4</v>
      </c>
      <c r="P1412" s="33"/>
      <c r="Q1412" s="34">
        <f t="shared" si="69"/>
        <v>4</v>
      </c>
      <c r="R1412" s="33">
        <f t="shared" si="71"/>
        <v>1</v>
      </c>
      <c r="S1412" s="34">
        <f t="shared" si="68"/>
        <v>4</v>
      </c>
    </row>
    <row r="1413" spans="1:19">
      <c r="A1413" s="25">
        <v>1410</v>
      </c>
      <c r="B1413" s="25"/>
      <c r="C1413" s="25"/>
      <c r="D1413" s="25"/>
      <c r="E1413" s="36"/>
      <c r="F1413" s="29"/>
      <c r="G1413" s="25"/>
      <c r="H1413" s="29"/>
      <c r="I1413" s="25">
        <v>1</v>
      </c>
      <c r="J1413" s="25">
        <v>1</v>
      </c>
      <c r="K1413" s="33"/>
      <c r="L1413" s="33">
        <v>0</v>
      </c>
      <c r="M1413" s="33"/>
      <c r="N1413" s="33">
        <v>1</v>
      </c>
      <c r="O1413" s="30">
        <v>0</v>
      </c>
      <c r="P1413" s="34"/>
      <c r="Q1413" s="34">
        <f t="shared" si="69"/>
        <v>0</v>
      </c>
      <c r="R1413" s="33">
        <f t="shared" si="71"/>
        <v>1</v>
      </c>
      <c r="S1413" s="34">
        <f t="shared" ref="S1413:S1439" si="72">IF(R1413="",0,ROUND(Q1413*R1413,1))</f>
        <v>0</v>
      </c>
    </row>
    <row r="1414" spans="1:19">
      <c r="A1414" s="25">
        <v>1411</v>
      </c>
      <c r="B1414" s="25"/>
      <c r="C1414" s="25" t="s">
        <v>1916</v>
      </c>
      <c r="D1414" s="25"/>
      <c r="E1414" s="36"/>
      <c r="F1414" s="29"/>
      <c r="G1414" s="25" t="s">
        <v>1916</v>
      </c>
      <c r="H1414" s="29" t="s">
        <v>2291</v>
      </c>
      <c r="I1414" s="25">
        <v>1</v>
      </c>
      <c r="J1414" s="25">
        <v>1</v>
      </c>
      <c r="K1414" s="33">
        <v>82.97</v>
      </c>
      <c r="L1414" s="33">
        <v>83</v>
      </c>
      <c r="M1414" s="33"/>
      <c r="N1414" s="33">
        <v>1</v>
      </c>
      <c r="O1414" s="30">
        <v>83</v>
      </c>
      <c r="P1414" s="34"/>
      <c r="Q1414" s="34">
        <f t="shared" si="69"/>
        <v>82.97</v>
      </c>
      <c r="R1414" s="33">
        <f t="shared" si="71"/>
        <v>1</v>
      </c>
      <c r="S1414" s="34">
        <f t="shared" si="72"/>
        <v>83</v>
      </c>
    </row>
    <row r="1415" spans="1:19">
      <c r="A1415" s="25">
        <v>1412</v>
      </c>
      <c r="B1415" s="25"/>
      <c r="C1415" s="25" t="s">
        <v>1916</v>
      </c>
      <c r="D1415" s="25"/>
      <c r="E1415" s="36"/>
      <c r="F1415" s="29"/>
      <c r="G1415" s="25" t="s">
        <v>1916</v>
      </c>
      <c r="H1415" s="29" t="s">
        <v>2288</v>
      </c>
      <c r="I1415" s="25">
        <v>1</v>
      </c>
      <c r="J1415" s="25">
        <v>1</v>
      </c>
      <c r="K1415" s="33">
        <v>3</v>
      </c>
      <c r="L1415" s="33">
        <v>3</v>
      </c>
      <c r="M1415" s="33"/>
      <c r="N1415" s="33">
        <v>1</v>
      </c>
      <c r="O1415" s="30">
        <v>3</v>
      </c>
      <c r="P1415" s="33"/>
      <c r="Q1415" s="34">
        <f t="shared" si="69"/>
        <v>3</v>
      </c>
      <c r="R1415" s="33">
        <f t="shared" si="71"/>
        <v>1</v>
      </c>
      <c r="S1415" s="34">
        <f t="shared" si="72"/>
        <v>3</v>
      </c>
    </row>
    <row r="1416" spans="1:19">
      <c r="A1416" s="25">
        <v>1413</v>
      </c>
      <c r="B1416" s="25"/>
      <c r="C1416" s="25" t="s">
        <v>1916</v>
      </c>
      <c r="D1416" s="25"/>
      <c r="E1416" s="36"/>
      <c r="F1416" s="29"/>
      <c r="G1416" s="25" t="s">
        <v>1916</v>
      </c>
      <c r="H1416" s="29" t="s">
        <v>2289</v>
      </c>
      <c r="I1416" s="25">
        <v>1</v>
      </c>
      <c r="J1416" s="25">
        <v>1</v>
      </c>
      <c r="K1416" s="33">
        <v>0</v>
      </c>
      <c r="L1416" s="33">
        <v>0</v>
      </c>
      <c r="M1416" s="33"/>
      <c r="N1416" s="33">
        <v>1</v>
      </c>
      <c r="O1416" s="30">
        <v>0</v>
      </c>
      <c r="P1416" s="33"/>
      <c r="Q1416" s="34">
        <f t="shared" si="69"/>
        <v>0</v>
      </c>
      <c r="R1416" s="33">
        <f t="shared" si="71"/>
        <v>1</v>
      </c>
      <c r="S1416" s="34">
        <f t="shared" si="72"/>
        <v>0</v>
      </c>
    </row>
    <row r="1417" spans="1:19">
      <c r="A1417" s="25">
        <v>1414</v>
      </c>
      <c r="B1417" s="25"/>
      <c r="C1417" s="25"/>
      <c r="D1417" s="25"/>
      <c r="E1417" s="36"/>
      <c r="F1417" s="29"/>
      <c r="G1417" s="25"/>
      <c r="H1417" s="29"/>
      <c r="I1417" s="25">
        <v>1</v>
      </c>
      <c r="J1417" s="25">
        <v>1</v>
      </c>
      <c r="K1417" s="33"/>
      <c r="L1417" s="33">
        <v>0</v>
      </c>
      <c r="M1417" s="33"/>
      <c r="N1417" s="33"/>
      <c r="O1417" s="30">
        <v>0</v>
      </c>
      <c r="P1417" s="33"/>
      <c r="Q1417" s="34"/>
      <c r="R1417" s="33"/>
      <c r="S1417" s="34">
        <f t="shared" si="72"/>
        <v>0</v>
      </c>
    </row>
    <row r="1418" spans="1:19">
      <c r="A1418" s="25">
        <v>1415</v>
      </c>
      <c r="B1418" s="25"/>
      <c r="C1418" s="25" t="s">
        <v>1916</v>
      </c>
      <c r="D1418" s="25"/>
      <c r="E1418" s="36"/>
      <c r="F1418" s="29"/>
      <c r="G1418" s="25" t="s">
        <v>1916</v>
      </c>
      <c r="H1418" s="29" t="s">
        <v>2292</v>
      </c>
      <c r="I1418" s="25">
        <v>1</v>
      </c>
      <c r="J1418" s="25">
        <v>1</v>
      </c>
      <c r="K1418" s="33">
        <v>21.8</v>
      </c>
      <c r="L1418" s="33">
        <v>21.8</v>
      </c>
      <c r="M1418" s="33"/>
      <c r="N1418" s="33">
        <v>1</v>
      </c>
      <c r="O1418" s="30">
        <v>21.8</v>
      </c>
      <c r="P1418" s="33" t="s">
        <v>1743</v>
      </c>
      <c r="Q1418" s="34">
        <f t="shared" ref="Q1418:Q1439" si="73">K1418</f>
        <v>21.8</v>
      </c>
      <c r="R1418" s="33">
        <f t="shared" ref="R1418:R1439" si="74">J1418</f>
        <v>1</v>
      </c>
      <c r="S1418" s="34">
        <f t="shared" si="72"/>
        <v>21.8</v>
      </c>
    </row>
    <row r="1419" spans="1:19">
      <c r="A1419" s="25">
        <v>1416</v>
      </c>
      <c r="B1419" s="25"/>
      <c r="C1419" s="25" t="s">
        <v>1916</v>
      </c>
      <c r="D1419" s="25"/>
      <c r="E1419" s="36"/>
      <c r="F1419" s="29"/>
      <c r="G1419" s="25" t="s">
        <v>1916</v>
      </c>
      <c r="H1419" s="29" t="s">
        <v>2291</v>
      </c>
      <c r="I1419" s="25">
        <v>1</v>
      </c>
      <c r="J1419" s="25">
        <v>1</v>
      </c>
      <c r="K1419" s="33">
        <v>37.25</v>
      </c>
      <c r="L1419" s="33">
        <v>37.299999999999997</v>
      </c>
      <c r="M1419" s="33"/>
      <c r="N1419" s="33">
        <v>1</v>
      </c>
      <c r="O1419" s="30">
        <v>37.299999999999997</v>
      </c>
      <c r="P1419" s="33" t="s">
        <v>1743</v>
      </c>
      <c r="Q1419" s="34">
        <f t="shared" si="73"/>
        <v>37.25</v>
      </c>
      <c r="R1419" s="33">
        <f t="shared" si="74"/>
        <v>1</v>
      </c>
      <c r="S1419" s="34">
        <f t="shared" si="72"/>
        <v>37.299999999999997</v>
      </c>
    </row>
    <row r="1420" spans="1:19">
      <c r="A1420" s="25">
        <v>1417</v>
      </c>
      <c r="B1420" s="25"/>
      <c r="C1420" s="25" t="s">
        <v>1916</v>
      </c>
      <c r="D1420" s="25"/>
      <c r="E1420" s="36"/>
      <c r="F1420" s="29"/>
      <c r="G1420" s="25" t="s">
        <v>1916</v>
      </c>
      <c r="H1420" s="29" t="s">
        <v>2288</v>
      </c>
      <c r="I1420" s="25">
        <v>1</v>
      </c>
      <c r="J1420" s="25">
        <v>1</v>
      </c>
      <c r="K1420" s="33">
        <v>5</v>
      </c>
      <c r="L1420" s="33">
        <v>5</v>
      </c>
      <c r="M1420" s="33"/>
      <c r="N1420" s="33">
        <v>1</v>
      </c>
      <c r="O1420" s="30">
        <v>5</v>
      </c>
      <c r="P1420" s="33"/>
      <c r="Q1420" s="34">
        <f t="shared" si="73"/>
        <v>5</v>
      </c>
      <c r="R1420" s="33">
        <f t="shared" si="74"/>
        <v>1</v>
      </c>
      <c r="S1420" s="34">
        <f t="shared" si="72"/>
        <v>5</v>
      </c>
    </row>
    <row r="1421" spans="1:19">
      <c r="A1421" s="25">
        <v>1418</v>
      </c>
      <c r="B1421" s="25"/>
      <c r="C1421" s="25" t="s">
        <v>1916</v>
      </c>
      <c r="D1421" s="25"/>
      <c r="E1421" s="36"/>
      <c r="F1421" s="29"/>
      <c r="G1421" s="25" t="s">
        <v>1916</v>
      </c>
      <c r="H1421" s="29" t="s">
        <v>2289</v>
      </c>
      <c r="I1421" s="25">
        <v>1</v>
      </c>
      <c r="J1421" s="25">
        <v>1</v>
      </c>
      <c r="K1421" s="33">
        <v>3</v>
      </c>
      <c r="L1421" s="33">
        <v>3</v>
      </c>
      <c r="M1421" s="33"/>
      <c r="N1421" s="33">
        <v>1</v>
      </c>
      <c r="O1421" s="30">
        <v>3</v>
      </c>
      <c r="P1421" s="33"/>
      <c r="Q1421" s="34">
        <f t="shared" si="73"/>
        <v>3</v>
      </c>
      <c r="R1421" s="33">
        <f t="shared" si="74"/>
        <v>1</v>
      </c>
      <c r="S1421" s="34">
        <f t="shared" si="72"/>
        <v>3</v>
      </c>
    </row>
    <row r="1422" spans="1:19">
      <c r="A1422" s="25">
        <v>1419</v>
      </c>
      <c r="B1422" s="25"/>
      <c r="C1422" s="25"/>
      <c r="D1422" s="25"/>
      <c r="E1422" s="29"/>
      <c r="F1422" s="39"/>
      <c r="G1422" s="25"/>
      <c r="H1422" s="29"/>
      <c r="I1422" s="25"/>
      <c r="J1422" s="26"/>
      <c r="K1422" s="40"/>
      <c r="L1422" s="33">
        <v>0</v>
      </c>
      <c r="M1422" s="41"/>
      <c r="N1422" s="34"/>
      <c r="O1422" s="30">
        <v>0</v>
      </c>
      <c r="P1422" s="34"/>
      <c r="Q1422" s="34">
        <f t="shared" si="73"/>
        <v>0</v>
      </c>
      <c r="R1422" s="33">
        <f t="shared" si="74"/>
        <v>0</v>
      </c>
      <c r="S1422" s="34">
        <f t="shared" si="72"/>
        <v>0</v>
      </c>
    </row>
    <row r="1423" spans="1:19">
      <c r="A1423" s="25">
        <v>1420</v>
      </c>
      <c r="B1423" s="25"/>
      <c r="C1423" s="25"/>
      <c r="D1423" s="25"/>
      <c r="E1423" s="29"/>
      <c r="F1423" s="39"/>
      <c r="G1423" s="25"/>
      <c r="H1423" s="29"/>
      <c r="I1423" s="25"/>
      <c r="J1423" s="26"/>
      <c r="K1423" s="40"/>
      <c r="L1423" s="33">
        <v>0</v>
      </c>
      <c r="M1423" s="41"/>
      <c r="N1423" s="34"/>
      <c r="O1423" s="30">
        <v>0</v>
      </c>
      <c r="P1423" s="34"/>
      <c r="Q1423" s="34">
        <f t="shared" si="73"/>
        <v>0</v>
      </c>
      <c r="R1423" s="33">
        <f t="shared" si="74"/>
        <v>0</v>
      </c>
      <c r="S1423" s="34">
        <f t="shared" si="72"/>
        <v>0</v>
      </c>
    </row>
    <row r="1424" spans="1:19">
      <c r="A1424" s="25">
        <v>1421</v>
      </c>
      <c r="B1424" s="25"/>
      <c r="C1424" s="25"/>
      <c r="D1424" s="25"/>
      <c r="E1424" s="29"/>
      <c r="F1424" s="39"/>
      <c r="G1424" s="25"/>
      <c r="H1424" s="29"/>
      <c r="I1424" s="25"/>
      <c r="J1424" s="26"/>
      <c r="K1424" s="40"/>
      <c r="L1424" s="33">
        <v>0</v>
      </c>
      <c r="M1424" s="41"/>
      <c r="N1424" s="34"/>
      <c r="O1424" s="30">
        <v>0</v>
      </c>
      <c r="P1424" s="34"/>
      <c r="Q1424" s="34">
        <f t="shared" si="73"/>
        <v>0</v>
      </c>
      <c r="R1424" s="33">
        <f t="shared" si="74"/>
        <v>0</v>
      </c>
      <c r="S1424" s="34">
        <f t="shared" si="72"/>
        <v>0</v>
      </c>
    </row>
    <row r="1425" spans="1:19">
      <c r="A1425" s="25">
        <v>1422</v>
      </c>
      <c r="B1425" s="25"/>
      <c r="C1425" s="25"/>
      <c r="D1425" s="25"/>
      <c r="E1425" s="29"/>
      <c r="F1425" s="39"/>
      <c r="G1425" s="25"/>
      <c r="H1425" s="29"/>
      <c r="I1425" s="25"/>
      <c r="J1425" s="26"/>
      <c r="K1425" s="40"/>
      <c r="L1425" s="33">
        <v>0</v>
      </c>
      <c r="M1425" s="41"/>
      <c r="N1425" s="34"/>
      <c r="O1425" s="30">
        <v>0</v>
      </c>
      <c r="P1425" s="34"/>
      <c r="Q1425" s="34">
        <f t="shared" si="73"/>
        <v>0</v>
      </c>
      <c r="R1425" s="33">
        <f t="shared" si="74"/>
        <v>0</v>
      </c>
      <c r="S1425" s="34">
        <f t="shared" si="72"/>
        <v>0</v>
      </c>
    </row>
    <row r="1426" spans="1:19">
      <c r="A1426" s="25">
        <v>1423</v>
      </c>
      <c r="B1426" s="25"/>
      <c r="C1426" s="25"/>
      <c r="D1426" s="25"/>
      <c r="E1426" s="29"/>
      <c r="F1426" s="39"/>
      <c r="G1426" s="25"/>
      <c r="H1426" s="29"/>
      <c r="I1426" s="25"/>
      <c r="J1426" s="26"/>
      <c r="K1426" s="40"/>
      <c r="L1426" s="33">
        <v>0</v>
      </c>
      <c r="M1426" s="41"/>
      <c r="N1426" s="34"/>
      <c r="O1426" s="30">
        <v>0</v>
      </c>
      <c r="P1426" s="34"/>
      <c r="Q1426" s="34">
        <f t="shared" si="73"/>
        <v>0</v>
      </c>
      <c r="R1426" s="33">
        <f t="shared" si="74"/>
        <v>0</v>
      </c>
      <c r="S1426" s="34">
        <f t="shared" si="72"/>
        <v>0</v>
      </c>
    </row>
    <row r="1427" spans="1:19">
      <c r="A1427" s="25">
        <v>1424</v>
      </c>
      <c r="B1427" s="25"/>
      <c r="C1427" s="25"/>
      <c r="D1427" s="25"/>
      <c r="E1427" s="29"/>
      <c r="F1427" s="39"/>
      <c r="G1427" s="25"/>
      <c r="H1427" s="29"/>
      <c r="I1427" s="25"/>
      <c r="J1427" s="26"/>
      <c r="K1427" s="40"/>
      <c r="L1427" s="33">
        <v>0</v>
      </c>
      <c r="M1427" s="41"/>
      <c r="N1427" s="34"/>
      <c r="O1427" s="30">
        <v>0</v>
      </c>
      <c r="P1427" s="34"/>
      <c r="Q1427" s="34">
        <f t="shared" si="73"/>
        <v>0</v>
      </c>
      <c r="R1427" s="33">
        <f t="shared" si="74"/>
        <v>0</v>
      </c>
      <c r="S1427" s="34">
        <f t="shared" si="72"/>
        <v>0</v>
      </c>
    </row>
    <row r="1428" spans="1:19">
      <c r="A1428" s="25">
        <v>1425</v>
      </c>
      <c r="B1428" s="25"/>
      <c r="C1428" s="25"/>
      <c r="D1428" s="25"/>
      <c r="E1428" s="29"/>
      <c r="F1428" s="39"/>
      <c r="G1428" s="25"/>
      <c r="H1428" s="29"/>
      <c r="I1428" s="25"/>
      <c r="J1428" s="26"/>
      <c r="K1428" s="40"/>
      <c r="L1428" s="33">
        <v>0</v>
      </c>
      <c r="M1428" s="41"/>
      <c r="N1428" s="34"/>
      <c r="O1428" s="30">
        <v>0</v>
      </c>
      <c r="P1428" s="34"/>
      <c r="Q1428" s="34">
        <f t="shared" si="73"/>
        <v>0</v>
      </c>
      <c r="R1428" s="33">
        <f t="shared" si="74"/>
        <v>0</v>
      </c>
      <c r="S1428" s="34">
        <f t="shared" si="72"/>
        <v>0</v>
      </c>
    </row>
    <row r="1429" spans="1:19">
      <c r="A1429" s="25">
        <v>1426</v>
      </c>
      <c r="B1429" s="25"/>
      <c r="C1429" s="25"/>
      <c r="D1429" s="25"/>
      <c r="E1429" s="29"/>
      <c r="F1429" s="39"/>
      <c r="G1429" s="25"/>
      <c r="H1429" s="29"/>
      <c r="I1429" s="25"/>
      <c r="J1429" s="26"/>
      <c r="K1429" s="40"/>
      <c r="L1429" s="33">
        <v>0</v>
      </c>
      <c r="M1429" s="41"/>
      <c r="N1429" s="34"/>
      <c r="O1429" s="30">
        <v>0</v>
      </c>
      <c r="P1429" s="34"/>
      <c r="Q1429" s="34">
        <f t="shared" si="73"/>
        <v>0</v>
      </c>
      <c r="R1429" s="33">
        <f t="shared" si="74"/>
        <v>0</v>
      </c>
      <c r="S1429" s="34">
        <f t="shared" si="72"/>
        <v>0</v>
      </c>
    </row>
    <row r="1430" spans="1:19">
      <c r="A1430" s="25">
        <v>1427</v>
      </c>
      <c r="B1430" s="25"/>
      <c r="C1430" s="25"/>
      <c r="D1430" s="25"/>
      <c r="E1430" s="29"/>
      <c r="F1430" s="39"/>
      <c r="G1430" s="25"/>
      <c r="H1430" s="29"/>
      <c r="I1430" s="25"/>
      <c r="J1430" s="26"/>
      <c r="K1430" s="40"/>
      <c r="L1430" s="33">
        <v>0</v>
      </c>
      <c r="M1430" s="41"/>
      <c r="N1430" s="34"/>
      <c r="O1430" s="30">
        <v>0</v>
      </c>
      <c r="P1430" s="34"/>
      <c r="Q1430" s="34">
        <f t="shared" si="73"/>
        <v>0</v>
      </c>
      <c r="R1430" s="33">
        <f t="shared" si="74"/>
        <v>0</v>
      </c>
      <c r="S1430" s="34">
        <f t="shared" si="72"/>
        <v>0</v>
      </c>
    </row>
    <row r="1431" spans="1:19">
      <c r="A1431" s="25">
        <v>1428</v>
      </c>
      <c r="B1431" s="25"/>
      <c r="C1431" s="25"/>
      <c r="D1431" s="25"/>
      <c r="E1431" s="29"/>
      <c r="F1431" s="39"/>
      <c r="G1431" s="25"/>
      <c r="H1431" s="29"/>
      <c r="I1431" s="25"/>
      <c r="J1431" s="26"/>
      <c r="K1431" s="40"/>
      <c r="L1431" s="33">
        <v>0</v>
      </c>
      <c r="M1431" s="41"/>
      <c r="N1431" s="34"/>
      <c r="O1431" s="30">
        <v>0</v>
      </c>
      <c r="P1431" s="34"/>
      <c r="Q1431" s="34">
        <f t="shared" si="73"/>
        <v>0</v>
      </c>
      <c r="R1431" s="33">
        <f t="shared" si="74"/>
        <v>0</v>
      </c>
      <c r="S1431" s="34">
        <f t="shared" si="72"/>
        <v>0</v>
      </c>
    </row>
    <row r="1432" spans="1:19">
      <c r="A1432" s="25">
        <v>1429</v>
      </c>
      <c r="B1432" s="25"/>
      <c r="C1432" s="25"/>
      <c r="D1432" s="25"/>
      <c r="E1432" s="29"/>
      <c r="F1432" s="39"/>
      <c r="G1432" s="25"/>
      <c r="H1432" s="29"/>
      <c r="I1432" s="25"/>
      <c r="J1432" s="26"/>
      <c r="K1432" s="40"/>
      <c r="L1432" s="33">
        <v>0</v>
      </c>
      <c r="M1432" s="41"/>
      <c r="N1432" s="34"/>
      <c r="O1432" s="30">
        <v>0</v>
      </c>
      <c r="P1432" s="34"/>
      <c r="Q1432" s="34">
        <f t="shared" si="73"/>
        <v>0</v>
      </c>
      <c r="R1432" s="33">
        <f t="shared" si="74"/>
        <v>0</v>
      </c>
      <c r="S1432" s="34">
        <f t="shared" si="72"/>
        <v>0</v>
      </c>
    </row>
    <row r="1433" spans="1:19">
      <c r="A1433" s="25">
        <v>1430</v>
      </c>
      <c r="B1433" s="25"/>
      <c r="C1433" s="25"/>
      <c r="D1433" s="25"/>
      <c r="E1433" s="29"/>
      <c r="F1433" s="39"/>
      <c r="G1433" s="25"/>
      <c r="H1433" s="29"/>
      <c r="I1433" s="25"/>
      <c r="J1433" s="26"/>
      <c r="K1433" s="40"/>
      <c r="L1433" s="33">
        <v>0</v>
      </c>
      <c r="M1433" s="41"/>
      <c r="N1433" s="34"/>
      <c r="O1433" s="30">
        <v>0</v>
      </c>
      <c r="P1433" s="34"/>
      <c r="Q1433" s="34">
        <f t="shared" si="73"/>
        <v>0</v>
      </c>
      <c r="R1433" s="33">
        <f t="shared" si="74"/>
        <v>0</v>
      </c>
      <c r="S1433" s="34">
        <f t="shared" si="72"/>
        <v>0</v>
      </c>
    </row>
    <row r="1434" spans="1:19">
      <c r="A1434" s="25">
        <v>1431</v>
      </c>
      <c r="B1434" s="25"/>
      <c r="C1434" s="25"/>
      <c r="D1434" s="25"/>
      <c r="E1434" s="29"/>
      <c r="F1434" s="39"/>
      <c r="G1434" s="25"/>
      <c r="H1434" s="29"/>
      <c r="I1434" s="25"/>
      <c r="J1434" s="26"/>
      <c r="K1434" s="40"/>
      <c r="L1434" s="33">
        <v>0</v>
      </c>
      <c r="M1434" s="41"/>
      <c r="N1434" s="34"/>
      <c r="O1434" s="30">
        <v>0</v>
      </c>
      <c r="P1434" s="34"/>
      <c r="Q1434" s="34">
        <f t="shared" si="73"/>
        <v>0</v>
      </c>
      <c r="R1434" s="33">
        <f t="shared" si="74"/>
        <v>0</v>
      </c>
      <c r="S1434" s="34">
        <f t="shared" si="72"/>
        <v>0</v>
      </c>
    </row>
    <row r="1435" spans="1:19">
      <c r="A1435" s="25">
        <v>1432</v>
      </c>
      <c r="B1435" s="25"/>
      <c r="C1435" s="25"/>
      <c r="D1435" s="25"/>
      <c r="E1435" s="29"/>
      <c r="F1435" s="39"/>
      <c r="G1435" s="25"/>
      <c r="H1435" s="29"/>
      <c r="I1435" s="25"/>
      <c r="J1435" s="26"/>
      <c r="K1435" s="40"/>
      <c r="L1435" s="33">
        <v>0</v>
      </c>
      <c r="M1435" s="41"/>
      <c r="N1435" s="34"/>
      <c r="O1435" s="30">
        <v>0</v>
      </c>
      <c r="P1435" s="34"/>
      <c r="Q1435" s="34">
        <f t="shared" si="73"/>
        <v>0</v>
      </c>
      <c r="R1435" s="33">
        <f t="shared" si="74"/>
        <v>0</v>
      </c>
      <c r="S1435" s="34">
        <f t="shared" si="72"/>
        <v>0</v>
      </c>
    </row>
    <row r="1436" spans="1:19">
      <c r="A1436" s="25">
        <v>1433</v>
      </c>
      <c r="B1436" s="25"/>
      <c r="C1436" s="25"/>
      <c r="D1436" s="25"/>
      <c r="E1436" s="29"/>
      <c r="F1436" s="39"/>
      <c r="G1436" s="25"/>
      <c r="H1436" s="29"/>
      <c r="I1436" s="25"/>
      <c r="J1436" s="26"/>
      <c r="K1436" s="40"/>
      <c r="L1436" s="33">
        <v>0</v>
      </c>
      <c r="M1436" s="41"/>
      <c r="N1436" s="34"/>
      <c r="O1436" s="30">
        <v>0</v>
      </c>
      <c r="P1436" s="34"/>
      <c r="Q1436" s="34">
        <f t="shared" si="73"/>
        <v>0</v>
      </c>
      <c r="R1436" s="33">
        <f t="shared" si="74"/>
        <v>0</v>
      </c>
      <c r="S1436" s="34">
        <f t="shared" si="72"/>
        <v>0</v>
      </c>
    </row>
    <row r="1437" spans="1:19">
      <c r="A1437" s="25">
        <v>1434</v>
      </c>
      <c r="B1437" s="25"/>
      <c r="C1437" s="25"/>
      <c r="D1437" s="25"/>
      <c r="E1437" s="29"/>
      <c r="F1437" s="39"/>
      <c r="G1437" s="25"/>
      <c r="H1437" s="29"/>
      <c r="I1437" s="25"/>
      <c r="J1437" s="26"/>
      <c r="K1437" s="40"/>
      <c r="L1437" s="33">
        <v>0</v>
      </c>
      <c r="M1437" s="41"/>
      <c r="N1437" s="34"/>
      <c r="O1437" s="30">
        <v>0</v>
      </c>
      <c r="P1437" s="34"/>
      <c r="Q1437" s="34">
        <f t="shared" si="73"/>
        <v>0</v>
      </c>
      <c r="R1437" s="33">
        <f t="shared" si="74"/>
        <v>0</v>
      </c>
      <c r="S1437" s="34">
        <f t="shared" si="72"/>
        <v>0</v>
      </c>
    </row>
    <row r="1438" spans="1:19">
      <c r="A1438" s="25">
        <v>1435</v>
      </c>
      <c r="B1438" s="25"/>
      <c r="C1438" s="25"/>
      <c r="D1438" s="25"/>
      <c r="E1438" s="29"/>
      <c r="F1438" s="39"/>
      <c r="G1438" s="25"/>
      <c r="H1438" s="29"/>
      <c r="I1438" s="25"/>
      <c r="J1438" s="26"/>
      <c r="K1438" s="40"/>
      <c r="L1438" s="33">
        <v>0</v>
      </c>
      <c r="M1438" s="41"/>
      <c r="N1438" s="34"/>
      <c r="O1438" s="30">
        <v>0</v>
      </c>
      <c r="P1438" s="34"/>
      <c r="Q1438" s="34">
        <f t="shared" si="73"/>
        <v>0</v>
      </c>
      <c r="R1438" s="33">
        <f t="shared" si="74"/>
        <v>0</v>
      </c>
      <c r="S1438" s="34">
        <f t="shared" si="72"/>
        <v>0</v>
      </c>
    </row>
    <row r="1439" spans="1:19">
      <c r="A1439" s="25">
        <v>1436</v>
      </c>
      <c r="B1439" s="25"/>
      <c r="C1439" s="25"/>
      <c r="D1439" s="25"/>
      <c r="E1439" s="29"/>
      <c r="F1439" s="39"/>
      <c r="G1439" s="25"/>
      <c r="H1439" s="29"/>
      <c r="I1439" s="25"/>
      <c r="J1439" s="26"/>
      <c r="K1439" s="40"/>
      <c r="L1439" s="33">
        <v>0</v>
      </c>
      <c r="M1439" s="41"/>
      <c r="N1439" s="34"/>
      <c r="O1439" s="30">
        <v>0</v>
      </c>
      <c r="P1439" s="34"/>
      <c r="Q1439" s="34">
        <f t="shared" si="73"/>
        <v>0</v>
      </c>
      <c r="R1439" s="33">
        <f t="shared" si="74"/>
        <v>0</v>
      </c>
      <c r="S1439" s="34">
        <f t="shared" si="72"/>
        <v>0</v>
      </c>
    </row>
    <row r="1440" spans="1:19">
      <c r="A1440" s="43"/>
      <c r="B1440" s="43"/>
      <c r="C1440" s="43"/>
      <c r="D1440" s="43"/>
      <c r="E1440" s="44"/>
      <c r="G1440" s="43"/>
      <c r="H1440" s="44"/>
      <c r="I1440" s="43"/>
      <c r="J1440" s="46"/>
      <c r="K1440" s="47"/>
      <c r="L1440" s="49"/>
      <c r="M1440" s="50"/>
      <c r="O1440" s="51"/>
      <c r="R1440" s="49"/>
    </row>
  </sheetData>
  <phoneticPr fontId="4" type="noConversion"/>
  <printOptions horizontalCentered="1"/>
  <pageMargins left="0.31496062992125984" right="0.31496062992125984" top="0.74803149606299213" bottom="0.74803149606299213" header="0.31496062992125984" footer="0.31496062992125984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4"/>
  <sheetViews>
    <sheetView topLeftCell="E1" workbookViewId="0">
      <pane ySplit="1" topLeftCell="A2" activePane="bottomLeft" state="frozen"/>
      <selection activeCell="J157" sqref="J157"/>
      <selection pane="bottomLeft" activeCell="X5" sqref="X5"/>
    </sheetView>
  </sheetViews>
  <sheetFormatPr defaultRowHeight="16.2"/>
  <cols>
    <col min="1" max="1" width="5.44140625" style="12" bestFit="1" customWidth="1"/>
    <col min="2" max="3" width="5.44140625" style="12" customWidth="1"/>
    <col min="4" max="4" width="5.44140625" style="13" bestFit="1" customWidth="1"/>
    <col min="5" max="5" width="9.77734375" style="13" bestFit="1" customWidth="1"/>
    <col min="6" max="6" width="13.88671875" style="15" bestFit="1" customWidth="1"/>
    <col min="7" max="7" width="5.44140625" style="17" bestFit="1" customWidth="1"/>
    <col min="8" max="8" width="10.6640625" style="13" bestFit="1" customWidth="1"/>
    <col min="9" max="9" width="5.6640625" style="12" customWidth="1"/>
    <col min="10" max="10" width="5.88671875" style="13" customWidth="1"/>
    <col min="11" max="12" width="8.21875" style="12" bestFit="1" customWidth="1"/>
    <col min="13" max="13" width="7.44140625" style="12" bestFit="1" customWidth="1"/>
    <col min="14" max="14" width="7.6640625" style="12" bestFit="1" customWidth="1"/>
    <col min="15" max="17" width="7.44140625" style="12" bestFit="1" customWidth="1"/>
    <col min="18" max="18" width="4.77734375" style="12" bestFit="1" customWidth="1"/>
    <col min="19" max="21" width="7.44140625" style="12" bestFit="1" customWidth="1"/>
    <col min="22" max="22" width="4.77734375" style="12" bestFit="1" customWidth="1"/>
    <col min="23" max="23" width="7.44140625" style="12" bestFit="1" customWidth="1"/>
    <col min="24" max="24" width="9.109375" style="57" bestFit="1" customWidth="1"/>
    <col min="25" max="26" width="9" style="57"/>
    <col min="27" max="27" width="9.44140625" style="57" bestFit="1" customWidth="1"/>
    <col min="28" max="48" width="9" style="57"/>
    <col min="49" max="260" width="9" style="12"/>
    <col min="261" max="261" width="5.44140625" style="12" bestFit="1" customWidth="1"/>
    <col min="262" max="262" width="6.88671875" style="12" bestFit="1" customWidth="1"/>
    <col min="263" max="263" width="6.33203125" style="12" bestFit="1" customWidth="1"/>
    <col min="264" max="264" width="9.109375" style="12" bestFit="1" customWidth="1"/>
    <col min="265" max="265" width="12.6640625" style="12" bestFit="1" customWidth="1"/>
    <col min="266" max="266" width="17.77734375" style="12" bestFit="1" customWidth="1"/>
    <col min="267" max="267" width="5.44140625" style="12" bestFit="1" customWidth="1"/>
    <col min="268" max="268" width="9.6640625" style="12" bestFit="1" customWidth="1"/>
    <col min="269" max="269" width="7" style="12" bestFit="1" customWidth="1"/>
    <col min="270" max="270" width="7.33203125" style="12" bestFit="1" customWidth="1"/>
    <col min="271" max="271" width="7.77734375" style="12" bestFit="1" customWidth="1"/>
    <col min="272" max="272" width="17.109375" style="12" bestFit="1" customWidth="1"/>
    <col min="273" max="273" width="5.44140625" style="12" bestFit="1" customWidth="1"/>
    <col min="274" max="274" width="17.109375" style="12" bestFit="1" customWidth="1"/>
    <col min="275" max="275" width="16.33203125" style="12" bestFit="1" customWidth="1"/>
    <col min="276" max="276" width="11.109375" style="12" bestFit="1" customWidth="1"/>
    <col min="277" max="277" width="7.77734375" style="12" bestFit="1" customWidth="1"/>
    <col min="278" max="278" width="13.109375" style="12" bestFit="1" customWidth="1"/>
    <col min="279" max="279" width="6.44140625" style="12" bestFit="1" customWidth="1"/>
    <col min="280" max="516" width="9" style="12"/>
    <col min="517" max="517" width="5.44140625" style="12" bestFit="1" customWidth="1"/>
    <col min="518" max="518" width="6.88671875" style="12" bestFit="1" customWidth="1"/>
    <col min="519" max="519" width="6.33203125" style="12" bestFit="1" customWidth="1"/>
    <col min="520" max="520" width="9.109375" style="12" bestFit="1" customWidth="1"/>
    <col min="521" max="521" width="12.6640625" style="12" bestFit="1" customWidth="1"/>
    <col min="522" max="522" width="17.77734375" style="12" bestFit="1" customWidth="1"/>
    <col min="523" max="523" width="5.44140625" style="12" bestFit="1" customWidth="1"/>
    <col min="524" max="524" width="9.6640625" style="12" bestFit="1" customWidth="1"/>
    <col min="525" max="525" width="7" style="12" bestFit="1" customWidth="1"/>
    <col min="526" max="526" width="7.33203125" style="12" bestFit="1" customWidth="1"/>
    <col min="527" max="527" width="7.77734375" style="12" bestFit="1" customWidth="1"/>
    <col min="528" max="528" width="17.109375" style="12" bestFit="1" customWidth="1"/>
    <col min="529" max="529" width="5.44140625" style="12" bestFit="1" customWidth="1"/>
    <col min="530" max="530" width="17.109375" style="12" bestFit="1" customWidth="1"/>
    <col min="531" max="531" width="16.33203125" style="12" bestFit="1" customWidth="1"/>
    <col min="532" max="532" width="11.109375" style="12" bestFit="1" customWidth="1"/>
    <col min="533" max="533" width="7.77734375" style="12" bestFit="1" customWidth="1"/>
    <col min="534" max="534" width="13.109375" style="12" bestFit="1" customWidth="1"/>
    <col min="535" max="535" width="6.44140625" style="12" bestFit="1" customWidth="1"/>
    <col min="536" max="772" width="9" style="12"/>
    <col min="773" max="773" width="5.44140625" style="12" bestFit="1" customWidth="1"/>
    <col min="774" max="774" width="6.88671875" style="12" bestFit="1" customWidth="1"/>
    <col min="775" max="775" width="6.33203125" style="12" bestFit="1" customWidth="1"/>
    <col min="776" max="776" width="9.109375" style="12" bestFit="1" customWidth="1"/>
    <col min="777" max="777" width="12.6640625" style="12" bestFit="1" customWidth="1"/>
    <col min="778" max="778" width="17.77734375" style="12" bestFit="1" customWidth="1"/>
    <col min="779" max="779" width="5.44140625" style="12" bestFit="1" customWidth="1"/>
    <col min="780" max="780" width="9.6640625" style="12" bestFit="1" customWidth="1"/>
    <col min="781" max="781" width="7" style="12" bestFit="1" customWidth="1"/>
    <col min="782" max="782" width="7.33203125" style="12" bestFit="1" customWidth="1"/>
    <col min="783" max="783" width="7.77734375" style="12" bestFit="1" customWidth="1"/>
    <col min="784" max="784" width="17.109375" style="12" bestFit="1" customWidth="1"/>
    <col min="785" max="785" width="5.44140625" style="12" bestFit="1" customWidth="1"/>
    <col min="786" max="786" width="17.109375" style="12" bestFit="1" customWidth="1"/>
    <col min="787" max="787" width="16.33203125" style="12" bestFit="1" customWidth="1"/>
    <col min="788" max="788" width="11.109375" style="12" bestFit="1" customWidth="1"/>
    <col min="789" max="789" width="7.77734375" style="12" bestFit="1" customWidth="1"/>
    <col min="790" max="790" width="13.109375" style="12" bestFit="1" customWidth="1"/>
    <col min="791" max="791" width="6.44140625" style="12" bestFit="1" customWidth="1"/>
    <col min="792" max="1028" width="9" style="12"/>
    <col min="1029" max="1029" width="5.44140625" style="12" bestFit="1" customWidth="1"/>
    <col min="1030" max="1030" width="6.88671875" style="12" bestFit="1" customWidth="1"/>
    <col min="1031" max="1031" width="6.33203125" style="12" bestFit="1" customWidth="1"/>
    <col min="1032" max="1032" width="9.109375" style="12" bestFit="1" customWidth="1"/>
    <col min="1033" max="1033" width="12.6640625" style="12" bestFit="1" customWidth="1"/>
    <col min="1034" max="1034" width="17.77734375" style="12" bestFit="1" customWidth="1"/>
    <col min="1035" max="1035" width="5.44140625" style="12" bestFit="1" customWidth="1"/>
    <col min="1036" max="1036" width="9.6640625" style="12" bestFit="1" customWidth="1"/>
    <col min="1037" max="1037" width="7" style="12" bestFit="1" customWidth="1"/>
    <col min="1038" max="1038" width="7.33203125" style="12" bestFit="1" customWidth="1"/>
    <col min="1039" max="1039" width="7.77734375" style="12" bestFit="1" customWidth="1"/>
    <col min="1040" max="1040" width="17.109375" style="12" bestFit="1" customWidth="1"/>
    <col min="1041" max="1041" width="5.44140625" style="12" bestFit="1" customWidth="1"/>
    <col min="1042" max="1042" width="17.109375" style="12" bestFit="1" customWidth="1"/>
    <col min="1043" max="1043" width="16.33203125" style="12" bestFit="1" customWidth="1"/>
    <col min="1044" max="1044" width="11.109375" style="12" bestFit="1" customWidth="1"/>
    <col min="1045" max="1045" width="7.77734375" style="12" bestFit="1" customWidth="1"/>
    <col min="1046" max="1046" width="13.109375" style="12" bestFit="1" customWidth="1"/>
    <col min="1047" max="1047" width="6.44140625" style="12" bestFit="1" customWidth="1"/>
    <col min="1048" max="1284" width="9" style="12"/>
    <col min="1285" max="1285" width="5.44140625" style="12" bestFit="1" customWidth="1"/>
    <col min="1286" max="1286" width="6.88671875" style="12" bestFit="1" customWidth="1"/>
    <col min="1287" max="1287" width="6.33203125" style="12" bestFit="1" customWidth="1"/>
    <col min="1288" max="1288" width="9.109375" style="12" bestFit="1" customWidth="1"/>
    <col min="1289" max="1289" width="12.6640625" style="12" bestFit="1" customWidth="1"/>
    <col min="1290" max="1290" width="17.77734375" style="12" bestFit="1" customWidth="1"/>
    <col min="1291" max="1291" width="5.44140625" style="12" bestFit="1" customWidth="1"/>
    <col min="1292" max="1292" width="9.6640625" style="12" bestFit="1" customWidth="1"/>
    <col min="1293" max="1293" width="7" style="12" bestFit="1" customWidth="1"/>
    <col min="1294" max="1294" width="7.33203125" style="12" bestFit="1" customWidth="1"/>
    <col min="1295" max="1295" width="7.77734375" style="12" bestFit="1" customWidth="1"/>
    <col min="1296" max="1296" width="17.109375" style="12" bestFit="1" customWidth="1"/>
    <col min="1297" max="1297" width="5.44140625" style="12" bestFit="1" customWidth="1"/>
    <col min="1298" max="1298" width="17.109375" style="12" bestFit="1" customWidth="1"/>
    <col min="1299" max="1299" width="16.33203125" style="12" bestFit="1" customWidth="1"/>
    <col min="1300" max="1300" width="11.109375" style="12" bestFit="1" customWidth="1"/>
    <col min="1301" max="1301" width="7.77734375" style="12" bestFit="1" customWidth="1"/>
    <col min="1302" max="1302" width="13.109375" style="12" bestFit="1" customWidth="1"/>
    <col min="1303" max="1303" width="6.44140625" style="12" bestFit="1" customWidth="1"/>
    <col min="1304" max="1540" width="9" style="12"/>
    <col min="1541" max="1541" width="5.44140625" style="12" bestFit="1" customWidth="1"/>
    <col min="1542" max="1542" width="6.88671875" style="12" bestFit="1" customWidth="1"/>
    <col min="1543" max="1543" width="6.33203125" style="12" bestFit="1" customWidth="1"/>
    <col min="1544" max="1544" width="9.109375" style="12" bestFit="1" customWidth="1"/>
    <col min="1545" max="1545" width="12.6640625" style="12" bestFit="1" customWidth="1"/>
    <col min="1546" max="1546" width="17.77734375" style="12" bestFit="1" customWidth="1"/>
    <col min="1547" max="1547" width="5.44140625" style="12" bestFit="1" customWidth="1"/>
    <col min="1548" max="1548" width="9.6640625" style="12" bestFit="1" customWidth="1"/>
    <col min="1549" max="1549" width="7" style="12" bestFit="1" customWidth="1"/>
    <col min="1550" max="1550" width="7.33203125" style="12" bestFit="1" customWidth="1"/>
    <col min="1551" max="1551" width="7.77734375" style="12" bestFit="1" customWidth="1"/>
    <col min="1552" max="1552" width="17.109375" style="12" bestFit="1" customWidth="1"/>
    <col min="1553" max="1553" width="5.44140625" style="12" bestFit="1" customWidth="1"/>
    <col min="1554" max="1554" width="17.109375" style="12" bestFit="1" customWidth="1"/>
    <col min="1555" max="1555" width="16.33203125" style="12" bestFit="1" customWidth="1"/>
    <col min="1556" max="1556" width="11.109375" style="12" bestFit="1" customWidth="1"/>
    <col min="1557" max="1557" width="7.77734375" style="12" bestFit="1" customWidth="1"/>
    <col min="1558" max="1558" width="13.109375" style="12" bestFit="1" customWidth="1"/>
    <col min="1559" max="1559" width="6.44140625" style="12" bestFit="1" customWidth="1"/>
    <col min="1560" max="1796" width="9" style="12"/>
    <col min="1797" max="1797" width="5.44140625" style="12" bestFit="1" customWidth="1"/>
    <col min="1798" max="1798" width="6.88671875" style="12" bestFit="1" customWidth="1"/>
    <col min="1799" max="1799" width="6.33203125" style="12" bestFit="1" customWidth="1"/>
    <col min="1800" max="1800" width="9.109375" style="12" bestFit="1" customWidth="1"/>
    <col min="1801" max="1801" width="12.6640625" style="12" bestFit="1" customWidth="1"/>
    <col min="1802" max="1802" width="17.77734375" style="12" bestFit="1" customWidth="1"/>
    <col min="1803" max="1803" width="5.44140625" style="12" bestFit="1" customWidth="1"/>
    <col min="1804" max="1804" width="9.6640625" style="12" bestFit="1" customWidth="1"/>
    <col min="1805" max="1805" width="7" style="12" bestFit="1" customWidth="1"/>
    <col min="1806" max="1806" width="7.33203125" style="12" bestFit="1" customWidth="1"/>
    <col min="1807" max="1807" width="7.77734375" style="12" bestFit="1" customWidth="1"/>
    <col min="1808" max="1808" width="17.109375" style="12" bestFit="1" customWidth="1"/>
    <col min="1809" max="1809" width="5.44140625" style="12" bestFit="1" customWidth="1"/>
    <col min="1810" max="1810" width="17.109375" style="12" bestFit="1" customWidth="1"/>
    <col min="1811" max="1811" width="16.33203125" style="12" bestFit="1" customWidth="1"/>
    <col min="1812" max="1812" width="11.109375" style="12" bestFit="1" customWidth="1"/>
    <col min="1813" max="1813" width="7.77734375" style="12" bestFit="1" customWidth="1"/>
    <col min="1814" max="1814" width="13.109375" style="12" bestFit="1" customWidth="1"/>
    <col min="1815" max="1815" width="6.44140625" style="12" bestFit="1" customWidth="1"/>
    <col min="1816" max="2052" width="9" style="12"/>
    <col min="2053" max="2053" width="5.44140625" style="12" bestFit="1" customWidth="1"/>
    <col min="2054" max="2054" width="6.88671875" style="12" bestFit="1" customWidth="1"/>
    <col min="2055" max="2055" width="6.33203125" style="12" bestFit="1" customWidth="1"/>
    <col min="2056" max="2056" width="9.109375" style="12" bestFit="1" customWidth="1"/>
    <col min="2057" max="2057" width="12.6640625" style="12" bestFit="1" customWidth="1"/>
    <col min="2058" max="2058" width="17.77734375" style="12" bestFit="1" customWidth="1"/>
    <col min="2059" max="2059" width="5.44140625" style="12" bestFit="1" customWidth="1"/>
    <col min="2060" max="2060" width="9.6640625" style="12" bestFit="1" customWidth="1"/>
    <col min="2061" max="2061" width="7" style="12" bestFit="1" customWidth="1"/>
    <col min="2062" max="2062" width="7.33203125" style="12" bestFit="1" customWidth="1"/>
    <col min="2063" max="2063" width="7.77734375" style="12" bestFit="1" customWidth="1"/>
    <col min="2064" max="2064" width="17.109375" style="12" bestFit="1" customWidth="1"/>
    <col min="2065" max="2065" width="5.44140625" style="12" bestFit="1" customWidth="1"/>
    <col min="2066" max="2066" width="17.109375" style="12" bestFit="1" customWidth="1"/>
    <col min="2067" max="2067" width="16.33203125" style="12" bestFit="1" customWidth="1"/>
    <col min="2068" max="2068" width="11.109375" style="12" bestFit="1" customWidth="1"/>
    <col min="2069" max="2069" width="7.77734375" style="12" bestFit="1" customWidth="1"/>
    <col min="2070" max="2070" width="13.109375" style="12" bestFit="1" customWidth="1"/>
    <col min="2071" max="2071" width="6.44140625" style="12" bestFit="1" customWidth="1"/>
    <col min="2072" max="2308" width="9" style="12"/>
    <col min="2309" max="2309" width="5.44140625" style="12" bestFit="1" customWidth="1"/>
    <col min="2310" max="2310" width="6.88671875" style="12" bestFit="1" customWidth="1"/>
    <col min="2311" max="2311" width="6.33203125" style="12" bestFit="1" customWidth="1"/>
    <col min="2312" max="2312" width="9.109375" style="12" bestFit="1" customWidth="1"/>
    <col min="2313" max="2313" width="12.6640625" style="12" bestFit="1" customWidth="1"/>
    <col min="2314" max="2314" width="17.77734375" style="12" bestFit="1" customWidth="1"/>
    <col min="2315" max="2315" width="5.44140625" style="12" bestFit="1" customWidth="1"/>
    <col min="2316" max="2316" width="9.6640625" style="12" bestFit="1" customWidth="1"/>
    <col min="2317" max="2317" width="7" style="12" bestFit="1" customWidth="1"/>
    <col min="2318" max="2318" width="7.33203125" style="12" bestFit="1" customWidth="1"/>
    <col min="2319" max="2319" width="7.77734375" style="12" bestFit="1" customWidth="1"/>
    <col min="2320" max="2320" width="17.109375" style="12" bestFit="1" customWidth="1"/>
    <col min="2321" max="2321" width="5.44140625" style="12" bestFit="1" customWidth="1"/>
    <col min="2322" max="2322" width="17.109375" style="12" bestFit="1" customWidth="1"/>
    <col min="2323" max="2323" width="16.33203125" style="12" bestFit="1" customWidth="1"/>
    <col min="2324" max="2324" width="11.109375" style="12" bestFit="1" customWidth="1"/>
    <col min="2325" max="2325" width="7.77734375" style="12" bestFit="1" customWidth="1"/>
    <col min="2326" max="2326" width="13.109375" style="12" bestFit="1" customWidth="1"/>
    <col min="2327" max="2327" width="6.44140625" style="12" bestFit="1" customWidth="1"/>
    <col min="2328" max="2564" width="9" style="12"/>
    <col min="2565" max="2565" width="5.44140625" style="12" bestFit="1" customWidth="1"/>
    <col min="2566" max="2566" width="6.88671875" style="12" bestFit="1" customWidth="1"/>
    <col min="2567" max="2567" width="6.33203125" style="12" bestFit="1" customWidth="1"/>
    <col min="2568" max="2568" width="9.109375" style="12" bestFit="1" customWidth="1"/>
    <col min="2569" max="2569" width="12.6640625" style="12" bestFit="1" customWidth="1"/>
    <col min="2570" max="2570" width="17.77734375" style="12" bestFit="1" customWidth="1"/>
    <col min="2571" max="2571" width="5.44140625" style="12" bestFit="1" customWidth="1"/>
    <col min="2572" max="2572" width="9.6640625" style="12" bestFit="1" customWidth="1"/>
    <col min="2573" max="2573" width="7" style="12" bestFit="1" customWidth="1"/>
    <col min="2574" max="2574" width="7.33203125" style="12" bestFit="1" customWidth="1"/>
    <col min="2575" max="2575" width="7.77734375" style="12" bestFit="1" customWidth="1"/>
    <col min="2576" max="2576" width="17.109375" style="12" bestFit="1" customWidth="1"/>
    <col min="2577" max="2577" width="5.44140625" style="12" bestFit="1" customWidth="1"/>
    <col min="2578" max="2578" width="17.109375" style="12" bestFit="1" customWidth="1"/>
    <col min="2579" max="2579" width="16.33203125" style="12" bestFit="1" customWidth="1"/>
    <col min="2580" max="2580" width="11.109375" style="12" bestFit="1" customWidth="1"/>
    <col min="2581" max="2581" width="7.77734375" style="12" bestFit="1" customWidth="1"/>
    <col min="2582" max="2582" width="13.109375" style="12" bestFit="1" customWidth="1"/>
    <col min="2583" max="2583" width="6.44140625" style="12" bestFit="1" customWidth="1"/>
    <col min="2584" max="2820" width="9" style="12"/>
    <col min="2821" max="2821" width="5.44140625" style="12" bestFit="1" customWidth="1"/>
    <col min="2822" max="2822" width="6.88671875" style="12" bestFit="1" customWidth="1"/>
    <col min="2823" max="2823" width="6.33203125" style="12" bestFit="1" customWidth="1"/>
    <col min="2824" max="2824" width="9.109375" style="12" bestFit="1" customWidth="1"/>
    <col min="2825" max="2825" width="12.6640625" style="12" bestFit="1" customWidth="1"/>
    <col min="2826" max="2826" width="17.77734375" style="12" bestFit="1" customWidth="1"/>
    <col min="2827" max="2827" width="5.44140625" style="12" bestFit="1" customWidth="1"/>
    <col min="2828" max="2828" width="9.6640625" style="12" bestFit="1" customWidth="1"/>
    <col min="2829" max="2829" width="7" style="12" bestFit="1" customWidth="1"/>
    <col min="2830" max="2830" width="7.33203125" style="12" bestFit="1" customWidth="1"/>
    <col min="2831" max="2831" width="7.77734375" style="12" bestFit="1" customWidth="1"/>
    <col min="2832" max="2832" width="17.109375" style="12" bestFit="1" customWidth="1"/>
    <col min="2833" max="2833" width="5.44140625" style="12" bestFit="1" customWidth="1"/>
    <col min="2834" max="2834" width="17.109375" style="12" bestFit="1" customWidth="1"/>
    <col min="2835" max="2835" width="16.33203125" style="12" bestFit="1" customWidth="1"/>
    <col min="2836" max="2836" width="11.109375" style="12" bestFit="1" customWidth="1"/>
    <col min="2837" max="2837" width="7.77734375" style="12" bestFit="1" customWidth="1"/>
    <col min="2838" max="2838" width="13.109375" style="12" bestFit="1" customWidth="1"/>
    <col min="2839" max="2839" width="6.44140625" style="12" bestFit="1" customWidth="1"/>
    <col min="2840" max="3076" width="9" style="12"/>
    <col min="3077" max="3077" width="5.44140625" style="12" bestFit="1" customWidth="1"/>
    <col min="3078" max="3078" width="6.88671875" style="12" bestFit="1" customWidth="1"/>
    <col min="3079" max="3079" width="6.33203125" style="12" bestFit="1" customWidth="1"/>
    <col min="3080" max="3080" width="9.109375" style="12" bestFit="1" customWidth="1"/>
    <col min="3081" max="3081" width="12.6640625" style="12" bestFit="1" customWidth="1"/>
    <col min="3082" max="3082" width="17.77734375" style="12" bestFit="1" customWidth="1"/>
    <col min="3083" max="3083" width="5.44140625" style="12" bestFit="1" customWidth="1"/>
    <col min="3084" max="3084" width="9.6640625" style="12" bestFit="1" customWidth="1"/>
    <col min="3085" max="3085" width="7" style="12" bestFit="1" customWidth="1"/>
    <col min="3086" max="3086" width="7.33203125" style="12" bestFit="1" customWidth="1"/>
    <col min="3087" max="3087" width="7.77734375" style="12" bestFit="1" customWidth="1"/>
    <col min="3088" max="3088" width="17.109375" style="12" bestFit="1" customWidth="1"/>
    <col min="3089" max="3089" width="5.44140625" style="12" bestFit="1" customWidth="1"/>
    <col min="3090" max="3090" width="17.109375" style="12" bestFit="1" customWidth="1"/>
    <col min="3091" max="3091" width="16.33203125" style="12" bestFit="1" customWidth="1"/>
    <col min="3092" max="3092" width="11.109375" style="12" bestFit="1" customWidth="1"/>
    <col min="3093" max="3093" width="7.77734375" style="12" bestFit="1" customWidth="1"/>
    <col min="3094" max="3094" width="13.109375" style="12" bestFit="1" customWidth="1"/>
    <col min="3095" max="3095" width="6.44140625" style="12" bestFit="1" customWidth="1"/>
    <col min="3096" max="3332" width="9" style="12"/>
    <col min="3333" max="3333" width="5.44140625" style="12" bestFit="1" customWidth="1"/>
    <col min="3334" max="3334" width="6.88671875" style="12" bestFit="1" customWidth="1"/>
    <col min="3335" max="3335" width="6.33203125" style="12" bestFit="1" customWidth="1"/>
    <col min="3336" max="3336" width="9.109375" style="12" bestFit="1" customWidth="1"/>
    <col min="3337" max="3337" width="12.6640625" style="12" bestFit="1" customWidth="1"/>
    <col min="3338" max="3338" width="17.77734375" style="12" bestFit="1" customWidth="1"/>
    <col min="3339" max="3339" width="5.44140625" style="12" bestFit="1" customWidth="1"/>
    <col min="3340" max="3340" width="9.6640625" style="12" bestFit="1" customWidth="1"/>
    <col min="3341" max="3341" width="7" style="12" bestFit="1" customWidth="1"/>
    <col min="3342" max="3342" width="7.33203125" style="12" bestFit="1" customWidth="1"/>
    <col min="3343" max="3343" width="7.77734375" style="12" bestFit="1" customWidth="1"/>
    <col min="3344" max="3344" width="17.109375" style="12" bestFit="1" customWidth="1"/>
    <col min="3345" max="3345" width="5.44140625" style="12" bestFit="1" customWidth="1"/>
    <col min="3346" max="3346" width="17.109375" style="12" bestFit="1" customWidth="1"/>
    <col min="3347" max="3347" width="16.33203125" style="12" bestFit="1" customWidth="1"/>
    <col min="3348" max="3348" width="11.109375" style="12" bestFit="1" customWidth="1"/>
    <col min="3349" max="3349" width="7.77734375" style="12" bestFit="1" customWidth="1"/>
    <col min="3350" max="3350" width="13.109375" style="12" bestFit="1" customWidth="1"/>
    <col min="3351" max="3351" width="6.44140625" style="12" bestFit="1" customWidth="1"/>
    <col min="3352" max="3588" width="9" style="12"/>
    <col min="3589" max="3589" width="5.44140625" style="12" bestFit="1" customWidth="1"/>
    <col min="3590" max="3590" width="6.88671875" style="12" bestFit="1" customWidth="1"/>
    <col min="3591" max="3591" width="6.33203125" style="12" bestFit="1" customWidth="1"/>
    <col min="3592" max="3592" width="9.109375" style="12" bestFit="1" customWidth="1"/>
    <col min="3593" max="3593" width="12.6640625" style="12" bestFit="1" customWidth="1"/>
    <col min="3594" max="3594" width="17.77734375" style="12" bestFit="1" customWidth="1"/>
    <col min="3595" max="3595" width="5.44140625" style="12" bestFit="1" customWidth="1"/>
    <col min="3596" max="3596" width="9.6640625" style="12" bestFit="1" customWidth="1"/>
    <col min="3597" max="3597" width="7" style="12" bestFit="1" customWidth="1"/>
    <col min="3598" max="3598" width="7.33203125" style="12" bestFit="1" customWidth="1"/>
    <col min="3599" max="3599" width="7.77734375" style="12" bestFit="1" customWidth="1"/>
    <col min="3600" max="3600" width="17.109375" style="12" bestFit="1" customWidth="1"/>
    <col min="3601" max="3601" width="5.44140625" style="12" bestFit="1" customWidth="1"/>
    <col min="3602" max="3602" width="17.109375" style="12" bestFit="1" customWidth="1"/>
    <col min="3603" max="3603" width="16.33203125" style="12" bestFit="1" customWidth="1"/>
    <col min="3604" max="3604" width="11.109375" style="12" bestFit="1" customWidth="1"/>
    <col min="3605" max="3605" width="7.77734375" style="12" bestFit="1" customWidth="1"/>
    <col min="3606" max="3606" width="13.109375" style="12" bestFit="1" customWidth="1"/>
    <col min="3607" max="3607" width="6.44140625" style="12" bestFit="1" customWidth="1"/>
    <col min="3608" max="3844" width="9" style="12"/>
    <col min="3845" max="3845" width="5.44140625" style="12" bestFit="1" customWidth="1"/>
    <col min="3846" max="3846" width="6.88671875" style="12" bestFit="1" customWidth="1"/>
    <col min="3847" max="3847" width="6.33203125" style="12" bestFit="1" customWidth="1"/>
    <col min="3848" max="3848" width="9.109375" style="12" bestFit="1" customWidth="1"/>
    <col min="3849" max="3849" width="12.6640625" style="12" bestFit="1" customWidth="1"/>
    <col min="3850" max="3850" width="17.77734375" style="12" bestFit="1" customWidth="1"/>
    <col min="3851" max="3851" width="5.44140625" style="12" bestFit="1" customWidth="1"/>
    <col min="3852" max="3852" width="9.6640625" style="12" bestFit="1" customWidth="1"/>
    <col min="3853" max="3853" width="7" style="12" bestFit="1" customWidth="1"/>
    <col min="3854" max="3854" width="7.33203125" style="12" bestFit="1" customWidth="1"/>
    <col min="3855" max="3855" width="7.77734375" style="12" bestFit="1" customWidth="1"/>
    <col min="3856" max="3856" width="17.109375" style="12" bestFit="1" customWidth="1"/>
    <col min="3857" max="3857" width="5.44140625" style="12" bestFit="1" customWidth="1"/>
    <col min="3858" max="3858" width="17.109375" style="12" bestFit="1" customWidth="1"/>
    <col min="3859" max="3859" width="16.33203125" style="12" bestFit="1" customWidth="1"/>
    <col min="3860" max="3860" width="11.109375" style="12" bestFit="1" customWidth="1"/>
    <col min="3861" max="3861" width="7.77734375" style="12" bestFit="1" customWidth="1"/>
    <col min="3862" max="3862" width="13.109375" style="12" bestFit="1" customWidth="1"/>
    <col min="3863" max="3863" width="6.44140625" style="12" bestFit="1" customWidth="1"/>
    <col min="3864" max="4100" width="9" style="12"/>
    <col min="4101" max="4101" width="5.44140625" style="12" bestFit="1" customWidth="1"/>
    <col min="4102" max="4102" width="6.88671875" style="12" bestFit="1" customWidth="1"/>
    <col min="4103" max="4103" width="6.33203125" style="12" bestFit="1" customWidth="1"/>
    <col min="4104" max="4104" width="9.109375" style="12" bestFit="1" customWidth="1"/>
    <col min="4105" max="4105" width="12.6640625" style="12" bestFit="1" customWidth="1"/>
    <col min="4106" max="4106" width="17.77734375" style="12" bestFit="1" customWidth="1"/>
    <col min="4107" max="4107" width="5.44140625" style="12" bestFit="1" customWidth="1"/>
    <col min="4108" max="4108" width="9.6640625" style="12" bestFit="1" customWidth="1"/>
    <col min="4109" max="4109" width="7" style="12" bestFit="1" customWidth="1"/>
    <col min="4110" max="4110" width="7.33203125" style="12" bestFit="1" customWidth="1"/>
    <col min="4111" max="4111" width="7.77734375" style="12" bestFit="1" customWidth="1"/>
    <col min="4112" max="4112" width="17.109375" style="12" bestFit="1" customWidth="1"/>
    <col min="4113" max="4113" width="5.44140625" style="12" bestFit="1" customWidth="1"/>
    <col min="4114" max="4114" width="17.109375" style="12" bestFit="1" customWidth="1"/>
    <col min="4115" max="4115" width="16.33203125" style="12" bestFit="1" customWidth="1"/>
    <col min="4116" max="4116" width="11.109375" style="12" bestFit="1" customWidth="1"/>
    <col min="4117" max="4117" width="7.77734375" style="12" bestFit="1" customWidth="1"/>
    <col min="4118" max="4118" width="13.109375" style="12" bestFit="1" customWidth="1"/>
    <col min="4119" max="4119" width="6.44140625" style="12" bestFit="1" customWidth="1"/>
    <col min="4120" max="4356" width="9" style="12"/>
    <col min="4357" max="4357" width="5.44140625" style="12" bestFit="1" customWidth="1"/>
    <col min="4358" max="4358" width="6.88671875" style="12" bestFit="1" customWidth="1"/>
    <col min="4359" max="4359" width="6.33203125" style="12" bestFit="1" customWidth="1"/>
    <col min="4360" max="4360" width="9.109375" style="12" bestFit="1" customWidth="1"/>
    <col min="4361" max="4361" width="12.6640625" style="12" bestFit="1" customWidth="1"/>
    <col min="4362" max="4362" width="17.77734375" style="12" bestFit="1" customWidth="1"/>
    <col min="4363" max="4363" width="5.44140625" style="12" bestFit="1" customWidth="1"/>
    <col min="4364" max="4364" width="9.6640625" style="12" bestFit="1" customWidth="1"/>
    <col min="4365" max="4365" width="7" style="12" bestFit="1" customWidth="1"/>
    <col min="4366" max="4366" width="7.33203125" style="12" bestFit="1" customWidth="1"/>
    <col min="4367" max="4367" width="7.77734375" style="12" bestFit="1" customWidth="1"/>
    <col min="4368" max="4368" width="17.109375" style="12" bestFit="1" customWidth="1"/>
    <col min="4369" max="4369" width="5.44140625" style="12" bestFit="1" customWidth="1"/>
    <col min="4370" max="4370" width="17.109375" style="12" bestFit="1" customWidth="1"/>
    <col min="4371" max="4371" width="16.33203125" style="12" bestFit="1" customWidth="1"/>
    <col min="4372" max="4372" width="11.109375" style="12" bestFit="1" customWidth="1"/>
    <col min="4373" max="4373" width="7.77734375" style="12" bestFit="1" customWidth="1"/>
    <col min="4374" max="4374" width="13.109375" style="12" bestFit="1" customWidth="1"/>
    <col min="4375" max="4375" width="6.44140625" style="12" bestFit="1" customWidth="1"/>
    <col min="4376" max="4612" width="9" style="12"/>
    <col min="4613" max="4613" width="5.44140625" style="12" bestFit="1" customWidth="1"/>
    <col min="4614" max="4614" width="6.88671875" style="12" bestFit="1" customWidth="1"/>
    <col min="4615" max="4615" width="6.33203125" style="12" bestFit="1" customWidth="1"/>
    <col min="4616" max="4616" width="9.109375" style="12" bestFit="1" customWidth="1"/>
    <col min="4617" max="4617" width="12.6640625" style="12" bestFit="1" customWidth="1"/>
    <col min="4618" max="4618" width="17.77734375" style="12" bestFit="1" customWidth="1"/>
    <col min="4619" max="4619" width="5.44140625" style="12" bestFit="1" customWidth="1"/>
    <col min="4620" max="4620" width="9.6640625" style="12" bestFit="1" customWidth="1"/>
    <col min="4621" max="4621" width="7" style="12" bestFit="1" customWidth="1"/>
    <col min="4622" max="4622" width="7.33203125" style="12" bestFit="1" customWidth="1"/>
    <col min="4623" max="4623" width="7.77734375" style="12" bestFit="1" customWidth="1"/>
    <col min="4624" max="4624" width="17.109375" style="12" bestFit="1" customWidth="1"/>
    <col min="4625" max="4625" width="5.44140625" style="12" bestFit="1" customWidth="1"/>
    <col min="4626" max="4626" width="17.109375" style="12" bestFit="1" customWidth="1"/>
    <col min="4627" max="4627" width="16.33203125" style="12" bestFit="1" customWidth="1"/>
    <col min="4628" max="4628" width="11.109375" style="12" bestFit="1" customWidth="1"/>
    <col min="4629" max="4629" width="7.77734375" style="12" bestFit="1" customWidth="1"/>
    <col min="4630" max="4630" width="13.109375" style="12" bestFit="1" customWidth="1"/>
    <col min="4631" max="4631" width="6.44140625" style="12" bestFit="1" customWidth="1"/>
    <col min="4632" max="4868" width="9" style="12"/>
    <col min="4869" max="4869" width="5.44140625" style="12" bestFit="1" customWidth="1"/>
    <col min="4870" max="4870" width="6.88671875" style="12" bestFit="1" customWidth="1"/>
    <col min="4871" max="4871" width="6.33203125" style="12" bestFit="1" customWidth="1"/>
    <col min="4872" max="4872" width="9.109375" style="12" bestFit="1" customWidth="1"/>
    <col min="4873" max="4873" width="12.6640625" style="12" bestFit="1" customWidth="1"/>
    <col min="4874" max="4874" width="17.77734375" style="12" bestFit="1" customWidth="1"/>
    <col min="4875" max="4875" width="5.44140625" style="12" bestFit="1" customWidth="1"/>
    <col min="4876" max="4876" width="9.6640625" style="12" bestFit="1" customWidth="1"/>
    <col min="4877" max="4877" width="7" style="12" bestFit="1" customWidth="1"/>
    <col min="4878" max="4878" width="7.33203125" style="12" bestFit="1" customWidth="1"/>
    <col min="4879" max="4879" width="7.77734375" style="12" bestFit="1" customWidth="1"/>
    <col min="4880" max="4880" width="17.109375" style="12" bestFit="1" customWidth="1"/>
    <col min="4881" max="4881" width="5.44140625" style="12" bestFit="1" customWidth="1"/>
    <col min="4882" max="4882" width="17.109375" style="12" bestFit="1" customWidth="1"/>
    <col min="4883" max="4883" width="16.33203125" style="12" bestFit="1" customWidth="1"/>
    <col min="4884" max="4884" width="11.109375" style="12" bestFit="1" customWidth="1"/>
    <col min="4885" max="4885" width="7.77734375" style="12" bestFit="1" customWidth="1"/>
    <col min="4886" max="4886" width="13.109375" style="12" bestFit="1" customWidth="1"/>
    <col min="4887" max="4887" width="6.44140625" style="12" bestFit="1" customWidth="1"/>
    <col min="4888" max="5124" width="9" style="12"/>
    <col min="5125" max="5125" width="5.44140625" style="12" bestFit="1" customWidth="1"/>
    <col min="5126" max="5126" width="6.88671875" style="12" bestFit="1" customWidth="1"/>
    <col min="5127" max="5127" width="6.33203125" style="12" bestFit="1" customWidth="1"/>
    <col min="5128" max="5128" width="9.109375" style="12" bestFit="1" customWidth="1"/>
    <col min="5129" max="5129" width="12.6640625" style="12" bestFit="1" customWidth="1"/>
    <col min="5130" max="5130" width="17.77734375" style="12" bestFit="1" customWidth="1"/>
    <col min="5131" max="5131" width="5.44140625" style="12" bestFit="1" customWidth="1"/>
    <col min="5132" max="5132" width="9.6640625" style="12" bestFit="1" customWidth="1"/>
    <col min="5133" max="5133" width="7" style="12" bestFit="1" customWidth="1"/>
    <col min="5134" max="5134" width="7.33203125" style="12" bestFit="1" customWidth="1"/>
    <col min="5135" max="5135" width="7.77734375" style="12" bestFit="1" customWidth="1"/>
    <col min="5136" max="5136" width="17.109375" style="12" bestFit="1" customWidth="1"/>
    <col min="5137" max="5137" width="5.44140625" style="12" bestFit="1" customWidth="1"/>
    <col min="5138" max="5138" width="17.109375" style="12" bestFit="1" customWidth="1"/>
    <col min="5139" max="5139" width="16.33203125" style="12" bestFit="1" customWidth="1"/>
    <col min="5140" max="5140" width="11.109375" style="12" bestFit="1" customWidth="1"/>
    <col min="5141" max="5141" width="7.77734375" style="12" bestFit="1" customWidth="1"/>
    <col min="5142" max="5142" width="13.109375" style="12" bestFit="1" customWidth="1"/>
    <col min="5143" max="5143" width="6.44140625" style="12" bestFit="1" customWidth="1"/>
    <col min="5144" max="5380" width="9" style="12"/>
    <col min="5381" max="5381" width="5.44140625" style="12" bestFit="1" customWidth="1"/>
    <col min="5382" max="5382" width="6.88671875" style="12" bestFit="1" customWidth="1"/>
    <col min="5383" max="5383" width="6.33203125" style="12" bestFit="1" customWidth="1"/>
    <col min="5384" max="5384" width="9.109375" style="12" bestFit="1" customWidth="1"/>
    <col min="5385" max="5385" width="12.6640625" style="12" bestFit="1" customWidth="1"/>
    <col min="5386" max="5386" width="17.77734375" style="12" bestFit="1" customWidth="1"/>
    <col min="5387" max="5387" width="5.44140625" style="12" bestFit="1" customWidth="1"/>
    <col min="5388" max="5388" width="9.6640625" style="12" bestFit="1" customWidth="1"/>
    <col min="5389" max="5389" width="7" style="12" bestFit="1" customWidth="1"/>
    <col min="5390" max="5390" width="7.33203125" style="12" bestFit="1" customWidth="1"/>
    <col min="5391" max="5391" width="7.77734375" style="12" bestFit="1" customWidth="1"/>
    <col min="5392" max="5392" width="17.109375" style="12" bestFit="1" customWidth="1"/>
    <col min="5393" max="5393" width="5.44140625" style="12" bestFit="1" customWidth="1"/>
    <col min="5394" max="5394" width="17.109375" style="12" bestFit="1" customWidth="1"/>
    <col min="5395" max="5395" width="16.33203125" style="12" bestFit="1" customWidth="1"/>
    <col min="5396" max="5396" width="11.109375" style="12" bestFit="1" customWidth="1"/>
    <col min="5397" max="5397" width="7.77734375" style="12" bestFit="1" customWidth="1"/>
    <col min="5398" max="5398" width="13.109375" style="12" bestFit="1" customWidth="1"/>
    <col min="5399" max="5399" width="6.44140625" style="12" bestFit="1" customWidth="1"/>
    <col min="5400" max="5636" width="9" style="12"/>
    <col min="5637" max="5637" width="5.44140625" style="12" bestFit="1" customWidth="1"/>
    <col min="5638" max="5638" width="6.88671875" style="12" bestFit="1" customWidth="1"/>
    <col min="5639" max="5639" width="6.33203125" style="12" bestFit="1" customWidth="1"/>
    <col min="5640" max="5640" width="9.109375" style="12" bestFit="1" customWidth="1"/>
    <col min="5641" max="5641" width="12.6640625" style="12" bestFit="1" customWidth="1"/>
    <col min="5642" max="5642" width="17.77734375" style="12" bestFit="1" customWidth="1"/>
    <col min="5643" max="5643" width="5.44140625" style="12" bestFit="1" customWidth="1"/>
    <col min="5644" max="5644" width="9.6640625" style="12" bestFit="1" customWidth="1"/>
    <col min="5645" max="5645" width="7" style="12" bestFit="1" customWidth="1"/>
    <col min="5646" max="5646" width="7.33203125" style="12" bestFit="1" customWidth="1"/>
    <col min="5647" max="5647" width="7.77734375" style="12" bestFit="1" customWidth="1"/>
    <col min="5648" max="5648" width="17.109375" style="12" bestFit="1" customWidth="1"/>
    <col min="5649" max="5649" width="5.44140625" style="12" bestFit="1" customWidth="1"/>
    <col min="5650" max="5650" width="17.109375" style="12" bestFit="1" customWidth="1"/>
    <col min="5651" max="5651" width="16.33203125" style="12" bestFit="1" customWidth="1"/>
    <col min="5652" max="5652" width="11.109375" style="12" bestFit="1" customWidth="1"/>
    <col min="5653" max="5653" width="7.77734375" style="12" bestFit="1" customWidth="1"/>
    <col min="5654" max="5654" width="13.109375" style="12" bestFit="1" customWidth="1"/>
    <col min="5655" max="5655" width="6.44140625" style="12" bestFit="1" customWidth="1"/>
    <col min="5656" max="5892" width="9" style="12"/>
    <col min="5893" max="5893" width="5.44140625" style="12" bestFit="1" customWidth="1"/>
    <col min="5894" max="5894" width="6.88671875" style="12" bestFit="1" customWidth="1"/>
    <col min="5895" max="5895" width="6.33203125" style="12" bestFit="1" customWidth="1"/>
    <col min="5896" max="5896" width="9.109375" style="12" bestFit="1" customWidth="1"/>
    <col min="5897" max="5897" width="12.6640625" style="12" bestFit="1" customWidth="1"/>
    <col min="5898" max="5898" width="17.77734375" style="12" bestFit="1" customWidth="1"/>
    <col min="5899" max="5899" width="5.44140625" style="12" bestFit="1" customWidth="1"/>
    <col min="5900" max="5900" width="9.6640625" style="12" bestFit="1" customWidth="1"/>
    <col min="5901" max="5901" width="7" style="12" bestFit="1" customWidth="1"/>
    <col min="5902" max="5902" width="7.33203125" style="12" bestFit="1" customWidth="1"/>
    <col min="5903" max="5903" width="7.77734375" style="12" bestFit="1" customWidth="1"/>
    <col min="5904" max="5904" width="17.109375" style="12" bestFit="1" customWidth="1"/>
    <col min="5905" max="5905" width="5.44140625" style="12" bestFit="1" customWidth="1"/>
    <col min="5906" max="5906" width="17.109375" style="12" bestFit="1" customWidth="1"/>
    <col min="5907" max="5907" width="16.33203125" style="12" bestFit="1" customWidth="1"/>
    <col min="5908" max="5908" width="11.109375" style="12" bestFit="1" customWidth="1"/>
    <col min="5909" max="5909" width="7.77734375" style="12" bestFit="1" customWidth="1"/>
    <col min="5910" max="5910" width="13.109375" style="12" bestFit="1" customWidth="1"/>
    <col min="5911" max="5911" width="6.44140625" style="12" bestFit="1" customWidth="1"/>
    <col min="5912" max="6148" width="9" style="12"/>
    <col min="6149" max="6149" width="5.44140625" style="12" bestFit="1" customWidth="1"/>
    <col min="6150" max="6150" width="6.88671875" style="12" bestFit="1" customWidth="1"/>
    <col min="6151" max="6151" width="6.33203125" style="12" bestFit="1" customWidth="1"/>
    <col min="6152" max="6152" width="9.109375" style="12" bestFit="1" customWidth="1"/>
    <col min="6153" max="6153" width="12.6640625" style="12" bestFit="1" customWidth="1"/>
    <col min="6154" max="6154" width="17.77734375" style="12" bestFit="1" customWidth="1"/>
    <col min="6155" max="6155" width="5.44140625" style="12" bestFit="1" customWidth="1"/>
    <col min="6156" max="6156" width="9.6640625" style="12" bestFit="1" customWidth="1"/>
    <col min="6157" max="6157" width="7" style="12" bestFit="1" customWidth="1"/>
    <col min="6158" max="6158" width="7.33203125" style="12" bestFit="1" customWidth="1"/>
    <col min="6159" max="6159" width="7.77734375" style="12" bestFit="1" customWidth="1"/>
    <col min="6160" max="6160" width="17.109375" style="12" bestFit="1" customWidth="1"/>
    <col min="6161" max="6161" width="5.44140625" style="12" bestFit="1" customWidth="1"/>
    <col min="6162" max="6162" width="17.109375" style="12" bestFit="1" customWidth="1"/>
    <col min="6163" max="6163" width="16.33203125" style="12" bestFit="1" customWidth="1"/>
    <col min="6164" max="6164" width="11.109375" style="12" bestFit="1" customWidth="1"/>
    <col min="6165" max="6165" width="7.77734375" style="12" bestFit="1" customWidth="1"/>
    <col min="6166" max="6166" width="13.109375" style="12" bestFit="1" customWidth="1"/>
    <col min="6167" max="6167" width="6.44140625" style="12" bestFit="1" customWidth="1"/>
    <col min="6168" max="6404" width="9" style="12"/>
    <col min="6405" max="6405" width="5.44140625" style="12" bestFit="1" customWidth="1"/>
    <col min="6406" max="6406" width="6.88671875" style="12" bestFit="1" customWidth="1"/>
    <col min="6407" max="6407" width="6.33203125" style="12" bestFit="1" customWidth="1"/>
    <col min="6408" max="6408" width="9.109375" style="12" bestFit="1" customWidth="1"/>
    <col min="6409" max="6409" width="12.6640625" style="12" bestFit="1" customWidth="1"/>
    <col min="6410" max="6410" width="17.77734375" style="12" bestFit="1" customWidth="1"/>
    <col min="6411" max="6411" width="5.44140625" style="12" bestFit="1" customWidth="1"/>
    <col min="6412" max="6412" width="9.6640625" style="12" bestFit="1" customWidth="1"/>
    <col min="6413" max="6413" width="7" style="12" bestFit="1" customWidth="1"/>
    <col min="6414" max="6414" width="7.33203125" style="12" bestFit="1" customWidth="1"/>
    <col min="6415" max="6415" width="7.77734375" style="12" bestFit="1" customWidth="1"/>
    <col min="6416" max="6416" width="17.109375" style="12" bestFit="1" customWidth="1"/>
    <col min="6417" max="6417" width="5.44140625" style="12" bestFit="1" customWidth="1"/>
    <col min="6418" max="6418" width="17.109375" style="12" bestFit="1" customWidth="1"/>
    <col min="6419" max="6419" width="16.33203125" style="12" bestFit="1" customWidth="1"/>
    <col min="6420" max="6420" width="11.109375" style="12" bestFit="1" customWidth="1"/>
    <col min="6421" max="6421" width="7.77734375" style="12" bestFit="1" customWidth="1"/>
    <col min="6422" max="6422" width="13.109375" style="12" bestFit="1" customWidth="1"/>
    <col min="6423" max="6423" width="6.44140625" style="12" bestFit="1" customWidth="1"/>
    <col min="6424" max="6660" width="9" style="12"/>
    <col min="6661" max="6661" width="5.44140625" style="12" bestFit="1" customWidth="1"/>
    <col min="6662" max="6662" width="6.88671875" style="12" bestFit="1" customWidth="1"/>
    <col min="6663" max="6663" width="6.33203125" style="12" bestFit="1" customWidth="1"/>
    <col min="6664" max="6664" width="9.109375" style="12" bestFit="1" customWidth="1"/>
    <col min="6665" max="6665" width="12.6640625" style="12" bestFit="1" customWidth="1"/>
    <col min="6666" max="6666" width="17.77734375" style="12" bestFit="1" customWidth="1"/>
    <col min="6667" max="6667" width="5.44140625" style="12" bestFit="1" customWidth="1"/>
    <col min="6668" max="6668" width="9.6640625" style="12" bestFit="1" customWidth="1"/>
    <col min="6669" max="6669" width="7" style="12" bestFit="1" customWidth="1"/>
    <col min="6670" max="6670" width="7.33203125" style="12" bestFit="1" customWidth="1"/>
    <col min="6671" max="6671" width="7.77734375" style="12" bestFit="1" customWidth="1"/>
    <col min="6672" max="6672" width="17.109375" style="12" bestFit="1" customWidth="1"/>
    <col min="6673" max="6673" width="5.44140625" style="12" bestFit="1" customWidth="1"/>
    <col min="6674" max="6674" width="17.109375" style="12" bestFit="1" customWidth="1"/>
    <col min="6675" max="6675" width="16.33203125" style="12" bestFit="1" customWidth="1"/>
    <col min="6676" max="6676" width="11.109375" style="12" bestFit="1" customWidth="1"/>
    <col min="6677" max="6677" width="7.77734375" style="12" bestFit="1" customWidth="1"/>
    <col min="6678" max="6678" width="13.109375" style="12" bestFit="1" customWidth="1"/>
    <col min="6679" max="6679" width="6.44140625" style="12" bestFit="1" customWidth="1"/>
    <col min="6680" max="6916" width="9" style="12"/>
    <col min="6917" max="6917" width="5.44140625" style="12" bestFit="1" customWidth="1"/>
    <col min="6918" max="6918" width="6.88671875" style="12" bestFit="1" customWidth="1"/>
    <col min="6919" max="6919" width="6.33203125" style="12" bestFit="1" customWidth="1"/>
    <col min="6920" max="6920" width="9.109375" style="12" bestFit="1" customWidth="1"/>
    <col min="6921" max="6921" width="12.6640625" style="12" bestFit="1" customWidth="1"/>
    <col min="6922" max="6922" width="17.77734375" style="12" bestFit="1" customWidth="1"/>
    <col min="6923" max="6923" width="5.44140625" style="12" bestFit="1" customWidth="1"/>
    <col min="6924" max="6924" width="9.6640625" style="12" bestFit="1" customWidth="1"/>
    <col min="6925" max="6925" width="7" style="12" bestFit="1" customWidth="1"/>
    <col min="6926" max="6926" width="7.33203125" style="12" bestFit="1" customWidth="1"/>
    <col min="6927" max="6927" width="7.77734375" style="12" bestFit="1" customWidth="1"/>
    <col min="6928" max="6928" width="17.109375" style="12" bestFit="1" customWidth="1"/>
    <col min="6929" max="6929" width="5.44140625" style="12" bestFit="1" customWidth="1"/>
    <col min="6930" max="6930" width="17.109375" style="12" bestFit="1" customWidth="1"/>
    <col min="6931" max="6931" width="16.33203125" style="12" bestFit="1" customWidth="1"/>
    <col min="6932" max="6932" width="11.109375" style="12" bestFit="1" customWidth="1"/>
    <col min="6933" max="6933" width="7.77734375" style="12" bestFit="1" customWidth="1"/>
    <col min="6934" max="6934" width="13.109375" style="12" bestFit="1" customWidth="1"/>
    <col min="6935" max="6935" width="6.44140625" style="12" bestFit="1" customWidth="1"/>
    <col min="6936" max="7172" width="9" style="12"/>
    <col min="7173" max="7173" width="5.44140625" style="12" bestFit="1" customWidth="1"/>
    <col min="7174" max="7174" width="6.88671875" style="12" bestFit="1" customWidth="1"/>
    <col min="7175" max="7175" width="6.33203125" style="12" bestFit="1" customWidth="1"/>
    <col min="7176" max="7176" width="9.109375" style="12" bestFit="1" customWidth="1"/>
    <col min="7177" max="7177" width="12.6640625" style="12" bestFit="1" customWidth="1"/>
    <col min="7178" max="7178" width="17.77734375" style="12" bestFit="1" customWidth="1"/>
    <col min="7179" max="7179" width="5.44140625" style="12" bestFit="1" customWidth="1"/>
    <col min="7180" max="7180" width="9.6640625" style="12" bestFit="1" customWidth="1"/>
    <col min="7181" max="7181" width="7" style="12" bestFit="1" customWidth="1"/>
    <col min="7182" max="7182" width="7.33203125" style="12" bestFit="1" customWidth="1"/>
    <col min="7183" max="7183" width="7.77734375" style="12" bestFit="1" customWidth="1"/>
    <col min="7184" max="7184" width="17.109375" style="12" bestFit="1" customWidth="1"/>
    <col min="7185" max="7185" width="5.44140625" style="12" bestFit="1" customWidth="1"/>
    <col min="7186" max="7186" width="17.109375" style="12" bestFit="1" customWidth="1"/>
    <col min="7187" max="7187" width="16.33203125" style="12" bestFit="1" customWidth="1"/>
    <col min="7188" max="7188" width="11.109375" style="12" bestFit="1" customWidth="1"/>
    <col min="7189" max="7189" width="7.77734375" style="12" bestFit="1" customWidth="1"/>
    <col min="7190" max="7190" width="13.109375" style="12" bestFit="1" customWidth="1"/>
    <col min="7191" max="7191" width="6.44140625" style="12" bestFit="1" customWidth="1"/>
    <col min="7192" max="7428" width="9" style="12"/>
    <col min="7429" max="7429" width="5.44140625" style="12" bestFit="1" customWidth="1"/>
    <col min="7430" max="7430" width="6.88671875" style="12" bestFit="1" customWidth="1"/>
    <col min="7431" max="7431" width="6.33203125" style="12" bestFit="1" customWidth="1"/>
    <col min="7432" max="7432" width="9.109375" style="12" bestFit="1" customWidth="1"/>
    <col min="7433" max="7433" width="12.6640625" style="12" bestFit="1" customWidth="1"/>
    <col min="7434" max="7434" width="17.77734375" style="12" bestFit="1" customWidth="1"/>
    <col min="7435" max="7435" width="5.44140625" style="12" bestFit="1" customWidth="1"/>
    <col min="7436" max="7436" width="9.6640625" style="12" bestFit="1" customWidth="1"/>
    <col min="7437" max="7437" width="7" style="12" bestFit="1" customWidth="1"/>
    <col min="7438" max="7438" width="7.33203125" style="12" bestFit="1" customWidth="1"/>
    <col min="7439" max="7439" width="7.77734375" style="12" bestFit="1" customWidth="1"/>
    <col min="7440" max="7440" width="17.109375" style="12" bestFit="1" customWidth="1"/>
    <col min="7441" max="7441" width="5.44140625" style="12" bestFit="1" customWidth="1"/>
    <col min="7442" max="7442" width="17.109375" style="12" bestFit="1" customWidth="1"/>
    <col min="7443" max="7443" width="16.33203125" style="12" bestFit="1" customWidth="1"/>
    <col min="7444" max="7444" width="11.109375" style="12" bestFit="1" customWidth="1"/>
    <col min="7445" max="7445" width="7.77734375" style="12" bestFit="1" customWidth="1"/>
    <col min="7446" max="7446" width="13.109375" style="12" bestFit="1" customWidth="1"/>
    <col min="7447" max="7447" width="6.44140625" style="12" bestFit="1" customWidth="1"/>
    <col min="7448" max="7684" width="9" style="12"/>
    <col min="7685" max="7685" width="5.44140625" style="12" bestFit="1" customWidth="1"/>
    <col min="7686" max="7686" width="6.88671875" style="12" bestFit="1" customWidth="1"/>
    <col min="7687" max="7687" width="6.33203125" style="12" bestFit="1" customWidth="1"/>
    <col min="7688" max="7688" width="9.109375" style="12" bestFit="1" customWidth="1"/>
    <col min="7689" max="7689" width="12.6640625" style="12" bestFit="1" customWidth="1"/>
    <col min="7690" max="7690" width="17.77734375" style="12" bestFit="1" customWidth="1"/>
    <col min="7691" max="7691" width="5.44140625" style="12" bestFit="1" customWidth="1"/>
    <col min="7692" max="7692" width="9.6640625" style="12" bestFit="1" customWidth="1"/>
    <col min="7693" max="7693" width="7" style="12" bestFit="1" customWidth="1"/>
    <col min="7694" max="7694" width="7.33203125" style="12" bestFit="1" customWidth="1"/>
    <col min="7695" max="7695" width="7.77734375" style="12" bestFit="1" customWidth="1"/>
    <col min="7696" max="7696" width="17.109375" style="12" bestFit="1" customWidth="1"/>
    <col min="7697" max="7697" width="5.44140625" style="12" bestFit="1" customWidth="1"/>
    <col min="7698" max="7698" width="17.109375" style="12" bestFit="1" customWidth="1"/>
    <col min="7699" max="7699" width="16.33203125" style="12" bestFit="1" customWidth="1"/>
    <col min="7700" max="7700" width="11.109375" style="12" bestFit="1" customWidth="1"/>
    <col min="7701" max="7701" width="7.77734375" style="12" bestFit="1" customWidth="1"/>
    <col min="7702" max="7702" width="13.109375" style="12" bestFit="1" customWidth="1"/>
    <col min="7703" max="7703" width="6.44140625" style="12" bestFit="1" customWidth="1"/>
    <col min="7704" max="7940" width="9" style="12"/>
    <col min="7941" max="7941" width="5.44140625" style="12" bestFit="1" customWidth="1"/>
    <col min="7942" max="7942" width="6.88671875" style="12" bestFit="1" customWidth="1"/>
    <col min="7943" max="7943" width="6.33203125" style="12" bestFit="1" customWidth="1"/>
    <col min="7944" max="7944" width="9.109375" style="12" bestFit="1" customWidth="1"/>
    <col min="7945" max="7945" width="12.6640625" style="12" bestFit="1" customWidth="1"/>
    <col min="7946" max="7946" width="17.77734375" style="12" bestFit="1" customWidth="1"/>
    <col min="7947" max="7947" width="5.44140625" style="12" bestFit="1" customWidth="1"/>
    <col min="7948" max="7948" width="9.6640625" style="12" bestFit="1" customWidth="1"/>
    <col min="7949" max="7949" width="7" style="12" bestFit="1" customWidth="1"/>
    <col min="7950" max="7950" width="7.33203125" style="12" bestFit="1" customWidth="1"/>
    <col min="7951" max="7951" width="7.77734375" style="12" bestFit="1" customWidth="1"/>
    <col min="7952" max="7952" width="17.109375" style="12" bestFit="1" customWidth="1"/>
    <col min="7953" max="7953" width="5.44140625" style="12" bestFit="1" customWidth="1"/>
    <col min="7954" max="7954" width="17.109375" style="12" bestFit="1" customWidth="1"/>
    <col min="7955" max="7955" width="16.33203125" style="12" bestFit="1" customWidth="1"/>
    <col min="7956" max="7956" width="11.109375" style="12" bestFit="1" customWidth="1"/>
    <col min="7957" max="7957" width="7.77734375" style="12" bestFit="1" customWidth="1"/>
    <col min="7958" max="7958" width="13.109375" style="12" bestFit="1" customWidth="1"/>
    <col min="7959" max="7959" width="6.44140625" style="12" bestFit="1" customWidth="1"/>
    <col min="7960" max="8196" width="9" style="12"/>
    <col min="8197" max="8197" width="5.44140625" style="12" bestFit="1" customWidth="1"/>
    <col min="8198" max="8198" width="6.88671875" style="12" bestFit="1" customWidth="1"/>
    <col min="8199" max="8199" width="6.33203125" style="12" bestFit="1" customWidth="1"/>
    <col min="8200" max="8200" width="9.109375" style="12" bestFit="1" customWidth="1"/>
    <col min="8201" max="8201" width="12.6640625" style="12" bestFit="1" customWidth="1"/>
    <col min="8202" max="8202" width="17.77734375" style="12" bestFit="1" customWidth="1"/>
    <col min="8203" max="8203" width="5.44140625" style="12" bestFit="1" customWidth="1"/>
    <col min="8204" max="8204" width="9.6640625" style="12" bestFit="1" customWidth="1"/>
    <col min="8205" max="8205" width="7" style="12" bestFit="1" customWidth="1"/>
    <col min="8206" max="8206" width="7.33203125" style="12" bestFit="1" customWidth="1"/>
    <col min="8207" max="8207" width="7.77734375" style="12" bestFit="1" customWidth="1"/>
    <col min="8208" max="8208" width="17.109375" style="12" bestFit="1" customWidth="1"/>
    <col min="8209" max="8209" width="5.44140625" style="12" bestFit="1" customWidth="1"/>
    <col min="8210" max="8210" width="17.109375" style="12" bestFit="1" customWidth="1"/>
    <col min="8211" max="8211" width="16.33203125" style="12" bestFit="1" customWidth="1"/>
    <col min="8212" max="8212" width="11.109375" style="12" bestFit="1" customWidth="1"/>
    <col min="8213" max="8213" width="7.77734375" style="12" bestFit="1" customWidth="1"/>
    <col min="8214" max="8214" width="13.109375" style="12" bestFit="1" customWidth="1"/>
    <col min="8215" max="8215" width="6.44140625" style="12" bestFit="1" customWidth="1"/>
    <col min="8216" max="8452" width="9" style="12"/>
    <col min="8453" max="8453" width="5.44140625" style="12" bestFit="1" customWidth="1"/>
    <col min="8454" max="8454" width="6.88671875" style="12" bestFit="1" customWidth="1"/>
    <col min="8455" max="8455" width="6.33203125" style="12" bestFit="1" customWidth="1"/>
    <col min="8456" max="8456" width="9.109375" style="12" bestFit="1" customWidth="1"/>
    <col min="8457" max="8457" width="12.6640625" style="12" bestFit="1" customWidth="1"/>
    <col min="8458" max="8458" width="17.77734375" style="12" bestFit="1" customWidth="1"/>
    <col min="8459" max="8459" width="5.44140625" style="12" bestFit="1" customWidth="1"/>
    <col min="8460" max="8460" width="9.6640625" style="12" bestFit="1" customWidth="1"/>
    <col min="8461" max="8461" width="7" style="12" bestFit="1" customWidth="1"/>
    <col min="8462" max="8462" width="7.33203125" style="12" bestFit="1" customWidth="1"/>
    <col min="8463" max="8463" width="7.77734375" style="12" bestFit="1" customWidth="1"/>
    <col min="8464" max="8464" width="17.109375" style="12" bestFit="1" customWidth="1"/>
    <col min="8465" max="8465" width="5.44140625" style="12" bestFit="1" customWidth="1"/>
    <col min="8466" max="8466" width="17.109375" style="12" bestFit="1" customWidth="1"/>
    <col min="8467" max="8467" width="16.33203125" style="12" bestFit="1" customWidth="1"/>
    <col min="8468" max="8468" width="11.109375" style="12" bestFit="1" customWidth="1"/>
    <col min="8469" max="8469" width="7.77734375" style="12" bestFit="1" customWidth="1"/>
    <col min="8470" max="8470" width="13.109375" style="12" bestFit="1" customWidth="1"/>
    <col min="8471" max="8471" width="6.44140625" style="12" bestFit="1" customWidth="1"/>
    <col min="8472" max="8708" width="9" style="12"/>
    <col min="8709" max="8709" width="5.44140625" style="12" bestFit="1" customWidth="1"/>
    <col min="8710" max="8710" width="6.88671875" style="12" bestFit="1" customWidth="1"/>
    <col min="8711" max="8711" width="6.33203125" style="12" bestFit="1" customWidth="1"/>
    <col min="8712" max="8712" width="9.109375" style="12" bestFit="1" customWidth="1"/>
    <col min="8713" max="8713" width="12.6640625" style="12" bestFit="1" customWidth="1"/>
    <col min="8714" max="8714" width="17.77734375" style="12" bestFit="1" customWidth="1"/>
    <col min="8715" max="8715" width="5.44140625" style="12" bestFit="1" customWidth="1"/>
    <col min="8716" max="8716" width="9.6640625" style="12" bestFit="1" customWidth="1"/>
    <col min="8717" max="8717" width="7" style="12" bestFit="1" customWidth="1"/>
    <col min="8718" max="8718" width="7.33203125" style="12" bestFit="1" customWidth="1"/>
    <col min="8719" max="8719" width="7.77734375" style="12" bestFit="1" customWidth="1"/>
    <col min="8720" max="8720" width="17.109375" style="12" bestFit="1" customWidth="1"/>
    <col min="8721" max="8721" width="5.44140625" style="12" bestFit="1" customWidth="1"/>
    <col min="8722" max="8722" width="17.109375" style="12" bestFit="1" customWidth="1"/>
    <col min="8723" max="8723" width="16.33203125" style="12" bestFit="1" customWidth="1"/>
    <col min="8724" max="8724" width="11.109375" style="12" bestFit="1" customWidth="1"/>
    <col min="8725" max="8725" width="7.77734375" style="12" bestFit="1" customWidth="1"/>
    <col min="8726" max="8726" width="13.109375" style="12" bestFit="1" customWidth="1"/>
    <col min="8727" max="8727" width="6.44140625" style="12" bestFit="1" customWidth="1"/>
    <col min="8728" max="8964" width="9" style="12"/>
    <col min="8965" max="8965" width="5.44140625" style="12" bestFit="1" customWidth="1"/>
    <col min="8966" max="8966" width="6.88671875" style="12" bestFit="1" customWidth="1"/>
    <col min="8967" max="8967" width="6.33203125" style="12" bestFit="1" customWidth="1"/>
    <col min="8968" max="8968" width="9.109375" style="12" bestFit="1" customWidth="1"/>
    <col min="8969" max="8969" width="12.6640625" style="12" bestFit="1" customWidth="1"/>
    <col min="8970" max="8970" width="17.77734375" style="12" bestFit="1" customWidth="1"/>
    <col min="8971" max="8971" width="5.44140625" style="12" bestFit="1" customWidth="1"/>
    <col min="8972" max="8972" width="9.6640625" style="12" bestFit="1" customWidth="1"/>
    <col min="8973" max="8973" width="7" style="12" bestFit="1" customWidth="1"/>
    <col min="8974" max="8974" width="7.33203125" style="12" bestFit="1" customWidth="1"/>
    <col min="8975" max="8975" width="7.77734375" style="12" bestFit="1" customWidth="1"/>
    <col min="8976" max="8976" width="17.109375" style="12" bestFit="1" customWidth="1"/>
    <col min="8977" max="8977" width="5.44140625" style="12" bestFit="1" customWidth="1"/>
    <col min="8978" max="8978" width="17.109375" style="12" bestFit="1" customWidth="1"/>
    <col min="8979" max="8979" width="16.33203125" style="12" bestFit="1" customWidth="1"/>
    <col min="8980" max="8980" width="11.109375" style="12" bestFit="1" customWidth="1"/>
    <col min="8981" max="8981" width="7.77734375" style="12" bestFit="1" customWidth="1"/>
    <col min="8982" max="8982" width="13.109375" style="12" bestFit="1" customWidth="1"/>
    <col min="8983" max="8983" width="6.44140625" style="12" bestFit="1" customWidth="1"/>
    <col min="8984" max="9220" width="9" style="12"/>
    <col min="9221" max="9221" width="5.44140625" style="12" bestFit="1" customWidth="1"/>
    <col min="9222" max="9222" width="6.88671875" style="12" bestFit="1" customWidth="1"/>
    <col min="9223" max="9223" width="6.33203125" style="12" bestFit="1" customWidth="1"/>
    <col min="9224" max="9224" width="9.109375" style="12" bestFit="1" customWidth="1"/>
    <col min="9225" max="9225" width="12.6640625" style="12" bestFit="1" customWidth="1"/>
    <col min="9226" max="9226" width="17.77734375" style="12" bestFit="1" customWidth="1"/>
    <col min="9227" max="9227" width="5.44140625" style="12" bestFit="1" customWidth="1"/>
    <col min="9228" max="9228" width="9.6640625" style="12" bestFit="1" customWidth="1"/>
    <col min="9229" max="9229" width="7" style="12" bestFit="1" customWidth="1"/>
    <col min="9230" max="9230" width="7.33203125" style="12" bestFit="1" customWidth="1"/>
    <col min="9231" max="9231" width="7.77734375" style="12" bestFit="1" customWidth="1"/>
    <col min="9232" max="9232" width="17.109375" style="12" bestFit="1" customWidth="1"/>
    <col min="9233" max="9233" width="5.44140625" style="12" bestFit="1" customWidth="1"/>
    <col min="9234" max="9234" width="17.109375" style="12" bestFit="1" customWidth="1"/>
    <col min="9235" max="9235" width="16.33203125" style="12" bestFit="1" customWidth="1"/>
    <col min="9236" max="9236" width="11.109375" style="12" bestFit="1" customWidth="1"/>
    <col min="9237" max="9237" width="7.77734375" style="12" bestFit="1" customWidth="1"/>
    <col min="9238" max="9238" width="13.109375" style="12" bestFit="1" customWidth="1"/>
    <col min="9239" max="9239" width="6.44140625" style="12" bestFit="1" customWidth="1"/>
    <col min="9240" max="9476" width="9" style="12"/>
    <col min="9477" max="9477" width="5.44140625" style="12" bestFit="1" customWidth="1"/>
    <col min="9478" max="9478" width="6.88671875" style="12" bestFit="1" customWidth="1"/>
    <col min="9479" max="9479" width="6.33203125" style="12" bestFit="1" customWidth="1"/>
    <col min="9480" max="9480" width="9.109375" style="12" bestFit="1" customWidth="1"/>
    <col min="9481" max="9481" width="12.6640625" style="12" bestFit="1" customWidth="1"/>
    <col min="9482" max="9482" width="17.77734375" style="12" bestFit="1" customWidth="1"/>
    <col min="9483" max="9483" width="5.44140625" style="12" bestFit="1" customWidth="1"/>
    <col min="9484" max="9484" width="9.6640625" style="12" bestFit="1" customWidth="1"/>
    <col min="9485" max="9485" width="7" style="12" bestFit="1" customWidth="1"/>
    <col min="9486" max="9486" width="7.33203125" style="12" bestFit="1" customWidth="1"/>
    <col min="9487" max="9487" width="7.77734375" style="12" bestFit="1" customWidth="1"/>
    <col min="9488" max="9488" width="17.109375" style="12" bestFit="1" customWidth="1"/>
    <col min="9489" max="9489" width="5.44140625" style="12" bestFit="1" customWidth="1"/>
    <col min="9490" max="9490" width="17.109375" style="12" bestFit="1" customWidth="1"/>
    <col min="9491" max="9491" width="16.33203125" style="12" bestFit="1" customWidth="1"/>
    <col min="9492" max="9492" width="11.109375" style="12" bestFit="1" customWidth="1"/>
    <col min="9493" max="9493" width="7.77734375" style="12" bestFit="1" customWidth="1"/>
    <col min="9494" max="9494" width="13.109375" style="12" bestFit="1" customWidth="1"/>
    <col min="9495" max="9495" width="6.44140625" style="12" bestFit="1" customWidth="1"/>
    <col min="9496" max="9732" width="9" style="12"/>
    <col min="9733" max="9733" width="5.44140625" style="12" bestFit="1" customWidth="1"/>
    <col min="9734" max="9734" width="6.88671875" style="12" bestFit="1" customWidth="1"/>
    <col min="9735" max="9735" width="6.33203125" style="12" bestFit="1" customWidth="1"/>
    <col min="9736" max="9736" width="9.109375" style="12" bestFit="1" customWidth="1"/>
    <col min="9737" max="9737" width="12.6640625" style="12" bestFit="1" customWidth="1"/>
    <col min="9738" max="9738" width="17.77734375" style="12" bestFit="1" customWidth="1"/>
    <col min="9739" max="9739" width="5.44140625" style="12" bestFit="1" customWidth="1"/>
    <col min="9740" max="9740" width="9.6640625" style="12" bestFit="1" customWidth="1"/>
    <col min="9741" max="9741" width="7" style="12" bestFit="1" customWidth="1"/>
    <col min="9742" max="9742" width="7.33203125" style="12" bestFit="1" customWidth="1"/>
    <col min="9743" max="9743" width="7.77734375" style="12" bestFit="1" customWidth="1"/>
    <col min="9744" max="9744" width="17.109375" style="12" bestFit="1" customWidth="1"/>
    <col min="9745" max="9745" width="5.44140625" style="12" bestFit="1" customWidth="1"/>
    <col min="9746" max="9746" width="17.109375" style="12" bestFit="1" customWidth="1"/>
    <col min="9747" max="9747" width="16.33203125" style="12" bestFit="1" customWidth="1"/>
    <col min="9748" max="9748" width="11.109375" style="12" bestFit="1" customWidth="1"/>
    <col min="9749" max="9749" width="7.77734375" style="12" bestFit="1" customWidth="1"/>
    <col min="9750" max="9750" width="13.109375" style="12" bestFit="1" customWidth="1"/>
    <col min="9751" max="9751" width="6.44140625" style="12" bestFit="1" customWidth="1"/>
    <col min="9752" max="9988" width="9" style="12"/>
    <col min="9989" max="9989" width="5.44140625" style="12" bestFit="1" customWidth="1"/>
    <col min="9990" max="9990" width="6.88671875" style="12" bestFit="1" customWidth="1"/>
    <col min="9991" max="9991" width="6.33203125" style="12" bestFit="1" customWidth="1"/>
    <col min="9992" max="9992" width="9.109375" style="12" bestFit="1" customWidth="1"/>
    <col min="9993" max="9993" width="12.6640625" style="12" bestFit="1" customWidth="1"/>
    <col min="9994" max="9994" width="17.77734375" style="12" bestFit="1" customWidth="1"/>
    <col min="9995" max="9995" width="5.44140625" style="12" bestFit="1" customWidth="1"/>
    <col min="9996" max="9996" width="9.6640625" style="12" bestFit="1" customWidth="1"/>
    <col min="9997" max="9997" width="7" style="12" bestFit="1" customWidth="1"/>
    <col min="9998" max="9998" width="7.33203125" style="12" bestFit="1" customWidth="1"/>
    <col min="9999" max="9999" width="7.77734375" style="12" bestFit="1" customWidth="1"/>
    <col min="10000" max="10000" width="17.109375" style="12" bestFit="1" customWidth="1"/>
    <col min="10001" max="10001" width="5.44140625" style="12" bestFit="1" customWidth="1"/>
    <col min="10002" max="10002" width="17.109375" style="12" bestFit="1" customWidth="1"/>
    <col min="10003" max="10003" width="16.33203125" style="12" bestFit="1" customWidth="1"/>
    <col min="10004" max="10004" width="11.109375" style="12" bestFit="1" customWidth="1"/>
    <col min="10005" max="10005" width="7.77734375" style="12" bestFit="1" customWidth="1"/>
    <col min="10006" max="10006" width="13.109375" style="12" bestFit="1" customWidth="1"/>
    <col min="10007" max="10007" width="6.44140625" style="12" bestFit="1" customWidth="1"/>
    <col min="10008" max="10244" width="9" style="12"/>
    <col min="10245" max="10245" width="5.44140625" style="12" bestFit="1" customWidth="1"/>
    <col min="10246" max="10246" width="6.88671875" style="12" bestFit="1" customWidth="1"/>
    <col min="10247" max="10247" width="6.33203125" style="12" bestFit="1" customWidth="1"/>
    <col min="10248" max="10248" width="9.109375" style="12" bestFit="1" customWidth="1"/>
    <col min="10249" max="10249" width="12.6640625" style="12" bestFit="1" customWidth="1"/>
    <col min="10250" max="10250" width="17.77734375" style="12" bestFit="1" customWidth="1"/>
    <col min="10251" max="10251" width="5.44140625" style="12" bestFit="1" customWidth="1"/>
    <col min="10252" max="10252" width="9.6640625" style="12" bestFit="1" customWidth="1"/>
    <col min="10253" max="10253" width="7" style="12" bestFit="1" customWidth="1"/>
    <col min="10254" max="10254" width="7.33203125" style="12" bestFit="1" customWidth="1"/>
    <col min="10255" max="10255" width="7.77734375" style="12" bestFit="1" customWidth="1"/>
    <col min="10256" max="10256" width="17.109375" style="12" bestFit="1" customWidth="1"/>
    <col min="10257" max="10257" width="5.44140625" style="12" bestFit="1" customWidth="1"/>
    <col min="10258" max="10258" width="17.109375" style="12" bestFit="1" customWidth="1"/>
    <col min="10259" max="10259" width="16.33203125" style="12" bestFit="1" customWidth="1"/>
    <col min="10260" max="10260" width="11.109375" style="12" bestFit="1" customWidth="1"/>
    <col min="10261" max="10261" width="7.77734375" style="12" bestFit="1" customWidth="1"/>
    <col min="10262" max="10262" width="13.109375" style="12" bestFit="1" customWidth="1"/>
    <col min="10263" max="10263" width="6.44140625" style="12" bestFit="1" customWidth="1"/>
    <col min="10264" max="10500" width="9" style="12"/>
    <col min="10501" max="10501" width="5.44140625" style="12" bestFit="1" customWidth="1"/>
    <col min="10502" max="10502" width="6.88671875" style="12" bestFit="1" customWidth="1"/>
    <col min="10503" max="10503" width="6.33203125" style="12" bestFit="1" customWidth="1"/>
    <col min="10504" max="10504" width="9.109375" style="12" bestFit="1" customWidth="1"/>
    <col min="10505" max="10505" width="12.6640625" style="12" bestFit="1" customWidth="1"/>
    <col min="10506" max="10506" width="17.77734375" style="12" bestFit="1" customWidth="1"/>
    <col min="10507" max="10507" width="5.44140625" style="12" bestFit="1" customWidth="1"/>
    <col min="10508" max="10508" width="9.6640625" style="12" bestFit="1" customWidth="1"/>
    <col min="10509" max="10509" width="7" style="12" bestFit="1" customWidth="1"/>
    <col min="10510" max="10510" width="7.33203125" style="12" bestFit="1" customWidth="1"/>
    <col min="10511" max="10511" width="7.77734375" style="12" bestFit="1" customWidth="1"/>
    <col min="10512" max="10512" width="17.109375" style="12" bestFit="1" customWidth="1"/>
    <col min="10513" max="10513" width="5.44140625" style="12" bestFit="1" customWidth="1"/>
    <col min="10514" max="10514" width="17.109375" style="12" bestFit="1" customWidth="1"/>
    <col min="10515" max="10515" width="16.33203125" style="12" bestFit="1" customWidth="1"/>
    <col min="10516" max="10516" width="11.109375" style="12" bestFit="1" customWidth="1"/>
    <col min="10517" max="10517" width="7.77734375" style="12" bestFit="1" customWidth="1"/>
    <col min="10518" max="10518" width="13.109375" style="12" bestFit="1" customWidth="1"/>
    <col min="10519" max="10519" width="6.44140625" style="12" bestFit="1" customWidth="1"/>
    <col min="10520" max="10756" width="9" style="12"/>
    <col min="10757" max="10757" width="5.44140625" style="12" bestFit="1" customWidth="1"/>
    <col min="10758" max="10758" width="6.88671875" style="12" bestFit="1" customWidth="1"/>
    <col min="10759" max="10759" width="6.33203125" style="12" bestFit="1" customWidth="1"/>
    <col min="10760" max="10760" width="9.109375" style="12" bestFit="1" customWidth="1"/>
    <col min="10761" max="10761" width="12.6640625" style="12" bestFit="1" customWidth="1"/>
    <col min="10762" max="10762" width="17.77734375" style="12" bestFit="1" customWidth="1"/>
    <col min="10763" max="10763" width="5.44140625" style="12" bestFit="1" customWidth="1"/>
    <col min="10764" max="10764" width="9.6640625" style="12" bestFit="1" customWidth="1"/>
    <col min="10765" max="10765" width="7" style="12" bestFit="1" customWidth="1"/>
    <col min="10766" max="10766" width="7.33203125" style="12" bestFit="1" customWidth="1"/>
    <col min="10767" max="10767" width="7.77734375" style="12" bestFit="1" customWidth="1"/>
    <col min="10768" max="10768" width="17.109375" style="12" bestFit="1" customWidth="1"/>
    <col min="10769" max="10769" width="5.44140625" style="12" bestFit="1" customWidth="1"/>
    <col min="10770" max="10770" width="17.109375" style="12" bestFit="1" customWidth="1"/>
    <col min="10771" max="10771" width="16.33203125" style="12" bestFit="1" customWidth="1"/>
    <col min="10772" max="10772" width="11.109375" style="12" bestFit="1" customWidth="1"/>
    <col min="10773" max="10773" width="7.77734375" style="12" bestFit="1" customWidth="1"/>
    <col min="10774" max="10774" width="13.109375" style="12" bestFit="1" customWidth="1"/>
    <col min="10775" max="10775" width="6.44140625" style="12" bestFit="1" customWidth="1"/>
    <col min="10776" max="11012" width="9" style="12"/>
    <col min="11013" max="11013" width="5.44140625" style="12" bestFit="1" customWidth="1"/>
    <col min="11014" max="11014" width="6.88671875" style="12" bestFit="1" customWidth="1"/>
    <col min="11015" max="11015" width="6.33203125" style="12" bestFit="1" customWidth="1"/>
    <col min="11016" max="11016" width="9.109375" style="12" bestFit="1" customWidth="1"/>
    <col min="11017" max="11017" width="12.6640625" style="12" bestFit="1" customWidth="1"/>
    <col min="11018" max="11018" width="17.77734375" style="12" bestFit="1" customWidth="1"/>
    <col min="11019" max="11019" width="5.44140625" style="12" bestFit="1" customWidth="1"/>
    <col min="11020" max="11020" width="9.6640625" style="12" bestFit="1" customWidth="1"/>
    <col min="11021" max="11021" width="7" style="12" bestFit="1" customWidth="1"/>
    <col min="11022" max="11022" width="7.33203125" style="12" bestFit="1" customWidth="1"/>
    <col min="11023" max="11023" width="7.77734375" style="12" bestFit="1" customWidth="1"/>
    <col min="11024" max="11024" width="17.109375" style="12" bestFit="1" customWidth="1"/>
    <col min="11025" max="11025" width="5.44140625" style="12" bestFit="1" customWidth="1"/>
    <col min="11026" max="11026" width="17.109375" style="12" bestFit="1" customWidth="1"/>
    <col min="11027" max="11027" width="16.33203125" style="12" bestFit="1" customWidth="1"/>
    <col min="11028" max="11028" width="11.109375" style="12" bestFit="1" customWidth="1"/>
    <col min="11029" max="11029" width="7.77734375" style="12" bestFit="1" customWidth="1"/>
    <col min="11030" max="11030" width="13.109375" style="12" bestFit="1" customWidth="1"/>
    <col min="11031" max="11031" width="6.44140625" style="12" bestFit="1" customWidth="1"/>
    <col min="11032" max="11268" width="9" style="12"/>
    <col min="11269" max="11269" width="5.44140625" style="12" bestFit="1" customWidth="1"/>
    <col min="11270" max="11270" width="6.88671875" style="12" bestFit="1" customWidth="1"/>
    <col min="11271" max="11271" width="6.33203125" style="12" bestFit="1" customWidth="1"/>
    <col min="11272" max="11272" width="9.109375" style="12" bestFit="1" customWidth="1"/>
    <col min="11273" max="11273" width="12.6640625" style="12" bestFit="1" customWidth="1"/>
    <col min="11274" max="11274" width="17.77734375" style="12" bestFit="1" customWidth="1"/>
    <col min="11275" max="11275" width="5.44140625" style="12" bestFit="1" customWidth="1"/>
    <col min="11276" max="11276" width="9.6640625" style="12" bestFit="1" customWidth="1"/>
    <col min="11277" max="11277" width="7" style="12" bestFit="1" customWidth="1"/>
    <col min="11278" max="11278" width="7.33203125" style="12" bestFit="1" customWidth="1"/>
    <col min="11279" max="11279" width="7.77734375" style="12" bestFit="1" customWidth="1"/>
    <col min="11280" max="11280" width="17.109375" style="12" bestFit="1" customWidth="1"/>
    <col min="11281" max="11281" width="5.44140625" style="12" bestFit="1" customWidth="1"/>
    <col min="11282" max="11282" width="17.109375" style="12" bestFit="1" customWidth="1"/>
    <col min="11283" max="11283" width="16.33203125" style="12" bestFit="1" customWidth="1"/>
    <col min="11284" max="11284" width="11.109375" style="12" bestFit="1" customWidth="1"/>
    <col min="11285" max="11285" width="7.77734375" style="12" bestFit="1" customWidth="1"/>
    <col min="11286" max="11286" width="13.109375" style="12" bestFit="1" customWidth="1"/>
    <col min="11287" max="11287" width="6.44140625" style="12" bestFit="1" customWidth="1"/>
    <col min="11288" max="11524" width="9" style="12"/>
    <col min="11525" max="11525" width="5.44140625" style="12" bestFit="1" customWidth="1"/>
    <col min="11526" max="11526" width="6.88671875" style="12" bestFit="1" customWidth="1"/>
    <col min="11527" max="11527" width="6.33203125" style="12" bestFit="1" customWidth="1"/>
    <col min="11528" max="11528" width="9.109375" style="12" bestFit="1" customWidth="1"/>
    <col min="11529" max="11529" width="12.6640625" style="12" bestFit="1" customWidth="1"/>
    <col min="11530" max="11530" width="17.77734375" style="12" bestFit="1" customWidth="1"/>
    <col min="11531" max="11531" width="5.44140625" style="12" bestFit="1" customWidth="1"/>
    <col min="11532" max="11532" width="9.6640625" style="12" bestFit="1" customWidth="1"/>
    <col min="11533" max="11533" width="7" style="12" bestFit="1" customWidth="1"/>
    <col min="11534" max="11534" width="7.33203125" style="12" bestFit="1" customWidth="1"/>
    <col min="11535" max="11535" width="7.77734375" style="12" bestFit="1" customWidth="1"/>
    <col min="11536" max="11536" width="17.109375" style="12" bestFit="1" customWidth="1"/>
    <col min="11537" max="11537" width="5.44140625" style="12" bestFit="1" customWidth="1"/>
    <col min="11538" max="11538" width="17.109375" style="12" bestFit="1" customWidth="1"/>
    <col min="11539" max="11539" width="16.33203125" style="12" bestFit="1" customWidth="1"/>
    <col min="11540" max="11540" width="11.109375" style="12" bestFit="1" customWidth="1"/>
    <col min="11541" max="11541" width="7.77734375" style="12" bestFit="1" customWidth="1"/>
    <col min="11542" max="11542" width="13.109375" style="12" bestFit="1" customWidth="1"/>
    <col min="11543" max="11543" width="6.44140625" style="12" bestFit="1" customWidth="1"/>
    <col min="11544" max="11780" width="9" style="12"/>
    <col min="11781" max="11781" width="5.44140625" style="12" bestFit="1" customWidth="1"/>
    <col min="11782" max="11782" width="6.88671875" style="12" bestFit="1" customWidth="1"/>
    <col min="11783" max="11783" width="6.33203125" style="12" bestFit="1" customWidth="1"/>
    <col min="11784" max="11784" width="9.109375" style="12" bestFit="1" customWidth="1"/>
    <col min="11785" max="11785" width="12.6640625" style="12" bestFit="1" customWidth="1"/>
    <col min="11786" max="11786" width="17.77734375" style="12" bestFit="1" customWidth="1"/>
    <col min="11787" max="11787" width="5.44140625" style="12" bestFit="1" customWidth="1"/>
    <col min="11788" max="11788" width="9.6640625" style="12" bestFit="1" customWidth="1"/>
    <col min="11789" max="11789" width="7" style="12" bestFit="1" customWidth="1"/>
    <col min="11790" max="11790" width="7.33203125" style="12" bestFit="1" customWidth="1"/>
    <col min="11791" max="11791" width="7.77734375" style="12" bestFit="1" customWidth="1"/>
    <col min="11792" max="11792" width="17.109375" style="12" bestFit="1" customWidth="1"/>
    <col min="11793" max="11793" width="5.44140625" style="12" bestFit="1" customWidth="1"/>
    <col min="11794" max="11794" width="17.109375" style="12" bestFit="1" customWidth="1"/>
    <col min="11795" max="11795" width="16.33203125" style="12" bestFit="1" customWidth="1"/>
    <col min="11796" max="11796" width="11.109375" style="12" bestFit="1" customWidth="1"/>
    <col min="11797" max="11797" width="7.77734375" style="12" bestFit="1" customWidth="1"/>
    <col min="11798" max="11798" width="13.109375" style="12" bestFit="1" customWidth="1"/>
    <col min="11799" max="11799" width="6.44140625" style="12" bestFit="1" customWidth="1"/>
    <col min="11800" max="12036" width="9" style="12"/>
    <col min="12037" max="12037" width="5.44140625" style="12" bestFit="1" customWidth="1"/>
    <col min="12038" max="12038" width="6.88671875" style="12" bestFit="1" customWidth="1"/>
    <col min="12039" max="12039" width="6.33203125" style="12" bestFit="1" customWidth="1"/>
    <col min="12040" max="12040" width="9.109375" style="12" bestFit="1" customWidth="1"/>
    <col min="12041" max="12041" width="12.6640625" style="12" bestFit="1" customWidth="1"/>
    <col min="12042" max="12042" width="17.77734375" style="12" bestFit="1" customWidth="1"/>
    <col min="12043" max="12043" width="5.44140625" style="12" bestFit="1" customWidth="1"/>
    <col min="12044" max="12044" width="9.6640625" style="12" bestFit="1" customWidth="1"/>
    <col min="12045" max="12045" width="7" style="12" bestFit="1" customWidth="1"/>
    <col min="12046" max="12046" width="7.33203125" style="12" bestFit="1" customWidth="1"/>
    <col min="12047" max="12047" width="7.77734375" style="12" bestFit="1" customWidth="1"/>
    <col min="12048" max="12048" width="17.109375" style="12" bestFit="1" customWidth="1"/>
    <col min="12049" max="12049" width="5.44140625" style="12" bestFit="1" customWidth="1"/>
    <col min="12050" max="12050" width="17.109375" style="12" bestFit="1" customWidth="1"/>
    <col min="12051" max="12051" width="16.33203125" style="12" bestFit="1" customWidth="1"/>
    <col min="12052" max="12052" width="11.109375" style="12" bestFit="1" customWidth="1"/>
    <col min="12053" max="12053" width="7.77734375" style="12" bestFit="1" customWidth="1"/>
    <col min="12054" max="12054" width="13.109375" style="12" bestFit="1" customWidth="1"/>
    <col min="12055" max="12055" width="6.44140625" style="12" bestFit="1" customWidth="1"/>
    <col min="12056" max="12292" width="9" style="12"/>
    <col min="12293" max="12293" width="5.44140625" style="12" bestFit="1" customWidth="1"/>
    <col min="12294" max="12294" width="6.88671875" style="12" bestFit="1" customWidth="1"/>
    <col min="12295" max="12295" width="6.33203125" style="12" bestFit="1" customWidth="1"/>
    <col min="12296" max="12296" width="9.109375" style="12" bestFit="1" customWidth="1"/>
    <col min="12297" max="12297" width="12.6640625" style="12" bestFit="1" customWidth="1"/>
    <col min="12298" max="12298" width="17.77734375" style="12" bestFit="1" customWidth="1"/>
    <col min="12299" max="12299" width="5.44140625" style="12" bestFit="1" customWidth="1"/>
    <col min="12300" max="12300" width="9.6640625" style="12" bestFit="1" customWidth="1"/>
    <col min="12301" max="12301" width="7" style="12" bestFit="1" customWidth="1"/>
    <col min="12302" max="12302" width="7.33203125" style="12" bestFit="1" customWidth="1"/>
    <col min="12303" max="12303" width="7.77734375" style="12" bestFit="1" customWidth="1"/>
    <col min="12304" max="12304" width="17.109375" style="12" bestFit="1" customWidth="1"/>
    <col min="12305" max="12305" width="5.44140625" style="12" bestFit="1" customWidth="1"/>
    <col min="12306" max="12306" width="17.109375" style="12" bestFit="1" customWidth="1"/>
    <col min="12307" max="12307" width="16.33203125" style="12" bestFit="1" customWidth="1"/>
    <col min="12308" max="12308" width="11.109375" style="12" bestFit="1" customWidth="1"/>
    <col min="12309" max="12309" width="7.77734375" style="12" bestFit="1" customWidth="1"/>
    <col min="12310" max="12310" width="13.109375" style="12" bestFit="1" customWidth="1"/>
    <col min="12311" max="12311" width="6.44140625" style="12" bestFit="1" customWidth="1"/>
    <col min="12312" max="12548" width="9" style="12"/>
    <col min="12549" max="12549" width="5.44140625" style="12" bestFit="1" customWidth="1"/>
    <col min="12550" max="12550" width="6.88671875" style="12" bestFit="1" customWidth="1"/>
    <col min="12551" max="12551" width="6.33203125" style="12" bestFit="1" customWidth="1"/>
    <col min="12552" max="12552" width="9.109375" style="12" bestFit="1" customWidth="1"/>
    <col min="12553" max="12553" width="12.6640625" style="12" bestFit="1" customWidth="1"/>
    <col min="12554" max="12554" width="17.77734375" style="12" bestFit="1" customWidth="1"/>
    <col min="12555" max="12555" width="5.44140625" style="12" bestFit="1" customWidth="1"/>
    <col min="12556" max="12556" width="9.6640625" style="12" bestFit="1" customWidth="1"/>
    <col min="12557" max="12557" width="7" style="12" bestFit="1" customWidth="1"/>
    <col min="12558" max="12558" width="7.33203125" style="12" bestFit="1" customWidth="1"/>
    <col min="12559" max="12559" width="7.77734375" style="12" bestFit="1" customWidth="1"/>
    <col min="12560" max="12560" width="17.109375" style="12" bestFit="1" customWidth="1"/>
    <col min="12561" max="12561" width="5.44140625" style="12" bestFit="1" customWidth="1"/>
    <col min="12562" max="12562" width="17.109375" style="12" bestFit="1" customWidth="1"/>
    <col min="12563" max="12563" width="16.33203125" style="12" bestFit="1" customWidth="1"/>
    <col min="12564" max="12564" width="11.109375" style="12" bestFit="1" customWidth="1"/>
    <col min="12565" max="12565" width="7.77734375" style="12" bestFit="1" customWidth="1"/>
    <col min="12566" max="12566" width="13.109375" style="12" bestFit="1" customWidth="1"/>
    <col min="12567" max="12567" width="6.44140625" style="12" bestFit="1" customWidth="1"/>
    <col min="12568" max="12804" width="9" style="12"/>
    <col min="12805" max="12805" width="5.44140625" style="12" bestFit="1" customWidth="1"/>
    <col min="12806" max="12806" width="6.88671875" style="12" bestFit="1" customWidth="1"/>
    <col min="12807" max="12807" width="6.33203125" style="12" bestFit="1" customWidth="1"/>
    <col min="12808" max="12808" width="9.109375" style="12" bestFit="1" customWidth="1"/>
    <col min="12809" max="12809" width="12.6640625" style="12" bestFit="1" customWidth="1"/>
    <col min="12810" max="12810" width="17.77734375" style="12" bestFit="1" customWidth="1"/>
    <col min="12811" max="12811" width="5.44140625" style="12" bestFit="1" customWidth="1"/>
    <col min="12812" max="12812" width="9.6640625" style="12" bestFit="1" customWidth="1"/>
    <col min="12813" max="12813" width="7" style="12" bestFit="1" customWidth="1"/>
    <col min="12814" max="12814" width="7.33203125" style="12" bestFit="1" customWidth="1"/>
    <col min="12815" max="12815" width="7.77734375" style="12" bestFit="1" customWidth="1"/>
    <col min="12816" max="12816" width="17.109375" style="12" bestFit="1" customWidth="1"/>
    <col min="12817" max="12817" width="5.44140625" style="12" bestFit="1" customWidth="1"/>
    <col min="12818" max="12818" width="17.109375" style="12" bestFit="1" customWidth="1"/>
    <col min="12819" max="12819" width="16.33203125" style="12" bestFit="1" customWidth="1"/>
    <col min="12820" max="12820" width="11.109375" style="12" bestFit="1" customWidth="1"/>
    <col min="12821" max="12821" width="7.77734375" style="12" bestFit="1" customWidth="1"/>
    <col min="12822" max="12822" width="13.109375" style="12" bestFit="1" customWidth="1"/>
    <col min="12823" max="12823" width="6.44140625" style="12" bestFit="1" customWidth="1"/>
    <col min="12824" max="13060" width="9" style="12"/>
    <col min="13061" max="13061" width="5.44140625" style="12" bestFit="1" customWidth="1"/>
    <col min="13062" max="13062" width="6.88671875" style="12" bestFit="1" customWidth="1"/>
    <col min="13063" max="13063" width="6.33203125" style="12" bestFit="1" customWidth="1"/>
    <col min="13064" max="13064" width="9.109375" style="12" bestFit="1" customWidth="1"/>
    <col min="13065" max="13065" width="12.6640625" style="12" bestFit="1" customWidth="1"/>
    <col min="13066" max="13066" width="17.77734375" style="12" bestFit="1" customWidth="1"/>
    <col min="13067" max="13067" width="5.44140625" style="12" bestFit="1" customWidth="1"/>
    <col min="13068" max="13068" width="9.6640625" style="12" bestFit="1" customWidth="1"/>
    <col min="13069" max="13069" width="7" style="12" bestFit="1" customWidth="1"/>
    <col min="13070" max="13070" width="7.33203125" style="12" bestFit="1" customWidth="1"/>
    <col min="13071" max="13071" width="7.77734375" style="12" bestFit="1" customWidth="1"/>
    <col min="13072" max="13072" width="17.109375" style="12" bestFit="1" customWidth="1"/>
    <col min="13073" max="13073" width="5.44140625" style="12" bestFit="1" customWidth="1"/>
    <col min="13074" max="13074" width="17.109375" style="12" bestFit="1" customWidth="1"/>
    <col min="13075" max="13075" width="16.33203125" style="12" bestFit="1" customWidth="1"/>
    <col min="13076" max="13076" width="11.109375" style="12" bestFit="1" customWidth="1"/>
    <col min="13077" max="13077" width="7.77734375" style="12" bestFit="1" customWidth="1"/>
    <col min="13078" max="13078" width="13.109375" style="12" bestFit="1" customWidth="1"/>
    <col min="13079" max="13079" width="6.44140625" style="12" bestFit="1" customWidth="1"/>
    <col min="13080" max="13316" width="9" style="12"/>
    <col min="13317" max="13317" width="5.44140625" style="12" bestFit="1" customWidth="1"/>
    <col min="13318" max="13318" width="6.88671875" style="12" bestFit="1" customWidth="1"/>
    <col min="13319" max="13319" width="6.33203125" style="12" bestFit="1" customWidth="1"/>
    <col min="13320" max="13320" width="9.109375" style="12" bestFit="1" customWidth="1"/>
    <col min="13321" max="13321" width="12.6640625" style="12" bestFit="1" customWidth="1"/>
    <col min="13322" max="13322" width="17.77734375" style="12" bestFit="1" customWidth="1"/>
    <col min="13323" max="13323" width="5.44140625" style="12" bestFit="1" customWidth="1"/>
    <col min="13324" max="13324" width="9.6640625" style="12" bestFit="1" customWidth="1"/>
    <col min="13325" max="13325" width="7" style="12" bestFit="1" customWidth="1"/>
    <col min="13326" max="13326" width="7.33203125" style="12" bestFit="1" customWidth="1"/>
    <col min="13327" max="13327" width="7.77734375" style="12" bestFit="1" customWidth="1"/>
    <col min="13328" max="13328" width="17.109375" style="12" bestFit="1" customWidth="1"/>
    <col min="13329" max="13329" width="5.44140625" style="12" bestFit="1" customWidth="1"/>
    <col min="13330" max="13330" width="17.109375" style="12" bestFit="1" customWidth="1"/>
    <col min="13331" max="13331" width="16.33203125" style="12" bestFit="1" customWidth="1"/>
    <col min="13332" max="13332" width="11.109375" style="12" bestFit="1" customWidth="1"/>
    <col min="13333" max="13333" width="7.77734375" style="12" bestFit="1" customWidth="1"/>
    <col min="13334" max="13334" width="13.109375" style="12" bestFit="1" customWidth="1"/>
    <col min="13335" max="13335" width="6.44140625" style="12" bestFit="1" customWidth="1"/>
    <col min="13336" max="13572" width="9" style="12"/>
    <col min="13573" max="13573" width="5.44140625" style="12" bestFit="1" customWidth="1"/>
    <col min="13574" max="13574" width="6.88671875" style="12" bestFit="1" customWidth="1"/>
    <col min="13575" max="13575" width="6.33203125" style="12" bestFit="1" customWidth="1"/>
    <col min="13576" max="13576" width="9.109375" style="12" bestFit="1" customWidth="1"/>
    <col min="13577" max="13577" width="12.6640625" style="12" bestFit="1" customWidth="1"/>
    <col min="13578" max="13578" width="17.77734375" style="12" bestFit="1" customWidth="1"/>
    <col min="13579" max="13579" width="5.44140625" style="12" bestFit="1" customWidth="1"/>
    <col min="13580" max="13580" width="9.6640625" style="12" bestFit="1" customWidth="1"/>
    <col min="13581" max="13581" width="7" style="12" bestFit="1" customWidth="1"/>
    <col min="13582" max="13582" width="7.33203125" style="12" bestFit="1" customWidth="1"/>
    <col min="13583" max="13583" width="7.77734375" style="12" bestFit="1" customWidth="1"/>
    <col min="13584" max="13584" width="17.109375" style="12" bestFit="1" customWidth="1"/>
    <col min="13585" max="13585" width="5.44140625" style="12" bestFit="1" customWidth="1"/>
    <col min="13586" max="13586" width="17.109375" style="12" bestFit="1" customWidth="1"/>
    <col min="13587" max="13587" width="16.33203125" style="12" bestFit="1" customWidth="1"/>
    <col min="13588" max="13588" width="11.109375" style="12" bestFit="1" customWidth="1"/>
    <col min="13589" max="13589" width="7.77734375" style="12" bestFit="1" customWidth="1"/>
    <col min="13590" max="13590" width="13.109375" style="12" bestFit="1" customWidth="1"/>
    <col min="13591" max="13591" width="6.44140625" style="12" bestFit="1" customWidth="1"/>
    <col min="13592" max="13828" width="9" style="12"/>
    <col min="13829" max="13829" width="5.44140625" style="12" bestFit="1" customWidth="1"/>
    <col min="13830" max="13830" width="6.88671875" style="12" bestFit="1" customWidth="1"/>
    <col min="13831" max="13831" width="6.33203125" style="12" bestFit="1" customWidth="1"/>
    <col min="13832" max="13832" width="9.109375" style="12" bestFit="1" customWidth="1"/>
    <col min="13833" max="13833" width="12.6640625" style="12" bestFit="1" customWidth="1"/>
    <col min="13834" max="13834" width="17.77734375" style="12" bestFit="1" customWidth="1"/>
    <col min="13835" max="13835" width="5.44140625" style="12" bestFit="1" customWidth="1"/>
    <col min="13836" max="13836" width="9.6640625" style="12" bestFit="1" customWidth="1"/>
    <col min="13837" max="13837" width="7" style="12" bestFit="1" customWidth="1"/>
    <col min="13838" max="13838" width="7.33203125" style="12" bestFit="1" customWidth="1"/>
    <col min="13839" max="13839" width="7.77734375" style="12" bestFit="1" customWidth="1"/>
    <col min="13840" max="13840" width="17.109375" style="12" bestFit="1" customWidth="1"/>
    <col min="13841" max="13841" width="5.44140625" style="12" bestFit="1" customWidth="1"/>
    <col min="13842" max="13842" width="17.109375" style="12" bestFit="1" customWidth="1"/>
    <col min="13843" max="13843" width="16.33203125" style="12" bestFit="1" customWidth="1"/>
    <col min="13844" max="13844" width="11.109375" style="12" bestFit="1" customWidth="1"/>
    <col min="13845" max="13845" width="7.77734375" style="12" bestFit="1" customWidth="1"/>
    <col min="13846" max="13846" width="13.109375" style="12" bestFit="1" customWidth="1"/>
    <col min="13847" max="13847" width="6.44140625" style="12" bestFit="1" customWidth="1"/>
    <col min="13848" max="14084" width="9" style="12"/>
    <col min="14085" max="14085" width="5.44140625" style="12" bestFit="1" customWidth="1"/>
    <col min="14086" max="14086" width="6.88671875" style="12" bestFit="1" customWidth="1"/>
    <col min="14087" max="14087" width="6.33203125" style="12" bestFit="1" customWidth="1"/>
    <col min="14088" max="14088" width="9.109375" style="12" bestFit="1" customWidth="1"/>
    <col min="14089" max="14089" width="12.6640625" style="12" bestFit="1" customWidth="1"/>
    <col min="14090" max="14090" width="17.77734375" style="12" bestFit="1" customWidth="1"/>
    <col min="14091" max="14091" width="5.44140625" style="12" bestFit="1" customWidth="1"/>
    <col min="14092" max="14092" width="9.6640625" style="12" bestFit="1" customWidth="1"/>
    <col min="14093" max="14093" width="7" style="12" bestFit="1" customWidth="1"/>
    <col min="14094" max="14094" width="7.33203125" style="12" bestFit="1" customWidth="1"/>
    <col min="14095" max="14095" width="7.77734375" style="12" bestFit="1" customWidth="1"/>
    <col min="14096" max="14096" width="17.109375" style="12" bestFit="1" customWidth="1"/>
    <col min="14097" max="14097" width="5.44140625" style="12" bestFit="1" customWidth="1"/>
    <col min="14098" max="14098" width="17.109375" style="12" bestFit="1" customWidth="1"/>
    <col min="14099" max="14099" width="16.33203125" style="12" bestFit="1" customWidth="1"/>
    <col min="14100" max="14100" width="11.109375" style="12" bestFit="1" customWidth="1"/>
    <col min="14101" max="14101" width="7.77734375" style="12" bestFit="1" customWidth="1"/>
    <col min="14102" max="14102" width="13.109375" style="12" bestFit="1" customWidth="1"/>
    <col min="14103" max="14103" width="6.44140625" style="12" bestFit="1" customWidth="1"/>
    <col min="14104" max="14340" width="9" style="12"/>
    <col min="14341" max="14341" width="5.44140625" style="12" bestFit="1" customWidth="1"/>
    <col min="14342" max="14342" width="6.88671875" style="12" bestFit="1" customWidth="1"/>
    <col min="14343" max="14343" width="6.33203125" style="12" bestFit="1" customWidth="1"/>
    <col min="14344" max="14344" width="9.109375" style="12" bestFit="1" customWidth="1"/>
    <col min="14345" max="14345" width="12.6640625" style="12" bestFit="1" customWidth="1"/>
    <col min="14346" max="14346" width="17.77734375" style="12" bestFit="1" customWidth="1"/>
    <col min="14347" max="14347" width="5.44140625" style="12" bestFit="1" customWidth="1"/>
    <col min="14348" max="14348" width="9.6640625" style="12" bestFit="1" customWidth="1"/>
    <col min="14349" max="14349" width="7" style="12" bestFit="1" customWidth="1"/>
    <col min="14350" max="14350" width="7.33203125" style="12" bestFit="1" customWidth="1"/>
    <col min="14351" max="14351" width="7.77734375" style="12" bestFit="1" customWidth="1"/>
    <col min="14352" max="14352" width="17.109375" style="12" bestFit="1" customWidth="1"/>
    <col min="14353" max="14353" width="5.44140625" style="12" bestFit="1" customWidth="1"/>
    <col min="14354" max="14354" width="17.109375" style="12" bestFit="1" customWidth="1"/>
    <col min="14355" max="14355" width="16.33203125" style="12" bestFit="1" customWidth="1"/>
    <col min="14356" max="14356" width="11.109375" style="12" bestFit="1" customWidth="1"/>
    <col min="14357" max="14357" width="7.77734375" style="12" bestFit="1" customWidth="1"/>
    <col min="14358" max="14358" width="13.109375" style="12" bestFit="1" customWidth="1"/>
    <col min="14359" max="14359" width="6.44140625" style="12" bestFit="1" customWidth="1"/>
    <col min="14360" max="14596" width="9" style="12"/>
    <col min="14597" max="14597" width="5.44140625" style="12" bestFit="1" customWidth="1"/>
    <col min="14598" max="14598" width="6.88671875" style="12" bestFit="1" customWidth="1"/>
    <col min="14599" max="14599" width="6.33203125" style="12" bestFit="1" customWidth="1"/>
    <col min="14600" max="14600" width="9.109375" style="12" bestFit="1" customWidth="1"/>
    <col min="14601" max="14601" width="12.6640625" style="12" bestFit="1" customWidth="1"/>
    <col min="14602" max="14602" width="17.77734375" style="12" bestFit="1" customWidth="1"/>
    <col min="14603" max="14603" width="5.44140625" style="12" bestFit="1" customWidth="1"/>
    <col min="14604" max="14604" width="9.6640625" style="12" bestFit="1" customWidth="1"/>
    <col min="14605" max="14605" width="7" style="12" bestFit="1" customWidth="1"/>
    <col min="14606" max="14606" width="7.33203125" style="12" bestFit="1" customWidth="1"/>
    <col min="14607" max="14607" width="7.77734375" style="12" bestFit="1" customWidth="1"/>
    <col min="14608" max="14608" width="17.109375" style="12" bestFit="1" customWidth="1"/>
    <col min="14609" max="14609" width="5.44140625" style="12" bestFit="1" customWidth="1"/>
    <col min="14610" max="14610" width="17.109375" style="12" bestFit="1" customWidth="1"/>
    <col min="14611" max="14611" width="16.33203125" style="12" bestFit="1" customWidth="1"/>
    <col min="14612" max="14612" width="11.109375" style="12" bestFit="1" customWidth="1"/>
    <col min="14613" max="14613" width="7.77734375" style="12" bestFit="1" customWidth="1"/>
    <col min="14614" max="14614" width="13.109375" style="12" bestFit="1" customWidth="1"/>
    <col min="14615" max="14615" width="6.44140625" style="12" bestFit="1" customWidth="1"/>
    <col min="14616" max="14852" width="9" style="12"/>
    <col min="14853" max="14853" width="5.44140625" style="12" bestFit="1" customWidth="1"/>
    <col min="14854" max="14854" width="6.88671875" style="12" bestFit="1" customWidth="1"/>
    <col min="14855" max="14855" width="6.33203125" style="12" bestFit="1" customWidth="1"/>
    <col min="14856" max="14856" width="9.109375" style="12" bestFit="1" customWidth="1"/>
    <col min="14857" max="14857" width="12.6640625" style="12" bestFit="1" customWidth="1"/>
    <col min="14858" max="14858" width="17.77734375" style="12" bestFit="1" customWidth="1"/>
    <col min="14859" max="14859" width="5.44140625" style="12" bestFit="1" customWidth="1"/>
    <col min="14860" max="14860" width="9.6640625" style="12" bestFit="1" customWidth="1"/>
    <col min="14861" max="14861" width="7" style="12" bestFit="1" customWidth="1"/>
    <col min="14862" max="14862" width="7.33203125" style="12" bestFit="1" customWidth="1"/>
    <col min="14863" max="14863" width="7.77734375" style="12" bestFit="1" customWidth="1"/>
    <col min="14864" max="14864" width="17.109375" style="12" bestFit="1" customWidth="1"/>
    <col min="14865" max="14865" width="5.44140625" style="12" bestFit="1" customWidth="1"/>
    <col min="14866" max="14866" width="17.109375" style="12" bestFit="1" customWidth="1"/>
    <col min="14867" max="14867" width="16.33203125" style="12" bestFit="1" customWidth="1"/>
    <col min="14868" max="14868" width="11.109375" style="12" bestFit="1" customWidth="1"/>
    <col min="14869" max="14869" width="7.77734375" style="12" bestFit="1" customWidth="1"/>
    <col min="14870" max="14870" width="13.109375" style="12" bestFit="1" customWidth="1"/>
    <col min="14871" max="14871" width="6.44140625" style="12" bestFit="1" customWidth="1"/>
    <col min="14872" max="15108" width="9" style="12"/>
    <col min="15109" max="15109" width="5.44140625" style="12" bestFit="1" customWidth="1"/>
    <col min="15110" max="15110" width="6.88671875" style="12" bestFit="1" customWidth="1"/>
    <col min="15111" max="15111" width="6.33203125" style="12" bestFit="1" customWidth="1"/>
    <col min="15112" max="15112" width="9.109375" style="12" bestFit="1" customWidth="1"/>
    <col min="15113" max="15113" width="12.6640625" style="12" bestFit="1" customWidth="1"/>
    <col min="15114" max="15114" width="17.77734375" style="12" bestFit="1" customWidth="1"/>
    <col min="15115" max="15115" width="5.44140625" style="12" bestFit="1" customWidth="1"/>
    <col min="15116" max="15116" width="9.6640625" style="12" bestFit="1" customWidth="1"/>
    <col min="15117" max="15117" width="7" style="12" bestFit="1" customWidth="1"/>
    <col min="15118" max="15118" width="7.33203125" style="12" bestFit="1" customWidth="1"/>
    <col min="15119" max="15119" width="7.77734375" style="12" bestFit="1" customWidth="1"/>
    <col min="15120" max="15120" width="17.109375" style="12" bestFit="1" customWidth="1"/>
    <col min="15121" max="15121" width="5.44140625" style="12" bestFit="1" customWidth="1"/>
    <col min="15122" max="15122" width="17.109375" style="12" bestFit="1" customWidth="1"/>
    <col min="15123" max="15123" width="16.33203125" style="12" bestFit="1" customWidth="1"/>
    <col min="15124" max="15124" width="11.109375" style="12" bestFit="1" customWidth="1"/>
    <col min="15125" max="15125" width="7.77734375" style="12" bestFit="1" customWidth="1"/>
    <col min="15126" max="15126" width="13.109375" style="12" bestFit="1" customWidth="1"/>
    <col min="15127" max="15127" width="6.44140625" style="12" bestFit="1" customWidth="1"/>
    <col min="15128" max="15364" width="9" style="12"/>
    <col min="15365" max="15365" width="5.44140625" style="12" bestFit="1" customWidth="1"/>
    <col min="15366" max="15366" width="6.88671875" style="12" bestFit="1" customWidth="1"/>
    <col min="15367" max="15367" width="6.33203125" style="12" bestFit="1" customWidth="1"/>
    <col min="15368" max="15368" width="9.109375" style="12" bestFit="1" customWidth="1"/>
    <col min="15369" max="15369" width="12.6640625" style="12" bestFit="1" customWidth="1"/>
    <col min="15370" max="15370" width="17.77734375" style="12" bestFit="1" customWidth="1"/>
    <col min="15371" max="15371" width="5.44140625" style="12" bestFit="1" customWidth="1"/>
    <col min="15372" max="15372" width="9.6640625" style="12" bestFit="1" customWidth="1"/>
    <col min="15373" max="15373" width="7" style="12" bestFit="1" customWidth="1"/>
    <col min="15374" max="15374" width="7.33203125" style="12" bestFit="1" customWidth="1"/>
    <col min="15375" max="15375" width="7.77734375" style="12" bestFit="1" customWidth="1"/>
    <col min="15376" max="15376" width="17.109375" style="12" bestFit="1" customWidth="1"/>
    <col min="15377" max="15377" width="5.44140625" style="12" bestFit="1" customWidth="1"/>
    <col min="15378" max="15378" width="17.109375" style="12" bestFit="1" customWidth="1"/>
    <col min="15379" max="15379" width="16.33203125" style="12" bestFit="1" customWidth="1"/>
    <col min="15380" max="15380" width="11.109375" style="12" bestFit="1" customWidth="1"/>
    <col min="15381" max="15381" width="7.77734375" style="12" bestFit="1" customWidth="1"/>
    <col min="15382" max="15382" width="13.109375" style="12" bestFit="1" customWidth="1"/>
    <col min="15383" max="15383" width="6.44140625" style="12" bestFit="1" customWidth="1"/>
    <col min="15384" max="15620" width="9" style="12"/>
    <col min="15621" max="15621" width="5.44140625" style="12" bestFit="1" customWidth="1"/>
    <col min="15622" max="15622" width="6.88671875" style="12" bestFit="1" customWidth="1"/>
    <col min="15623" max="15623" width="6.33203125" style="12" bestFit="1" customWidth="1"/>
    <col min="15624" max="15624" width="9.109375" style="12" bestFit="1" customWidth="1"/>
    <col min="15625" max="15625" width="12.6640625" style="12" bestFit="1" customWidth="1"/>
    <col min="15626" max="15626" width="17.77734375" style="12" bestFit="1" customWidth="1"/>
    <col min="15627" max="15627" width="5.44140625" style="12" bestFit="1" customWidth="1"/>
    <col min="15628" max="15628" width="9.6640625" style="12" bestFit="1" customWidth="1"/>
    <col min="15629" max="15629" width="7" style="12" bestFit="1" customWidth="1"/>
    <col min="15630" max="15630" width="7.33203125" style="12" bestFit="1" customWidth="1"/>
    <col min="15631" max="15631" width="7.77734375" style="12" bestFit="1" customWidth="1"/>
    <col min="15632" max="15632" width="17.109375" style="12" bestFit="1" customWidth="1"/>
    <col min="15633" max="15633" width="5.44140625" style="12" bestFit="1" customWidth="1"/>
    <col min="15634" max="15634" width="17.109375" style="12" bestFit="1" customWidth="1"/>
    <col min="15635" max="15635" width="16.33203125" style="12" bestFit="1" customWidth="1"/>
    <col min="15636" max="15636" width="11.109375" style="12" bestFit="1" customWidth="1"/>
    <col min="15637" max="15637" width="7.77734375" style="12" bestFit="1" customWidth="1"/>
    <col min="15638" max="15638" width="13.109375" style="12" bestFit="1" customWidth="1"/>
    <col min="15639" max="15639" width="6.44140625" style="12" bestFit="1" customWidth="1"/>
    <col min="15640" max="15876" width="9" style="12"/>
    <col min="15877" max="15877" width="5.44140625" style="12" bestFit="1" customWidth="1"/>
    <col min="15878" max="15878" width="6.88671875" style="12" bestFit="1" customWidth="1"/>
    <col min="15879" max="15879" width="6.33203125" style="12" bestFit="1" customWidth="1"/>
    <col min="15880" max="15880" width="9.109375" style="12" bestFit="1" customWidth="1"/>
    <col min="15881" max="15881" width="12.6640625" style="12" bestFit="1" customWidth="1"/>
    <col min="15882" max="15882" width="17.77734375" style="12" bestFit="1" customWidth="1"/>
    <col min="15883" max="15883" width="5.44140625" style="12" bestFit="1" customWidth="1"/>
    <col min="15884" max="15884" width="9.6640625" style="12" bestFit="1" customWidth="1"/>
    <col min="15885" max="15885" width="7" style="12" bestFit="1" customWidth="1"/>
    <col min="15886" max="15886" width="7.33203125" style="12" bestFit="1" customWidth="1"/>
    <col min="15887" max="15887" width="7.77734375" style="12" bestFit="1" customWidth="1"/>
    <col min="15888" max="15888" width="17.109375" style="12" bestFit="1" customWidth="1"/>
    <col min="15889" max="15889" width="5.44140625" style="12" bestFit="1" customWidth="1"/>
    <col min="15890" max="15890" width="17.109375" style="12" bestFit="1" customWidth="1"/>
    <col min="15891" max="15891" width="16.33203125" style="12" bestFit="1" customWidth="1"/>
    <col min="15892" max="15892" width="11.109375" style="12" bestFit="1" customWidth="1"/>
    <col min="15893" max="15893" width="7.77734375" style="12" bestFit="1" customWidth="1"/>
    <col min="15894" max="15894" width="13.109375" style="12" bestFit="1" customWidth="1"/>
    <col min="15895" max="15895" width="6.44140625" style="12" bestFit="1" customWidth="1"/>
    <col min="15896" max="16132" width="9" style="12"/>
    <col min="16133" max="16133" width="5.44140625" style="12" bestFit="1" customWidth="1"/>
    <col min="16134" max="16134" width="6.88671875" style="12" bestFit="1" customWidth="1"/>
    <col min="16135" max="16135" width="6.33203125" style="12" bestFit="1" customWidth="1"/>
    <col min="16136" max="16136" width="9.109375" style="12" bestFit="1" customWidth="1"/>
    <col min="16137" max="16137" width="12.6640625" style="12" bestFit="1" customWidth="1"/>
    <col min="16138" max="16138" width="17.77734375" style="12" bestFit="1" customWidth="1"/>
    <col min="16139" max="16139" width="5.44140625" style="12" bestFit="1" customWidth="1"/>
    <col min="16140" max="16140" width="9.6640625" style="12" bestFit="1" customWidth="1"/>
    <col min="16141" max="16141" width="7" style="12" bestFit="1" customWidth="1"/>
    <col min="16142" max="16142" width="7.33203125" style="12" bestFit="1" customWidth="1"/>
    <col min="16143" max="16143" width="7.77734375" style="12" bestFit="1" customWidth="1"/>
    <col min="16144" max="16144" width="17.109375" style="12" bestFit="1" customWidth="1"/>
    <col min="16145" max="16145" width="5.44140625" style="12" bestFit="1" customWidth="1"/>
    <col min="16146" max="16146" width="17.109375" style="12" bestFit="1" customWidth="1"/>
    <col min="16147" max="16147" width="16.33203125" style="12" bestFit="1" customWidth="1"/>
    <col min="16148" max="16148" width="11.109375" style="12" bestFit="1" customWidth="1"/>
    <col min="16149" max="16149" width="7.77734375" style="12" bestFit="1" customWidth="1"/>
    <col min="16150" max="16150" width="13.109375" style="12" bestFit="1" customWidth="1"/>
    <col min="16151" max="16151" width="6.44140625" style="12" bestFit="1" customWidth="1"/>
    <col min="16152" max="16384" width="9" style="12"/>
  </cols>
  <sheetData>
    <row r="1" spans="1:48" s="4" customFormat="1" ht="48.6">
      <c r="A1" s="1" t="s">
        <v>0</v>
      </c>
      <c r="B1" s="1" t="s">
        <v>1</v>
      </c>
      <c r="C1" s="1" t="s">
        <v>2</v>
      </c>
      <c r="D1" s="2" t="s">
        <v>85</v>
      </c>
      <c r="E1" s="25" t="s">
        <v>2470</v>
      </c>
      <c r="F1" s="26" t="s">
        <v>2471</v>
      </c>
      <c r="G1" s="2" t="s">
        <v>86</v>
      </c>
      <c r="H1" s="26" t="s">
        <v>2467</v>
      </c>
      <c r="I1" s="25" t="s">
        <v>2463</v>
      </c>
      <c r="J1" s="26" t="s">
        <v>2462</v>
      </c>
      <c r="K1" s="25" t="s">
        <v>2464</v>
      </c>
      <c r="L1" s="54" t="s">
        <v>2359</v>
      </c>
      <c r="M1" s="25" t="s">
        <v>2468</v>
      </c>
      <c r="N1" s="25" t="s">
        <v>2465</v>
      </c>
      <c r="O1" s="27" t="s">
        <v>2466</v>
      </c>
      <c r="P1" s="25" t="s">
        <v>2472</v>
      </c>
      <c r="Q1" s="54" t="s">
        <v>2456</v>
      </c>
      <c r="R1" s="25" t="s">
        <v>2474</v>
      </c>
      <c r="S1" s="54" t="s">
        <v>2457</v>
      </c>
      <c r="T1" s="25" t="s">
        <v>2473</v>
      </c>
      <c r="U1" s="54" t="s">
        <v>2458</v>
      </c>
      <c r="V1" s="25" t="s">
        <v>2475</v>
      </c>
      <c r="W1" s="54" t="s">
        <v>2459</v>
      </c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</row>
    <row r="2" spans="1:48" s="4" customFormat="1">
      <c r="A2" s="1">
        <v>4</v>
      </c>
      <c r="B2" s="1" t="s">
        <v>87</v>
      </c>
      <c r="C2" s="1"/>
      <c r="D2" s="2" t="s">
        <v>68</v>
      </c>
      <c r="E2" s="5" t="s">
        <v>88</v>
      </c>
      <c r="F2" s="5"/>
      <c r="G2" s="2" t="s">
        <v>68</v>
      </c>
      <c r="H2" s="5"/>
      <c r="I2" s="6">
        <v>1</v>
      </c>
      <c r="J2" s="6">
        <v>2</v>
      </c>
      <c r="K2" s="6">
        <f>28.97+6*2</f>
        <v>40.97</v>
      </c>
      <c r="L2" s="7">
        <f t="shared" ref="L2:L29" si="0">IF(K2="","",ROUNDUP(I2*J2*K2,0))</f>
        <v>82</v>
      </c>
      <c r="M2" s="8"/>
      <c r="N2" s="9" t="s">
        <v>89</v>
      </c>
      <c r="O2" s="22" t="str">
        <f t="shared" ref="O2:O29" si="1">IF(M2="","",ROUNDUP(K2*N2,2))</f>
        <v/>
      </c>
      <c r="P2" s="18" t="s">
        <v>79</v>
      </c>
      <c r="Q2" s="20">
        <f t="shared" ref="Q2:Q29" si="2">IF(P2="","",K2)</f>
        <v>40.97</v>
      </c>
      <c r="R2" s="20">
        <v>2</v>
      </c>
      <c r="S2" s="20">
        <f t="shared" ref="S2:S29" si="3">IF(P2="","",ROUNDUP(Q2*R2,0))</f>
        <v>82</v>
      </c>
      <c r="T2" s="18"/>
      <c r="U2" s="20" t="str">
        <f t="shared" ref="U2:U65" si="4">IF(T2="","",K2)</f>
        <v/>
      </c>
      <c r="V2" s="20">
        <v>1</v>
      </c>
      <c r="W2" s="20" t="str">
        <f t="shared" ref="W2:W29" si="5">IF(T2="","",ROUNDUP(U2*V2,0))</f>
        <v/>
      </c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</row>
    <row r="3" spans="1:48" s="4" customFormat="1">
      <c r="A3" s="1">
        <v>6</v>
      </c>
      <c r="B3" s="1" t="s">
        <v>87</v>
      </c>
      <c r="C3" s="1" t="s">
        <v>43</v>
      </c>
      <c r="D3" s="2" t="s">
        <v>11</v>
      </c>
      <c r="E3" s="5" t="s">
        <v>2373</v>
      </c>
      <c r="F3" s="5" t="s">
        <v>90</v>
      </c>
      <c r="G3" s="2" t="s">
        <v>2374</v>
      </c>
      <c r="H3" s="5" t="s">
        <v>2375</v>
      </c>
      <c r="I3" s="6">
        <v>1</v>
      </c>
      <c r="J3" s="6">
        <v>1</v>
      </c>
      <c r="K3" s="6">
        <f>54.8+4.1*2</f>
        <v>63</v>
      </c>
      <c r="L3" s="7">
        <f t="shared" si="0"/>
        <v>63</v>
      </c>
      <c r="M3" s="8"/>
      <c r="N3" s="9" t="s">
        <v>89</v>
      </c>
      <c r="O3" s="22" t="str">
        <f t="shared" si="1"/>
        <v/>
      </c>
      <c r="P3" s="18" t="s">
        <v>2376</v>
      </c>
      <c r="Q3" s="20">
        <f t="shared" si="2"/>
        <v>63</v>
      </c>
      <c r="R3" s="20">
        <v>1</v>
      </c>
      <c r="S3" s="20">
        <f t="shared" si="3"/>
        <v>63</v>
      </c>
      <c r="T3" s="18" t="s">
        <v>2377</v>
      </c>
      <c r="U3" s="20">
        <f t="shared" si="4"/>
        <v>63</v>
      </c>
      <c r="V3" s="20">
        <v>2</v>
      </c>
      <c r="W3" s="20">
        <f t="shared" si="5"/>
        <v>126</v>
      </c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</row>
    <row r="4" spans="1:48" s="4" customFormat="1">
      <c r="A4" s="1">
        <v>7</v>
      </c>
      <c r="B4" s="1" t="s">
        <v>2378</v>
      </c>
      <c r="C4" s="1" t="s">
        <v>2379</v>
      </c>
      <c r="D4" s="2" t="s">
        <v>11</v>
      </c>
      <c r="E4" s="5" t="s">
        <v>2373</v>
      </c>
      <c r="F4" s="5" t="s">
        <v>91</v>
      </c>
      <c r="G4" s="2" t="s">
        <v>69</v>
      </c>
      <c r="H4" s="5" t="s">
        <v>2380</v>
      </c>
      <c r="I4" s="6">
        <v>1</v>
      </c>
      <c r="J4" s="6">
        <v>1</v>
      </c>
      <c r="K4" s="6">
        <v>4.2</v>
      </c>
      <c r="L4" s="7">
        <f t="shared" si="0"/>
        <v>5</v>
      </c>
      <c r="M4" s="8"/>
      <c r="N4" s="9" t="s">
        <v>89</v>
      </c>
      <c r="O4" s="22" t="str">
        <f t="shared" si="1"/>
        <v/>
      </c>
      <c r="P4" s="18" t="s">
        <v>2381</v>
      </c>
      <c r="Q4" s="20">
        <f t="shared" si="2"/>
        <v>4.2</v>
      </c>
      <c r="R4" s="20">
        <v>2</v>
      </c>
      <c r="S4" s="20">
        <f t="shared" si="3"/>
        <v>9</v>
      </c>
      <c r="T4" s="18" t="s">
        <v>2382</v>
      </c>
      <c r="U4" s="20">
        <f t="shared" si="4"/>
        <v>4.2</v>
      </c>
      <c r="V4" s="20">
        <v>1</v>
      </c>
      <c r="W4" s="20">
        <f t="shared" si="5"/>
        <v>5</v>
      </c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</row>
    <row r="5" spans="1:48" s="4" customFormat="1">
      <c r="A5" s="1">
        <v>8</v>
      </c>
      <c r="B5" s="1" t="s">
        <v>2383</v>
      </c>
      <c r="C5" s="1" t="s">
        <v>2384</v>
      </c>
      <c r="D5" s="2" t="s">
        <v>11</v>
      </c>
      <c r="E5" s="5" t="s">
        <v>2373</v>
      </c>
      <c r="F5" s="5" t="s">
        <v>92</v>
      </c>
      <c r="G5" s="2" t="s">
        <v>41</v>
      </c>
      <c r="H5" s="5" t="s">
        <v>2385</v>
      </c>
      <c r="I5" s="6">
        <v>1</v>
      </c>
      <c r="J5" s="6">
        <v>1</v>
      </c>
      <c r="K5" s="6">
        <v>4.2</v>
      </c>
      <c r="L5" s="7">
        <f t="shared" si="0"/>
        <v>5</v>
      </c>
      <c r="M5" s="8"/>
      <c r="N5" s="9" t="s">
        <v>89</v>
      </c>
      <c r="O5" s="22" t="str">
        <f t="shared" si="1"/>
        <v/>
      </c>
      <c r="P5" s="18" t="s">
        <v>2386</v>
      </c>
      <c r="Q5" s="20">
        <f t="shared" si="2"/>
        <v>4.2</v>
      </c>
      <c r="R5" s="20">
        <v>2</v>
      </c>
      <c r="S5" s="20">
        <f t="shared" si="3"/>
        <v>9</v>
      </c>
      <c r="T5" s="18" t="s">
        <v>2387</v>
      </c>
      <c r="U5" s="20">
        <f t="shared" si="4"/>
        <v>4.2</v>
      </c>
      <c r="V5" s="20">
        <v>1</v>
      </c>
      <c r="W5" s="20">
        <f t="shared" si="5"/>
        <v>5</v>
      </c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</row>
    <row r="6" spans="1:48" s="4" customFormat="1">
      <c r="A6" s="1">
        <v>9</v>
      </c>
      <c r="B6" s="1" t="s">
        <v>2388</v>
      </c>
      <c r="C6" s="1" t="s">
        <v>2389</v>
      </c>
      <c r="D6" s="2" t="s">
        <v>11</v>
      </c>
      <c r="E6" s="5" t="s">
        <v>2373</v>
      </c>
      <c r="F6" s="5" t="s">
        <v>93</v>
      </c>
      <c r="G6" s="2" t="s">
        <v>33</v>
      </c>
      <c r="H6" s="5" t="s">
        <v>2390</v>
      </c>
      <c r="I6" s="6">
        <v>1</v>
      </c>
      <c r="J6" s="6">
        <v>1</v>
      </c>
      <c r="K6" s="6">
        <v>4.2</v>
      </c>
      <c r="L6" s="7">
        <f t="shared" si="0"/>
        <v>5</v>
      </c>
      <c r="M6" s="8"/>
      <c r="N6" s="9" t="s">
        <v>89</v>
      </c>
      <c r="O6" s="22" t="str">
        <f t="shared" si="1"/>
        <v/>
      </c>
      <c r="P6" s="18" t="s">
        <v>2391</v>
      </c>
      <c r="Q6" s="20">
        <f t="shared" si="2"/>
        <v>4.2</v>
      </c>
      <c r="R6" s="20">
        <v>2</v>
      </c>
      <c r="S6" s="20">
        <f t="shared" si="3"/>
        <v>9</v>
      </c>
      <c r="T6" s="18" t="s">
        <v>2392</v>
      </c>
      <c r="U6" s="20">
        <f t="shared" si="4"/>
        <v>4.2</v>
      </c>
      <c r="V6" s="20">
        <v>1</v>
      </c>
      <c r="W6" s="20">
        <f t="shared" si="5"/>
        <v>5</v>
      </c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</row>
    <row r="7" spans="1:48" s="4" customFormat="1">
      <c r="A7" s="1">
        <v>10</v>
      </c>
      <c r="B7" s="1" t="s">
        <v>2393</v>
      </c>
      <c r="C7" s="1" t="s">
        <v>2394</v>
      </c>
      <c r="D7" s="2" t="s">
        <v>11</v>
      </c>
      <c r="E7" s="5" t="s">
        <v>2373</v>
      </c>
      <c r="F7" s="5" t="s">
        <v>94</v>
      </c>
      <c r="G7" s="2" t="s">
        <v>34</v>
      </c>
      <c r="H7" s="5" t="s">
        <v>2395</v>
      </c>
      <c r="I7" s="6">
        <v>1</v>
      </c>
      <c r="J7" s="6">
        <v>1</v>
      </c>
      <c r="K7" s="6">
        <v>4.2</v>
      </c>
      <c r="L7" s="7">
        <f t="shared" si="0"/>
        <v>5</v>
      </c>
      <c r="M7" s="8"/>
      <c r="N7" s="9" t="s">
        <v>89</v>
      </c>
      <c r="O7" s="22" t="str">
        <f t="shared" si="1"/>
        <v/>
      </c>
      <c r="P7" s="18" t="s">
        <v>2396</v>
      </c>
      <c r="Q7" s="20">
        <f t="shared" si="2"/>
        <v>4.2</v>
      </c>
      <c r="R7" s="20">
        <v>2</v>
      </c>
      <c r="S7" s="20">
        <f t="shared" si="3"/>
        <v>9</v>
      </c>
      <c r="T7" s="18" t="s">
        <v>2397</v>
      </c>
      <c r="U7" s="20">
        <f t="shared" si="4"/>
        <v>4.2</v>
      </c>
      <c r="V7" s="20">
        <v>1</v>
      </c>
      <c r="W7" s="20">
        <f t="shared" si="5"/>
        <v>5</v>
      </c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</row>
    <row r="8" spans="1:48" s="4" customFormat="1">
      <c r="A8" s="1">
        <v>11</v>
      </c>
      <c r="B8" s="1" t="s">
        <v>2398</v>
      </c>
      <c r="C8" s="1" t="s">
        <v>2399</v>
      </c>
      <c r="D8" s="2" t="s">
        <v>11</v>
      </c>
      <c r="E8" s="5" t="s">
        <v>2373</v>
      </c>
      <c r="F8" s="5" t="s">
        <v>95</v>
      </c>
      <c r="G8" s="2" t="s">
        <v>36</v>
      </c>
      <c r="H8" s="5" t="s">
        <v>2400</v>
      </c>
      <c r="I8" s="6">
        <v>1</v>
      </c>
      <c r="J8" s="6">
        <v>1</v>
      </c>
      <c r="K8" s="6">
        <v>4.2</v>
      </c>
      <c r="L8" s="7">
        <f t="shared" si="0"/>
        <v>5</v>
      </c>
      <c r="M8" s="8"/>
      <c r="N8" s="9" t="s">
        <v>89</v>
      </c>
      <c r="O8" s="22" t="str">
        <f t="shared" si="1"/>
        <v/>
      </c>
      <c r="P8" s="18" t="s">
        <v>2401</v>
      </c>
      <c r="Q8" s="20">
        <f t="shared" si="2"/>
        <v>4.2</v>
      </c>
      <c r="R8" s="20">
        <v>2</v>
      </c>
      <c r="S8" s="20">
        <f t="shared" si="3"/>
        <v>9</v>
      </c>
      <c r="T8" s="18" t="s">
        <v>2402</v>
      </c>
      <c r="U8" s="20">
        <f t="shared" si="4"/>
        <v>4.2</v>
      </c>
      <c r="V8" s="20">
        <v>1</v>
      </c>
      <c r="W8" s="20">
        <f t="shared" si="5"/>
        <v>5</v>
      </c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</row>
    <row r="9" spans="1:48" s="4" customFormat="1">
      <c r="A9" s="1">
        <v>12</v>
      </c>
      <c r="B9" s="1" t="s">
        <v>2403</v>
      </c>
      <c r="C9" s="1" t="s">
        <v>2339</v>
      </c>
      <c r="D9" s="2" t="s">
        <v>11</v>
      </c>
      <c r="E9" s="5" t="s">
        <v>2373</v>
      </c>
      <c r="F9" s="5" t="s">
        <v>96</v>
      </c>
      <c r="G9" s="2" t="s">
        <v>37</v>
      </c>
      <c r="H9" s="5" t="s">
        <v>2404</v>
      </c>
      <c r="I9" s="6">
        <v>1</v>
      </c>
      <c r="J9" s="6">
        <v>1</v>
      </c>
      <c r="K9" s="6">
        <v>4.2</v>
      </c>
      <c r="L9" s="7">
        <f t="shared" si="0"/>
        <v>5</v>
      </c>
      <c r="M9" s="8"/>
      <c r="N9" s="9" t="s">
        <v>89</v>
      </c>
      <c r="O9" s="22" t="str">
        <f t="shared" si="1"/>
        <v/>
      </c>
      <c r="P9" s="18" t="s">
        <v>2405</v>
      </c>
      <c r="Q9" s="20">
        <f t="shared" si="2"/>
        <v>4.2</v>
      </c>
      <c r="R9" s="20">
        <v>2</v>
      </c>
      <c r="S9" s="20">
        <f t="shared" si="3"/>
        <v>9</v>
      </c>
      <c r="T9" s="18" t="s">
        <v>2406</v>
      </c>
      <c r="U9" s="20">
        <f t="shared" si="4"/>
        <v>4.2</v>
      </c>
      <c r="V9" s="20">
        <v>1</v>
      </c>
      <c r="W9" s="20">
        <f t="shared" si="5"/>
        <v>5</v>
      </c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</row>
    <row r="10" spans="1:48" s="4" customFormat="1">
      <c r="A10" s="1">
        <v>13</v>
      </c>
      <c r="B10" s="1" t="s">
        <v>2407</v>
      </c>
      <c r="C10" s="1" t="s">
        <v>2408</v>
      </c>
      <c r="D10" s="2" t="s">
        <v>11</v>
      </c>
      <c r="E10" s="5" t="s">
        <v>2373</v>
      </c>
      <c r="F10" s="5" t="s">
        <v>97</v>
      </c>
      <c r="G10" s="2" t="s">
        <v>38</v>
      </c>
      <c r="H10" s="5" t="s">
        <v>2409</v>
      </c>
      <c r="I10" s="6">
        <v>1</v>
      </c>
      <c r="J10" s="6">
        <v>1</v>
      </c>
      <c r="K10" s="6">
        <v>4.2</v>
      </c>
      <c r="L10" s="7">
        <f t="shared" si="0"/>
        <v>5</v>
      </c>
      <c r="M10" s="8"/>
      <c r="N10" s="9" t="s">
        <v>89</v>
      </c>
      <c r="O10" s="22" t="str">
        <f t="shared" si="1"/>
        <v/>
      </c>
      <c r="P10" s="18" t="s">
        <v>2410</v>
      </c>
      <c r="Q10" s="20">
        <f t="shared" si="2"/>
        <v>4.2</v>
      </c>
      <c r="R10" s="20">
        <v>2</v>
      </c>
      <c r="S10" s="20">
        <f t="shared" si="3"/>
        <v>9</v>
      </c>
      <c r="T10" s="18" t="s">
        <v>2411</v>
      </c>
      <c r="U10" s="20">
        <f t="shared" si="4"/>
        <v>4.2</v>
      </c>
      <c r="V10" s="20">
        <v>1</v>
      </c>
      <c r="W10" s="20">
        <f t="shared" si="5"/>
        <v>5</v>
      </c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</row>
    <row r="11" spans="1:48" s="4" customFormat="1">
      <c r="A11" s="1">
        <v>14</v>
      </c>
      <c r="B11" s="1" t="s">
        <v>2412</v>
      </c>
      <c r="C11" s="1" t="s">
        <v>2413</v>
      </c>
      <c r="D11" s="2" t="s">
        <v>11</v>
      </c>
      <c r="E11" s="5" t="s">
        <v>2373</v>
      </c>
      <c r="F11" s="5" t="s">
        <v>98</v>
      </c>
      <c r="G11" s="2" t="s">
        <v>39</v>
      </c>
      <c r="H11" s="5" t="s">
        <v>2414</v>
      </c>
      <c r="I11" s="6">
        <v>1</v>
      </c>
      <c r="J11" s="6">
        <v>1</v>
      </c>
      <c r="K11" s="6">
        <v>4.2</v>
      </c>
      <c r="L11" s="7">
        <f t="shared" si="0"/>
        <v>5</v>
      </c>
      <c r="M11" s="8"/>
      <c r="N11" s="9" t="s">
        <v>89</v>
      </c>
      <c r="O11" s="22" t="str">
        <f t="shared" si="1"/>
        <v/>
      </c>
      <c r="P11" s="18" t="s">
        <v>2415</v>
      </c>
      <c r="Q11" s="20">
        <f t="shared" si="2"/>
        <v>4.2</v>
      </c>
      <c r="R11" s="20">
        <v>2</v>
      </c>
      <c r="S11" s="20">
        <f t="shared" si="3"/>
        <v>9</v>
      </c>
      <c r="T11" s="18" t="s">
        <v>2416</v>
      </c>
      <c r="U11" s="20">
        <f t="shared" si="4"/>
        <v>4.2</v>
      </c>
      <c r="V11" s="20">
        <v>1</v>
      </c>
      <c r="W11" s="20">
        <f t="shared" si="5"/>
        <v>5</v>
      </c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</row>
    <row r="12" spans="1:48" s="4" customFormat="1">
      <c r="A12" s="1">
        <v>15</v>
      </c>
      <c r="B12" s="1" t="s">
        <v>2417</v>
      </c>
      <c r="C12" s="1" t="s">
        <v>2418</v>
      </c>
      <c r="D12" s="2" t="s">
        <v>11</v>
      </c>
      <c r="E12" s="5" t="s">
        <v>2373</v>
      </c>
      <c r="F12" s="5" t="s">
        <v>99</v>
      </c>
      <c r="G12" s="2" t="s">
        <v>81</v>
      </c>
      <c r="H12" s="5" t="s">
        <v>2372</v>
      </c>
      <c r="I12" s="6">
        <v>1</v>
      </c>
      <c r="J12" s="6">
        <v>1</v>
      </c>
      <c r="K12" s="6">
        <v>4.2</v>
      </c>
      <c r="L12" s="7">
        <f t="shared" si="0"/>
        <v>5</v>
      </c>
      <c r="M12" s="8"/>
      <c r="N12" s="9" t="s">
        <v>89</v>
      </c>
      <c r="O12" s="22" t="str">
        <f t="shared" si="1"/>
        <v/>
      </c>
      <c r="P12" s="18" t="s">
        <v>2358</v>
      </c>
      <c r="Q12" s="20">
        <f t="shared" si="2"/>
        <v>4.2</v>
      </c>
      <c r="R12" s="20">
        <v>2</v>
      </c>
      <c r="S12" s="20">
        <f t="shared" si="3"/>
        <v>9</v>
      </c>
      <c r="T12" s="18" t="s">
        <v>2368</v>
      </c>
      <c r="U12" s="20">
        <f t="shared" si="4"/>
        <v>4.2</v>
      </c>
      <c r="V12" s="20">
        <v>1</v>
      </c>
      <c r="W12" s="20">
        <f t="shared" si="5"/>
        <v>5</v>
      </c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</row>
    <row r="13" spans="1:48" s="4" customFormat="1">
      <c r="A13" s="1">
        <v>16</v>
      </c>
      <c r="B13" s="1" t="s">
        <v>2364</v>
      </c>
      <c r="C13" s="1" t="s">
        <v>2331</v>
      </c>
      <c r="D13" s="2" t="s">
        <v>11</v>
      </c>
      <c r="E13" s="5" t="s">
        <v>2373</v>
      </c>
      <c r="F13" s="5" t="s">
        <v>100</v>
      </c>
      <c r="G13" s="2" t="s">
        <v>82</v>
      </c>
      <c r="H13" s="5" t="s">
        <v>2372</v>
      </c>
      <c r="I13" s="6">
        <v>1</v>
      </c>
      <c r="J13" s="6">
        <v>1</v>
      </c>
      <c r="K13" s="6">
        <v>4.2</v>
      </c>
      <c r="L13" s="7">
        <f t="shared" si="0"/>
        <v>5</v>
      </c>
      <c r="M13" s="8"/>
      <c r="N13" s="9" t="s">
        <v>89</v>
      </c>
      <c r="O13" s="22" t="str">
        <f t="shared" si="1"/>
        <v/>
      </c>
      <c r="P13" s="18" t="s">
        <v>2358</v>
      </c>
      <c r="Q13" s="20">
        <f t="shared" si="2"/>
        <v>4.2</v>
      </c>
      <c r="R13" s="20">
        <v>2</v>
      </c>
      <c r="S13" s="20">
        <f t="shared" si="3"/>
        <v>9</v>
      </c>
      <c r="T13" s="18" t="s">
        <v>2368</v>
      </c>
      <c r="U13" s="20">
        <f t="shared" si="4"/>
        <v>4.2</v>
      </c>
      <c r="V13" s="20">
        <v>1</v>
      </c>
      <c r="W13" s="20">
        <f t="shared" si="5"/>
        <v>5</v>
      </c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</row>
    <row r="14" spans="1:48" s="4" customFormat="1">
      <c r="A14" s="1">
        <v>17</v>
      </c>
      <c r="B14" s="1" t="s">
        <v>2364</v>
      </c>
      <c r="C14" s="1" t="s">
        <v>2331</v>
      </c>
      <c r="D14" s="2" t="s">
        <v>11</v>
      </c>
      <c r="E14" s="5" t="s">
        <v>2373</v>
      </c>
      <c r="F14" s="5" t="s">
        <v>101</v>
      </c>
      <c r="G14" s="2" t="s">
        <v>83</v>
      </c>
      <c r="H14" s="5" t="s">
        <v>2372</v>
      </c>
      <c r="I14" s="6">
        <v>1</v>
      </c>
      <c r="J14" s="6">
        <v>1</v>
      </c>
      <c r="K14" s="6">
        <v>4.2</v>
      </c>
      <c r="L14" s="7">
        <f t="shared" si="0"/>
        <v>5</v>
      </c>
      <c r="M14" s="8"/>
      <c r="N14" s="9" t="s">
        <v>89</v>
      </c>
      <c r="O14" s="22" t="str">
        <f t="shared" si="1"/>
        <v/>
      </c>
      <c r="P14" s="18" t="s">
        <v>2358</v>
      </c>
      <c r="Q14" s="20">
        <f t="shared" si="2"/>
        <v>4.2</v>
      </c>
      <c r="R14" s="20">
        <v>2</v>
      </c>
      <c r="S14" s="20">
        <f t="shared" si="3"/>
        <v>9</v>
      </c>
      <c r="T14" s="18" t="s">
        <v>2368</v>
      </c>
      <c r="U14" s="20">
        <f t="shared" si="4"/>
        <v>4.2</v>
      </c>
      <c r="V14" s="20">
        <v>1</v>
      </c>
      <c r="W14" s="20">
        <f t="shared" si="5"/>
        <v>5</v>
      </c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</row>
    <row r="15" spans="1:48" s="4" customFormat="1">
      <c r="A15" s="1">
        <v>18</v>
      </c>
      <c r="B15" s="1" t="s">
        <v>2364</v>
      </c>
      <c r="C15" s="1" t="s">
        <v>2331</v>
      </c>
      <c r="D15" s="2" t="s">
        <v>11</v>
      </c>
      <c r="E15" s="5" t="s">
        <v>2373</v>
      </c>
      <c r="F15" s="5" t="s">
        <v>102</v>
      </c>
      <c r="G15" s="2" t="s">
        <v>84</v>
      </c>
      <c r="H15" s="5" t="s">
        <v>2372</v>
      </c>
      <c r="I15" s="6">
        <v>1</v>
      </c>
      <c r="J15" s="6">
        <v>1</v>
      </c>
      <c r="K15" s="6">
        <v>4.2</v>
      </c>
      <c r="L15" s="7">
        <f t="shared" si="0"/>
        <v>5</v>
      </c>
      <c r="M15" s="8"/>
      <c r="N15" s="9" t="s">
        <v>89</v>
      </c>
      <c r="O15" s="22" t="str">
        <f t="shared" si="1"/>
        <v/>
      </c>
      <c r="P15" s="18" t="s">
        <v>2358</v>
      </c>
      <c r="Q15" s="20">
        <f t="shared" si="2"/>
        <v>4.2</v>
      </c>
      <c r="R15" s="20">
        <v>2</v>
      </c>
      <c r="S15" s="20">
        <f t="shared" si="3"/>
        <v>9</v>
      </c>
      <c r="T15" s="18" t="s">
        <v>2368</v>
      </c>
      <c r="U15" s="20">
        <f t="shared" si="4"/>
        <v>4.2</v>
      </c>
      <c r="V15" s="20">
        <v>1</v>
      </c>
      <c r="W15" s="20">
        <f t="shared" si="5"/>
        <v>5</v>
      </c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</row>
    <row r="16" spans="1:48" s="4" customFormat="1">
      <c r="A16" s="1">
        <v>19</v>
      </c>
      <c r="B16" s="1" t="s">
        <v>2364</v>
      </c>
      <c r="C16" s="1" t="s">
        <v>2329</v>
      </c>
      <c r="D16" s="2" t="s">
        <v>11</v>
      </c>
      <c r="E16" s="5" t="s">
        <v>2373</v>
      </c>
      <c r="F16" s="5" t="s">
        <v>103</v>
      </c>
      <c r="G16" s="3" t="s">
        <v>2374</v>
      </c>
      <c r="H16" s="5" t="s">
        <v>2375</v>
      </c>
      <c r="I16" s="6">
        <v>1</v>
      </c>
      <c r="J16" s="6">
        <v>1</v>
      </c>
      <c r="K16" s="6">
        <f>56.37+4.1*2</f>
        <v>64.569999999999993</v>
      </c>
      <c r="L16" s="7">
        <f t="shared" si="0"/>
        <v>65</v>
      </c>
      <c r="M16" s="8"/>
      <c r="N16" s="9" t="s">
        <v>89</v>
      </c>
      <c r="O16" s="22" t="str">
        <f t="shared" si="1"/>
        <v/>
      </c>
      <c r="P16" s="18" t="s">
        <v>2376</v>
      </c>
      <c r="Q16" s="20">
        <f t="shared" si="2"/>
        <v>64.569999999999993</v>
      </c>
      <c r="R16" s="20">
        <v>2</v>
      </c>
      <c r="S16" s="20">
        <f t="shared" si="3"/>
        <v>130</v>
      </c>
      <c r="T16" s="18" t="s">
        <v>2377</v>
      </c>
      <c r="U16" s="20">
        <f t="shared" si="4"/>
        <v>64.569999999999993</v>
      </c>
      <c r="V16" s="20">
        <v>1</v>
      </c>
      <c r="W16" s="20">
        <f t="shared" si="5"/>
        <v>65</v>
      </c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</row>
    <row r="17" spans="1:48" s="4" customFormat="1">
      <c r="A17" s="1">
        <v>20</v>
      </c>
      <c r="B17" s="1" t="s">
        <v>2378</v>
      </c>
      <c r="C17" s="1" t="s">
        <v>2419</v>
      </c>
      <c r="D17" s="2" t="s">
        <v>11</v>
      </c>
      <c r="E17" s="5" t="s">
        <v>2373</v>
      </c>
      <c r="F17" s="5" t="s">
        <v>104</v>
      </c>
      <c r="G17" s="3" t="s">
        <v>69</v>
      </c>
      <c r="H17" s="5" t="s">
        <v>2380</v>
      </c>
      <c r="I17" s="6">
        <v>1</v>
      </c>
      <c r="J17" s="6">
        <v>1</v>
      </c>
      <c r="K17" s="6">
        <v>4.2</v>
      </c>
      <c r="L17" s="7">
        <f t="shared" si="0"/>
        <v>5</v>
      </c>
      <c r="M17" s="8"/>
      <c r="N17" s="9" t="s">
        <v>89</v>
      </c>
      <c r="O17" s="22" t="str">
        <f t="shared" si="1"/>
        <v/>
      </c>
      <c r="P17" s="18" t="s">
        <v>2381</v>
      </c>
      <c r="Q17" s="20">
        <f t="shared" si="2"/>
        <v>4.2</v>
      </c>
      <c r="R17" s="20">
        <v>2</v>
      </c>
      <c r="S17" s="20">
        <f t="shared" si="3"/>
        <v>9</v>
      </c>
      <c r="T17" s="18" t="s">
        <v>2382</v>
      </c>
      <c r="U17" s="20">
        <f t="shared" si="4"/>
        <v>4.2</v>
      </c>
      <c r="V17" s="20">
        <v>1</v>
      </c>
      <c r="W17" s="20">
        <f t="shared" si="5"/>
        <v>5</v>
      </c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</row>
    <row r="18" spans="1:48" s="4" customFormat="1">
      <c r="A18" s="1">
        <v>21</v>
      </c>
      <c r="B18" s="1" t="s">
        <v>2383</v>
      </c>
      <c r="C18" s="1" t="s">
        <v>2420</v>
      </c>
      <c r="D18" s="2" t="s">
        <v>11</v>
      </c>
      <c r="E18" s="5" t="s">
        <v>2373</v>
      </c>
      <c r="F18" s="5" t="s">
        <v>105</v>
      </c>
      <c r="G18" s="3" t="s">
        <v>41</v>
      </c>
      <c r="H18" s="5" t="s">
        <v>2385</v>
      </c>
      <c r="I18" s="6">
        <v>1</v>
      </c>
      <c r="J18" s="6">
        <v>1</v>
      </c>
      <c r="K18" s="6">
        <v>4.2</v>
      </c>
      <c r="L18" s="7">
        <f t="shared" si="0"/>
        <v>5</v>
      </c>
      <c r="M18" s="8"/>
      <c r="N18" s="9" t="s">
        <v>89</v>
      </c>
      <c r="O18" s="22" t="str">
        <f t="shared" si="1"/>
        <v/>
      </c>
      <c r="P18" s="18" t="s">
        <v>2386</v>
      </c>
      <c r="Q18" s="20">
        <f t="shared" si="2"/>
        <v>4.2</v>
      </c>
      <c r="R18" s="20">
        <v>2</v>
      </c>
      <c r="S18" s="20">
        <f t="shared" si="3"/>
        <v>9</v>
      </c>
      <c r="T18" s="18" t="s">
        <v>2387</v>
      </c>
      <c r="U18" s="20">
        <f t="shared" si="4"/>
        <v>4.2</v>
      </c>
      <c r="V18" s="20">
        <v>1</v>
      </c>
      <c r="W18" s="20">
        <f t="shared" si="5"/>
        <v>5</v>
      </c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</row>
    <row r="19" spans="1:48" s="4" customFormat="1">
      <c r="A19" s="1">
        <v>22</v>
      </c>
      <c r="B19" s="1" t="s">
        <v>2388</v>
      </c>
      <c r="C19" s="1" t="s">
        <v>2421</v>
      </c>
      <c r="D19" s="2" t="s">
        <v>11</v>
      </c>
      <c r="E19" s="5" t="s">
        <v>2373</v>
      </c>
      <c r="F19" s="5" t="s">
        <v>106</v>
      </c>
      <c r="G19" s="3" t="s">
        <v>33</v>
      </c>
      <c r="H19" s="5" t="s">
        <v>2390</v>
      </c>
      <c r="I19" s="6">
        <v>1</v>
      </c>
      <c r="J19" s="6">
        <v>1</v>
      </c>
      <c r="K19" s="6">
        <v>4.2</v>
      </c>
      <c r="L19" s="7">
        <f t="shared" si="0"/>
        <v>5</v>
      </c>
      <c r="M19" s="8"/>
      <c r="N19" s="9" t="s">
        <v>89</v>
      </c>
      <c r="O19" s="22" t="str">
        <f t="shared" si="1"/>
        <v/>
      </c>
      <c r="P19" s="18" t="s">
        <v>2391</v>
      </c>
      <c r="Q19" s="20">
        <f t="shared" si="2"/>
        <v>4.2</v>
      </c>
      <c r="R19" s="20">
        <v>2</v>
      </c>
      <c r="S19" s="20">
        <f t="shared" si="3"/>
        <v>9</v>
      </c>
      <c r="T19" s="18" t="s">
        <v>2392</v>
      </c>
      <c r="U19" s="20">
        <f t="shared" si="4"/>
        <v>4.2</v>
      </c>
      <c r="V19" s="20">
        <v>1</v>
      </c>
      <c r="W19" s="20">
        <f t="shared" si="5"/>
        <v>5</v>
      </c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</row>
    <row r="20" spans="1:48" s="4" customFormat="1">
      <c r="A20" s="1">
        <v>23</v>
      </c>
      <c r="B20" s="1" t="s">
        <v>2393</v>
      </c>
      <c r="C20" s="1" t="s">
        <v>2422</v>
      </c>
      <c r="D20" s="2" t="s">
        <v>11</v>
      </c>
      <c r="E20" s="5" t="s">
        <v>2373</v>
      </c>
      <c r="F20" s="5" t="s">
        <v>107</v>
      </c>
      <c r="G20" s="3" t="s">
        <v>34</v>
      </c>
      <c r="H20" s="5" t="s">
        <v>2395</v>
      </c>
      <c r="I20" s="6">
        <v>1</v>
      </c>
      <c r="J20" s="6">
        <v>1</v>
      </c>
      <c r="K20" s="6">
        <v>4.2</v>
      </c>
      <c r="L20" s="7">
        <f t="shared" si="0"/>
        <v>5</v>
      </c>
      <c r="M20" s="8"/>
      <c r="N20" s="9" t="s">
        <v>89</v>
      </c>
      <c r="O20" s="22" t="str">
        <f t="shared" si="1"/>
        <v/>
      </c>
      <c r="P20" s="18" t="s">
        <v>2396</v>
      </c>
      <c r="Q20" s="20">
        <f t="shared" si="2"/>
        <v>4.2</v>
      </c>
      <c r="R20" s="20">
        <v>2</v>
      </c>
      <c r="S20" s="20">
        <f t="shared" si="3"/>
        <v>9</v>
      </c>
      <c r="T20" s="18" t="s">
        <v>2397</v>
      </c>
      <c r="U20" s="20">
        <f t="shared" si="4"/>
        <v>4.2</v>
      </c>
      <c r="V20" s="20">
        <v>1</v>
      </c>
      <c r="W20" s="20">
        <f t="shared" si="5"/>
        <v>5</v>
      </c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</row>
    <row r="21" spans="1:48" s="4" customFormat="1">
      <c r="A21" s="1">
        <v>24</v>
      </c>
      <c r="B21" s="1" t="s">
        <v>2398</v>
      </c>
      <c r="C21" s="1" t="s">
        <v>2423</v>
      </c>
      <c r="D21" s="2" t="s">
        <v>11</v>
      </c>
      <c r="E21" s="5" t="s">
        <v>2373</v>
      </c>
      <c r="F21" s="5" t="s">
        <v>108</v>
      </c>
      <c r="G21" s="3" t="s">
        <v>36</v>
      </c>
      <c r="H21" s="5" t="s">
        <v>2400</v>
      </c>
      <c r="I21" s="6">
        <v>1</v>
      </c>
      <c r="J21" s="6">
        <v>1</v>
      </c>
      <c r="K21" s="6">
        <v>4.2</v>
      </c>
      <c r="L21" s="7">
        <f t="shared" si="0"/>
        <v>5</v>
      </c>
      <c r="M21" s="8"/>
      <c r="N21" s="9" t="s">
        <v>89</v>
      </c>
      <c r="O21" s="22" t="str">
        <f t="shared" si="1"/>
        <v/>
      </c>
      <c r="P21" s="18" t="s">
        <v>2401</v>
      </c>
      <c r="Q21" s="20">
        <f t="shared" si="2"/>
        <v>4.2</v>
      </c>
      <c r="R21" s="20">
        <v>2</v>
      </c>
      <c r="S21" s="20">
        <f t="shared" si="3"/>
        <v>9</v>
      </c>
      <c r="T21" s="18" t="s">
        <v>2402</v>
      </c>
      <c r="U21" s="20">
        <f t="shared" si="4"/>
        <v>4.2</v>
      </c>
      <c r="V21" s="20">
        <v>1</v>
      </c>
      <c r="W21" s="20">
        <f t="shared" si="5"/>
        <v>5</v>
      </c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</row>
    <row r="22" spans="1:48" s="4" customFormat="1">
      <c r="A22" s="1">
        <v>25</v>
      </c>
      <c r="B22" s="1" t="s">
        <v>2403</v>
      </c>
      <c r="C22" s="1" t="s">
        <v>2338</v>
      </c>
      <c r="D22" s="2" t="s">
        <v>11</v>
      </c>
      <c r="E22" s="5" t="s">
        <v>2373</v>
      </c>
      <c r="F22" s="5" t="s">
        <v>109</v>
      </c>
      <c r="G22" s="3" t="s">
        <v>37</v>
      </c>
      <c r="H22" s="5" t="s">
        <v>2404</v>
      </c>
      <c r="I22" s="6">
        <v>1</v>
      </c>
      <c r="J22" s="6">
        <v>1</v>
      </c>
      <c r="K22" s="6">
        <v>4.2</v>
      </c>
      <c r="L22" s="7">
        <f t="shared" si="0"/>
        <v>5</v>
      </c>
      <c r="M22" s="8"/>
      <c r="N22" s="9" t="s">
        <v>89</v>
      </c>
      <c r="O22" s="22" t="str">
        <f t="shared" si="1"/>
        <v/>
      </c>
      <c r="P22" s="18" t="s">
        <v>2405</v>
      </c>
      <c r="Q22" s="20">
        <f t="shared" si="2"/>
        <v>4.2</v>
      </c>
      <c r="R22" s="20">
        <v>2</v>
      </c>
      <c r="S22" s="20">
        <f t="shared" si="3"/>
        <v>9</v>
      </c>
      <c r="T22" s="18" t="s">
        <v>2406</v>
      </c>
      <c r="U22" s="20">
        <f t="shared" si="4"/>
        <v>4.2</v>
      </c>
      <c r="V22" s="20">
        <v>1</v>
      </c>
      <c r="W22" s="20">
        <f t="shared" si="5"/>
        <v>5</v>
      </c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</row>
    <row r="23" spans="1:48" s="4" customFormat="1">
      <c r="A23" s="1">
        <v>26</v>
      </c>
      <c r="B23" s="1" t="s">
        <v>2407</v>
      </c>
      <c r="C23" s="1" t="s">
        <v>2424</v>
      </c>
      <c r="D23" s="2" t="s">
        <v>11</v>
      </c>
      <c r="E23" s="5" t="s">
        <v>2373</v>
      </c>
      <c r="F23" s="5" t="s">
        <v>110</v>
      </c>
      <c r="G23" s="3" t="s">
        <v>38</v>
      </c>
      <c r="H23" s="5" t="s">
        <v>2409</v>
      </c>
      <c r="I23" s="6">
        <v>1</v>
      </c>
      <c r="J23" s="6">
        <v>1</v>
      </c>
      <c r="K23" s="6">
        <v>4.2</v>
      </c>
      <c r="L23" s="7">
        <f t="shared" si="0"/>
        <v>5</v>
      </c>
      <c r="M23" s="8"/>
      <c r="N23" s="9" t="s">
        <v>89</v>
      </c>
      <c r="O23" s="22" t="str">
        <f t="shared" si="1"/>
        <v/>
      </c>
      <c r="P23" s="18" t="s">
        <v>2410</v>
      </c>
      <c r="Q23" s="20">
        <f t="shared" si="2"/>
        <v>4.2</v>
      </c>
      <c r="R23" s="20">
        <v>2</v>
      </c>
      <c r="S23" s="20">
        <f t="shared" si="3"/>
        <v>9</v>
      </c>
      <c r="T23" s="18" t="s">
        <v>2411</v>
      </c>
      <c r="U23" s="20">
        <f t="shared" si="4"/>
        <v>4.2</v>
      </c>
      <c r="V23" s="20">
        <v>1</v>
      </c>
      <c r="W23" s="20">
        <f t="shared" si="5"/>
        <v>5</v>
      </c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</row>
    <row r="24" spans="1:48" s="4" customFormat="1">
      <c r="A24" s="1">
        <v>27</v>
      </c>
      <c r="B24" s="1" t="s">
        <v>2412</v>
      </c>
      <c r="C24" s="1" t="s">
        <v>2425</v>
      </c>
      <c r="D24" s="2" t="s">
        <v>11</v>
      </c>
      <c r="E24" s="5" t="s">
        <v>2373</v>
      </c>
      <c r="F24" s="5" t="s">
        <v>111</v>
      </c>
      <c r="G24" s="3" t="s">
        <v>39</v>
      </c>
      <c r="H24" s="5" t="s">
        <v>2414</v>
      </c>
      <c r="I24" s="6">
        <v>1</v>
      </c>
      <c r="J24" s="6">
        <v>1</v>
      </c>
      <c r="K24" s="6">
        <v>4.2</v>
      </c>
      <c r="L24" s="7">
        <f t="shared" si="0"/>
        <v>5</v>
      </c>
      <c r="M24" s="8"/>
      <c r="N24" s="9" t="s">
        <v>89</v>
      </c>
      <c r="O24" s="22" t="str">
        <f t="shared" si="1"/>
        <v/>
      </c>
      <c r="P24" s="18" t="s">
        <v>2415</v>
      </c>
      <c r="Q24" s="20">
        <f t="shared" si="2"/>
        <v>4.2</v>
      </c>
      <c r="R24" s="20">
        <v>2</v>
      </c>
      <c r="S24" s="20">
        <f t="shared" si="3"/>
        <v>9</v>
      </c>
      <c r="T24" s="18" t="s">
        <v>2416</v>
      </c>
      <c r="U24" s="20">
        <f t="shared" si="4"/>
        <v>4.2</v>
      </c>
      <c r="V24" s="20">
        <v>1</v>
      </c>
      <c r="W24" s="20">
        <f t="shared" si="5"/>
        <v>5</v>
      </c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</row>
    <row r="25" spans="1:48" s="4" customFormat="1">
      <c r="A25" s="1">
        <v>28</v>
      </c>
      <c r="B25" s="1" t="s">
        <v>2417</v>
      </c>
      <c r="C25" s="1" t="s">
        <v>2426</v>
      </c>
      <c r="D25" s="2" t="s">
        <v>11</v>
      </c>
      <c r="E25" s="5" t="s">
        <v>2373</v>
      </c>
      <c r="F25" s="5" t="s">
        <v>112</v>
      </c>
      <c r="G25" s="3" t="s">
        <v>81</v>
      </c>
      <c r="H25" s="5" t="s">
        <v>2372</v>
      </c>
      <c r="I25" s="6">
        <v>1</v>
      </c>
      <c r="J25" s="6">
        <v>1</v>
      </c>
      <c r="K25" s="6">
        <v>4.2</v>
      </c>
      <c r="L25" s="7">
        <f t="shared" si="0"/>
        <v>5</v>
      </c>
      <c r="M25" s="8"/>
      <c r="N25" s="9" t="s">
        <v>89</v>
      </c>
      <c r="O25" s="22" t="str">
        <f t="shared" si="1"/>
        <v/>
      </c>
      <c r="P25" s="18" t="s">
        <v>2358</v>
      </c>
      <c r="Q25" s="20">
        <f t="shared" si="2"/>
        <v>4.2</v>
      </c>
      <c r="R25" s="20">
        <v>2</v>
      </c>
      <c r="S25" s="20">
        <f t="shared" si="3"/>
        <v>9</v>
      </c>
      <c r="T25" s="18" t="s">
        <v>2368</v>
      </c>
      <c r="U25" s="20">
        <f t="shared" si="4"/>
        <v>4.2</v>
      </c>
      <c r="V25" s="20">
        <v>1</v>
      </c>
      <c r="W25" s="20">
        <f t="shared" si="5"/>
        <v>5</v>
      </c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</row>
    <row r="26" spans="1:48" s="4" customFormat="1">
      <c r="A26" s="1">
        <v>29</v>
      </c>
      <c r="B26" s="1" t="s">
        <v>2364</v>
      </c>
      <c r="C26" s="1" t="s">
        <v>2329</v>
      </c>
      <c r="D26" s="2" t="s">
        <v>11</v>
      </c>
      <c r="E26" s="5" t="s">
        <v>2373</v>
      </c>
      <c r="F26" s="5" t="s">
        <v>113</v>
      </c>
      <c r="G26" s="3" t="s">
        <v>82</v>
      </c>
      <c r="H26" s="5" t="s">
        <v>2372</v>
      </c>
      <c r="I26" s="6">
        <v>1</v>
      </c>
      <c r="J26" s="6">
        <v>1</v>
      </c>
      <c r="K26" s="6">
        <v>4.2</v>
      </c>
      <c r="L26" s="7">
        <f t="shared" si="0"/>
        <v>5</v>
      </c>
      <c r="M26" s="8"/>
      <c r="N26" s="9" t="s">
        <v>89</v>
      </c>
      <c r="O26" s="22" t="str">
        <f t="shared" si="1"/>
        <v/>
      </c>
      <c r="P26" s="18" t="s">
        <v>2358</v>
      </c>
      <c r="Q26" s="20">
        <f t="shared" si="2"/>
        <v>4.2</v>
      </c>
      <c r="R26" s="20">
        <v>2</v>
      </c>
      <c r="S26" s="20">
        <f t="shared" si="3"/>
        <v>9</v>
      </c>
      <c r="T26" s="18" t="s">
        <v>2368</v>
      </c>
      <c r="U26" s="20">
        <f t="shared" si="4"/>
        <v>4.2</v>
      </c>
      <c r="V26" s="20">
        <v>1</v>
      </c>
      <c r="W26" s="20">
        <f t="shared" si="5"/>
        <v>5</v>
      </c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</row>
    <row r="27" spans="1:48" s="4" customFormat="1">
      <c r="A27" s="1">
        <v>30</v>
      </c>
      <c r="B27" s="1" t="s">
        <v>2364</v>
      </c>
      <c r="C27" s="1" t="s">
        <v>2329</v>
      </c>
      <c r="D27" s="2" t="s">
        <v>11</v>
      </c>
      <c r="E27" s="5" t="s">
        <v>2373</v>
      </c>
      <c r="F27" s="5" t="s">
        <v>114</v>
      </c>
      <c r="G27" s="3" t="s">
        <v>83</v>
      </c>
      <c r="H27" s="5" t="s">
        <v>2372</v>
      </c>
      <c r="I27" s="6">
        <v>1</v>
      </c>
      <c r="J27" s="6">
        <v>1</v>
      </c>
      <c r="K27" s="6">
        <v>4.2</v>
      </c>
      <c r="L27" s="7">
        <f t="shared" si="0"/>
        <v>5</v>
      </c>
      <c r="M27" s="8"/>
      <c r="N27" s="9" t="s">
        <v>89</v>
      </c>
      <c r="O27" s="22" t="str">
        <f t="shared" si="1"/>
        <v/>
      </c>
      <c r="P27" s="18" t="s">
        <v>2358</v>
      </c>
      <c r="Q27" s="20">
        <f t="shared" si="2"/>
        <v>4.2</v>
      </c>
      <c r="R27" s="20">
        <v>2</v>
      </c>
      <c r="S27" s="20">
        <f t="shared" si="3"/>
        <v>9</v>
      </c>
      <c r="T27" s="18" t="s">
        <v>2368</v>
      </c>
      <c r="U27" s="20">
        <f t="shared" si="4"/>
        <v>4.2</v>
      </c>
      <c r="V27" s="20">
        <v>1</v>
      </c>
      <c r="W27" s="20">
        <f t="shared" si="5"/>
        <v>5</v>
      </c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</row>
    <row r="28" spans="1:48" s="4" customFormat="1">
      <c r="A28" s="1">
        <v>31</v>
      </c>
      <c r="B28" s="1" t="s">
        <v>2364</v>
      </c>
      <c r="C28" s="1" t="s">
        <v>2329</v>
      </c>
      <c r="D28" s="2" t="s">
        <v>11</v>
      </c>
      <c r="E28" s="5" t="s">
        <v>2373</v>
      </c>
      <c r="F28" s="5" t="s">
        <v>115</v>
      </c>
      <c r="G28" s="3" t="s">
        <v>84</v>
      </c>
      <c r="H28" s="5" t="s">
        <v>2372</v>
      </c>
      <c r="I28" s="6">
        <v>1</v>
      </c>
      <c r="J28" s="6">
        <v>1</v>
      </c>
      <c r="K28" s="6">
        <v>4.2</v>
      </c>
      <c r="L28" s="7">
        <f t="shared" si="0"/>
        <v>5</v>
      </c>
      <c r="M28" s="8"/>
      <c r="N28" s="9" t="s">
        <v>89</v>
      </c>
      <c r="O28" s="22" t="str">
        <f t="shared" si="1"/>
        <v/>
      </c>
      <c r="P28" s="18" t="s">
        <v>2358</v>
      </c>
      <c r="Q28" s="20">
        <f t="shared" si="2"/>
        <v>4.2</v>
      </c>
      <c r="R28" s="20">
        <v>2</v>
      </c>
      <c r="S28" s="20">
        <f t="shared" si="3"/>
        <v>9</v>
      </c>
      <c r="T28" s="18" t="s">
        <v>2368</v>
      </c>
      <c r="U28" s="20">
        <f t="shared" si="4"/>
        <v>4.2</v>
      </c>
      <c r="V28" s="20">
        <v>1</v>
      </c>
      <c r="W28" s="20">
        <f t="shared" si="5"/>
        <v>5</v>
      </c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</row>
    <row r="29" spans="1:48" s="4" customFormat="1">
      <c r="A29" s="1">
        <v>31</v>
      </c>
      <c r="B29" s="1" t="s">
        <v>2364</v>
      </c>
      <c r="C29" s="1" t="s">
        <v>2329</v>
      </c>
      <c r="D29" s="2" t="s">
        <v>11</v>
      </c>
      <c r="E29" s="5" t="s">
        <v>2373</v>
      </c>
      <c r="F29" s="5"/>
      <c r="G29" s="3" t="s">
        <v>2367</v>
      </c>
      <c r="H29" s="5" t="s">
        <v>2372</v>
      </c>
      <c r="I29" s="6">
        <v>1</v>
      </c>
      <c r="J29" s="6">
        <v>1</v>
      </c>
      <c r="K29" s="6">
        <f>4.2+3.2*2+2</f>
        <v>12.600000000000001</v>
      </c>
      <c r="L29" s="7">
        <f t="shared" si="0"/>
        <v>13</v>
      </c>
      <c r="M29" s="8"/>
      <c r="N29" s="9" t="s">
        <v>89</v>
      </c>
      <c r="O29" s="22" t="str">
        <f t="shared" si="1"/>
        <v/>
      </c>
      <c r="P29" s="18" t="s">
        <v>2368</v>
      </c>
      <c r="Q29" s="20">
        <f t="shared" si="2"/>
        <v>12.600000000000001</v>
      </c>
      <c r="R29" s="20">
        <v>2</v>
      </c>
      <c r="S29" s="20">
        <f t="shared" si="3"/>
        <v>26</v>
      </c>
      <c r="T29" s="18"/>
      <c r="U29" s="20" t="str">
        <f t="shared" si="4"/>
        <v/>
      </c>
      <c r="V29" s="20">
        <v>1</v>
      </c>
      <c r="W29" s="20" t="str">
        <f t="shared" si="5"/>
        <v/>
      </c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</row>
    <row r="30" spans="1:48" s="4" customFormat="1">
      <c r="A30" s="1">
        <v>32</v>
      </c>
      <c r="B30" s="1" t="s">
        <v>2364</v>
      </c>
      <c r="C30" s="1" t="s">
        <v>2329</v>
      </c>
      <c r="D30" s="2" t="s">
        <v>2362</v>
      </c>
      <c r="E30" s="5" t="s">
        <v>2427</v>
      </c>
      <c r="F30" s="5" t="s">
        <v>117</v>
      </c>
      <c r="G30" s="2" t="s">
        <v>2374</v>
      </c>
      <c r="H30" s="5" t="s">
        <v>2428</v>
      </c>
      <c r="I30" s="6">
        <v>1</v>
      </c>
      <c r="J30" s="6">
        <v>1</v>
      </c>
      <c r="K30" s="6">
        <f>18.39+6*2</f>
        <v>30.39</v>
      </c>
      <c r="L30" s="7">
        <f>IF(K30="","",ROUNDUP(I30*J30*K30,0))</f>
        <v>31</v>
      </c>
      <c r="M30" s="8"/>
      <c r="N30" s="9" t="s">
        <v>89</v>
      </c>
      <c r="O30" s="22" t="str">
        <f>IF(M30="","",ROUNDUP(K30*N30,2))</f>
        <v/>
      </c>
      <c r="P30" s="18" t="s">
        <v>2377</v>
      </c>
      <c r="Q30" s="20">
        <f>IF(P30="","",K30)</f>
        <v>30.39</v>
      </c>
      <c r="R30" s="20">
        <v>1</v>
      </c>
      <c r="S30" s="20">
        <f>IF(P30="","",ROUNDUP(Q30*R30,0))</f>
        <v>31</v>
      </c>
      <c r="T30" s="18"/>
      <c r="U30" s="20" t="str">
        <f t="shared" si="4"/>
        <v/>
      </c>
      <c r="V30" s="20">
        <v>1</v>
      </c>
      <c r="W30" s="20" t="str">
        <f>IF(T30="","",ROUNDUP(U30*V30,0))</f>
        <v/>
      </c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</row>
    <row r="31" spans="1:48" s="4" customFormat="1">
      <c r="A31" s="1">
        <v>33</v>
      </c>
      <c r="B31" s="1" t="s">
        <v>2378</v>
      </c>
      <c r="C31" s="1" t="s">
        <v>2419</v>
      </c>
      <c r="D31" s="2" t="s">
        <v>2374</v>
      </c>
      <c r="E31" s="5" t="s">
        <v>103</v>
      </c>
      <c r="F31" s="5" t="s">
        <v>118</v>
      </c>
      <c r="G31" s="2" t="s">
        <v>2429</v>
      </c>
      <c r="H31" s="5" t="s">
        <v>2430</v>
      </c>
      <c r="I31" s="6">
        <v>1</v>
      </c>
      <c r="J31" s="6">
        <v>1</v>
      </c>
      <c r="K31" s="6">
        <f>17.28+6*2</f>
        <v>29.28</v>
      </c>
      <c r="L31" s="7">
        <f>IF(K31="","",ROUNDUP(I31*J31*K31,0))</f>
        <v>30</v>
      </c>
      <c r="M31" s="8"/>
      <c r="N31" s="9" t="s">
        <v>89</v>
      </c>
      <c r="O31" s="22" t="str">
        <f>IF(M31="","",ROUNDUP(K31*N31,2))</f>
        <v/>
      </c>
      <c r="P31" s="18" t="s">
        <v>2382</v>
      </c>
      <c r="Q31" s="20">
        <f>IF(P31="","",K31)</f>
        <v>29.28</v>
      </c>
      <c r="R31" s="20">
        <v>1</v>
      </c>
      <c r="S31" s="20">
        <f>IF(P31="","",ROUNDUP(Q31*R31,0))</f>
        <v>30</v>
      </c>
      <c r="T31" s="18"/>
      <c r="U31" s="20" t="str">
        <f t="shared" si="4"/>
        <v/>
      </c>
      <c r="V31" s="20">
        <v>1</v>
      </c>
      <c r="W31" s="20" t="str">
        <f>IF(T31="","",ROUNDUP(U31*V31,0))</f>
        <v/>
      </c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</row>
    <row r="32" spans="1:48" s="4" customFormat="1">
      <c r="A32" s="1">
        <v>34</v>
      </c>
      <c r="B32" s="1" t="s">
        <v>2383</v>
      </c>
      <c r="C32" s="1" t="s">
        <v>2420</v>
      </c>
      <c r="D32" s="2" t="s">
        <v>2431</v>
      </c>
      <c r="E32" s="5" t="s">
        <v>104</v>
      </c>
      <c r="F32" s="5" t="s">
        <v>119</v>
      </c>
      <c r="G32" s="2" t="s">
        <v>2432</v>
      </c>
      <c r="H32" s="5" t="s">
        <v>2428</v>
      </c>
      <c r="I32" s="6">
        <v>1</v>
      </c>
      <c r="J32" s="6">
        <v>1</v>
      </c>
      <c r="K32" s="6">
        <f>8.86+3.2*2</f>
        <v>15.26</v>
      </c>
      <c r="L32" s="7">
        <f t="shared" ref="L32:L95" si="6">IF(K32="","",ROUNDUP(I32*J32*K32,0))</f>
        <v>16</v>
      </c>
      <c r="M32" s="8"/>
      <c r="N32" s="9" t="s">
        <v>89</v>
      </c>
      <c r="O32" s="22" t="str">
        <f t="shared" ref="O32:O95" si="7">IF(M32="","",ROUNDUP(K32*N32,2))</f>
        <v/>
      </c>
      <c r="P32" s="18" t="s">
        <v>2377</v>
      </c>
      <c r="Q32" s="20">
        <f t="shared" ref="Q32:Q95" si="8">IF(P32="","",K32)</f>
        <v>15.26</v>
      </c>
      <c r="R32" s="20">
        <v>1</v>
      </c>
      <c r="S32" s="20">
        <f t="shared" ref="S32:S95" si="9">IF(P32="","",ROUNDUP(Q32*R32,0))</f>
        <v>16</v>
      </c>
      <c r="T32" s="18"/>
      <c r="U32" s="20" t="str">
        <f t="shared" si="4"/>
        <v/>
      </c>
      <c r="V32" s="20">
        <v>1</v>
      </c>
      <c r="W32" s="20" t="str">
        <f t="shared" ref="W32:W95" si="10">IF(T32="","",ROUNDUP(U32*V32,0))</f>
        <v/>
      </c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</row>
    <row r="33" spans="1:48" s="4" customFormat="1">
      <c r="A33" s="1">
        <v>35</v>
      </c>
      <c r="B33" s="1" t="s">
        <v>2378</v>
      </c>
      <c r="C33" s="1" t="s">
        <v>2419</v>
      </c>
      <c r="D33" s="2" t="s">
        <v>2432</v>
      </c>
      <c r="E33" s="5" t="s">
        <v>104</v>
      </c>
      <c r="F33" s="5" t="s">
        <v>120</v>
      </c>
      <c r="G33" s="2" t="s">
        <v>2431</v>
      </c>
      <c r="H33" s="5" t="s">
        <v>2430</v>
      </c>
      <c r="I33" s="6">
        <v>1</v>
      </c>
      <c r="J33" s="6">
        <v>1</v>
      </c>
      <c r="K33" s="6">
        <f>4.02+3.2*2</f>
        <v>10.42</v>
      </c>
      <c r="L33" s="7">
        <f t="shared" si="6"/>
        <v>11</v>
      </c>
      <c r="M33" s="8"/>
      <c r="N33" s="9" t="s">
        <v>89</v>
      </c>
      <c r="O33" s="22" t="str">
        <f t="shared" si="7"/>
        <v/>
      </c>
      <c r="P33" s="18" t="s">
        <v>2382</v>
      </c>
      <c r="Q33" s="20">
        <f t="shared" si="8"/>
        <v>10.42</v>
      </c>
      <c r="R33" s="20">
        <v>1</v>
      </c>
      <c r="S33" s="20">
        <f t="shared" si="9"/>
        <v>11</v>
      </c>
      <c r="T33" s="18"/>
      <c r="U33" s="20" t="str">
        <f t="shared" si="4"/>
        <v/>
      </c>
      <c r="V33" s="20">
        <v>1</v>
      </c>
      <c r="W33" s="20" t="str">
        <f t="shared" si="10"/>
        <v/>
      </c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</row>
    <row r="34" spans="1:48" s="4" customFormat="1">
      <c r="A34" s="1">
        <v>36</v>
      </c>
      <c r="B34" s="1" t="s">
        <v>2383</v>
      </c>
      <c r="C34" s="1" t="s">
        <v>2420</v>
      </c>
      <c r="D34" s="2" t="s">
        <v>2431</v>
      </c>
      <c r="E34" s="5" t="s">
        <v>104</v>
      </c>
      <c r="F34" s="5" t="s">
        <v>121</v>
      </c>
      <c r="G34" s="2" t="s">
        <v>2433</v>
      </c>
      <c r="H34" s="5" t="s">
        <v>2434</v>
      </c>
      <c r="I34" s="6">
        <v>1</v>
      </c>
      <c r="J34" s="6">
        <v>1</v>
      </c>
      <c r="K34" s="6">
        <f>4.02+3.2*2</f>
        <v>10.42</v>
      </c>
      <c r="L34" s="7">
        <f t="shared" si="6"/>
        <v>11</v>
      </c>
      <c r="M34" s="8"/>
      <c r="N34" s="9" t="s">
        <v>89</v>
      </c>
      <c r="O34" s="22" t="str">
        <f t="shared" si="7"/>
        <v/>
      </c>
      <c r="P34" s="18" t="s">
        <v>2387</v>
      </c>
      <c r="Q34" s="20">
        <f t="shared" si="8"/>
        <v>10.42</v>
      </c>
      <c r="R34" s="20">
        <v>1</v>
      </c>
      <c r="S34" s="20">
        <f t="shared" si="9"/>
        <v>11</v>
      </c>
      <c r="T34" s="18"/>
      <c r="U34" s="20" t="str">
        <f t="shared" si="4"/>
        <v/>
      </c>
      <c r="V34" s="20">
        <v>1</v>
      </c>
      <c r="W34" s="20" t="str">
        <f t="shared" si="10"/>
        <v/>
      </c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</row>
    <row r="35" spans="1:48" s="4" customFormat="1">
      <c r="A35" s="1">
        <v>37</v>
      </c>
      <c r="B35" s="1" t="s">
        <v>2388</v>
      </c>
      <c r="C35" s="1" t="s">
        <v>2421</v>
      </c>
      <c r="D35" s="2" t="s">
        <v>2433</v>
      </c>
      <c r="E35" s="5" t="s">
        <v>104</v>
      </c>
      <c r="F35" s="5" t="s">
        <v>122</v>
      </c>
      <c r="G35" s="2" t="s">
        <v>2435</v>
      </c>
      <c r="H35" s="5" t="s">
        <v>2436</v>
      </c>
      <c r="I35" s="6">
        <v>1</v>
      </c>
      <c r="J35" s="6">
        <v>1</v>
      </c>
      <c r="K35" s="6">
        <f>7.86+3.2*2</f>
        <v>14.260000000000002</v>
      </c>
      <c r="L35" s="7">
        <f t="shared" si="6"/>
        <v>15</v>
      </c>
      <c r="M35" s="8"/>
      <c r="N35" s="9" t="s">
        <v>89</v>
      </c>
      <c r="O35" s="22" t="str">
        <f t="shared" si="7"/>
        <v/>
      </c>
      <c r="P35" s="18" t="s">
        <v>2397</v>
      </c>
      <c r="Q35" s="20">
        <f t="shared" si="8"/>
        <v>14.260000000000002</v>
      </c>
      <c r="R35" s="20">
        <v>1</v>
      </c>
      <c r="S35" s="20">
        <f t="shared" si="9"/>
        <v>15</v>
      </c>
      <c r="T35" s="18"/>
      <c r="U35" s="20" t="str">
        <f t="shared" si="4"/>
        <v/>
      </c>
      <c r="V35" s="20">
        <v>1</v>
      </c>
      <c r="W35" s="20" t="str">
        <f t="shared" si="10"/>
        <v/>
      </c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</row>
    <row r="36" spans="1:48" s="4" customFormat="1">
      <c r="A36" s="1">
        <v>38</v>
      </c>
      <c r="B36" s="1" t="s">
        <v>2398</v>
      </c>
      <c r="C36" s="1" t="s">
        <v>2423</v>
      </c>
      <c r="D36" s="2" t="s">
        <v>41</v>
      </c>
      <c r="E36" s="5" t="s">
        <v>105</v>
      </c>
      <c r="F36" s="5" t="s">
        <v>123</v>
      </c>
      <c r="G36" s="2" t="s">
        <v>41</v>
      </c>
      <c r="H36" s="5" t="s">
        <v>2428</v>
      </c>
      <c r="I36" s="6">
        <v>1</v>
      </c>
      <c r="J36" s="6">
        <v>1</v>
      </c>
      <c r="K36" s="6">
        <f>8.86+3.2*2</f>
        <v>15.26</v>
      </c>
      <c r="L36" s="7">
        <f t="shared" si="6"/>
        <v>16</v>
      </c>
      <c r="M36" s="8"/>
      <c r="N36" s="9" t="s">
        <v>89</v>
      </c>
      <c r="O36" s="22" t="str">
        <f t="shared" si="7"/>
        <v/>
      </c>
      <c r="P36" s="18" t="s">
        <v>2377</v>
      </c>
      <c r="Q36" s="20">
        <f t="shared" si="8"/>
        <v>15.26</v>
      </c>
      <c r="R36" s="20">
        <v>1</v>
      </c>
      <c r="S36" s="20">
        <f t="shared" si="9"/>
        <v>16</v>
      </c>
      <c r="T36" s="18"/>
      <c r="U36" s="20" t="str">
        <f t="shared" si="4"/>
        <v/>
      </c>
      <c r="V36" s="20">
        <v>1</v>
      </c>
      <c r="W36" s="20" t="str">
        <f t="shared" si="10"/>
        <v/>
      </c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</row>
    <row r="37" spans="1:48" s="4" customFormat="1">
      <c r="A37" s="1">
        <v>39</v>
      </c>
      <c r="B37" s="1" t="s">
        <v>2378</v>
      </c>
      <c r="C37" s="1" t="s">
        <v>2419</v>
      </c>
      <c r="D37" s="2" t="s">
        <v>41</v>
      </c>
      <c r="E37" s="5" t="s">
        <v>105</v>
      </c>
      <c r="F37" s="5" t="s">
        <v>124</v>
      </c>
      <c r="G37" s="2" t="s">
        <v>41</v>
      </c>
      <c r="H37" s="5" t="s">
        <v>2430</v>
      </c>
      <c r="I37" s="6">
        <v>1</v>
      </c>
      <c r="J37" s="6">
        <v>1</v>
      </c>
      <c r="K37" s="6">
        <f>4.02+3.2*2</f>
        <v>10.42</v>
      </c>
      <c r="L37" s="7">
        <f t="shared" si="6"/>
        <v>11</v>
      </c>
      <c r="M37" s="8"/>
      <c r="N37" s="9" t="s">
        <v>89</v>
      </c>
      <c r="O37" s="22" t="str">
        <f t="shared" si="7"/>
        <v/>
      </c>
      <c r="P37" s="18" t="s">
        <v>2382</v>
      </c>
      <c r="Q37" s="20">
        <f t="shared" si="8"/>
        <v>10.42</v>
      </c>
      <c r="R37" s="20">
        <v>1</v>
      </c>
      <c r="S37" s="20">
        <f t="shared" si="9"/>
        <v>11</v>
      </c>
      <c r="T37" s="18"/>
      <c r="U37" s="20" t="str">
        <f t="shared" si="4"/>
        <v/>
      </c>
      <c r="V37" s="20">
        <v>1</v>
      </c>
      <c r="W37" s="20" t="str">
        <f t="shared" si="10"/>
        <v/>
      </c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</row>
    <row r="38" spans="1:48" s="4" customFormat="1">
      <c r="A38" s="1">
        <v>40</v>
      </c>
      <c r="B38" s="1" t="s">
        <v>2383</v>
      </c>
      <c r="C38" s="1" t="s">
        <v>2420</v>
      </c>
      <c r="D38" s="2" t="s">
        <v>41</v>
      </c>
      <c r="E38" s="5" t="s">
        <v>105</v>
      </c>
      <c r="F38" s="5" t="s">
        <v>125</v>
      </c>
      <c r="G38" s="2" t="s">
        <v>41</v>
      </c>
      <c r="H38" s="5" t="s">
        <v>2434</v>
      </c>
      <c r="I38" s="6">
        <v>1</v>
      </c>
      <c r="J38" s="6">
        <v>1</v>
      </c>
      <c r="K38" s="6">
        <f>4.02+3.2*2</f>
        <v>10.42</v>
      </c>
      <c r="L38" s="7">
        <f t="shared" si="6"/>
        <v>11</v>
      </c>
      <c r="M38" s="8"/>
      <c r="N38" s="9" t="s">
        <v>89</v>
      </c>
      <c r="O38" s="22" t="str">
        <f t="shared" si="7"/>
        <v/>
      </c>
      <c r="P38" s="18" t="s">
        <v>2387</v>
      </c>
      <c r="Q38" s="20">
        <f t="shared" si="8"/>
        <v>10.42</v>
      </c>
      <c r="R38" s="20">
        <v>1</v>
      </c>
      <c r="S38" s="20">
        <f t="shared" si="9"/>
        <v>11</v>
      </c>
      <c r="T38" s="18"/>
      <c r="U38" s="20" t="str">
        <f t="shared" si="4"/>
        <v/>
      </c>
      <c r="V38" s="20">
        <v>1</v>
      </c>
      <c r="W38" s="20" t="str">
        <f t="shared" si="10"/>
        <v/>
      </c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</row>
    <row r="39" spans="1:48" s="4" customFormat="1">
      <c r="A39" s="1">
        <v>41</v>
      </c>
      <c r="B39" s="1" t="s">
        <v>2388</v>
      </c>
      <c r="C39" s="1" t="s">
        <v>2421</v>
      </c>
      <c r="D39" s="2" t="s">
        <v>41</v>
      </c>
      <c r="E39" s="5" t="s">
        <v>105</v>
      </c>
      <c r="F39" s="5" t="s">
        <v>126</v>
      </c>
      <c r="G39" s="2" t="s">
        <v>41</v>
      </c>
      <c r="H39" s="5" t="s">
        <v>2436</v>
      </c>
      <c r="I39" s="6">
        <v>1</v>
      </c>
      <c r="J39" s="6">
        <v>1</v>
      </c>
      <c r="K39" s="6">
        <f>7.86+3.2*2</f>
        <v>14.260000000000002</v>
      </c>
      <c r="L39" s="7">
        <f t="shared" si="6"/>
        <v>15</v>
      </c>
      <c r="M39" s="8"/>
      <c r="N39" s="9" t="s">
        <v>89</v>
      </c>
      <c r="O39" s="22" t="str">
        <f t="shared" si="7"/>
        <v/>
      </c>
      <c r="P39" s="18" t="s">
        <v>2397</v>
      </c>
      <c r="Q39" s="20">
        <f t="shared" si="8"/>
        <v>14.260000000000002</v>
      </c>
      <c r="R39" s="20">
        <v>1</v>
      </c>
      <c r="S39" s="20">
        <f t="shared" si="9"/>
        <v>15</v>
      </c>
      <c r="T39" s="18"/>
      <c r="U39" s="20" t="str">
        <f t="shared" si="4"/>
        <v/>
      </c>
      <c r="V39" s="20">
        <v>1</v>
      </c>
      <c r="W39" s="20" t="str">
        <f t="shared" si="10"/>
        <v/>
      </c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</row>
    <row r="40" spans="1:48" s="4" customFormat="1">
      <c r="A40" s="1">
        <v>42</v>
      </c>
      <c r="B40" s="1" t="s">
        <v>2398</v>
      </c>
      <c r="C40" s="1" t="s">
        <v>2423</v>
      </c>
      <c r="D40" s="2" t="s">
        <v>33</v>
      </c>
      <c r="E40" s="5" t="s">
        <v>106</v>
      </c>
      <c r="F40" s="5" t="s">
        <v>127</v>
      </c>
      <c r="G40" s="2" t="s">
        <v>33</v>
      </c>
      <c r="H40" s="5" t="s">
        <v>2428</v>
      </c>
      <c r="I40" s="6">
        <v>1</v>
      </c>
      <c r="J40" s="6">
        <v>1</v>
      </c>
      <c r="K40" s="6">
        <f>8.86+3.2*2</f>
        <v>15.26</v>
      </c>
      <c r="L40" s="7">
        <f t="shared" si="6"/>
        <v>16</v>
      </c>
      <c r="M40" s="8"/>
      <c r="N40" s="9" t="s">
        <v>89</v>
      </c>
      <c r="O40" s="22" t="str">
        <f t="shared" si="7"/>
        <v/>
      </c>
      <c r="P40" s="18" t="s">
        <v>2377</v>
      </c>
      <c r="Q40" s="20">
        <f t="shared" si="8"/>
        <v>15.26</v>
      </c>
      <c r="R40" s="20">
        <v>1</v>
      </c>
      <c r="S40" s="20">
        <f t="shared" si="9"/>
        <v>16</v>
      </c>
      <c r="T40" s="18"/>
      <c r="U40" s="20" t="str">
        <f t="shared" si="4"/>
        <v/>
      </c>
      <c r="V40" s="20">
        <v>1</v>
      </c>
      <c r="W40" s="20" t="str">
        <f t="shared" si="10"/>
        <v/>
      </c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</row>
    <row r="41" spans="1:48" s="4" customFormat="1">
      <c r="A41" s="1">
        <v>43</v>
      </c>
      <c r="B41" s="1" t="s">
        <v>2378</v>
      </c>
      <c r="C41" s="1" t="s">
        <v>2419</v>
      </c>
      <c r="D41" s="2" t="s">
        <v>33</v>
      </c>
      <c r="E41" s="5" t="s">
        <v>106</v>
      </c>
      <c r="F41" s="5" t="s">
        <v>128</v>
      </c>
      <c r="G41" s="2" t="s">
        <v>33</v>
      </c>
      <c r="H41" s="5" t="s">
        <v>2430</v>
      </c>
      <c r="I41" s="6">
        <v>1</v>
      </c>
      <c r="J41" s="6">
        <v>1</v>
      </c>
      <c r="K41" s="6">
        <f>4.02+3.2*2</f>
        <v>10.42</v>
      </c>
      <c r="L41" s="7">
        <f t="shared" si="6"/>
        <v>11</v>
      </c>
      <c r="M41" s="8"/>
      <c r="N41" s="9" t="s">
        <v>89</v>
      </c>
      <c r="O41" s="22" t="str">
        <f t="shared" si="7"/>
        <v/>
      </c>
      <c r="P41" s="18" t="s">
        <v>2382</v>
      </c>
      <c r="Q41" s="20">
        <f t="shared" si="8"/>
        <v>10.42</v>
      </c>
      <c r="R41" s="20">
        <v>1</v>
      </c>
      <c r="S41" s="20">
        <f t="shared" si="9"/>
        <v>11</v>
      </c>
      <c r="T41" s="18"/>
      <c r="U41" s="20" t="str">
        <f t="shared" si="4"/>
        <v/>
      </c>
      <c r="V41" s="20">
        <v>1</v>
      </c>
      <c r="W41" s="20" t="str">
        <f t="shared" si="10"/>
        <v/>
      </c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</row>
    <row r="42" spans="1:48" s="4" customFormat="1">
      <c r="A42" s="1">
        <v>44</v>
      </c>
      <c r="B42" s="1" t="s">
        <v>2383</v>
      </c>
      <c r="C42" s="1" t="s">
        <v>2420</v>
      </c>
      <c r="D42" s="2" t="s">
        <v>33</v>
      </c>
      <c r="E42" s="5" t="s">
        <v>106</v>
      </c>
      <c r="F42" s="5" t="s">
        <v>129</v>
      </c>
      <c r="G42" s="2" t="s">
        <v>33</v>
      </c>
      <c r="H42" s="5" t="s">
        <v>2434</v>
      </c>
      <c r="I42" s="6">
        <v>1</v>
      </c>
      <c r="J42" s="6">
        <v>1</v>
      </c>
      <c r="K42" s="6">
        <f>4.02+3.2*2</f>
        <v>10.42</v>
      </c>
      <c r="L42" s="7">
        <f t="shared" si="6"/>
        <v>11</v>
      </c>
      <c r="M42" s="8"/>
      <c r="N42" s="9" t="s">
        <v>89</v>
      </c>
      <c r="O42" s="22" t="str">
        <f t="shared" si="7"/>
        <v/>
      </c>
      <c r="P42" s="18" t="s">
        <v>2387</v>
      </c>
      <c r="Q42" s="20">
        <f t="shared" si="8"/>
        <v>10.42</v>
      </c>
      <c r="R42" s="20">
        <v>1</v>
      </c>
      <c r="S42" s="20">
        <f t="shared" si="9"/>
        <v>11</v>
      </c>
      <c r="T42" s="18"/>
      <c r="U42" s="20" t="str">
        <f t="shared" si="4"/>
        <v/>
      </c>
      <c r="V42" s="20">
        <v>1</v>
      </c>
      <c r="W42" s="20" t="str">
        <f t="shared" si="10"/>
        <v/>
      </c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</row>
    <row r="43" spans="1:48" s="4" customFormat="1">
      <c r="A43" s="1">
        <v>45</v>
      </c>
      <c r="B43" s="1" t="s">
        <v>2388</v>
      </c>
      <c r="C43" s="1" t="s">
        <v>2421</v>
      </c>
      <c r="D43" s="2" t="s">
        <v>33</v>
      </c>
      <c r="E43" s="5" t="s">
        <v>106</v>
      </c>
      <c r="F43" s="5" t="s">
        <v>130</v>
      </c>
      <c r="G43" s="2" t="s">
        <v>33</v>
      </c>
      <c r="H43" s="5" t="s">
        <v>2436</v>
      </c>
      <c r="I43" s="6">
        <v>1</v>
      </c>
      <c r="J43" s="6">
        <v>1</v>
      </c>
      <c r="K43" s="6">
        <f>7.86+3.2*2</f>
        <v>14.260000000000002</v>
      </c>
      <c r="L43" s="7">
        <f t="shared" si="6"/>
        <v>15</v>
      </c>
      <c r="M43" s="8"/>
      <c r="N43" s="9" t="s">
        <v>89</v>
      </c>
      <c r="O43" s="22" t="str">
        <f t="shared" si="7"/>
        <v/>
      </c>
      <c r="P43" s="18" t="s">
        <v>2397</v>
      </c>
      <c r="Q43" s="20">
        <f t="shared" si="8"/>
        <v>14.260000000000002</v>
      </c>
      <c r="R43" s="20">
        <v>1</v>
      </c>
      <c r="S43" s="20">
        <f t="shared" si="9"/>
        <v>15</v>
      </c>
      <c r="T43" s="18"/>
      <c r="U43" s="20" t="str">
        <f t="shared" si="4"/>
        <v/>
      </c>
      <c r="V43" s="20">
        <v>1</v>
      </c>
      <c r="W43" s="20" t="str">
        <f t="shared" si="10"/>
        <v/>
      </c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</row>
    <row r="44" spans="1:48" s="4" customFormat="1">
      <c r="A44" s="1">
        <v>46</v>
      </c>
      <c r="B44" s="1" t="s">
        <v>2398</v>
      </c>
      <c r="C44" s="1" t="s">
        <v>2423</v>
      </c>
      <c r="D44" s="2" t="s">
        <v>34</v>
      </c>
      <c r="E44" s="5" t="s">
        <v>107</v>
      </c>
      <c r="F44" s="5" t="s">
        <v>131</v>
      </c>
      <c r="G44" s="2" t="s">
        <v>34</v>
      </c>
      <c r="H44" s="5" t="s">
        <v>2428</v>
      </c>
      <c r="I44" s="6">
        <v>1</v>
      </c>
      <c r="J44" s="6">
        <v>1</v>
      </c>
      <c r="K44" s="6">
        <f>8.86+3.2*2</f>
        <v>15.26</v>
      </c>
      <c r="L44" s="7">
        <f t="shared" si="6"/>
        <v>16</v>
      </c>
      <c r="M44" s="8"/>
      <c r="N44" s="9" t="s">
        <v>89</v>
      </c>
      <c r="O44" s="22" t="str">
        <f t="shared" si="7"/>
        <v/>
      </c>
      <c r="P44" s="18" t="s">
        <v>2377</v>
      </c>
      <c r="Q44" s="20">
        <f t="shared" si="8"/>
        <v>15.26</v>
      </c>
      <c r="R44" s="20">
        <v>1</v>
      </c>
      <c r="S44" s="20">
        <f t="shared" si="9"/>
        <v>16</v>
      </c>
      <c r="T44" s="18"/>
      <c r="U44" s="20" t="str">
        <f t="shared" si="4"/>
        <v/>
      </c>
      <c r="V44" s="20">
        <v>1</v>
      </c>
      <c r="W44" s="20" t="str">
        <f t="shared" si="10"/>
        <v/>
      </c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</row>
    <row r="45" spans="1:48" s="4" customFormat="1">
      <c r="A45" s="1">
        <v>47</v>
      </c>
      <c r="B45" s="1" t="s">
        <v>2378</v>
      </c>
      <c r="C45" s="1" t="s">
        <v>2419</v>
      </c>
      <c r="D45" s="2" t="s">
        <v>34</v>
      </c>
      <c r="E45" s="5" t="s">
        <v>107</v>
      </c>
      <c r="F45" s="5" t="s">
        <v>132</v>
      </c>
      <c r="G45" s="2" t="s">
        <v>34</v>
      </c>
      <c r="H45" s="5" t="s">
        <v>2430</v>
      </c>
      <c r="I45" s="6">
        <v>1</v>
      </c>
      <c r="J45" s="6">
        <v>1</v>
      </c>
      <c r="K45" s="6">
        <f>4.02+3.2*2</f>
        <v>10.42</v>
      </c>
      <c r="L45" s="7">
        <f t="shared" si="6"/>
        <v>11</v>
      </c>
      <c r="M45" s="8"/>
      <c r="N45" s="9" t="s">
        <v>89</v>
      </c>
      <c r="O45" s="22" t="str">
        <f t="shared" si="7"/>
        <v/>
      </c>
      <c r="P45" s="18" t="s">
        <v>2382</v>
      </c>
      <c r="Q45" s="20">
        <f t="shared" si="8"/>
        <v>10.42</v>
      </c>
      <c r="R45" s="20">
        <v>1</v>
      </c>
      <c r="S45" s="20">
        <f t="shared" si="9"/>
        <v>11</v>
      </c>
      <c r="T45" s="18"/>
      <c r="U45" s="20" t="str">
        <f t="shared" si="4"/>
        <v/>
      </c>
      <c r="V45" s="20">
        <v>1</v>
      </c>
      <c r="W45" s="20" t="str">
        <f t="shared" si="10"/>
        <v/>
      </c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</row>
    <row r="46" spans="1:48" s="4" customFormat="1">
      <c r="A46" s="1">
        <v>48</v>
      </c>
      <c r="B46" s="1" t="s">
        <v>2383</v>
      </c>
      <c r="C46" s="1" t="s">
        <v>2420</v>
      </c>
      <c r="D46" s="2" t="s">
        <v>34</v>
      </c>
      <c r="E46" s="5" t="s">
        <v>107</v>
      </c>
      <c r="F46" s="5" t="s">
        <v>133</v>
      </c>
      <c r="G46" s="2" t="s">
        <v>34</v>
      </c>
      <c r="H46" s="5" t="s">
        <v>2434</v>
      </c>
      <c r="I46" s="6">
        <v>1</v>
      </c>
      <c r="J46" s="6">
        <v>1</v>
      </c>
      <c r="K46" s="6">
        <f>4.02+3.2*2</f>
        <v>10.42</v>
      </c>
      <c r="L46" s="7">
        <f t="shared" si="6"/>
        <v>11</v>
      </c>
      <c r="M46" s="8"/>
      <c r="N46" s="9" t="s">
        <v>89</v>
      </c>
      <c r="O46" s="22" t="str">
        <f t="shared" si="7"/>
        <v/>
      </c>
      <c r="P46" s="18" t="s">
        <v>2387</v>
      </c>
      <c r="Q46" s="20">
        <f t="shared" si="8"/>
        <v>10.42</v>
      </c>
      <c r="R46" s="20">
        <v>1</v>
      </c>
      <c r="S46" s="20">
        <f t="shared" si="9"/>
        <v>11</v>
      </c>
      <c r="T46" s="18"/>
      <c r="U46" s="20" t="str">
        <f t="shared" si="4"/>
        <v/>
      </c>
      <c r="V46" s="20">
        <v>1</v>
      </c>
      <c r="W46" s="20" t="str">
        <f t="shared" si="10"/>
        <v/>
      </c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</row>
    <row r="47" spans="1:48" s="4" customFormat="1">
      <c r="A47" s="1">
        <v>49</v>
      </c>
      <c r="B47" s="1" t="s">
        <v>2388</v>
      </c>
      <c r="C47" s="1" t="s">
        <v>2421</v>
      </c>
      <c r="D47" s="2" t="s">
        <v>34</v>
      </c>
      <c r="E47" s="5" t="s">
        <v>107</v>
      </c>
      <c r="F47" s="5" t="s">
        <v>134</v>
      </c>
      <c r="G47" s="2" t="s">
        <v>34</v>
      </c>
      <c r="H47" s="5" t="s">
        <v>2436</v>
      </c>
      <c r="I47" s="6">
        <v>1</v>
      </c>
      <c r="J47" s="6">
        <v>1</v>
      </c>
      <c r="K47" s="6">
        <f>7.86+3.2*2</f>
        <v>14.260000000000002</v>
      </c>
      <c r="L47" s="7">
        <f t="shared" si="6"/>
        <v>15</v>
      </c>
      <c r="M47" s="8"/>
      <c r="N47" s="9" t="s">
        <v>89</v>
      </c>
      <c r="O47" s="22" t="str">
        <f t="shared" si="7"/>
        <v/>
      </c>
      <c r="P47" s="18" t="s">
        <v>2397</v>
      </c>
      <c r="Q47" s="20">
        <f t="shared" si="8"/>
        <v>14.260000000000002</v>
      </c>
      <c r="R47" s="20">
        <v>1</v>
      </c>
      <c r="S47" s="20">
        <f t="shared" si="9"/>
        <v>15</v>
      </c>
      <c r="T47" s="18"/>
      <c r="U47" s="20" t="str">
        <f t="shared" si="4"/>
        <v/>
      </c>
      <c r="V47" s="20">
        <v>1</v>
      </c>
      <c r="W47" s="20" t="str">
        <f t="shared" si="10"/>
        <v/>
      </c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</row>
    <row r="48" spans="1:48" s="4" customFormat="1">
      <c r="A48" s="1">
        <v>50</v>
      </c>
      <c r="B48" s="1" t="s">
        <v>2398</v>
      </c>
      <c r="C48" s="1" t="s">
        <v>2423</v>
      </c>
      <c r="D48" s="2" t="s">
        <v>36</v>
      </c>
      <c r="E48" s="5" t="s">
        <v>108</v>
      </c>
      <c r="F48" s="5" t="s">
        <v>135</v>
      </c>
      <c r="G48" s="2" t="s">
        <v>36</v>
      </c>
      <c r="H48" s="5" t="s">
        <v>2428</v>
      </c>
      <c r="I48" s="6">
        <v>1</v>
      </c>
      <c r="J48" s="6">
        <v>1</v>
      </c>
      <c r="K48" s="6">
        <f>8.86+3.2*2</f>
        <v>15.26</v>
      </c>
      <c r="L48" s="7">
        <f t="shared" si="6"/>
        <v>16</v>
      </c>
      <c r="M48" s="8"/>
      <c r="N48" s="9" t="s">
        <v>89</v>
      </c>
      <c r="O48" s="22" t="str">
        <f t="shared" si="7"/>
        <v/>
      </c>
      <c r="P48" s="18" t="s">
        <v>2377</v>
      </c>
      <c r="Q48" s="20">
        <f t="shared" si="8"/>
        <v>15.26</v>
      </c>
      <c r="R48" s="20">
        <v>1</v>
      </c>
      <c r="S48" s="20">
        <f t="shared" si="9"/>
        <v>16</v>
      </c>
      <c r="T48" s="18"/>
      <c r="U48" s="20" t="str">
        <f t="shared" si="4"/>
        <v/>
      </c>
      <c r="V48" s="20">
        <v>1</v>
      </c>
      <c r="W48" s="20" t="str">
        <f t="shared" si="10"/>
        <v/>
      </c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</row>
    <row r="49" spans="1:48" s="4" customFormat="1">
      <c r="A49" s="1">
        <v>51</v>
      </c>
      <c r="B49" s="1" t="s">
        <v>2378</v>
      </c>
      <c r="C49" s="1" t="s">
        <v>2419</v>
      </c>
      <c r="D49" s="2" t="s">
        <v>36</v>
      </c>
      <c r="E49" s="5" t="s">
        <v>108</v>
      </c>
      <c r="F49" s="5" t="s">
        <v>136</v>
      </c>
      <c r="G49" s="2" t="s">
        <v>36</v>
      </c>
      <c r="H49" s="5" t="s">
        <v>2430</v>
      </c>
      <c r="I49" s="6">
        <v>1</v>
      </c>
      <c r="J49" s="6">
        <v>1</v>
      </c>
      <c r="K49" s="6">
        <f>4.02+3.2*2</f>
        <v>10.42</v>
      </c>
      <c r="L49" s="7">
        <f t="shared" si="6"/>
        <v>11</v>
      </c>
      <c r="M49" s="8"/>
      <c r="N49" s="9" t="s">
        <v>89</v>
      </c>
      <c r="O49" s="22" t="str">
        <f t="shared" si="7"/>
        <v/>
      </c>
      <c r="P49" s="18" t="s">
        <v>2382</v>
      </c>
      <c r="Q49" s="20">
        <f t="shared" si="8"/>
        <v>10.42</v>
      </c>
      <c r="R49" s="20">
        <v>1</v>
      </c>
      <c r="S49" s="20">
        <f t="shared" si="9"/>
        <v>11</v>
      </c>
      <c r="T49" s="18"/>
      <c r="U49" s="20" t="str">
        <f t="shared" si="4"/>
        <v/>
      </c>
      <c r="V49" s="20">
        <v>1</v>
      </c>
      <c r="W49" s="20" t="str">
        <f t="shared" si="10"/>
        <v/>
      </c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</row>
    <row r="50" spans="1:48" s="4" customFormat="1">
      <c r="A50" s="1">
        <v>52</v>
      </c>
      <c r="B50" s="1" t="s">
        <v>2383</v>
      </c>
      <c r="C50" s="1" t="s">
        <v>2420</v>
      </c>
      <c r="D50" s="2" t="s">
        <v>36</v>
      </c>
      <c r="E50" s="5" t="s">
        <v>108</v>
      </c>
      <c r="F50" s="5" t="s">
        <v>137</v>
      </c>
      <c r="G50" s="2" t="s">
        <v>36</v>
      </c>
      <c r="H50" s="5" t="s">
        <v>2434</v>
      </c>
      <c r="I50" s="6">
        <v>1</v>
      </c>
      <c r="J50" s="6">
        <v>1</v>
      </c>
      <c r="K50" s="6">
        <f>4.02+3.2*2</f>
        <v>10.42</v>
      </c>
      <c r="L50" s="7">
        <f t="shared" si="6"/>
        <v>11</v>
      </c>
      <c r="M50" s="8"/>
      <c r="N50" s="9" t="s">
        <v>89</v>
      </c>
      <c r="O50" s="22" t="str">
        <f t="shared" si="7"/>
        <v/>
      </c>
      <c r="P50" s="18" t="s">
        <v>2387</v>
      </c>
      <c r="Q50" s="20">
        <f t="shared" si="8"/>
        <v>10.42</v>
      </c>
      <c r="R50" s="20">
        <v>1</v>
      </c>
      <c r="S50" s="20">
        <f t="shared" si="9"/>
        <v>11</v>
      </c>
      <c r="T50" s="18"/>
      <c r="U50" s="20" t="str">
        <f t="shared" si="4"/>
        <v/>
      </c>
      <c r="V50" s="20">
        <v>1</v>
      </c>
      <c r="W50" s="20" t="str">
        <f t="shared" si="10"/>
        <v/>
      </c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</row>
    <row r="51" spans="1:48" s="4" customFormat="1">
      <c r="A51" s="1">
        <v>53</v>
      </c>
      <c r="B51" s="1" t="s">
        <v>2388</v>
      </c>
      <c r="C51" s="1" t="s">
        <v>2421</v>
      </c>
      <c r="D51" s="2" t="s">
        <v>36</v>
      </c>
      <c r="E51" s="5" t="s">
        <v>108</v>
      </c>
      <c r="F51" s="5" t="s">
        <v>138</v>
      </c>
      <c r="G51" s="2" t="s">
        <v>36</v>
      </c>
      <c r="H51" s="5" t="s">
        <v>2436</v>
      </c>
      <c r="I51" s="6">
        <v>1</v>
      </c>
      <c r="J51" s="6">
        <v>1</v>
      </c>
      <c r="K51" s="6">
        <f>7.86+3.2*2</f>
        <v>14.260000000000002</v>
      </c>
      <c r="L51" s="7">
        <f t="shared" si="6"/>
        <v>15</v>
      </c>
      <c r="M51" s="8"/>
      <c r="N51" s="9" t="s">
        <v>89</v>
      </c>
      <c r="O51" s="22" t="str">
        <f t="shared" si="7"/>
        <v/>
      </c>
      <c r="P51" s="18" t="s">
        <v>2397</v>
      </c>
      <c r="Q51" s="20">
        <f t="shared" si="8"/>
        <v>14.260000000000002</v>
      </c>
      <c r="R51" s="20">
        <v>1</v>
      </c>
      <c r="S51" s="20">
        <f t="shared" si="9"/>
        <v>15</v>
      </c>
      <c r="T51" s="18"/>
      <c r="U51" s="20" t="str">
        <f t="shared" si="4"/>
        <v/>
      </c>
      <c r="V51" s="20">
        <v>1</v>
      </c>
      <c r="W51" s="20" t="str">
        <f t="shared" si="10"/>
        <v/>
      </c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</row>
    <row r="52" spans="1:48" s="4" customFormat="1">
      <c r="A52" s="1">
        <v>54</v>
      </c>
      <c r="B52" s="1" t="s">
        <v>2398</v>
      </c>
      <c r="C52" s="1" t="s">
        <v>2423</v>
      </c>
      <c r="D52" s="2" t="s">
        <v>37</v>
      </c>
      <c r="E52" s="5" t="s">
        <v>109</v>
      </c>
      <c r="F52" s="5" t="s">
        <v>139</v>
      </c>
      <c r="G52" s="2" t="s">
        <v>37</v>
      </c>
      <c r="H52" s="5" t="s">
        <v>2428</v>
      </c>
      <c r="I52" s="6">
        <v>1</v>
      </c>
      <c r="J52" s="6">
        <v>1</v>
      </c>
      <c r="K52" s="6">
        <f>8.86+3.2*2</f>
        <v>15.26</v>
      </c>
      <c r="L52" s="7">
        <f t="shared" si="6"/>
        <v>16</v>
      </c>
      <c r="M52" s="8"/>
      <c r="N52" s="9" t="s">
        <v>89</v>
      </c>
      <c r="O52" s="22" t="str">
        <f t="shared" si="7"/>
        <v/>
      </c>
      <c r="P52" s="18" t="s">
        <v>2377</v>
      </c>
      <c r="Q52" s="20">
        <f t="shared" si="8"/>
        <v>15.26</v>
      </c>
      <c r="R52" s="20">
        <v>1</v>
      </c>
      <c r="S52" s="20">
        <f t="shared" si="9"/>
        <v>16</v>
      </c>
      <c r="T52" s="18"/>
      <c r="U52" s="20" t="str">
        <f t="shared" si="4"/>
        <v/>
      </c>
      <c r="V52" s="20">
        <v>1</v>
      </c>
      <c r="W52" s="20" t="str">
        <f t="shared" si="10"/>
        <v/>
      </c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</row>
    <row r="53" spans="1:48" s="4" customFormat="1">
      <c r="A53" s="1">
        <v>55</v>
      </c>
      <c r="B53" s="1" t="s">
        <v>2378</v>
      </c>
      <c r="C53" s="1" t="s">
        <v>2419</v>
      </c>
      <c r="D53" s="2" t="s">
        <v>37</v>
      </c>
      <c r="E53" s="5" t="s">
        <v>109</v>
      </c>
      <c r="F53" s="5" t="s">
        <v>140</v>
      </c>
      <c r="G53" s="2" t="s">
        <v>37</v>
      </c>
      <c r="H53" s="5" t="s">
        <v>2430</v>
      </c>
      <c r="I53" s="6">
        <v>1</v>
      </c>
      <c r="J53" s="6">
        <v>1</v>
      </c>
      <c r="K53" s="6">
        <f>4.02+3.2*2</f>
        <v>10.42</v>
      </c>
      <c r="L53" s="7">
        <f t="shared" si="6"/>
        <v>11</v>
      </c>
      <c r="M53" s="8"/>
      <c r="N53" s="9" t="s">
        <v>89</v>
      </c>
      <c r="O53" s="22" t="str">
        <f t="shared" si="7"/>
        <v/>
      </c>
      <c r="P53" s="18" t="s">
        <v>2382</v>
      </c>
      <c r="Q53" s="20">
        <f t="shared" si="8"/>
        <v>10.42</v>
      </c>
      <c r="R53" s="20">
        <v>1</v>
      </c>
      <c r="S53" s="20">
        <f t="shared" si="9"/>
        <v>11</v>
      </c>
      <c r="T53" s="18"/>
      <c r="U53" s="20" t="str">
        <f t="shared" si="4"/>
        <v/>
      </c>
      <c r="V53" s="20">
        <v>1</v>
      </c>
      <c r="W53" s="20" t="str">
        <f t="shared" si="10"/>
        <v/>
      </c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</row>
    <row r="54" spans="1:48" s="4" customFormat="1">
      <c r="A54" s="1">
        <v>56</v>
      </c>
      <c r="B54" s="1" t="s">
        <v>2383</v>
      </c>
      <c r="C54" s="1" t="s">
        <v>2420</v>
      </c>
      <c r="D54" s="2" t="s">
        <v>37</v>
      </c>
      <c r="E54" s="5" t="s">
        <v>109</v>
      </c>
      <c r="F54" s="5" t="s">
        <v>141</v>
      </c>
      <c r="G54" s="2" t="s">
        <v>37</v>
      </c>
      <c r="H54" s="5" t="s">
        <v>2434</v>
      </c>
      <c r="I54" s="6">
        <v>1</v>
      </c>
      <c r="J54" s="6">
        <v>1</v>
      </c>
      <c r="K54" s="6">
        <f>4.02+3.2*2</f>
        <v>10.42</v>
      </c>
      <c r="L54" s="7">
        <f t="shared" si="6"/>
        <v>11</v>
      </c>
      <c r="M54" s="8"/>
      <c r="N54" s="9" t="s">
        <v>89</v>
      </c>
      <c r="O54" s="22" t="str">
        <f t="shared" si="7"/>
        <v/>
      </c>
      <c r="P54" s="18" t="s">
        <v>2387</v>
      </c>
      <c r="Q54" s="20">
        <f t="shared" si="8"/>
        <v>10.42</v>
      </c>
      <c r="R54" s="20">
        <v>1</v>
      </c>
      <c r="S54" s="20">
        <f t="shared" si="9"/>
        <v>11</v>
      </c>
      <c r="T54" s="18"/>
      <c r="U54" s="20" t="str">
        <f t="shared" si="4"/>
        <v/>
      </c>
      <c r="V54" s="20">
        <v>1</v>
      </c>
      <c r="W54" s="20" t="str">
        <f t="shared" si="10"/>
        <v/>
      </c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</row>
    <row r="55" spans="1:48" s="4" customFormat="1">
      <c r="A55" s="1">
        <v>57</v>
      </c>
      <c r="B55" s="1" t="s">
        <v>2388</v>
      </c>
      <c r="C55" s="1" t="s">
        <v>2421</v>
      </c>
      <c r="D55" s="2" t="s">
        <v>37</v>
      </c>
      <c r="E55" s="5" t="s">
        <v>109</v>
      </c>
      <c r="F55" s="5" t="s">
        <v>142</v>
      </c>
      <c r="G55" s="2" t="s">
        <v>37</v>
      </c>
      <c r="H55" s="5" t="s">
        <v>2436</v>
      </c>
      <c r="I55" s="6">
        <v>1</v>
      </c>
      <c r="J55" s="6">
        <v>1</v>
      </c>
      <c r="K55" s="6">
        <f>7.86+3.2*2</f>
        <v>14.260000000000002</v>
      </c>
      <c r="L55" s="7">
        <f t="shared" si="6"/>
        <v>15</v>
      </c>
      <c r="M55" s="8"/>
      <c r="N55" s="9" t="s">
        <v>89</v>
      </c>
      <c r="O55" s="22" t="str">
        <f t="shared" si="7"/>
        <v/>
      </c>
      <c r="P55" s="18" t="s">
        <v>2397</v>
      </c>
      <c r="Q55" s="20">
        <f t="shared" si="8"/>
        <v>14.260000000000002</v>
      </c>
      <c r="R55" s="20">
        <v>1</v>
      </c>
      <c r="S55" s="20">
        <f t="shared" si="9"/>
        <v>15</v>
      </c>
      <c r="T55" s="18"/>
      <c r="U55" s="20" t="str">
        <f t="shared" si="4"/>
        <v/>
      </c>
      <c r="V55" s="20">
        <v>1</v>
      </c>
      <c r="W55" s="20" t="str">
        <f t="shared" si="10"/>
        <v/>
      </c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</row>
    <row r="56" spans="1:48" s="4" customFormat="1">
      <c r="A56" s="1">
        <v>58</v>
      </c>
      <c r="B56" s="1" t="s">
        <v>2398</v>
      </c>
      <c r="C56" s="1" t="s">
        <v>2423</v>
      </c>
      <c r="D56" s="2" t="s">
        <v>38</v>
      </c>
      <c r="E56" s="5" t="s">
        <v>110</v>
      </c>
      <c r="F56" s="5" t="s">
        <v>143</v>
      </c>
      <c r="G56" s="2" t="s">
        <v>38</v>
      </c>
      <c r="H56" s="5" t="s">
        <v>2428</v>
      </c>
      <c r="I56" s="6">
        <v>1</v>
      </c>
      <c r="J56" s="6">
        <v>1</v>
      </c>
      <c r="K56" s="6">
        <f>8.86+3.2*2</f>
        <v>15.26</v>
      </c>
      <c r="L56" s="7">
        <f t="shared" si="6"/>
        <v>16</v>
      </c>
      <c r="M56" s="8"/>
      <c r="N56" s="9" t="s">
        <v>89</v>
      </c>
      <c r="O56" s="22" t="str">
        <f t="shared" si="7"/>
        <v/>
      </c>
      <c r="P56" s="18" t="s">
        <v>2377</v>
      </c>
      <c r="Q56" s="20">
        <f t="shared" si="8"/>
        <v>15.26</v>
      </c>
      <c r="R56" s="20">
        <v>1</v>
      </c>
      <c r="S56" s="20">
        <f t="shared" si="9"/>
        <v>16</v>
      </c>
      <c r="T56" s="18"/>
      <c r="U56" s="20" t="str">
        <f t="shared" si="4"/>
        <v/>
      </c>
      <c r="V56" s="20">
        <v>1</v>
      </c>
      <c r="W56" s="20" t="str">
        <f t="shared" si="10"/>
        <v/>
      </c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</row>
    <row r="57" spans="1:48" s="4" customFormat="1">
      <c r="A57" s="1">
        <v>59</v>
      </c>
      <c r="B57" s="1" t="s">
        <v>2378</v>
      </c>
      <c r="C57" s="1" t="s">
        <v>2419</v>
      </c>
      <c r="D57" s="2" t="s">
        <v>38</v>
      </c>
      <c r="E57" s="5" t="s">
        <v>110</v>
      </c>
      <c r="F57" s="5" t="s">
        <v>144</v>
      </c>
      <c r="G57" s="2" t="s">
        <v>38</v>
      </c>
      <c r="H57" s="5" t="s">
        <v>2430</v>
      </c>
      <c r="I57" s="6">
        <v>1</v>
      </c>
      <c r="J57" s="6">
        <v>1</v>
      </c>
      <c r="K57" s="6">
        <f>4.02+3.2*2</f>
        <v>10.42</v>
      </c>
      <c r="L57" s="7">
        <f t="shared" si="6"/>
        <v>11</v>
      </c>
      <c r="M57" s="8"/>
      <c r="N57" s="9" t="s">
        <v>89</v>
      </c>
      <c r="O57" s="22" t="str">
        <f t="shared" si="7"/>
        <v/>
      </c>
      <c r="P57" s="18" t="s">
        <v>2382</v>
      </c>
      <c r="Q57" s="20">
        <f t="shared" si="8"/>
        <v>10.42</v>
      </c>
      <c r="R57" s="20">
        <v>1</v>
      </c>
      <c r="S57" s="20">
        <f t="shared" si="9"/>
        <v>11</v>
      </c>
      <c r="T57" s="18"/>
      <c r="U57" s="20" t="str">
        <f t="shared" si="4"/>
        <v/>
      </c>
      <c r="V57" s="20">
        <v>1</v>
      </c>
      <c r="W57" s="20" t="str">
        <f t="shared" si="10"/>
        <v/>
      </c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</row>
    <row r="58" spans="1:48" s="4" customFormat="1">
      <c r="A58" s="1">
        <v>60</v>
      </c>
      <c r="B58" s="1" t="s">
        <v>2383</v>
      </c>
      <c r="C58" s="1" t="s">
        <v>2420</v>
      </c>
      <c r="D58" s="2" t="s">
        <v>38</v>
      </c>
      <c r="E58" s="5" t="s">
        <v>110</v>
      </c>
      <c r="F58" s="5" t="s">
        <v>145</v>
      </c>
      <c r="G58" s="2" t="s">
        <v>38</v>
      </c>
      <c r="H58" s="5" t="s">
        <v>2434</v>
      </c>
      <c r="I58" s="6">
        <v>1</v>
      </c>
      <c r="J58" s="6">
        <v>1</v>
      </c>
      <c r="K58" s="6">
        <f>4.02+3.2*2</f>
        <v>10.42</v>
      </c>
      <c r="L58" s="7">
        <f t="shared" si="6"/>
        <v>11</v>
      </c>
      <c r="M58" s="8"/>
      <c r="N58" s="9" t="s">
        <v>89</v>
      </c>
      <c r="O58" s="22" t="str">
        <f t="shared" si="7"/>
        <v/>
      </c>
      <c r="P58" s="18" t="s">
        <v>2387</v>
      </c>
      <c r="Q58" s="20">
        <f t="shared" si="8"/>
        <v>10.42</v>
      </c>
      <c r="R58" s="20">
        <v>1</v>
      </c>
      <c r="S58" s="20">
        <f t="shared" si="9"/>
        <v>11</v>
      </c>
      <c r="T58" s="18"/>
      <c r="U58" s="20" t="str">
        <f t="shared" si="4"/>
        <v/>
      </c>
      <c r="V58" s="20">
        <v>1</v>
      </c>
      <c r="W58" s="20" t="str">
        <f t="shared" si="10"/>
        <v/>
      </c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</row>
    <row r="59" spans="1:48" s="4" customFormat="1">
      <c r="A59" s="1">
        <v>61</v>
      </c>
      <c r="B59" s="1" t="s">
        <v>2388</v>
      </c>
      <c r="C59" s="1" t="s">
        <v>2421</v>
      </c>
      <c r="D59" s="2" t="s">
        <v>38</v>
      </c>
      <c r="E59" s="5" t="s">
        <v>110</v>
      </c>
      <c r="F59" s="5" t="s">
        <v>146</v>
      </c>
      <c r="G59" s="2" t="s">
        <v>38</v>
      </c>
      <c r="H59" s="5" t="s">
        <v>2436</v>
      </c>
      <c r="I59" s="6">
        <v>1</v>
      </c>
      <c r="J59" s="6">
        <v>1</v>
      </c>
      <c r="K59" s="6">
        <f>7.86+3.2*2</f>
        <v>14.260000000000002</v>
      </c>
      <c r="L59" s="7">
        <f t="shared" si="6"/>
        <v>15</v>
      </c>
      <c r="M59" s="8"/>
      <c r="N59" s="9" t="s">
        <v>89</v>
      </c>
      <c r="O59" s="22" t="str">
        <f t="shared" si="7"/>
        <v/>
      </c>
      <c r="P59" s="18" t="s">
        <v>2397</v>
      </c>
      <c r="Q59" s="20">
        <f t="shared" si="8"/>
        <v>14.260000000000002</v>
      </c>
      <c r="R59" s="20">
        <v>1</v>
      </c>
      <c r="S59" s="20">
        <f t="shared" si="9"/>
        <v>15</v>
      </c>
      <c r="T59" s="18"/>
      <c r="U59" s="20" t="str">
        <f t="shared" si="4"/>
        <v/>
      </c>
      <c r="V59" s="20">
        <v>1</v>
      </c>
      <c r="W59" s="20" t="str">
        <f t="shared" si="10"/>
        <v/>
      </c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</row>
    <row r="60" spans="1:48" s="4" customFormat="1">
      <c r="A60" s="1">
        <v>62</v>
      </c>
      <c r="B60" s="1" t="s">
        <v>2398</v>
      </c>
      <c r="C60" s="1" t="s">
        <v>2423</v>
      </c>
      <c r="D60" s="2" t="s">
        <v>39</v>
      </c>
      <c r="E60" s="5" t="s">
        <v>111</v>
      </c>
      <c r="F60" s="5" t="s">
        <v>147</v>
      </c>
      <c r="G60" s="2" t="s">
        <v>39</v>
      </c>
      <c r="H60" s="5" t="s">
        <v>2428</v>
      </c>
      <c r="I60" s="6">
        <v>1</v>
      </c>
      <c r="J60" s="6">
        <v>1</v>
      </c>
      <c r="K60" s="6">
        <f>8.86+3.2*2</f>
        <v>15.26</v>
      </c>
      <c r="L60" s="7">
        <f t="shared" si="6"/>
        <v>16</v>
      </c>
      <c r="M60" s="8"/>
      <c r="N60" s="9" t="s">
        <v>89</v>
      </c>
      <c r="O60" s="22" t="str">
        <f t="shared" si="7"/>
        <v/>
      </c>
      <c r="P60" s="18" t="s">
        <v>2377</v>
      </c>
      <c r="Q60" s="20">
        <f t="shared" si="8"/>
        <v>15.26</v>
      </c>
      <c r="R60" s="20">
        <v>1</v>
      </c>
      <c r="S60" s="20">
        <f t="shared" si="9"/>
        <v>16</v>
      </c>
      <c r="T60" s="18"/>
      <c r="U60" s="20" t="str">
        <f t="shared" si="4"/>
        <v/>
      </c>
      <c r="V60" s="20">
        <v>1</v>
      </c>
      <c r="W60" s="20" t="str">
        <f t="shared" si="10"/>
        <v/>
      </c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</row>
    <row r="61" spans="1:48" s="4" customFormat="1">
      <c r="A61" s="1">
        <v>63</v>
      </c>
      <c r="B61" s="1" t="s">
        <v>2378</v>
      </c>
      <c r="C61" s="1" t="s">
        <v>2419</v>
      </c>
      <c r="D61" s="2" t="s">
        <v>39</v>
      </c>
      <c r="E61" s="5" t="s">
        <v>111</v>
      </c>
      <c r="F61" s="5" t="s">
        <v>148</v>
      </c>
      <c r="G61" s="2" t="s">
        <v>39</v>
      </c>
      <c r="H61" s="5" t="s">
        <v>2430</v>
      </c>
      <c r="I61" s="6">
        <v>1</v>
      </c>
      <c r="J61" s="6">
        <v>1</v>
      </c>
      <c r="K61" s="6">
        <f>4.02+3.2*2</f>
        <v>10.42</v>
      </c>
      <c r="L61" s="7">
        <f t="shared" si="6"/>
        <v>11</v>
      </c>
      <c r="M61" s="8"/>
      <c r="N61" s="9" t="s">
        <v>89</v>
      </c>
      <c r="O61" s="22" t="str">
        <f t="shared" si="7"/>
        <v/>
      </c>
      <c r="P61" s="18" t="s">
        <v>2382</v>
      </c>
      <c r="Q61" s="20">
        <f t="shared" si="8"/>
        <v>10.42</v>
      </c>
      <c r="R61" s="20">
        <v>1</v>
      </c>
      <c r="S61" s="20">
        <f t="shared" si="9"/>
        <v>11</v>
      </c>
      <c r="T61" s="18"/>
      <c r="U61" s="20" t="str">
        <f t="shared" si="4"/>
        <v/>
      </c>
      <c r="V61" s="20">
        <v>1</v>
      </c>
      <c r="W61" s="20" t="str">
        <f t="shared" si="10"/>
        <v/>
      </c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</row>
    <row r="62" spans="1:48" s="4" customFormat="1">
      <c r="A62" s="1">
        <v>64</v>
      </c>
      <c r="B62" s="1" t="s">
        <v>2383</v>
      </c>
      <c r="C62" s="1" t="s">
        <v>2420</v>
      </c>
      <c r="D62" s="2" t="s">
        <v>39</v>
      </c>
      <c r="E62" s="5" t="s">
        <v>111</v>
      </c>
      <c r="F62" s="5" t="s">
        <v>149</v>
      </c>
      <c r="G62" s="2" t="s">
        <v>39</v>
      </c>
      <c r="H62" s="5" t="s">
        <v>2434</v>
      </c>
      <c r="I62" s="6">
        <v>1</v>
      </c>
      <c r="J62" s="6">
        <v>1</v>
      </c>
      <c r="K62" s="6">
        <f>4.02+3.2*2</f>
        <v>10.42</v>
      </c>
      <c r="L62" s="7">
        <f t="shared" si="6"/>
        <v>11</v>
      </c>
      <c r="M62" s="8"/>
      <c r="N62" s="9" t="s">
        <v>89</v>
      </c>
      <c r="O62" s="22" t="str">
        <f t="shared" si="7"/>
        <v/>
      </c>
      <c r="P62" s="18" t="s">
        <v>2387</v>
      </c>
      <c r="Q62" s="20">
        <f t="shared" si="8"/>
        <v>10.42</v>
      </c>
      <c r="R62" s="20">
        <v>1</v>
      </c>
      <c r="S62" s="20">
        <f t="shared" si="9"/>
        <v>11</v>
      </c>
      <c r="T62" s="18"/>
      <c r="U62" s="20" t="str">
        <f t="shared" si="4"/>
        <v/>
      </c>
      <c r="V62" s="20">
        <v>1</v>
      </c>
      <c r="W62" s="20" t="str">
        <f t="shared" si="10"/>
        <v/>
      </c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</row>
    <row r="63" spans="1:48" s="4" customFormat="1">
      <c r="A63" s="1">
        <v>65</v>
      </c>
      <c r="B63" s="1" t="s">
        <v>2388</v>
      </c>
      <c r="C63" s="1" t="s">
        <v>2421</v>
      </c>
      <c r="D63" s="2" t="s">
        <v>39</v>
      </c>
      <c r="E63" s="5" t="s">
        <v>111</v>
      </c>
      <c r="F63" s="5" t="s">
        <v>150</v>
      </c>
      <c r="G63" s="2" t="s">
        <v>39</v>
      </c>
      <c r="H63" s="5" t="s">
        <v>2436</v>
      </c>
      <c r="I63" s="6">
        <v>1</v>
      </c>
      <c r="J63" s="6">
        <v>1</v>
      </c>
      <c r="K63" s="6">
        <f>7.86+3.2*2</f>
        <v>14.260000000000002</v>
      </c>
      <c r="L63" s="7">
        <f t="shared" si="6"/>
        <v>15</v>
      </c>
      <c r="M63" s="8"/>
      <c r="N63" s="9" t="s">
        <v>89</v>
      </c>
      <c r="O63" s="22" t="str">
        <f t="shared" si="7"/>
        <v/>
      </c>
      <c r="P63" s="18" t="s">
        <v>2397</v>
      </c>
      <c r="Q63" s="20">
        <f t="shared" si="8"/>
        <v>14.260000000000002</v>
      </c>
      <c r="R63" s="20">
        <v>1</v>
      </c>
      <c r="S63" s="20">
        <f t="shared" si="9"/>
        <v>15</v>
      </c>
      <c r="T63" s="18"/>
      <c r="U63" s="20" t="str">
        <f t="shared" si="4"/>
        <v/>
      </c>
      <c r="V63" s="20">
        <v>1</v>
      </c>
      <c r="W63" s="20" t="str">
        <f t="shared" si="10"/>
        <v/>
      </c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</row>
    <row r="64" spans="1:48" s="4" customFormat="1">
      <c r="A64" s="1">
        <v>66</v>
      </c>
      <c r="B64" s="1" t="s">
        <v>2398</v>
      </c>
      <c r="C64" s="1" t="s">
        <v>2423</v>
      </c>
      <c r="D64" s="2" t="s">
        <v>81</v>
      </c>
      <c r="E64" s="5" t="s">
        <v>112</v>
      </c>
      <c r="F64" s="5" t="s">
        <v>151</v>
      </c>
      <c r="G64" s="2" t="s">
        <v>81</v>
      </c>
      <c r="H64" s="5" t="s">
        <v>2371</v>
      </c>
      <c r="I64" s="6">
        <v>1</v>
      </c>
      <c r="J64" s="6">
        <v>1</v>
      </c>
      <c r="K64" s="6">
        <f>8.86+3.2*2</f>
        <v>15.26</v>
      </c>
      <c r="L64" s="7">
        <f t="shared" si="6"/>
        <v>16</v>
      </c>
      <c r="M64" s="8"/>
      <c r="N64" s="9" t="s">
        <v>89</v>
      </c>
      <c r="O64" s="22" t="str">
        <f t="shared" si="7"/>
        <v/>
      </c>
      <c r="P64" s="18" t="s">
        <v>2368</v>
      </c>
      <c r="Q64" s="20">
        <f t="shared" si="8"/>
        <v>15.26</v>
      </c>
      <c r="R64" s="20">
        <v>1</v>
      </c>
      <c r="S64" s="20">
        <f t="shared" si="9"/>
        <v>16</v>
      </c>
      <c r="T64" s="18"/>
      <c r="U64" s="20" t="str">
        <f t="shared" si="4"/>
        <v/>
      </c>
      <c r="V64" s="20">
        <v>1</v>
      </c>
      <c r="W64" s="20" t="str">
        <f t="shared" si="10"/>
        <v/>
      </c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</row>
    <row r="65" spans="1:48" s="4" customFormat="1">
      <c r="A65" s="1">
        <v>67</v>
      </c>
      <c r="B65" s="1" t="s">
        <v>2364</v>
      </c>
      <c r="C65" s="1" t="s">
        <v>2329</v>
      </c>
      <c r="D65" s="2" t="s">
        <v>81</v>
      </c>
      <c r="E65" s="5" t="s">
        <v>112</v>
      </c>
      <c r="F65" s="5" t="s">
        <v>152</v>
      </c>
      <c r="G65" s="2" t="s">
        <v>81</v>
      </c>
      <c r="H65" s="5" t="s">
        <v>2371</v>
      </c>
      <c r="I65" s="6">
        <v>1</v>
      </c>
      <c r="J65" s="6">
        <v>1</v>
      </c>
      <c r="K65" s="6">
        <f>4.02+3.2*2</f>
        <v>10.42</v>
      </c>
      <c r="L65" s="7">
        <f t="shared" si="6"/>
        <v>11</v>
      </c>
      <c r="M65" s="8"/>
      <c r="N65" s="9" t="s">
        <v>89</v>
      </c>
      <c r="O65" s="22" t="str">
        <f t="shared" si="7"/>
        <v/>
      </c>
      <c r="P65" s="18" t="s">
        <v>2368</v>
      </c>
      <c r="Q65" s="20">
        <f t="shared" si="8"/>
        <v>10.42</v>
      </c>
      <c r="R65" s="20">
        <v>1</v>
      </c>
      <c r="S65" s="20">
        <f t="shared" si="9"/>
        <v>11</v>
      </c>
      <c r="T65" s="18"/>
      <c r="U65" s="20" t="str">
        <f t="shared" si="4"/>
        <v/>
      </c>
      <c r="V65" s="20">
        <v>1</v>
      </c>
      <c r="W65" s="20" t="str">
        <f t="shared" si="10"/>
        <v/>
      </c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</row>
    <row r="66" spans="1:48" s="4" customFormat="1">
      <c r="A66" s="1">
        <v>68</v>
      </c>
      <c r="B66" s="1" t="s">
        <v>2364</v>
      </c>
      <c r="C66" s="1" t="s">
        <v>2329</v>
      </c>
      <c r="D66" s="2" t="s">
        <v>81</v>
      </c>
      <c r="E66" s="5" t="s">
        <v>112</v>
      </c>
      <c r="F66" s="5" t="s">
        <v>153</v>
      </c>
      <c r="G66" s="2" t="s">
        <v>81</v>
      </c>
      <c r="H66" s="5" t="s">
        <v>2371</v>
      </c>
      <c r="I66" s="6">
        <v>1</v>
      </c>
      <c r="J66" s="6">
        <v>1</v>
      </c>
      <c r="K66" s="6">
        <f>4.02+3.2*2</f>
        <v>10.42</v>
      </c>
      <c r="L66" s="7">
        <f t="shared" si="6"/>
        <v>11</v>
      </c>
      <c r="M66" s="8"/>
      <c r="N66" s="9" t="s">
        <v>89</v>
      </c>
      <c r="O66" s="22" t="str">
        <f t="shared" si="7"/>
        <v/>
      </c>
      <c r="P66" s="18" t="s">
        <v>2368</v>
      </c>
      <c r="Q66" s="20">
        <f t="shared" si="8"/>
        <v>10.42</v>
      </c>
      <c r="R66" s="20">
        <v>1</v>
      </c>
      <c r="S66" s="20">
        <f t="shared" si="9"/>
        <v>11</v>
      </c>
      <c r="T66" s="18"/>
      <c r="U66" s="20" t="str">
        <f t="shared" ref="U66:U129" si="11">IF(T66="","",K66)</f>
        <v/>
      </c>
      <c r="V66" s="20">
        <v>1</v>
      </c>
      <c r="W66" s="20" t="str">
        <f t="shared" si="10"/>
        <v/>
      </c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</row>
    <row r="67" spans="1:48" s="4" customFormat="1">
      <c r="A67" s="1">
        <v>69</v>
      </c>
      <c r="B67" s="1" t="s">
        <v>2364</v>
      </c>
      <c r="C67" s="1" t="s">
        <v>2329</v>
      </c>
      <c r="D67" s="2" t="s">
        <v>81</v>
      </c>
      <c r="E67" s="5" t="s">
        <v>112</v>
      </c>
      <c r="F67" s="5" t="s">
        <v>154</v>
      </c>
      <c r="G67" s="2" t="s">
        <v>81</v>
      </c>
      <c r="H67" s="5" t="s">
        <v>2371</v>
      </c>
      <c r="I67" s="6">
        <v>1</v>
      </c>
      <c r="J67" s="6">
        <v>1</v>
      </c>
      <c r="K67" s="6">
        <f>7.86+3.2*2</f>
        <v>14.260000000000002</v>
      </c>
      <c r="L67" s="7">
        <f t="shared" si="6"/>
        <v>15</v>
      </c>
      <c r="M67" s="8"/>
      <c r="N67" s="9" t="s">
        <v>89</v>
      </c>
      <c r="O67" s="22" t="str">
        <f t="shared" si="7"/>
        <v/>
      </c>
      <c r="P67" s="18" t="s">
        <v>2368</v>
      </c>
      <c r="Q67" s="20">
        <f t="shared" si="8"/>
        <v>14.260000000000002</v>
      </c>
      <c r="R67" s="20">
        <v>1</v>
      </c>
      <c r="S67" s="20">
        <f t="shared" si="9"/>
        <v>15</v>
      </c>
      <c r="T67" s="18"/>
      <c r="U67" s="20" t="str">
        <f t="shared" si="11"/>
        <v/>
      </c>
      <c r="V67" s="20">
        <v>1</v>
      </c>
      <c r="W67" s="20" t="str">
        <f t="shared" si="10"/>
        <v/>
      </c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</row>
    <row r="68" spans="1:48" s="4" customFormat="1">
      <c r="A68" s="1">
        <v>70</v>
      </c>
      <c r="B68" s="1" t="s">
        <v>2364</v>
      </c>
      <c r="C68" s="1" t="s">
        <v>2329</v>
      </c>
      <c r="D68" s="2" t="s">
        <v>82</v>
      </c>
      <c r="E68" s="5" t="s">
        <v>113</v>
      </c>
      <c r="F68" s="5" t="s">
        <v>155</v>
      </c>
      <c r="G68" s="2" t="s">
        <v>82</v>
      </c>
      <c r="H68" s="5" t="s">
        <v>2371</v>
      </c>
      <c r="I68" s="6">
        <v>1</v>
      </c>
      <c r="J68" s="6">
        <v>1</v>
      </c>
      <c r="K68" s="6">
        <f>8.86+3.2*2</f>
        <v>15.26</v>
      </c>
      <c r="L68" s="7">
        <f t="shared" si="6"/>
        <v>16</v>
      </c>
      <c r="M68" s="8"/>
      <c r="N68" s="9" t="s">
        <v>89</v>
      </c>
      <c r="O68" s="22" t="str">
        <f t="shared" si="7"/>
        <v/>
      </c>
      <c r="P68" s="18" t="s">
        <v>2368</v>
      </c>
      <c r="Q68" s="20">
        <f t="shared" si="8"/>
        <v>15.26</v>
      </c>
      <c r="R68" s="20">
        <v>1</v>
      </c>
      <c r="S68" s="20">
        <f t="shared" si="9"/>
        <v>16</v>
      </c>
      <c r="T68" s="18"/>
      <c r="U68" s="20" t="str">
        <f t="shared" si="11"/>
        <v/>
      </c>
      <c r="V68" s="20">
        <v>1</v>
      </c>
      <c r="W68" s="20" t="str">
        <f t="shared" si="10"/>
        <v/>
      </c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</row>
    <row r="69" spans="1:48" s="4" customFormat="1">
      <c r="A69" s="1">
        <v>71</v>
      </c>
      <c r="B69" s="1" t="s">
        <v>2364</v>
      </c>
      <c r="C69" s="1" t="s">
        <v>2329</v>
      </c>
      <c r="D69" s="2" t="s">
        <v>82</v>
      </c>
      <c r="E69" s="5" t="s">
        <v>113</v>
      </c>
      <c r="F69" s="5" t="s">
        <v>156</v>
      </c>
      <c r="G69" s="2" t="s">
        <v>82</v>
      </c>
      <c r="H69" s="5" t="s">
        <v>2371</v>
      </c>
      <c r="I69" s="6">
        <v>1</v>
      </c>
      <c r="J69" s="6">
        <v>1</v>
      </c>
      <c r="K69" s="6">
        <f>4.02+3.2*2</f>
        <v>10.42</v>
      </c>
      <c r="L69" s="7">
        <f t="shared" si="6"/>
        <v>11</v>
      </c>
      <c r="M69" s="8"/>
      <c r="N69" s="9" t="s">
        <v>89</v>
      </c>
      <c r="O69" s="22" t="str">
        <f t="shared" si="7"/>
        <v/>
      </c>
      <c r="P69" s="18" t="s">
        <v>2368</v>
      </c>
      <c r="Q69" s="20">
        <f t="shared" si="8"/>
        <v>10.42</v>
      </c>
      <c r="R69" s="20">
        <v>1</v>
      </c>
      <c r="S69" s="20">
        <f t="shared" si="9"/>
        <v>11</v>
      </c>
      <c r="T69" s="18"/>
      <c r="U69" s="20" t="str">
        <f t="shared" si="11"/>
        <v/>
      </c>
      <c r="V69" s="20">
        <v>1</v>
      </c>
      <c r="W69" s="20" t="str">
        <f t="shared" si="10"/>
        <v/>
      </c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</row>
    <row r="70" spans="1:48" s="4" customFormat="1">
      <c r="A70" s="1">
        <v>72</v>
      </c>
      <c r="B70" s="1" t="s">
        <v>2364</v>
      </c>
      <c r="C70" s="1" t="s">
        <v>2329</v>
      </c>
      <c r="D70" s="2" t="s">
        <v>82</v>
      </c>
      <c r="E70" s="5" t="s">
        <v>113</v>
      </c>
      <c r="F70" s="5" t="s">
        <v>157</v>
      </c>
      <c r="G70" s="2" t="s">
        <v>82</v>
      </c>
      <c r="H70" s="5" t="s">
        <v>2371</v>
      </c>
      <c r="I70" s="6">
        <v>1</v>
      </c>
      <c r="J70" s="6">
        <v>1</v>
      </c>
      <c r="K70" s="6">
        <f>4.02+3.2*2</f>
        <v>10.42</v>
      </c>
      <c r="L70" s="7">
        <f t="shared" si="6"/>
        <v>11</v>
      </c>
      <c r="M70" s="8"/>
      <c r="N70" s="9" t="s">
        <v>89</v>
      </c>
      <c r="O70" s="22" t="str">
        <f t="shared" si="7"/>
        <v/>
      </c>
      <c r="P70" s="18" t="s">
        <v>2368</v>
      </c>
      <c r="Q70" s="20">
        <f t="shared" si="8"/>
        <v>10.42</v>
      </c>
      <c r="R70" s="20">
        <v>1</v>
      </c>
      <c r="S70" s="20">
        <f t="shared" si="9"/>
        <v>11</v>
      </c>
      <c r="T70" s="18"/>
      <c r="U70" s="20" t="str">
        <f t="shared" si="11"/>
        <v/>
      </c>
      <c r="V70" s="20">
        <v>1</v>
      </c>
      <c r="W70" s="20" t="str">
        <f t="shared" si="10"/>
        <v/>
      </c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</row>
    <row r="71" spans="1:48" s="4" customFormat="1">
      <c r="A71" s="1">
        <v>73</v>
      </c>
      <c r="B71" s="1" t="s">
        <v>2364</v>
      </c>
      <c r="C71" s="1" t="s">
        <v>2329</v>
      </c>
      <c r="D71" s="2" t="s">
        <v>82</v>
      </c>
      <c r="E71" s="5" t="s">
        <v>113</v>
      </c>
      <c r="F71" s="5" t="s">
        <v>158</v>
      </c>
      <c r="G71" s="2" t="s">
        <v>82</v>
      </c>
      <c r="H71" s="5" t="s">
        <v>2371</v>
      </c>
      <c r="I71" s="6">
        <v>1</v>
      </c>
      <c r="J71" s="6">
        <v>1</v>
      </c>
      <c r="K71" s="6">
        <f>7.86+3.2*2</f>
        <v>14.260000000000002</v>
      </c>
      <c r="L71" s="7">
        <f t="shared" si="6"/>
        <v>15</v>
      </c>
      <c r="M71" s="8"/>
      <c r="N71" s="9" t="s">
        <v>89</v>
      </c>
      <c r="O71" s="22" t="str">
        <f t="shared" si="7"/>
        <v/>
      </c>
      <c r="P71" s="18" t="s">
        <v>2368</v>
      </c>
      <c r="Q71" s="20">
        <f t="shared" si="8"/>
        <v>14.260000000000002</v>
      </c>
      <c r="R71" s="20">
        <v>1</v>
      </c>
      <c r="S71" s="20">
        <f t="shared" si="9"/>
        <v>15</v>
      </c>
      <c r="T71" s="18"/>
      <c r="U71" s="20" t="str">
        <f t="shared" si="11"/>
        <v/>
      </c>
      <c r="V71" s="20">
        <v>1</v>
      </c>
      <c r="W71" s="20" t="str">
        <f t="shared" si="10"/>
        <v/>
      </c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</row>
    <row r="72" spans="1:48" s="4" customFormat="1">
      <c r="A72" s="1">
        <v>74</v>
      </c>
      <c r="B72" s="1" t="s">
        <v>2364</v>
      </c>
      <c r="C72" s="1" t="s">
        <v>2329</v>
      </c>
      <c r="D72" s="2" t="s">
        <v>83</v>
      </c>
      <c r="E72" s="5" t="s">
        <v>114</v>
      </c>
      <c r="F72" s="5" t="s">
        <v>159</v>
      </c>
      <c r="G72" s="2" t="s">
        <v>83</v>
      </c>
      <c r="H72" s="5" t="s">
        <v>2371</v>
      </c>
      <c r="I72" s="6">
        <v>1</v>
      </c>
      <c r="J72" s="6">
        <v>1</v>
      </c>
      <c r="K72" s="6">
        <f>8.86+3.2*2</f>
        <v>15.26</v>
      </c>
      <c r="L72" s="7">
        <f t="shared" si="6"/>
        <v>16</v>
      </c>
      <c r="M72" s="8"/>
      <c r="N72" s="9" t="s">
        <v>89</v>
      </c>
      <c r="O72" s="22" t="str">
        <f t="shared" si="7"/>
        <v/>
      </c>
      <c r="P72" s="18" t="s">
        <v>2368</v>
      </c>
      <c r="Q72" s="20">
        <f t="shared" si="8"/>
        <v>15.26</v>
      </c>
      <c r="R72" s="20">
        <v>1</v>
      </c>
      <c r="S72" s="20">
        <f t="shared" si="9"/>
        <v>16</v>
      </c>
      <c r="T72" s="18"/>
      <c r="U72" s="20" t="str">
        <f t="shared" si="11"/>
        <v/>
      </c>
      <c r="V72" s="20">
        <v>1</v>
      </c>
      <c r="W72" s="20" t="str">
        <f t="shared" si="10"/>
        <v/>
      </c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</row>
    <row r="73" spans="1:48" s="4" customFormat="1">
      <c r="A73" s="1">
        <v>75</v>
      </c>
      <c r="B73" s="1" t="s">
        <v>2364</v>
      </c>
      <c r="C73" s="1" t="s">
        <v>2329</v>
      </c>
      <c r="D73" s="2" t="s">
        <v>83</v>
      </c>
      <c r="E73" s="5" t="s">
        <v>114</v>
      </c>
      <c r="F73" s="5" t="s">
        <v>160</v>
      </c>
      <c r="G73" s="2" t="s">
        <v>83</v>
      </c>
      <c r="H73" s="5" t="s">
        <v>2371</v>
      </c>
      <c r="I73" s="6">
        <v>1</v>
      </c>
      <c r="J73" s="6">
        <v>1</v>
      </c>
      <c r="K73" s="6">
        <f>4.02+3.2*2</f>
        <v>10.42</v>
      </c>
      <c r="L73" s="7">
        <f t="shared" si="6"/>
        <v>11</v>
      </c>
      <c r="M73" s="8"/>
      <c r="N73" s="9" t="s">
        <v>89</v>
      </c>
      <c r="O73" s="22" t="str">
        <f t="shared" si="7"/>
        <v/>
      </c>
      <c r="P73" s="18" t="s">
        <v>2368</v>
      </c>
      <c r="Q73" s="20">
        <f t="shared" si="8"/>
        <v>10.42</v>
      </c>
      <c r="R73" s="20">
        <v>1</v>
      </c>
      <c r="S73" s="20">
        <f t="shared" si="9"/>
        <v>11</v>
      </c>
      <c r="T73" s="18"/>
      <c r="U73" s="20" t="str">
        <f t="shared" si="11"/>
        <v/>
      </c>
      <c r="V73" s="20">
        <v>1</v>
      </c>
      <c r="W73" s="20" t="str">
        <f t="shared" si="10"/>
        <v/>
      </c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</row>
    <row r="74" spans="1:48" s="4" customFormat="1">
      <c r="A74" s="1">
        <v>76</v>
      </c>
      <c r="B74" s="1" t="s">
        <v>2364</v>
      </c>
      <c r="C74" s="1" t="s">
        <v>2329</v>
      </c>
      <c r="D74" s="2" t="s">
        <v>83</v>
      </c>
      <c r="E74" s="5" t="s">
        <v>114</v>
      </c>
      <c r="F74" s="5" t="s">
        <v>161</v>
      </c>
      <c r="G74" s="2" t="s">
        <v>83</v>
      </c>
      <c r="H74" s="5" t="s">
        <v>2371</v>
      </c>
      <c r="I74" s="6">
        <v>1</v>
      </c>
      <c r="J74" s="6">
        <v>1</v>
      </c>
      <c r="K74" s="6">
        <f>4.02+3.2*2</f>
        <v>10.42</v>
      </c>
      <c r="L74" s="7">
        <f t="shared" si="6"/>
        <v>11</v>
      </c>
      <c r="M74" s="8"/>
      <c r="N74" s="9" t="s">
        <v>89</v>
      </c>
      <c r="O74" s="22" t="str">
        <f t="shared" si="7"/>
        <v/>
      </c>
      <c r="P74" s="18" t="s">
        <v>2368</v>
      </c>
      <c r="Q74" s="20">
        <f t="shared" si="8"/>
        <v>10.42</v>
      </c>
      <c r="R74" s="20">
        <v>1</v>
      </c>
      <c r="S74" s="20">
        <f t="shared" si="9"/>
        <v>11</v>
      </c>
      <c r="T74" s="18"/>
      <c r="U74" s="20" t="str">
        <f t="shared" si="11"/>
        <v/>
      </c>
      <c r="V74" s="20">
        <v>1</v>
      </c>
      <c r="W74" s="20" t="str">
        <f t="shared" si="10"/>
        <v/>
      </c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</row>
    <row r="75" spans="1:48" s="4" customFormat="1">
      <c r="A75" s="1">
        <v>77</v>
      </c>
      <c r="B75" s="1" t="s">
        <v>2364</v>
      </c>
      <c r="C75" s="1" t="s">
        <v>2329</v>
      </c>
      <c r="D75" s="2" t="s">
        <v>83</v>
      </c>
      <c r="E75" s="5" t="s">
        <v>114</v>
      </c>
      <c r="F75" s="5" t="s">
        <v>162</v>
      </c>
      <c r="G75" s="2" t="s">
        <v>83</v>
      </c>
      <c r="H75" s="5" t="s">
        <v>2371</v>
      </c>
      <c r="I75" s="6">
        <v>1</v>
      </c>
      <c r="J75" s="6">
        <v>1</v>
      </c>
      <c r="K75" s="6">
        <f>7.86+3.2*2</f>
        <v>14.260000000000002</v>
      </c>
      <c r="L75" s="7">
        <f t="shared" si="6"/>
        <v>15</v>
      </c>
      <c r="M75" s="8"/>
      <c r="N75" s="9" t="s">
        <v>89</v>
      </c>
      <c r="O75" s="22" t="str">
        <f t="shared" si="7"/>
        <v/>
      </c>
      <c r="P75" s="18" t="s">
        <v>2368</v>
      </c>
      <c r="Q75" s="20">
        <f t="shared" si="8"/>
        <v>14.260000000000002</v>
      </c>
      <c r="R75" s="20">
        <v>1</v>
      </c>
      <c r="S75" s="20">
        <f t="shared" si="9"/>
        <v>15</v>
      </c>
      <c r="T75" s="18"/>
      <c r="U75" s="20" t="str">
        <f t="shared" si="11"/>
        <v/>
      </c>
      <c r="V75" s="20">
        <v>1</v>
      </c>
      <c r="W75" s="20" t="str">
        <f t="shared" si="10"/>
        <v/>
      </c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</row>
    <row r="76" spans="1:48" s="4" customFormat="1">
      <c r="A76" s="1">
        <v>78</v>
      </c>
      <c r="B76" s="1" t="s">
        <v>2364</v>
      </c>
      <c r="C76" s="1" t="s">
        <v>2329</v>
      </c>
      <c r="D76" s="2" t="s">
        <v>84</v>
      </c>
      <c r="E76" s="5" t="s">
        <v>115</v>
      </c>
      <c r="F76" s="5" t="s">
        <v>2437</v>
      </c>
      <c r="G76" s="2" t="s">
        <v>84</v>
      </c>
      <c r="H76" s="5" t="s">
        <v>2371</v>
      </c>
      <c r="I76" s="6">
        <v>1</v>
      </c>
      <c r="J76" s="6">
        <v>1</v>
      </c>
      <c r="K76" s="6">
        <f>8.86+3.2*2</f>
        <v>15.26</v>
      </c>
      <c r="L76" s="7">
        <f t="shared" si="6"/>
        <v>16</v>
      </c>
      <c r="M76" s="8"/>
      <c r="N76" s="9" t="s">
        <v>89</v>
      </c>
      <c r="O76" s="22" t="str">
        <f t="shared" si="7"/>
        <v/>
      </c>
      <c r="P76" s="18" t="s">
        <v>2368</v>
      </c>
      <c r="Q76" s="20">
        <f t="shared" si="8"/>
        <v>15.26</v>
      </c>
      <c r="R76" s="20">
        <v>1</v>
      </c>
      <c r="S76" s="20">
        <f t="shared" si="9"/>
        <v>16</v>
      </c>
      <c r="T76" s="18"/>
      <c r="U76" s="20" t="str">
        <f t="shared" si="11"/>
        <v/>
      </c>
      <c r="V76" s="20">
        <v>1</v>
      </c>
      <c r="W76" s="20" t="str">
        <f t="shared" si="10"/>
        <v/>
      </c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</row>
    <row r="77" spans="1:48" s="4" customFormat="1">
      <c r="A77" s="1">
        <v>79</v>
      </c>
      <c r="B77" s="1" t="s">
        <v>2364</v>
      </c>
      <c r="C77" s="1" t="s">
        <v>2329</v>
      </c>
      <c r="D77" s="2" t="s">
        <v>84</v>
      </c>
      <c r="E77" s="5" t="s">
        <v>115</v>
      </c>
      <c r="F77" s="5" t="s">
        <v>163</v>
      </c>
      <c r="G77" s="2" t="s">
        <v>84</v>
      </c>
      <c r="H77" s="5" t="s">
        <v>2371</v>
      </c>
      <c r="I77" s="6">
        <v>1</v>
      </c>
      <c r="J77" s="6">
        <v>1</v>
      </c>
      <c r="K77" s="6">
        <f>10.32+3.2*2</f>
        <v>16.72</v>
      </c>
      <c r="L77" s="7">
        <f t="shared" si="6"/>
        <v>17</v>
      </c>
      <c r="M77" s="8"/>
      <c r="N77" s="9" t="s">
        <v>89</v>
      </c>
      <c r="O77" s="22" t="str">
        <f t="shared" si="7"/>
        <v/>
      </c>
      <c r="P77" s="18" t="s">
        <v>2368</v>
      </c>
      <c r="Q77" s="20">
        <f t="shared" si="8"/>
        <v>16.72</v>
      </c>
      <c r="R77" s="20">
        <v>1</v>
      </c>
      <c r="S77" s="20">
        <f t="shared" si="9"/>
        <v>17</v>
      </c>
      <c r="T77" s="18"/>
      <c r="U77" s="20" t="str">
        <f t="shared" si="11"/>
        <v/>
      </c>
      <c r="V77" s="20">
        <v>1</v>
      </c>
      <c r="W77" s="20" t="str">
        <f t="shared" si="10"/>
        <v/>
      </c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</row>
    <row r="78" spans="1:48" s="4" customFormat="1">
      <c r="A78" s="1">
        <v>80</v>
      </c>
      <c r="B78" s="1" t="s">
        <v>2364</v>
      </c>
      <c r="C78" s="1" t="s">
        <v>2329</v>
      </c>
      <c r="D78" s="2" t="s">
        <v>84</v>
      </c>
      <c r="E78" s="5" t="s">
        <v>115</v>
      </c>
      <c r="F78" s="5" t="s">
        <v>164</v>
      </c>
      <c r="G78" s="2" t="s">
        <v>84</v>
      </c>
      <c r="H78" s="5" t="s">
        <v>2371</v>
      </c>
      <c r="I78" s="6">
        <v>1</v>
      </c>
      <c r="J78" s="6">
        <v>1</v>
      </c>
      <c r="K78" s="6">
        <f>4.02+3.2*2</f>
        <v>10.42</v>
      </c>
      <c r="L78" s="7">
        <f t="shared" si="6"/>
        <v>11</v>
      </c>
      <c r="M78" s="8"/>
      <c r="N78" s="9" t="s">
        <v>89</v>
      </c>
      <c r="O78" s="22" t="str">
        <f t="shared" si="7"/>
        <v/>
      </c>
      <c r="P78" s="18" t="s">
        <v>2368</v>
      </c>
      <c r="Q78" s="20">
        <f t="shared" si="8"/>
        <v>10.42</v>
      </c>
      <c r="R78" s="20">
        <v>1</v>
      </c>
      <c r="S78" s="20">
        <f t="shared" si="9"/>
        <v>11</v>
      </c>
      <c r="T78" s="18"/>
      <c r="U78" s="20" t="str">
        <f t="shared" si="11"/>
        <v/>
      </c>
      <c r="V78" s="20">
        <v>1</v>
      </c>
      <c r="W78" s="20" t="str">
        <f t="shared" si="10"/>
        <v/>
      </c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</row>
    <row r="79" spans="1:48" s="4" customFormat="1">
      <c r="A79" s="1">
        <v>81</v>
      </c>
      <c r="B79" s="1" t="s">
        <v>2364</v>
      </c>
      <c r="C79" s="1" t="s">
        <v>2329</v>
      </c>
      <c r="D79" s="2" t="s">
        <v>84</v>
      </c>
      <c r="E79" s="5" t="s">
        <v>115</v>
      </c>
      <c r="F79" s="5" t="s">
        <v>2438</v>
      </c>
      <c r="G79" s="2" t="s">
        <v>84</v>
      </c>
      <c r="H79" s="5" t="s">
        <v>2371</v>
      </c>
      <c r="I79" s="6">
        <v>1</v>
      </c>
      <c r="J79" s="6">
        <v>1</v>
      </c>
      <c r="K79" s="6">
        <f>7.86+3.2*2</f>
        <v>14.260000000000002</v>
      </c>
      <c r="L79" s="7">
        <f t="shared" si="6"/>
        <v>15</v>
      </c>
      <c r="M79" s="8"/>
      <c r="N79" s="9" t="s">
        <v>89</v>
      </c>
      <c r="O79" s="22" t="str">
        <f t="shared" si="7"/>
        <v/>
      </c>
      <c r="P79" s="18" t="s">
        <v>2368</v>
      </c>
      <c r="Q79" s="20">
        <f t="shared" si="8"/>
        <v>14.260000000000002</v>
      </c>
      <c r="R79" s="20">
        <v>1</v>
      </c>
      <c r="S79" s="20">
        <f t="shared" si="9"/>
        <v>15</v>
      </c>
      <c r="T79" s="18"/>
      <c r="U79" s="20" t="str">
        <f t="shared" si="11"/>
        <v/>
      </c>
      <c r="V79" s="20">
        <v>1</v>
      </c>
      <c r="W79" s="20" t="str">
        <f t="shared" si="10"/>
        <v/>
      </c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</row>
    <row r="80" spans="1:48" s="4" customFormat="1">
      <c r="A80" s="1">
        <v>82</v>
      </c>
      <c r="B80" s="1" t="s">
        <v>2364</v>
      </c>
      <c r="C80" s="1" t="s">
        <v>2331</v>
      </c>
      <c r="D80" s="2" t="s">
        <v>2439</v>
      </c>
      <c r="E80" s="5" t="s">
        <v>91</v>
      </c>
      <c r="F80" s="5" t="s">
        <v>165</v>
      </c>
      <c r="G80" s="2" t="s">
        <v>2432</v>
      </c>
      <c r="H80" s="5" t="s">
        <v>2428</v>
      </c>
      <c r="I80" s="6">
        <v>1</v>
      </c>
      <c r="J80" s="6">
        <v>1</v>
      </c>
      <c r="K80" s="6">
        <f>8.6+3.2*2</f>
        <v>15</v>
      </c>
      <c r="L80" s="7">
        <f t="shared" si="6"/>
        <v>15</v>
      </c>
      <c r="M80" s="8"/>
      <c r="N80" s="9" t="s">
        <v>89</v>
      </c>
      <c r="O80" s="22" t="str">
        <f t="shared" si="7"/>
        <v/>
      </c>
      <c r="P80" s="18" t="s">
        <v>166</v>
      </c>
      <c r="Q80" s="20">
        <f t="shared" si="8"/>
        <v>15</v>
      </c>
      <c r="R80" s="20">
        <v>1</v>
      </c>
      <c r="S80" s="20">
        <f t="shared" si="9"/>
        <v>15</v>
      </c>
      <c r="T80" s="18"/>
      <c r="U80" s="20" t="str">
        <f t="shared" si="11"/>
        <v/>
      </c>
      <c r="V80" s="20">
        <v>1</v>
      </c>
      <c r="W80" s="20" t="str">
        <f t="shared" si="10"/>
        <v/>
      </c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</row>
    <row r="81" spans="1:48" s="4" customFormat="1">
      <c r="A81" s="1">
        <v>83</v>
      </c>
      <c r="B81" s="1" t="s">
        <v>2412</v>
      </c>
      <c r="C81" s="1" t="s">
        <v>2413</v>
      </c>
      <c r="D81" s="2" t="s">
        <v>2440</v>
      </c>
      <c r="E81" s="5" t="s">
        <v>91</v>
      </c>
      <c r="F81" s="5" t="s">
        <v>167</v>
      </c>
      <c r="G81" s="2" t="s">
        <v>2431</v>
      </c>
      <c r="H81" s="5" t="s">
        <v>2430</v>
      </c>
      <c r="I81" s="6">
        <v>1</v>
      </c>
      <c r="J81" s="6">
        <v>1</v>
      </c>
      <c r="K81" s="6">
        <f>10.43+3.2*2</f>
        <v>16.829999999999998</v>
      </c>
      <c r="L81" s="7">
        <f t="shared" si="6"/>
        <v>17</v>
      </c>
      <c r="M81" s="8"/>
      <c r="N81" s="9" t="s">
        <v>89</v>
      </c>
      <c r="O81" s="22" t="str">
        <f t="shared" si="7"/>
        <v/>
      </c>
      <c r="P81" s="18" t="s">
        <v>166</v>
      </c>
      <c r="Q81" s="20">
        <f t="shared" si="8"/>
        <v>16.829999999999998</v>
      </c>
      <c r="R81" s="20">
        <v>1</v>
      </c>
      <c r="S81" s="20">
        <f t="shared" si="9"/>
        <v>17</v>
      </c>
      <c r="T81" s="18"/>
      <c r="U81" s="20" t="str">
        <f t="shared" si="11"/>
        <v/>
      </c>
      <c r="V81" s="20">
        <v>1</v>
      </c>
      <c r="W81" s="20" t="str">
        <f t="shared" si="10"/>
        <v/>
      </c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</row>
    <row r="82" spans="1:48" s="4" customFormat="1">
      <c r="A82" s="1">
        <v>84</v>
      </c>
      <c r="B82" s="1" t="s">
        <v>2412</v>
      </c>
      <c r="C82" s="1" t="s">
        <v>2413</v>
      </c>
      <c r="D82" s="2" t="s">
        <v>2440</v>
      </c>
      <c r="E82" s="5" t="s">
        <v>91</v>
      </c>
      <c r="F82" s="5" t="s">
        <v>168</v>
      </c>
      <c r="G82" s="2" t="s">
        <v>2433</v>
      </c>
      <c r="H82" s="5" t="s">
        <v>2434</v>
      </c>
      <c r="I82" s="6">
        <v>1</v>
      </c>
      <c r="J82" s="6">
        <v>1</v>
      </c>
      <c r="K82" s="6">
        <f>3.96+3.2*2</f>
        <v>10.36</v>
      </c>
      <c r="L82" s="7">
        <f t="shared" si="6"/>
        <v>11</v>
      </c>
      <c r="M82" s="8"/>
      <c r="N82" s="9" t="s">
        <v>89</v>
      </c>
      <c r="O82" s="22" t="str">
        <f t="shared" si="7"/>
        <v/>
      </c>
      <c r="P82" s="18" t="s">
        <v>166</v>
      </c>
      <c r="Q82" s="20">
        <f t="shared" si="8"/>
        <v>10.36</v>
      </c>
      <c r="R82" s="20">
        <v>1</v>
      </c>
      <c r="S82" s="20">
        <f t="shared" si="9"/>
        <v>11</v>
      </c>
      <c r="T82" s="18"/>
      <c r="U82" s="20" t="str">
        <f t="shared" si="11"/>
        <v/>
      </c>
      <c r="V82" s="20">
        <v>1</v>
      </c>
      <c r="W82" s="20" t="str">
        <f t="shared" si="10"/>
        <v/>
      </c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</row>
    <row r="83" spans="1:48" s="4" customFormat="1">
      <c r="A83" s="1">
        <v>85</v>
      </c>
      <c r="B83" s="1" t="s">
        <v>2412</v>
      </c>
      <c r="C83" s="1" t="s">
        <v>2413</v>
      </c>
      <c r="D83" s="2" t="s">
        <v>2440</v>
      </c>
      <c r="E83" s="5" t="s">
        <v>91</v>
      </c>
      <c r="F83" s="5" t="s">
        <v>169</v>
      </c>
      <c r="G83" s="2" t="s">
        <v>2435</v>
      </c>
      <c r="H83" s="5" t="s">
        <v>2436</v>
      </c>
      <c r="I83" s="6">
        <v>1</v>
      </c>
      <c r="J83" s="6">
        <v>1</v>
      </c>
      <c r="K83" s="6">
        <f>7.12+3.2*2</f>
        <v>13.52</v>
      </c>
      <c r="L83" s="7">
        <f t="shared" si="6"/>
        <v>14</v>
      </c>
      <c r="M83" s="8"/>
      <c r="N83" s="9" t="s">
        <v>89</v>
      </c>
      <c r="O83" s="22" t="str">
        <f t="shared" si="7"/>
        <v/>
      </c>
      <c r="P83" s="18" t="s">
        <v>166</v>
      </c>
      <c r="Q83" s="20">
        <f t="shared" si="8"/>
        <v>13.52</v>
      </c>
      <c r="R83" s="20">
        <v>1</v>
      </c>
      <c r="S83" s="20">
        <f t="shared" si="9"/>
        <v>14</v>
      </c>
      <c r="T83" s="18"/>
      <c r="U83" s="20" t="str">
        <f t="shared" si="11"/>
        <v/>
      </c>
      <c r="V83" s="20">
        <v>1</v>
      </c>
      <c r="W83" s="20" t="str">
        <f t="shared" si="10"/>
        <v/>
      </c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</row>
    <row r="84" spans="1:48" s="4" customFormat="1">
      <c r="A84" s="1">
        <v>86</v>
      </c>
      <c r="B84" s="1" t="s">
        <v>2412</v>
      </c>
      <c r="C84" s="1" t="s">
        <v>2413</v>
      </c>
      <c r="D84" s="2" t="s">
        <v>41</v>
      </c>
      <c r="E84" s="5" t="s">
        <v>92</v>
      </c>
      <c r="F84" s="5" t="s">
        <v>170</v>
      </c>
      <c r="G84" s="2" t="s">
        <v>41</v>
      </c>
      <c r="H84" s="5" t="s">
        <v>2428</v>
      </c>
      <c r="I84" s="6">
        <v>1</v>
      </c>
      <c r="J84" s="6">
        <v>1</v>
      </c>
      <c r="K84" s="6">
        <f>8.6+3.2*2</f>
        <v>15</v>
      </c>
      <c r="L84" s="7">
        <f t="shared" si="6"/>
        <v>15</v>
      </c>
      <c r="M84" s="8"/>
      <c r="N84" s="9" t="s">
        <v>89</v>
      </c>
      <c r="O84" s="22" t="str">
        <f t="shared" si="7"/>
        <v/>
      </c>
      <c r="P84" s="18" t="s">
        <v>166</v>
      </c>
      <c r="Q84" s="20">
        <f t="shared" si="8"/>
        <v>15</v>
      </c>
      <c r="R84" s="20">
        <v>1</v>
      </c>
      <c r="S84" s="20">
        <f t="shared" si="9"/>
        <v>15</v>
      </c>
      <c r="T84" s="18"/>
      <c r="U84" s="20" t="str">
        <f t="shared" si="11"/>
        <v/>
      </c>
      <c r="V84" s="20">
        <v>1</v>
      </c>
      <c r="W84" s="20" t="str">
        <f t="shared" si="10"/>
        <v/>
      </c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</row>
    <row r="85" spans="1:48" s="4" customFormat="1">
      <c r="A85" s="1">
        <v>87</v>
      </c>
      <c r="B85" s="1" t="s">
        <v>2412</v>
      </c>
      <c r="C85" s="1" t="s">
        <v>2413</v>
      </c>
      <c r="D85" s="2" t="s">
        <v>41</v>
      </c>
      <c r="E85" s="5" t="s">
        <v>92</v>
      </c>
      <c r="F85" s="5" t="s">
        <v>171</v>
      </c>
      <c r="G85" s="2" t="s">
        <v>41</v>
      </c>
      <c r="H85" s="5" t="s">
        <v>2430</v>
      </c>
      <c r="I85" s="6">
        <v>1</v>
      </c>
      <c r="J85" s="6">
        <v>1</v>
      </c>
      <c r="K85" s="6">
        <f>10.43+3.2*2</f>
        <v>16.829999999999998</v>
      </c>
      <c r="L85" s="7">
        <f t="shared" si="6"/>
        <v>17</v>
      </c>
      <c r="M85" s="8"/>
      <c r="N85" s="9" t="s">
        <v>89</v>
      </c>
      <c r="O85" s="22" t="str">
        <f t="shared" si="7"/>
        <v/>
      </c>
      <c r="P85" s="18" t="s">
        <v>166</v>
      </c>
      <c r="Q85" s="20">
        <f t="shared" si="8"/>
        <v>16.829999999999998</v>
      </c>
      <c r="R85" s="20">
        <v>1</v>
      </c>
      <c r="S85" s="20">
        <f t="shared" si="9"/>
        <v>17</v>
      </c>
      <c r="T85" s="18"/>
      <c r="U85" s="20" t="str">
        <f t="shared" si="11"/>
        <v/>
      </c>
      <c r="V85" s="20">
        <v>1</v>
      </c>
      <c r="W85" s="20" t="str">
        <f t="shared" si="10"/>
        <v/>
      </c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</row>
    <row r="86" spans="1:48" s="4" customFormat="1">
      <c r="A86" s="1">
        <v>88</v>
      </c>
      <c r="B86" s="1" t="s">
        <v>2412</v>
      </c>
      <c r="C86" s="1" t="s">
        <v>2413</v>
      </c>
      <c r="D86" s="2" t="s">
        <v>41</v>
      </c>
      <c r="E86" s="5" t="s">
        <v>92</v>
      </c>
      <c r="F86" s="5" t="s">
        <v>172</v>
      </c>
      <c r="G86" s="2" t="s">
        <v>41</v>
      </c>
      <c r="H86" s="5" t="s">
        <v>2434</v>
      </c>
      <c r="I86" s="6">
        <v>1</v>
      </c>
      <c r="J86" s="6">
        <v>1</v>
      </c>
      <c r="K86" s="6">
        <f>3.96+3.2*2</f>
        <v>10.36</v>
      </c>
      <c r="L86" s="7">
        <f t="shared" si="6"/>
        <v>11</v>
      </c>
      <c r="M86" s="8"/>
      <c r="N86" s="9" t="s">
        <v>89</v>
      </c>
      <c r="O86" s="22" t="str">
        <f t="shared" si="7"/>
        <v/>
      </c>
      <c r="P86" s="18" t="s">
        <v>166</v>
      </c>
      <c r="Q86" s="20">
        <f t="shared" si="8"/>
        <v>10.36</v>
      </c>
      <c r="R86" s="20">
        <v>1</v>
      </c>
      <c r="S86" s="20">
        <f t="shared" si="9"/>
        <v>11</v>
      </c>
      <c r="T86" s="18"/>
      <c r="U86" s="20" t="str">
        <f t="shared" si="11"/>
        <v/>
      </c>
      <c r="V86" s="20">
        <v>1</v>
      </c>
      <c r="W86" s="20" t="str">
        <f t="shared" si="10"/>
        <v/>
      </c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</row>
    <row r="87" spans="1:48" s="4" customFormat="1">
      <c r="A87" s="1">
        <v>89</v>
      </c>
      <c r="B87" s="1" t="s">
        <v>2412</v>
      </c>
      <c r="C87" s="1" t="s">
        <v>2413</v>
      </c>
      <c r="D87" s="2" t="s">
        <v>41</v>
      </c>
      <c r="E87" s="5" t="s">
        <v>92</v>
      </c>
      <c r="F87" s="5" t="s">
        <v>173</v>
      </c>
      <c r="G87" s="2" t="s">
        <v>41</v>
      </c>
      <c r="H87" s="5" t="s">
        <v>2436</v>
      </c>
      <c r="I87" s="6">
        <v>1</v>
      </c>
      <c r="J87" s="6">
        <v>1</v>
      </c>
      <c r="K87" s="6">
        <f>7.12+3.2*2</f>
        <v>13.52</v>
      </c>
      <c r="L87" s="7">
        <f t="shared" si="6"/>
        <v>14</v>
      </c>
      <c r="M87" s="8"/>
      <c r="N87" s="9" t="s">
        <v>89</v>
      </c>
      <c r="O87" s="22" t="str">
        <f t="shared" si="7"/>
        <v/>
      </c>
      <c r="P87" s="18" t="s">
        <v>166</v>
      </c>
      <c r="Q87" s="20">
        <f t="shared" si="8"/>
        <v>13.52</v>
      </c>
      <c r="R87" s="20">
        <v>1</v>
      </c>
      <c r="S87" s="20">
        <f t="shared" si="9"/>
        <v>14</v>
      </c>
      <c r="T87" s="18"/>
      <c r="U87" s="20" t="str">
        <f t="shared" si="11"/>
        <v/>
      </c>
      <c r="V87" s="20">
        <v>1</v>
      </c>
      <c r="W87" s="20" t="str">
        <f t="shared" si="10"/>
        <v/>
      </c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</row>
    <row r="88" spans="1:48" s="4" customFormat="1">
      <c r="A88" s="1">
        <v>90</v>
      </c>
      <c r="B88" s="1" t="s">
        <v>2412</v>
      </c>
      <c r="C88" s="1" t="s">
        <v>2413</v>
      </c>
      <c r="D88" s="2" t="s">
        <v>33</v>
      </c>
      <c r="E88" s="5" t="s">
        <v>93</v>
      </c>
      <c r="F88" s="5" t="s">
        <v>174</v>
      </c>
      <c r="G88" s="2" t="s">
        <v>33</v>
      </c>
      <c r="H88" s="5" t="s">
        <v>2428</v>
      </c>
      <c r="I88" s="6">
        <v>1</v>
      </c>
      <c r="J88" s="6">
        <v>1</v>
      </c>
      <c r="K88" s="6">
        <f>8.6+3.2*2</f>
        <v>15</v>
      </c>
      <c r="L88" s="7">
        <f t="shared" si="6"/>
        <v>15</v>
      </c>
      <c r="M88" s="8"/>
      <c r="N88" s="9" t="s">
        <v>89</v>
      </c>
      <c r="O88" s="22" t="str">
        <f t="shared" si="7"/>
        <v/>
      </c>
      <c r="P88" s="18" t="s">
        <v>166</v>
      </c>
      <c r="Q88" s="20">
        <f t="shared" si="8"/>
        <v>15</v>
      </c>
      <c r="R88" s="20">
        <v>1</v>
      </c>
      <c r="S88" s="20">
        <f t="shared" si="9"/>
        <v>15</v>
      </c>
      <c r="T88" s="18"/>
      <c r="U88" s="20" t="str">
        <f t="shared" si="11"/>
        <v/>
      </c>
      <c r="V88" s="20">
        <v>1</v>
      </c>
      <c r="W88" s="20" t="str">
        <f t="shared" si="10"/>
        <v/>
      </c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</row>
    <row r="89" spans="1:48" s="4" customFormat="1">
      <c r="A89" s="1">
        <v>91</v>
      </c>
      <c r="B89" s="1" t="s">
        <v>2412</v>
      </c>
      <c r="C89" s="1" t="s">
        <v>2413</v>
      </c>
      <c r="D89" s="2" t="s">
        <v>33</v>
      </c>
      <c r="E89" s="5" t="s">
        <v>93</v>
      </c>
      <c r="F89" s="5" t="s">
        <v>175</v>
      </c>
      <c r="G89" s="2" t="s">
        <v>33</v>
      </c>
      <c r="H89" s="5" t="s">
        <v>2430</v>
      </c>
      <c r="I89" s="6">
        <v>1</v>
      </c>
      <c r="J89" s="6">
        <v>1</v>
      </c>
      <c r="K89" s="6">
        <f>10.43+3.2*2</f>
        <v>16.829999999999998</v>
      </c>
      <c r="L89" s="7">
        <f t="shared" si="6"/>
        <v>17</v>
      </c>
      <c r="M89" s="8"/>
      <c r="N89" s="9" t="s">
        <v>89</v>
      </c>
      <c r="O89" s="22" t="str">
        <f t="shared" si="7"/>
        <v/>
      </c>
      <c r="P89" s="18" t="s">
        <v>166</v>
      </c>
      <c r="Q89" s="20">
        <f t="shared" si="8"/>
        <v>16.829999999999998</v>
      </c>
      <c r="R89" s="20">
        <v>1</v>
      </c>
      <c r="S89" s="20">
        <f t="shared" si="9"/>
        <v>17</v>
      </c>
      <c r="T89" s="18"/>
      <c r="U89" s="20" t="str">
        <f t="shared" si="11"/>
        <v/>
      </c>
      <c r="V89" s="20">
        <v>1</v>
      </c>
      <c r="W89" s="20" t="str">
        <f t="shared" si="10"/>
        <v/>
      </c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</row>
    <row r="90" spans="1:48" s="4" customFormat="1">
      <c r="A90" s="1">
        <v>92</v>
      </c>
      <c r="B90" s="1" t="s">
        <v>2412</v>
      </c>
      <c r="C90" s="1" t="s">
        <v>2413</v>
      </c>
      <c r="D90" s="2" t="s">
        <v>33</v>
      </c>
      <c r="E90" s="5" t="s">
        <v>93</v>
      </c>
      <c r="F90" s="5" t="s">
        <v>176</v>
      </c>
      <c r="G90" s="2" t="s">
        <v>33</v>
      </c>
      <c r="H90" s="5" t="s">
        <v>2434</v>
      </c>
      <c r="I90" s="6">
        <v>1</v>
      </c>
      <c r="J90" s="6">
        <v>1</v>
      </c>
      <c r="K90" s="6">
        <f>3.96+3.2*2</f>
        <v>10.36</v>
      </c>
      <c r="L90" s="7">
        <f t="shared" si="6"/>
        <v>11</v>
      </c>
      <c r="M90" s="8"/>
      <c r="N90" s="9" t="s">
        <v>89</v>
      </c>
      <c r="O90" s="22" t="str">
        <f t="shared" si="7"/>
        <v/>
      </c>
      <c r="P90" s="18" t="s">
        <v>166</v>
      </c>
      <c r="Q90" s="20">
        <f t="shared" si="8"/>
        <v>10.36</v>
      </c>
      <c r="R90" s="20">
        <v>1</v>
      </c>
      <c r="S90" s="20">
        <f t="shared" si="9"/>
        <v>11</v>
      </c>
      <c r="T90" s="18"/>
      <c r="U90" s="20" t="str">
        <f t="shared" si="11"/>
        <v/>
      </c>
      <c r="V90" s="20">
        <v>1</v>
      </c>
      <c r="W90" s="20" t="str">
        <f t="shared" si="10"/>
        <v/>
      </c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</row>
    <row r="91" spans="1:48" s="4" customFormat="1">
      <c r="A91" s="1">
        <v>93</v>
      </c>
      <c r="B91" s="1" t="s">
        <v>2412</v>
      </c>
      <c r="C91" s="1" t="s">
        <v>2413</v>
      </c>
      <c r="D91" s="2" t="s">
        <v>33</v>
      </c>
      <c r="E91" s="5" t="s">
        <v>93</v>
      </c>
      <c r="F91" s="5" t="s">
        <v>177</v>
      </c>
      <c r="G91" s="2" t="s">
        <v>33</v>
      </c>
      <c r="H91" s="5" t="s">
        <v>2436</v>
      </c>
      <c r="I91" s="6">
        <v>1</v>
      </c>
      <c r="J91" s="6">
        <v>1</v>
      </c>
      <c r="K91" s="6">
        <f>7.12+3.2*2</f>
        <v>13.52</v>
      </c>
      <c r="L91" s="7">
        <f t="shared" si="6"/>
        <v>14</v>
      </c>
      <c r="M91" s="8"/>
      <c r="N91" s="9" t="s">
        <v>89</v>
      </c>
      <c r="O91" s="22" t="str">
        <f t="shared" si="7"/>
        <v/>
      </c>
      <c r="P91" s="18" t="s">
        <v>166</v>
      </c>
      <c r="Q91" s="20">
        <f t="shared" si="8"/>
        <v>13.52</v>
      </c>
      <c r="R91" s="20">
        <v>1</v>
      </c>
      <c r="S91" s="20">
        <f t="shared" si="9"/>
        <v>14</v>
      </c>
      <c r="T91" s="18"/>
      <c r="U91" s="20" t="str">
        <f t="shared" si="11"/>
        <v/>
      </c>
      <c r="V91" s="20">
        <v>1</v>
      </c>
      <c r="W91" s="20" t="str">
        <f t="shared" si="10"/>
        <v/>
      </c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</row>
    <row r="92" spans="1:48" s="4" customFormat="1">
      <c r="A92" s="1">
        <v>94</v>
      </c>
      <c r="B92" s="1" t="s">
        <v>2412</v>
      </c>
      <c r="C92" s="1" t="s">
        <v>2413</v>
      </c>
      <c r="D92" s="2" t="s">
        <v>34</v>
      </c>
      <c r="E92" s="5" t="s">
        <v>94</v>
      </c>
      <c r="F92" s="5" t="s">
        <v>178</v>
      </c>
      <c r="G92" s="2" t="s">
        <v>34</v>
      </c>
      <c r="H92" s="5" t="s">
        <v>2428</v>
      </c>
      <c r="I92" s="6">
        <v>1</v>
      </c>
      <c r="J92" s="6">
        <v>1</v>
      </c>
      <c r="K92" s="6">
        <f>8.6+3.2*2</f>
        <v>15</v>
      </c>
      <c r="L92" s="7">
        <f t="shared" si="6"/>
        <v>15</v>
      </c>
      <c r="M92" s="8"/>
      <c r="N92" s="9" t="s">
        <v>89</v>
      </c>
      <c r="O92" s="22" t="str">
        <f t="shared" si="7"/>
        <v/>
      </c>
      <c r="P92" s="18" t="s">
        <v>166</v>
      </c>
      <c r="Q92" s="20">
        <f t="shared" si="8"/>
        <v>15</v>
      </c>
      <c r="R92" s="20">
        <v>1</v>
      </c>
      <c r="S92" s="20">
        <f t="shared" si="9"/>
        <v>15</v>
      </c>
      <c r="T92" s="18"/>
      <c r="U92" s="20" t="str">
        <f t="shared" si="11"/>
        <v/>
      </c>
      <c r="V92" s="20">
        <v>1</v>
      </c>
      <c r="W92" s="20" t="str">
        <f t="shared" si="10"/>
        <v/>
      </c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</row>
    <row r="93" spans="1:48" s="4" customFormat="1">
      <c r="A93" s="1">
        <v>95</v>
      </c>
      <c r="B93" s="1" t="s">
        <v>2412</v>
      </c>
      <c r="C93" s="1" t="s">
        <v>2413</v>
      </c>
      <c r="D93" s="2" t="s">
        <v>34</v>
      </c>
      <c r="E93" s="5" t="s">
        <v>94</v>
      </c>
      <c r="F93" s="5" t="s">
        <v>179</v>
      </c>
      <c r="G93" s="2" t="s">
        <v>34</v>
      </c>
      <c r="H93" s="5" t="s">
        <v>2430</v>
      </c>
      <c r="I93" s="6">
        <v>1</v>
      </c>
      <c r="J93" s="6">
        <v>1</v>
      </c>
      <c r="K93" s="6">
        <f>10.43+3.2*2</f>
        <v>16.829999999999998</v>
      </c>
      <c r="L93" s="7">
        <f t="shared" si="6"/>
        <v>17</v>
      </c>
      <c r="M93" s="8"/>
      <c r="N93" s="9" t="s">
        <v>89</v>
      </c>
      <c r="O93" s="22" t="str">
        <f t="shared" si="7"/>
        <v/>
      </c>
      <c r="P93" s="18" t="s">
        <v>166</v>
      </c>
      <c r="Q93" s="20">
        <f t="shared" si="8"/>
        <v>16.829999999999998</v>
      </c>
      <c r="R93" s="20">
        <v>1</v>
      </c>
      <c r="S93" s="20">
        <f t="shared" si="9"/>
        <v>17</v>
      </c>
      <c r="T93" s="18"/>
      <c r="U93" s="20" t="str">
        <f t="shared" si="11"/>
        <v/>
      </c>
      <c r="V93" s="20">
        <v>1</v>
      </c>
      <c r="W93" s="20" t="str">
        <f t="shared" si="10"/>
        <v/>
      </c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</row>
    <row r="94" spans="1:48" s="4" customFormat="1">
      <c r="A94" s="1">
        <v>96</v>
      </c>
      <c r="B94" s="1" t="s">
        <v>2412</v>
      </c>
      <c r="C94" s="1" t="s">
        <v>2413</v>
      </c>
      <c r="D94" s="2" t="s">
        <v>34</v>
      </c>
      <c r="E94" s="5" t="s">
        <v>94</v>
      </c>
      <c r="F94" s="5" t="s">
        <v>180</v>
      </c>
      <c r="G94" s="2" t="s">
        <v>34</v>
      </c>
      <c r="H94" s="5" t="s">
        <v>2434</v>
      </c>
      <c r="I94" s="6">
        <v>1</v>
      </c>
      <c r="J94" s="6">
        <v>1</v>
      </c>
      <c r="K94" s="6">
        <f>3.96+3.2*2</f>
        <v>10.36</v>
      </c>
      <c r="L94" s="7">
        <f t="shared" si="6"/>
        <v>11</v>
      </c>
      <c r="M94" s="8"/>
      <c r="N94" s="9" t="s">
        <v>89</v>
      </c>
      <c r="O94" s="22" t="str">
        <f t="shared" si="7"/>
        <v/>
      </c>
      <c r="P94" s="18" t="s">
        <v>166</v>
      </c>
      <c r="Q94" s="20">
        <f t="shared" si="8"/>
        <v>10.36</v>
      </c>
      <c r="R94" s="20">
        <v>1</v>
      </c>
      <c r="S94" s="20">
        <f t="shared" si="9"/>
        <v>11</v>
      </c>
      <c r="T94" s="18"/>
      <c r="U94" s="20" t="str">
        <f t="shared" si="11"/>
        <v/>
      </c>
      <c r="V94" s="20">
        <v>1</v>
      </c>
      <c r="W94" s="20" t="str">
        <f t="shared" si="10"/>
        <v/>
      </c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</row>
    <row r="95" spans="1:48" s="4" customFormat="1">
      <c r="A95" s="1">
        <v>97</v>
      </c>
      <c r="B95" s="1" t="s">
        <v>2412</v>
      </c>
      <c r="C95" s="1" t="s">
        <v>2413</v>
      </c>
      <c r="D95" s="2" t="s">
        <v>34</v>
      </c>
      <c r="E95" s="5" t="s">
        <v>94</v>
      </c>
      <c r="F95" s="5" t="s">
        <v>181</v>
      </c>
      <c r="G95" s="2" t="s">
        <v>34</v>
      </c>
      <c r="H95" s="5" t="s">
        <v>2436</v>
      </c>
      <c r="I95" s="6">
        <v>1</v>
      </c>
      <c r="J95" s="6">
        <v>1</v>
      </c>
      <c r="K95" s="6">
        <f>7.12+3.2*2</f>
        <v>13.52</v>
      </c>
      <c r="L95" s="7">
        <f t="shared" si="6"/>
        <v>14</v>
      </c>
      <c r="M95" s="8"/>
      <c r="N95" s="9" t="s">
        <v>89</v>
      </c>
      <c r="O95" s="22" t="str">
        <f t="shared" si="7"/>
        <v/>
      </c>
      <c r="P95" s="18" t="s">
        <v>166</v>
      </c>
      <c r="Q95" s="20">
        <f t="shared" si="8"/>
        <v>13.52</v>
      </c>
      <c r="R95" s="20">
        <v>1</v>
      </c>
      <c r="S95" s="20">
        <f t="shared" si="9"/>
        <v>14</v>
      </c>
      <c r="T95" s="18"/>
      <c r="U95" s="20" t="str">
        <f t="shared" si="11"/>
        <v/>
      </c>
      <c r="V95" s="20">
        <v>1</v>
      </c>
      <c r="W95" s="20" t="str">
        <f t="shared" si="10"/>
        <v/>
      </c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</row>
    <row r="96" spans="1:48" s="4" customFormat="1">
      <c r="A96" s="1">
        <v>98</v>
      </c>
      <c r="B96" s="1" t="s">
        <v>2412</v>
      </c>
      <c r="C96" s="1" t="s">
        <v>2413</v>
      </c>
      <c r="D96" s="2" t="s">
        <v>36</v>
      </c>
      <c r="E96" s="5" t="s">
        <v>95</v>
      </c>
      <c r="F96" s="5" t="s">
        <v>182</v>
      </c>
      <c r="G96" s="2" t="s">
        <v>36</v>
      </c>
      <c r="H96" s="5" t="s">
        <v>2428</v>
      </c>
      <c r="I96" s="6">
        <v>1</v>
      </c>
      <c r="J96" s="6">
        <v>1</v>
      </c>
      <c r="K96" s="6">
        <f>8.6+3.2*2</f>
        <v>15</v>
      </c>
      <c r="L96" s="7">
        <f t="shared" ref="L96:L151" si="12">IF(K96="","",ROUNDUP(I96*J96*K96,0))</f>
        <v>15</v>
      </c>
      <c r="M96" s="8"/>
      <c r="N96" s="9" t="s">
        <v>89</v>
      </c>
      <c r="O96" s="22" t="str">
        <f t="shared" ref="O96:O151" si="13">IF(M96="","",ROUNDUP(K96*N96,2))</f>
        <v/>
      </c>
      <c r="P96" s="18" t="s">
        <v>166</v>
      </c>
      <c r="Q96" s="20">
        <f t="shared" ref="Q96:Q151" si="14">IF(P96="","",K96)</f>
        <v>15</v>
      </c>
      <c r="R96" s="20">
        <v>1</v>
      </c>
      <c r="S96" s="20">
        <f t="shared" ref="S96:S151" si="15">IF(P96="","",ROUNDUP(Q96*R96,0))</f>
        <v>15</v>
      </c>
      <c r="T96" s="18"/>
      <c r="U96" s="20" t="str">
        <f t="shared" si="11"/>
        <v/>
      </c>
      <c r="V96" s="20">
        <v>1</v>
      </c>
      <c r="W96" s="20" t="str">
        <f t="shared" ref="W96:W151" si="16">IF(T96="","",ROUNDUP(U96*V96,0))</f>
        <v/>
      </c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</row>
    <row r="97" spans="1:48" s="4" customFormat="1">
      <c r="A97" s="1">
        <v>99</v>
      </c>
      <c r="B97" s="1" t="s">
        <v>2412</v>
      </c>
      <c r="C97" s="1" t="s">
        <v>2413</v>
      </c>
      <c r="D97" s="2" t="s">
        <v>36</v>
      </c>
      <c r="E97" s="5" t="s">
        <v>95</v>
      </c>
      <c r="F97" s="5" t="s">
        <v>183</v>
      </c>
      <c r="G97" s="2" t="s">
        <v>36</v>
      </c>
      <c r="H97" s="5" t="s">
        <v>2430</v>
      </c>
      <c r="I97" s="6">
        <v>1</v>
      </c>
      <c r="J97" s="6">
        <v>1</v>
      </c>
      <c r="K97" s="6">
        <f>10.43+3.2*2</f>
        <v>16.829999999999998</v>
      </c>
      <c r="L97" s="7">
        <f t="shared" si="12"/>
        <v>17</v>
      </c>
      <c r="M97" s="8"/>
      <c r="N97" s="9" t="s">
        <v>89</v>
      </c>
      <c r="O97" s="22" t="str">
        <f t="shared" si="13"/>
        <v/>
      </c>
      <c r="P97" s="18" t="s">
        <v>166</v>
      </c>
      <c r="Q97" s="20">
        <f t="shared" si="14"/>
        <v>16.829999999999998</v>
      </c>
      <c r="R97" s="20">
        <v>1</v>
      </c>
      <c r="S97" s="20">
        <f t="shared" si="15"/>
        <v>17</v>
      </c>
      <c r="T97" s="18"/>
      <c r="U97" s="20" t="str">
        <f t="shared" si="11"/>
        <v/>
      </c>
      <c r="V97" s="20">
        <v>1</v>
      </c>
      <c r="W97" s="20" t="str">
        <f t="shared" si="16"/>
        <v/>
      </c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</row>
    <row r="98" spans="1:48" s="4" customFormat="1">
      <c r="A98" s="1">
        <v>100</v>
      </c>
      <c r="B98" s="1" t="s">
        <v>2412</v>
      </c>
      <c r="C98" s="1" t="s">
        <v>2413</v>
      </c>
      <c r="D98" s="2" t="s">
        <v>36</v>
      </c>
      <c r="E98" s="5" t="s">
        <v>95</v>
      </c>
      <c r="F98" s="5" t="s">
        <v>184</v>
      </c>
      <c r="G98" s="2" t="s">
        <v>36</v>
      </c>
      <c r="H98" s="5" t="s">
        <v>2434</v>
      </c>
      <c r="I98" s="6">
        <v>1</v>
      </c>
      <c r="J98" s="6">
        <v>1</v>
      </c>
      <c r="K98" s="6">
        <f>3.96+3.2*2</f>
        <v>10.36</v>
      </c>
      <c r="L98" s="7">
        <f t="shared" si="12"/>
        <v>11</v>
      </c>
      <c r="M98" s="8"/>
      <c r="N98" s="9" t="s">
        <v>89</v>
      </c>
      <c r="O98" s="22" t="str">
        <f t="shared" si="13"/>
        <v/>
      </c>
      <c r="P98" s="18" t="s">
        <v>166</v>
      </c>
      <c r="Q98" s="20">
        <f t="shared" si="14"/>
        <v>10.36</v>
      </c>
      <c r="R98" s="20">
        <v>1</v>
      </c>
      <c r="S98" s="20">
        <f t="shared" si="15"/>
        <v>11</v>
      </c>
      <c r="T98" s="18"/>
      <c r="U98" s="20" t="str">
        <f t="shared" si="11"/>
        <v/>
      </c>
      <c r="V98" s="20">
        <v>1</v>
      </c>
      <c r="W98" s="20" t="str">
        <f t="shared" si="16"/>
        <v/>
      </c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</row>
    <row r="99" spans="1:48" s="4" customFormat="1">
      <c r="A99" s="1">
        <v>101</v>
      </c>
      <c r="B99" s="1" t="s">
        <v>2412</v>
      </c>
      <c r="C99" s="1" t="s">
        <v>2413</v>
      </c>
      <c r="D99" s="2" t="s">
        <v>36</v>
      </c>
      <c r="E99" s="5" t="s">
        <v>95</v>
      </c>
      <c r="F99" s="5" t="s">
        <v>185</v>
      </c>
      <c r="G99" s="2" t="s">
        <v>36</v>
      </c>
      <c r="H99" s="5" t="s">
        <v>2436</v>
      </c>
      <c r="I99" s="6">
        <v>1</v>
      </c>
      <c r="J99" s="6">
        <v>1</v>
      </c>
      <c r="K99" s="6">
        <f>7.12+3.2*2</f>
        <v>13.52</v>
      </c>
      <c r="L99" s="7">
        <f t="shared" si="12"/>
        <v>14</v>
      </c>
      <c r="M99" s="8"/>
      <c r="N99" s="9" t="s">
        <v>89</v>
      </c>
      <c r="O99" s="22" t="str">
        <f t="shared" si="13"/>
        <v/>
      </c>
      <c r="P99" s="18" t="s">
        <v>166</v>
      </c>
      <c r="Q99" s="20">
        <f t="shared" si="14"/>
        <v>13.52</v>
      </c>
      <c r="R99" s="20">
        <v>1</v>
      </c>
      <c r="S99" s="20">
        <f t="shared" si="15"/>
        <v>14</v>
      </c>
      <c r="T99" s="18"/>
      <c r="U99" s="20" t="str">
        <f t="shared" si="11"/>
        <v/>
      </c>
      <c r="V99" s="20">
        <v>1</v>
      </c>
      <c r="W99" s="20" t="str">
        <f t="shared" si="16"/>
        <v/>
      </c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</row>
    <row r="100" spans="1:48" s="4" customFormat="1">
      <c r="A100" s="1">
        <v>102</v>
      </c>
      <c r="B100" s="1" t="s">
        <v>2412</v>
      </c>
      <c r="C100" s="1" t="s">
        <v>2413</v>
      </c>
      <c r="D100" s="2" t="s">
        <v>37</v>
      </c>
      <c r="E100" s="5" t="s">
        <v>96</v>
      </c>
      <c r="F100" s="5" t="s">
        <v>186</v>
      </c>
      <c r="G100" s="2" t="s">
        <v>37</v>
      </c>
      <c r="H100" s="5" t="s">
        <v>2428</v>
      </c>
      <c r="I100" s="6">
        <v>1</v>
      </c>
      <c r="J100" s="6">
        <v>1</v>
      </c>
      <c r="K100" s="6">
        <f>8.6+3.2*2</f>
        <v>15</v>
      </c>
      <c r="L100" s="7">
        <f t="shared" si="12"/>
        <v>15</v>
      </c>
      <c r="M100" s="8"/>
      <c r="N100" s="9" t="s">
        <v>89</v>
      </c>
      <c r="O100" s="22" t="str">
        <f t="shared" si="13"/>
        <v/>
      </c>
      <c r="P100" s="18" t="s">
        <v>166</v>
      </c>
      <c r="Q100" s="20">
        <f t="shared" si="14"/>
        <v>15</v>
      </c>
      <c r="R100" s="20">
        <v>1</v>
      </c>
      <c r="S100" s="20">
        <f t="shared" si="15"/>
        <v>15</v>
      </c>
      <c r="T100" s="18"/>
      <c r="U100" s="20" t="str">
        <f t="shared" si="11"/>
        <v/>
      </c>
      <c r="V100" s="20">
        <v>1</v>
      </c>
      <c r="W100" s="20" t="str">
        <f t="shared" si="16"/>
        <v/>
      </c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</row>
    <row r="101" spans="1:48" s="4" customFormat="1">
      <c r="A101" s="1">
        <v>103</v>
      </c>
      <c r="B101" s="1" t="s">
        <v>2412</v>
      </c>
      <c r="C101" s="1" t="s">
        <v>2413</v>
      </c>
      <c r="D101" s="2" t="s">
        <v>37</v>
      </c>
      <c r="E101" s="5" t="s">
        <v>96</v>
      </c>
      <c r="F101" s="5" t="s">
        <v>187</v>
      </c>
      <c r="G101" s="2" t="s">
        <v>37</v>
      </c>
      <c r="H101" s="5" t="s">
        <v>2430</v>
      </c>
      <c r="I101" s="6">
        <v>1</v>
      </c>
      <c r="J101" s="6">
        <v>1</v>
      </c>
      <c r="K101" s="6">
        <f>10.43+3.2*2</f>
        <v>16.829999999999998</v>
      </c>
      <c r="L101" s="7">
        <f t="shared" si="12"/>
        <v>17</v>
      </c>
      <c r="M101" s="8"/>
      <c r="N101" s="9" t="s">
        <v>89</v>
      </c>
      <c r="O101" s="22" t="str">
        <f t="shared" si="13"/>
        <v/>
      </c>
      <c r="P101" s="18" t="s">
        <v>166</v>
      </c>
      <c r="Q101" s="20">
        <f t="shared" si="14"/>
        <v>16.829999999999998</v>
      </c>
      <c r="R101" s="20">
        <v>1</v>
      </c>
      <c r="S101" s="20">
        <f t="shared" si="15"/>
        <v>17</v>
      </c>
      <c r="T101" s="18"/>
      <c r="U101" s="20" t="str">
        <f t="shared" si="11"/>
        <v/>
      </c>
      <c r="V101" s="20">
        <v>1</v>
      </c>
      <c r="W101" s="20" t="str">
        <f t="shared" si="16"/>
        <v/>
      </c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</row>
    <row r="102" spans="1:48" s="4" customFormat="1">
      <c r="A102" s="1">
        <v>104</v>
      </c>
      <c r="B102" s="1" t="s">
        <v>2412</v>
      </c>
      <c r="C102" s="1" t="s">
        <v>2413</v>
      </c>
      <c r="D102" s="2" t="s">
        <v>37</v>
      </c>
      <c r="E102" s="5" t="s">
        <v>96</v>
      </c>
      <c r="F102" s="5" t="s">
        <v>188</v>
      </c>
      <c r="G102" s="2" t="s">
        <v>37</v>
      </c>
      <c r="H102" s="5" t="s">
        <v>2434</v>
      </c>
      <c r="I102" s="6">
        <v>1</v>
      </c>
      <c r="J102" s="6">
        <v>1</v>
      </c>
      <c r="K102" s="6">
        <f>3.96+3.2*2</f>
        <v>10.36</v>
      </c>
      <c r="L102" s="7">
        <f t="shared" si="12"/>
        <v>11</v>
      </c>
      <c r="M102" s="8"/>
      <c r="N102" s="9" t="s">
        <v>89</v>
      </c>
      <c r="O102" s="22" t="str">
        <f t="shared" si="13"/>
        <v/>
      </c>
      <c r="P102" s="18" t="s">
        <v>166</v>
      </c>
      <c r="Q102" s="20">
        <f t="shared" si="14"/>
        <v>10.36</v>
      </c>
      <c r="R102" s="20">
        <v>1</v>
      </c>
      <c r="S102" s="20">
        <f t="shared" si="15"/>
        <v>11</v>
      </c>
      <c r="T102" s="18"/>
      <c r="U102" s="20" t="str">
        <f t="shared" si="11"/>
        <v/>
      </c>
      <c r="V102" s="20">
        <v>1</v>
      </c>
      <c r="W102" s="20" t="str">
        <f t="shared" si="16"/>
        <v/>
      </c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</row>
    <row r="103" spans="1:48" s="4" customFormat="1">
      <c r="A103" s="1">
        <v>105</v>
      </c>
      <c r="B103" s="1" t="s">
        <v>2412</v>
      </c>
      <c r="C103" s="1" t="s">
        <v>2413</v>
      </c>
      <c r="D103" s="2" t="s">
        <v>37</v>
      </c>
      <c r="E103" s="5" t="s">
        <v>96</v>
      </c>
      <c r="F103" s="5" t="s">
        <v>189</v>
      </c>
      <c r="G103" s="2" t="s">
        <v>37</v>
      </c>
      <c r="H103" s="5" t="s">
        <v>2436</v>
      </c>
      <c r="I103" s="6">
        <v>1</v>
      </c>
      <c r="J103" s="6">
        <v>1</v>
      </c>
      <c r="K103" s="6">
        <f>7.12+3.2*2</f>
        <v>13.52</v>
      </c>
      <c r="L103" s="7">
        <f t="shared" si="12"/>
        <v>14</v>
      </c>
      <c r="M103" s="8"/>
      <c r="N103" s="9" t="s">
        <v>89</v>
      </c>
      <c r="O103" s="22" t="str">
        <f t="shared" si="13"/>
        <v/>
      </c>
      <c r="P103" s="18" t="s">
        <v>166</v>
      </c>
      <c r="Q103" s="20">
        <f t="shared" si="14"/>
        <v>13.52</v>
      </c>
      <c r="R103" s="20">
        <v>1</v>
      </c>
      <c r="S103" s="20">
        <f t="shared" si="15"/>
        <v>14</v>
      </c>
      <c r="T103" s="18"/>
      <c r="U103" s="20" t="str">
        <f t="shared" si="11"/>
        <v/>
      </c>
      <c r="V103" s="20">
        <v>1</v>
      </c>
      <c r="W103" s="20" t="str">
        <f t="shared" si="16"/>
        <v/>
      </c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</row>
    <row r="104" spans="1:48" s="4" customFormat="1">
      <c r="A104" s="1">
        <v>106</v>
      </c>
      <c r="B104" s="1" t="s">
        <v>2412</v>
      </c>
      <c r="C104" s="1" t="s">
        <v>2413</v>
      </c>
      <c r="D104" s="2" t="s">
        <v>38</v>
      </c>
      <c r="E104" s="5" t="s">
        <v>97</v>
      </c>
      <c r="F104" s="5" t="s">
        <v>190</v>
      </c>
      <c r="G104" s="2" t="s">
        <v>38</v>
      </c>
      <c r="H104" s="5" t="s">
        <v>2428</v>
      </c>
      <c r="I104" s="6">
        <v>1</v>
      </c>
      <c r="J104" s="6">
        <v>1</v>
      </c>
      <c r="K104" s="6">
        <f>8.6+3.2*2</f>
        <v>15</v>
      </c>
      <c r="L104" s="7">
        <f t="shared" si="12"/>
        <v>15</v>
      </c>
      <c r="M104" s="8"/>
      <c r="N104" s="9" t="s">
        <v>89</v>
      </c>
      <c r="O104" s="22" t="str">
        <f t="shared" si="13"/>
        <v/>
      </c>
      <c r="P104" s="18" t="s">
        <v>166</v>
      </c>
      <c r="Q104" s="20">
        <f t="shared" si="14"/>
        <v>15</v>
      </c>
      <c r="R104" s="20">
        <v>1</v>
      </c>
      <c r="S104" s="20">
        <f t="shared" si="15"/>
        <v>15</v>
      </c>
      <c r="T104" s="18"/>
      <c r="U104" s="20" t="str">
        <f t="shared" si="11"/>
        <v/>
      </c>
      <c r="V104" s="20">
        <v>1</v>
      </c>
      <c r="W104" s="20" t="str">
        <f t="shared" si="16"/>
        <v/>
      </c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</row>
    <row r="105" spans="1:48" s="4" customFormat="1">
      <c r="A105" s="1">
        <v>107</v>
      </c>
      <c r="B105" s="1" t="s">
        <v>2412</v>
      </c>
      <c r="C105" s="1" t="s">
        <v>2413</v>
      </c>
      <c r="D105" s="2" t="s">
        <v>38</v>
      </c>
      <c r="E105" s="5" t="s">
        <v>97</v>
      </c>
      <c r="F105" s="5" t="s">
        <v>191</v>
      </c>
      <c r="G105" s="2" t="s">
        <v>38</v>
      </c>
      <c r="H105" s="5" t="s">
        <v>2430</v>
      </c>
      <c r="I105" s="6">
        <v>1</v>
      </c>
      <c r="J105" s="6">
        <v>1</v>
      </c>
      <c r="K105" s="6">
        <f>10.43+3.2*2</f>
        <v>16.829999999999998</v>
      </c>
      <c r="L105" s="7">
        <f t="shared" si="12"/>
        <v>17</v>
      </c>
      <c r="M105" s="8"/>
      <c r="N105" s="9" t="s">
        <v>89</v>
      </c>
      <c r="O105" s="22" t="str">
        <f t="shared" si="13"/>
        <v/>
      </c>
      <c r="P105" s="18" t="s">
        <v>166</v>
      </c>
      <c r="Q105" s="20">
        <f t="shared" si="14"/>
        <v>16.829999999999998</v>
      </c>
      <c r="R105" s="20">
        <v>1</v>
      </c>
      <c r="S105" s="20">
        <f t="shared" si="15"/>
        <v>17</v>
      </c>
      <c r="T105" s="18"/>
      <c r="U105" s="20" t="str">
        <f t="shared" si="11"/>
        <v/>
      </c>
      <c r="V105" s="20">
        <v>1</v>
      </c>
      <c r="W105" s="20" t="str">
        <f t="shared" si="16"/>
        <v/>
      </c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</row>
    <row r="106" spans="1:48" s="4" customFormat="1">
      <c r="A106" s="1">
        <v>108</v>
      </c>
      <c r="B106" s="1" t="s">
        <v>2412</v>
      </c>
      <c r="C106" s="1" t="s">
        <v>2413</v>
      </c>
      <c r="D106" s="2" t="s">
        <v>38</v>
      </c>
      <c r="E106" s="5" t="s">
        <v>97</v>
      </c>
      <c r="F106" s="5" t="s">
        <v>192</v>
      </c>
      <c r="G106" s="2" t="s">
        <v>38</v>
      </c>
      <c r="H106" s="5" t="s">
        <v>2434</v>
      </c>
      <c r="I106" s="6">
        <v>1</v>
      </c>
      <c r="J106" s="6">
        <v>1</v>
      </c>
      <c r="K106" s="6">
        <f>3.96+3.2*2</f>
        <v>10.36</v>
      </c>
      <c r="L106" s="7">
        <f t="shared" si="12"/>
        <v>11</v>
      </c>
      <c r="M106" s="8"/>
      <c r="N106" s="9" t="s">
        <v>89</v>
      </c>
      <c r="O106" s="22" t="str">
        <f t="shared" si="13"/>
        <v/>
      </c>
      <c r="P106" s="18" t="s">
        <v>166</v>
      </c>
      <c r="Q106" s="20">
        <f t="shared" si="14"/>
        <v>10.36</v>
      </c>
      <c r="R106" s="20">
        <v>1</v>
      </c>
      <c r="S106" s="20">
        <f t="shared" si="15"/>
        <v>11</v>
      </c>
      <c r="T106" s="18"/>
      <c r="U106" s="20" t="str">
        <f t="shared" si="11"/>
        <v/>
      </c>
      <c r="V106" s="20">
        <v>1</v>
      </c>
      <c r="W106" s="20" t="str">
        <f t="shared" si="16"/>
        <v/>
      </c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</row>
    <row r="107" spans="1:48" s="4" customFormat="1">
      <c r="A107" s="1">
        <v>109</v>
      </c>
      <c r="B107" s="1" t="s">
        <v>2412</v>
      </c>
      <c r="C107" s="1" t="s">
        <v>2413</v>
      </c>
      <c r="D107" s="2" t="s">
        <v>38</v>
      </c>
      <c r="E107" s="5" t="s">
        <v>97</v>
      </c>
      <c r="F107" s="5" t="s">
        <v>193</v>
      </c>
      <c r="G107" s="2" t="s">
        <v>38</v>
      </c>
      <c r="H107" s="5" t="s">
        <v>2436</v>
      </c>
      <c r="I107" s="6">
        <v>1</v>
      </c>
      <c r="J107" s="6">
        <v>1</v>
      </c>
      <c r="K107" s="6">
        <f>7.12+3.2*2</f>
        <v>13.52</v>
      </c>
      <c r="L107" s="7">
        <f t="shared" si="12"/>
        <v>14</v>
      </c>
      <c r="M107" s="8"/>
      <c r="N107" s="9" t="s">
        <v>89</v>
      </c>
      <c r="O107" s="22" t="str">
        <f t="shared" si="13"/>
        <v/>
      </c>
      <c r="P107" s="18" t="s">
        <v>166</v>
      </c>
      <c r="Q107" s="20">
        <f t="shared" si="14"/>
        <v>13.52</v>
      </c>
      <c r="R107" s="20">
        <v>1</v>
      </c>
      <c r="S107" s="20">
        <f t="shared" si="15"/>
        <v>14</v>
      </c>
      <c r="T107" s="18"/>
      <c r="U107" s="20" t="str">
        <f t="shared" si="11"/>
        <v/>
      </c>
      <c r="V107" s="20">
        <v>1</v>
      </c>
      <c r="W107" s="20" t="str">
        <f t="shared" si="16"/>
        <v/>
      </c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</row>
    <row r="108" spans="1:48" s="4" customFormat="1">
      <c r="A108" s="1">
        <v>110</v>
      </c>
      <c r="B108" s="1" t="s">
        <v>2412</v>
      </c>
      <c r="C108" s="1" t="s">
        <v>2413</v>
      </c>
      <c r="D108" s="2" t="s">
        <v>39</v>
      </c>
      <c r="E108" s="5" t="s">
        <v>98</v>
      </c>
      <c r="F108" s="5" t="s">
        <v>194</v>
      </c>
      <c r="G108" s="2" t="s">
        <v>39</v>
      </c>
      <c r="H108" s="5" t="s">
        <v>2428</v>
      </c>
      <c r="I108" s="6">
        <v>1</v>
      </c>
      <c r="J108" s="6">
        <v>1</v>
      </c>
      <c r="K108" s="6">
        <f>8.6+3.2*2</f>
        <v>15</v>
      </c>
      <c r="L108" s="7">
        <f t="shared" si="12"/>
        <v>15</v>
      </c>
      <c r="M108" s="8"/>
      <c r="N108" s="9" t="s">
        <v>89</v>
      </c>
      <c r="O108" s="22" t="str">
        <f t="shared" si="13"/>
        <v/>
      </c>
      <c r="P108" s="18" t="s">
        <v>166</v>
      </c>
      <c r="Q108" s="20">
        <f t="shared" si="14"/>
        <v>15</v>
      </c>
      <c r="R108" s="20">
        <v>1</v>
      </c>
      <c r="S108" s="20">
        <f t="shared" si="15"/>
        <v>15</v>
      </c>
      <c r="T108" s="18"/>
      <c r="U108" s="20" t="str">
        <f t="shared" si="11"/>
        <v/>
      </c>
      <c r="V108" s="20">
        <v>1</v>
      </c>
      <c r="W108" s="20" t="str">
        <f t="shared" si="16"/>
        <v/>
      </c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</row>
    <row r="109" spans="1:48" s="4" customFormat="1">
      <c r="A109" s="1">
        <v>111</v>
      </c>
      <c r="B109" s="1" t="s">
        <v>2412</v>
      </c>
      <c r="C109" s="1" t="s">
        <v>2413</v>
      </c>
      <c r="D109" s="2" t="s">
        <v>39</v>
      </c>
      <c r="E109" s="5" t="s">
        <v>98</v>
      </c>
      <c r="F109" s="5" t="s">
        <v>195</v>
      </c>
      <c r="G109" s="2" t="s">
        <v>39</v>
      </c>
      <c r="H109" s="5" t="s">
        <v>2430</v>
      </c>
      <c r="I109" s="6">
        <v>1</v>
      </c>
      <c r="J109" s="6">
        <v>1</v>
      </c>
      <c r="K109" s="6">
        <f>10.43+3.2*2</f>
        <v>16.829999999999998</v>
      </c>
      <c r="L109" s="7">
        <f t="shared" si="12"/>
        <v>17</v>
      </c>
      <c r="M109" s="8"/>
      <c r="N109" s="9" t="s">
        <v>89</v>
      </c>
      <c r="O109" s="22" t="str">
        <f t="shared" si="13"/>
        <v/>
      </c>
      <c r="P109" s="18" t="s">
        <v>166</v>
      </c>
      <c r="Q109" s="20">
        <f t="shared" si="14"/>
        <v>16.829999999999998</v>
      </c>
      <c r="R109" s="20">
        <v>1</v>
      </c>
      <c r="S109" s="20">
        <f t="shared" si="15"/>
        <v>17</v>
      </c>
      <c r="T109" s="18"/>
      <c r="U109" s="20" t="str">
        <f t="shared" si="11"/>
        <v/>
      </c>
      <c r="V109" s="20">
        <v>1</v>
      </c>
      <c r="W109" s="20" t="str">
        <f t="shared" si="16"/>
        <v/>
      </c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</row>
    <row r="110" spans="1:48" s="4" customFormat="1">
      <c r="A110" s="1">
        <v>112</v>
      </c>
      <c r="B110" s="1" t="s">
        <v>2412</v>
      </c>
      <c r="C110" s="1" t="s">
        <v>2413</v>
      </c>
      <c r="D110" s="2" t="s">
        <v>39</v>
      </c>
      <c r="E110" s="5" t="s">
        <v>98</v>
      </c>
      <c r="F110" s="5" t="s">
        <v>196</v>
      </c>
      <c r="G110" s="2" t="s">
        <v>39</v>
      </c>
      <c r="H110" s="5" t="s">
        <v>2434</v>
      </c>
      <c r="I110" s="6">
        <v>1</v>
      </c>
      <c r="J110" s="6">
        <v>1</v>
      </c>
      <c r="K110" s="6">
        <f>3.96+3.2*2</f>
        <v>10.36</v>
      </c>
      <c r="L110" s="7">
        <f t="shared" si="12"/>
        <v>11</v>
      </c>
      <c r="M110" s="8"/>
      <c r="N110" s="9" t="s">
        <v>89</v>
      </c>
      <c r="O110" s="22" t="str">
        <f t="shared" si="13"/>
        <v/>
      </c>
      <c r="P110" s="18" t="s">
        <v>166</v>
      </c>
      <c r="Q110" s="20">
        <f t="shared" si="14"/>
        <v>10.36</v>
      </c>
      <c r="R110" s="20">
        <v>1</v>
      </c>
      <c r="S110" s="20">
        <f t="shared" si="15"/>
        <v>11</v>
      </c>
      <c r="T110" s="18"/>
      <c r="U110" s="20" t="str">
        <f t="shared" si="11"/>
        <v/>
      </c>
      <c r="V110" s="20">
        <v>1</v>
      </c>
      <c r="W110" s="20" t="str">
        <f t="shared" si="16"/>
        <v/>
      </c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</row>
    <row r="111" spans="1:48" s="4" customFormat="1">
      <c r="A111" s="1">
        <v>113</v>
      </c>
      <c r="B111" s="1" t="s">
        <v>2412</v>
      </c>
      <c r="C111" s="1" t="s">
        <v>2413</v>
      </c>
      <c r="D111" s="2" t="s">
        <v>39</v>
      </c>
      <c r="E111" s="5" t="s">
        <v>98</v>
      </c>
      <c r="F111" s="5" t="s">
        <v>197</v>
      </c>
      <c r="G111" s="2" t="s">
        <v>39</v>
      </c>
      <c r="H111" s="5" t="s">
        <v>2436</v>
      </c>
      <c r="I111" s="6">
        <v>1</v>
      </c>
      <c r="J111" s="6">
        <v>1</v>
      </c>
      <c r="K111" s="6">
        <f>7.12+3.2*2</f>
        <v>13.52</v>
      </c>
      <c r="L111" s="7">
        <f t="shared" si="12"/>
        <v>14</v>
      </c>
      <c r="M111" s="8"/>
      <c r="N111" s="9" t="s">
        <v>89</v>
      </c>
      <c r="O111" s="22" t="str">
        <f t="shared" si="13"/>
        <v/>
      </c>
      <c r="P111" s="18" t="s">
        <v>166</v>
      </c>
      <c r="Q111" s="20">
        <f t="shared" si="14"/>
        <v>13.52</v>
      </c>
      <c r="R111" s="20">
        <v>1</v>
      </c>
      <c r="S111" s="20">
        <f t="shared" si="15"/>
        <v>14</v>
      </c>
      <c r="T111" s="18"/>
      <c r="U111" s="20" t="str">
        <f t="shared" si="11"/>
        <v/>
      </c>
      <c r="V111" s="20">
        <v>1</v>
      </c>
      <c r="W111" s="20" t="str">
        <f t="shared" si="16"/>
        <v/>
      </c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</row>
    <row r="112" spans="1:48" s="4" customFormat="1">
      <c r="A112" s="1">
        <v>114</v>
      </c>
      <c r="B112" s="1" t="s">
        <v>2412</v>
      </c>
      <c r="C112" s="1" t="s">
        <v>2413</v>
      </c>
      <c r="D112" s="2" t="s">
        <v>81</v>
      </c>
      <c r="E112" s="5" t="s">
        <v>99</v>
      </c>
      <c r="F112" s="5" t="s">
        <v>198</v>
      </c>
      <c r="G112" s="2" t="s">
        <v>81</v>
      </c>
      <c r="H112" s="5" t="s">
        <v>2371</v>
      </c>
      <c r="I112" s="6">
        <v>1</v>
      </c>
      <c r="J112" s="6">
        <v>1</v>
      </c>
      <c r="K112" s="6">
        <f>8.6+3.2*2</f>
        <v>15</v>
      </c>
      <c r="L112" s="7">
        <f t="shared" si="12"/>
        <v>15</v>
      </c>
      <c r="M112" s="8"/>
      <c r="N112" s="9" t="s">
        <v>89</v>
      </c>
      <c r="O112" s="22" t="str">
        <f t="shared" si="13"/>
        <v/>
      </c>
      <c r="P112" s="18" t="s">
        <v>166</v>
      </c>
      <c r="Q112" s="20">
        <f t="shared" si="14"/>
        <v>15</v>
      </c>
      <c r="R112" s="20">
        <v>1</v>
      </c>
      <c r="S112" s="20">
        <f t="shared" si="15"/>
        <v>15</v>
      </c>
      <c r="T112" s="18"/>
      <c r="U112" s="20" t="str">
        <f t="shared" si="11"/>
        <v/>
      </c>
      <c r="V112" s="20">
        <v>1</v>
      </c>
      <c r="W112" s="20" t="str">
        <f t="shared" si="16"/>
        <v/>
      </c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</row>
    <row r="113" spans="1:48" s="4" customFormat="1">
      <c r="A113" s="1">
        <v>115</v>
      </c>
      <c r="B113" s="1" t="s">
        <v>2412</v>
      </c>
      <c r="C113" s="1" t="s">
        <v>2413</v>
      </c>
      <c r="D113" s="2" t="s">
        <v>81</v>
      </c>
      <c r="E113" s="5" t="s">
        <v>99</v>
      </c>
      <c r="F113" s="5" t="s">
        <v>199</v>
      </c>
      <c r="G113" s="2" t="s">
        <v>81</v>
      </c>
      <c r="H113" s="5" t="s">
        <v>2371</v>
      </c>
      <c r="I113" s="6">
        <v>1</v>
      </c>
      <c r="J113" s="6">
        <v>1</v>
      </c>
      <c r="K113" s="6">
        <f>10.43+3.2*2</f>
        <v>16.829999999999998</v>
      </c>
      <c r="L113" s="7">
        <f t="shared" si="12"/>
        <v>17</v>
      </c>
      <c r="M113" s="8"/>
      <c r="N113" s="9" t="s">
        <v>89</v>
      </c>
      <c r="O113" s="22" t="str">
        <f t="shared" si="13"/>
        <v/>
      </c>
      <c r="P113" s="18" t="s">
        <v>166</v>
      </c>
      <c r="Q113" s="20">
        <f t="shared" si="14"/>
        <v>16.829999999999998</v>
      </c>
      <c r="R113" s="20">
        <v>1</v>
      </c>
      <c r="S113" s="20">
        <f t="shared" si="15"/>
        <v>17</v>
      </c>
      <c r="T113" s="18"/>
      <c r="U113" s="20" t="str">
        <f t="shared" si="11"/>
        <v/>
      </c>
      <c r="V113" s="20">
        <v>1</v>
      </c>
      <c r="W113" s="20" t="str">
        <f t="shared" si="16"/>
        <v/>
      </c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</row>
    <row r="114" spans="1:48" s="4" customFormat="1">
      <c r="A114" s="1">
        <v>116</v>
      </c>
      <c r="B114" s="1" t="s">
        <v>2412</v>
      </c>
      <c r="C114" s="1" t="s">
        <v>2413</v>
      </c>
      <c r="D114" s="2" t="s">
        <v>81</v>
      </c>
      <c r="E114" s="5" t="s">
        <v>99</v>
      </c>
      <c r="F114" s="5" t="s">
        <v>200</v>
      </c>
      <c r="G114" s="2" t="s">
        <v>81</v>
      </c>
      <c r="H114" s="5" t="s">
        <v>2371</v>
      </c>
      <c r="I114" s="6">
        <v>1</v>
      </c>
      <c r="J114" s="6">
        <v>1</v>
      </c>
      <c r="K114" s="6">
        <f>3.96+3.2*2</f>
        <v>10.36</v>
      </c>
      <c r="L114" s="7">
        <f t="shared" si="12"/>
        <v>11</v>
      </c>
      <c r="M114" s="8"/>
      <c r="N114" s="9" t="s">
        <v>89</v>
      </c>
      <c r="O114" s="22" t="str">
        <f t="shared" si="13"/>
        <v/>
      </c>
      <c r="P114" s="18" t="s">
        <v>166</v>
      </c>
      <c r="Q114" s="20">
        <f t="shared" si="14"/>
        <v>10.36</v>
      </c>
      <c r="R114" s="20">
        <v>1</v>
      </c>
      <c r="S114" s="20">
        <f t="shared" si="15"/>
        <v>11</v>
      </c>
      <c r="T114" s="18"/>
      <c r="U114" s="20" t="str">
        <f t="shared" si="11"/>
        <v/>
      </c>
      <c r="V114" s="20">
        <v>1</v>
      </c>
      <c r="W114" s="20" t="str">
        <f t="shared" si="16"/>
        <v/>
      </c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</row>
    <row r="115" spans="1:48" s="4" customFormat="1">
      <c r="A115" s="1">
        <v>117</v>
      </c>
      <c r="B115" s="1" t="s">
        <v>2412</v>
      </c>
      <c r="C115" s="1" t="s">
        <v>2413</v>
      </c>
      <c r="D115" s="2" t="s">
        <v>81</v>
      </c>
      <c r="E115" s="5" t="s">
        <v>99</v>
      </c>
      <c r="F115" s="5" t="s">
        <v>201</v>
      </c>
      <c r="G115" s="2" t="s">
        <v>81</v>
      </c>
      <c r="H115" s="5" t="s">
        <v>2371</v>
      </c>
      <c r="I115" s="6">
        <v>1</v>
      </c>
      <c r="J115" s="6">
        <v>1</v>
      </c>
      <c r="K115" s="6">
        <f>7.12+3.2*2</f>
        <v>13.52</v>
      </c>
      <c r="L115" s="7">
        <f t="shared" si="12"/>
        <v>14</v>
      </c>
      <c r="M115" s="8"/>
      <c r="N115" s="9" t="s">
        <v>89</v>
      </c>
      <c r="O115" s="22" t="str">
        <f t="shared" si="13"/>
        <v/>
      </c>
      <c r="P115" s="18" t="s">
        <v>166</v>
      </c>
      <c r="Q115" s="20">
        <f t="shared" si="14"/>
        <v>13.52</v>
      </c>
      <c r="R115" s="20">
        <v>1</v>
      </c>
      <c r="S115" s="20">
        <f t="shared" si="15"/>
        <v>14</v>
      </c>
      <c r="T115" s="18"/>
      <c r="U115" s="20" t="str">
        <f t="shared" si="11"/>
        <v/>
      </c>
      <c r="V115" s="20">
        <v>1</v>
      </c>
      <c r="W115" s="20" t="str">
        <f t="shared" si="16"/>
        <v/>
      </c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</row>
    <row r="116" spans="1:48" s="4" customFormat="1">
      <c r="A116" s="1">
        <v>118</v>
      </c>
      <c r="B116" s="1" t="s">
        <v>2412</v>
      </c>
      <c r="C116" s="1" t="s">
        <v>2413</v>
      </c>
      <c r="D116" s="2" t="s">
        <v>82</v>
      </c>
      <c r="E116" s="5" t="s">
        <v>100</v>
      </c>
      <c r="F116" s="5" t="s">
        <v>202</v>
      </c>
      <c r="G116" s="2" t="s">
        <v>82</v>
      </c>
      <c r="H116" s="5" t="s">
        <v>2371</v>
      </c>
      <c r="I116" s="6">
        <v>1</v>
      </c>
      <c r="J116" s="6">
        <v>1</v>
      </c>
      <c r="K116" s="6">
        <f>8.6+3.2*2</f>
        <v>15</v>
      </c>
      <c r="L116" s="7">
        <f t="shared" si="12"/>
        <v>15</v>
      </c>
      <c r="M116" s="8"/>
      <c r="N116" s="9" t="s">
        <v>89</v>
      </c>
      <c r="O116" s="22" t="str">
        <f t="shared" si="13"/>
        <v/>
      </c>
      <c r="P116" s="18" t="s">
        <v>166</v>
      </c>
      <c r="Q116" s="20">
        <f t="shared" si="14"/>
        <v>15</v>
      </c>
      <c r="R116" s="20">
        <v>1</v>
      </c>
      <c r="S116" s="20">
        <f t="shared" si="15"/>
        <v>15</v>
      </c>
      <c r="T116" s="18"/>
      <c r="U116" s="20" t="str">
        <f t="shared" si="11"/>
        <v/>
      </c>
      <c r="V116" s="20">
        <v>1</v>
      </c>
      <c r="W116" s="20" t="str">
        <f t="shared" si="16"/>
        <v/>
      </c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</row>
    <row r="117" spans="1:48" s="4" customFormat="1">
      <c r="A117" s="1">
        <v>119</v>
      </c>
      <c r="B117" s="1" t="s">
        <v>2412</v>
      </c>
      <c r="C117" s="1" t="s">
        <v>2413</v>
      </c>
      <c r="D117" s="2" t="s">
        <v>82</v>
      </c>
      <c r="E117" s="5" t="s">
        <v>100</v>
      </c>
      <c r="F117" s="5" t="s">
        <v>203</v>
      </c>
      <c r="G117" s="2" t="s">
        <v>82</v>
      </c>
      <c r="H117" s="5" t="s">
        <v>2371</v>
      </c>
      <c r="I117" s="6">
        <v>1</v>
      </c>
      <c r="J117" s="6">
        <v>1</v>
      </c>
      <c r="K117" s="6">
        <f>10.43+3.2*2</f>
        <v>16.829999999999998</v>
      </c>
      <c r="L117" s="7">
        <f t="shared" si="12"/>
        <v>17</v>
      </c>
      <c r="M117" s="8"/>
      <c r="N117" s="9" t="s">
        <v>89</v>
      </c>
      <c r="O117" s="22" t="str">
        <f t="shared" si="13"/>
        <v/>
      </c>
      <c r="P117" s="18" t="s">
        <v>166</v>
      </c>
      <c r="Q117" s="20">
        <f t="shared" si="14"/>
        <v>16.829999999999998</v>
      </c>
      <c r="R117" s="20">
        <v>1</v>
      </c>
      <c r="S117" s="20">
        <f t="shared" si="15"/>
        <v>17</v>
      </c>
      <c r="T117" s="18"/>
      <c r="U117" s="20" t="str">
        <f t="shared" si="11"/>
        <v/>
      </c>
      <c r="V117" s="20">
        <v>1</v>
      </c>
      <c r="W117" s="20" t="str">
        <f t="shared" si="16"/>
        <v/>
      </c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</row>
    <row r="118" spans="1:48" s="4" customFormat="1">
      <c r="A118" s="1">
        <v>120</v>
      </c>
      <c r="B118" s="1" t="s">
        <v>2412</v>
      </c>
      <c r="C118" s="1" t="s">
        <v>2413</v>
      </c>
      <c r="D118" s="2" t="s">
        <v>82</v>
      </c>
      <c r="E118" s="5" t="s">
        <v>100</v>
      </c>
      <c r="F118" s="5" t="s">
        <v>204</v>
      </c>
      <c r="G118" s="2" t="s">
        <v>82</v>
      </c>
      <c r="H118" s="5" t="s">
        <v>2371</v>
      </c>
      <c r="I118" s="6">
        <v>1</v>
      </c>
      <c r="J118" s="6">
        <v>1</v>
      </c>
      <c r="K118" s="6">
        <f>3.96+3.2*2</f>
        <v>10.36</v>
      </c>
      <c r="L118" s="7">
        <f t="shared" si="12"/>
        <v>11</v>
      </c>
      <c r="M118" s="8"/>
      <c r="N118" s="9" t="s">
        <v>89</v>
      </c>
      <c r="O118" s="22" t="str">
        <f t="shared" si="13"/>
        <v/>
      </c>
      <c r="P118" s="18" t="s">
        <v>166</v>
      </c>
      <c r="Q118" s="20">
        <f t="shared" si="14"/>
        <v>10.36</v>
      </c>
      <c r="R118" s="20">
        <v>1</v>
      </c>
      <c r="S118" s="20">
        <f t="shared" si="15"/>
        <v>11</v>
      </c>
      <c r="T118" s="18"/>
      <c r="U118" s="20" t="str">
        <f t="shared" si="11"/>
        <v/>
      </c>
      <c r="V118" s="20">
        <v>1</v>
      </c>
      <c r="W118" s="20" t="str">
        <f t="shared" si="16"/>
        <v/>
      </c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</row>
    <row r="119" spans="1:48" s="4" customFormat="1">
      <c r="A119" s="1">
        <v>121</v>
      </c>
      <c r="B119" s="1" t="s">
        <v>2412</v>
      </c>
      <c r="C119" s="1" t="s">
        <v>2413</v>
      </c>
      <c r="D119" s="2" t="s">
        <v>82</v>
      </c>
      <c r="E119" s="5" t="s">
        <v>100</v>
      </c>
      <c r="F119" s="5" t="s">
        <v>205</v>
      </c>
      <c r="G119" s="2" t="s">
        <v>82</v>
      </c>
      <c r="H119" s="5" t="s">
        <v>2371</v>
      </c>
      <c r="I119" s="6">
        <v>1</v>
      </c>
      <c r="J119" s="6">
        <v>1</v>
      </c>
      <c r="K119" s="6">
        <f>7.12+3.2*2</f>
        <v>13.52</v>
      </c>
      <c r="L119" s="7">
        <f t="shared" si="12"/>
        <v>14</v>
      </c>
      <c r="M119" s="8"/>
      <c r="N119" s="9" t="s">
        <v>89</v>
      </c>
      <c r="O119" s="22" t="str">
        <f t="shared" si="13"/>
        <v/>
      </c>
      <c r="P119" s="18" t="s">
        <v>166</v>
      </c>
      <c r="Q119" s="20">
        <f t="shared" si="14"/>
        <v>13.52</v>
      </c>
      <c r="R119" s="20">
        <v>1</v>
      </c>
      <c r="S119" s="20">
        <f t="shared" si="15"/>
        <v>14</v>
      </c>
      <c r="T119" s="18"/>
      <c r="U119" s="20" t="str">
        <f t="shared" si="11"/>
        <v/>
      </c>
      <c r="V119" s="20">
        <v>1</v>
      </c>
      <c r="W119" s="20" t="str">
        <f t="shared" si="16"/>
        <v/>
      </c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</row>
    <row r="120" spans="1:48" s="4" customFormat="1">
      <c r="A120" s="1">
        <v>122</v>
      </c>
      <c r="B120" s="1" t="s">
        <v>2412</v>
      </c>
      <c r="C120" s="1" t="s">
        <v>2413</v>
      </c>
      <c r="D120" s="2" t="s">
        <v>83</v>
      </c>
      <c r="E120" s="5" t="s">
        <v>101</v>
      </c>
      <c r="F120" s="5" t="s">
        <v>206</v>
      </c>
      <c r="G120" s="2" t="s">
        <v>83</v>
      </c>
      <c r="H120" s="5" t="s">
        <v>2371</v>
      </c>
      <c r="I120" s="6">
        <v>1</v>
      </c>
      <c r="J120" s="6">
        <v>1</v>
      </c>
      <c r="K120" s="6">
        <f>8.6+3.2*2</f>
        <v>15</v>
      </c>
      <c r="L120" s="7">
        <f t="shared" si="12"/>
        <v>15</v>
      </c>
      <c r="M120" s="8"/>
      <c r="N120" s="9" t="s">
        <v>89</v>
      </c>
      <c r="O120" s="22" t="str">
        <f t="shared" si="13"/>
        <v/>
      </c>
      <c r="P120" s="18" t="s">
        <v>166</v>
      </c>
      <c r="Q120" s="20">
        <f t="shared" si="14"/>
        <v>15</v>
      </c>
      <c r="R120" s="20">
        <v>1</v>
      </c>
      <c r="S120" s="20">
        <f t="shared" si="15"/>
        <v>15</v>
      </c>
      <c r="T120" s="18"/>
      <c r="U120" s="20" t="str">
        <f t="shared" si="11"/>
        <v/>
      </c>
      <c r="V120" s="20">
        <v>1</v>
      </c>
      <c r="W120" s="20" t="str">
        <f t="shared" si="16"/>
        <v/>
      </c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</row>
    <row r="121" spans="1:48" s="4" customFormat="1">
      <c r="A121" s="1">
        <v>123</v>
      </c>
      <c r="B121" s="1" t="s">
        <v>2412</v>
      </c>
      <c r="C121" s="1" t="s">
        <v>2413</v>
      </c>
      <c r="D121" s="2" t="s">
        <v>83</v>
      </c>
      <c r="E121" s="5" t="s">
        <v>101</v>
      </c>
      <c r="F121" s="5" t="s">
        <v>207</v>
      </c>
      <c r="G121" s="2" t="s">
        <v>83</v>
      </c>
      <c r="H121" s="5" t="s">
        <v>2371</v>
      </c>
      <c r="I121" s="6">
        <v>1</v>
      </c>
      <c r="J121" s="6">
        <v>1</v>
      </c>
      <c r="K121" s="6">
        <f>10.43+3.2*2</f>
        <v>16.829999999999998</v>
      </c>
      <c r="L121" s="7">
        <f t="shared" si="12"/>
        <v>17</v>
      </c>
      <c r="M121" s="8"/>
      <c r="N121" s="9" t="s">
        <v>89</v>
      </c>
      <c r="O121" s="22" t="str">
        <f t="shared" si="13"/>
        <v/>
      </c>
      <c r="P121" s="18" t="s">
        <v>166</v>
      </c>
      <c r="Q121" s="20">
        <f t="shared" si="14"/>
        <v>16.829999999999998</v>
      </c>
      <c r="R121" s="20">
        <v>1</v>
      </c>
      <c r="S121" s="20">
        <f t="shared" si="15"/>
        <v>17</v>
      </c>
      <c r="T121" s="18"/>
      <c r="U121" s="20" t="str">
        <f t="shared" si="11"/>
        <v/>
      </c>
      <c r="V121" s="20">
        <v>1</v>
      </c>
      <c r="W121" s="20" t="str">
        <f t="shared" si="16"/>
        <v/>
      </c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</row>
    <row r="122" spans="1:48" s="4" customFormat="1">
      <c r="A122" s="1">
        <v>124</v>
      </c>
      <c r="B122" s="1" t="s">
        <v>2412</v>
      </c>
      <c r="C122" s="1" t="s">
        <v>2413</v>
      </c>
      <c r="D122" s="2" t="s">
        <v>83</v>
      </c>
      <c r="E122" s="5" t="s">
        <v>101</v>
      </c>
      <c r="F122" s="5" t="s">
        <v>208</v>
      </c>
      <c r="G122" s="2" t="s">
        <v>83</v>
      </c>
      <c r="H122" s="5" t="s">
        <v>2371</v>
      </c>
      <c r="I122" s="6">
        <v>1</v>
      </c>
      <c r="J122" s="6">
        <v>1</v>
      </c>
      <c r="K122" s="6">
        <f>3.96+3.2*2</f>
        <v>10.36</v>
      </c>
      <c r="L122" s="7">
        <f t="shared" si="12"/>
        <v>11</v>
      </c>
      <c r="M122" s="8"/>
      <c r="N122" s="9" t="s">
        <v>89</v>
      </c>
      <c r="O122" s="22" t="str">
        <f t="shared" si="13"/>
        <v/>
      </c>
      <c r="P122" s="18" t="s">
        <v>166</v>
      </c>
      <c r="Q122" s="20">
        <f t="shared" si="14"/>
        <v>10.36</v>
      </c>
      <c r="R122" s="20">
        <v>1</v>
      </c>
      <c r="S122" s="20">
        <f t="shared" si="15"/>
        <v>11</v>
      </c>
      <c r="T122" s="18"/>
      <c r="U122" s="20" t="str">
        <f t="shared" si="11"/>
        <v/>
      </c>
      <c r="V122" s="20">
        <v>1</v>
      </c>
      <c r="W122" s="20" t="str">
        <f t="shared" si="16"/>
        <v/>
      </c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</row>
    <row r="123" spans="1:48" s="4" customFormat="1">
      <c r="A123" s="1">
        <v>125</v>
      </c>
      <c r="B123" s="1" t="s">
        <v>2412</v>
      </c>
      <c r="C123" s="1" t="s">
        <v>2413</v>
      </c>
      <c r="D123" s="2" t="s">
        <v>83</v>
      </c>
      <c r="E123" s="5" t="s">
        <v>101</v>
      </c>
      <c r="F123" s="5" t="s">
        <v>209</v>
      </c>
      <c r="G123" s="2" t="s">
        <v>83</v>
      </c>
      <c r="H123" s="5" t="s">
        <v>2371</v>
      </c>
      <c r="I123" s="6">
        <v>1</v>
      </c>
      <c r="J123" s="6">
        <v>1</v>
      </c>
      <c r="K123" s="6">
        <f>7.12+3.2*2</f>
        <v>13.52</v>
      </c>
      <c r="L123" s="7">
        <f t="shared" si="12"/>
        <v>14</v>
      </c>
      <c r="M123" s="8"/>
      <c r="N123" s="9" t="s">
        <v>89</v>
      </c>
      <c r="O123" s="22" t="str">
        <f t="shared" si="13"/>
        <v/>
      </c>
      <c r="P123" s="18" t="s">
        <v>166</v>
      </c>
      <c r="Q123" s="20">
        <f t="shared" si="14"/>
        <v>13.52</v>
      </c>
      <c r="R123" s="20">
        <v>1</v>
      </c>
      <c r="S123" s="20">
        <f t="shared" si="15"/>
        <v>14</v>
      </c>
      <c r="T123" s="18"/>
      <c r="U123" s="20" t="str">
        <f t="shared" si="11"/>
        <v/>
      </c>
      <c r="V123" s="20">
        <v>1</v>
      </c>
      <c r="W123" s="20" t="str">
        <f t="shared" si="16"/>
        <v/>
      </c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</row>
    <row r="124" spans="1:48" s="4" customFormat="1">
      <c r="A124" s="1">
        <v>126</v>
      </c>
      <c r="B124" s="1" t="s">
        <v>2412</v>
      </c>
      <c r="C124" s="1" t="s">
        <v>2413</v>
      </c>
      <c r="D124" s="2" t="s">
        <v>84</v>
      </c>
      <c r="E124" s="5" t="s">
        <v>102</v>
      </c>
      <c r="F124" s="5" t="s">
        <v>210</v>
      </c>
      <c r="G124" s="2" t="s">
        <v>84</v>
      </c>
      <c r="H124" s="5" t="s">
        <v>2371</v>
      </c>
      <c r="I124" s="6">
        <v>1</v>
      </c>
      <c r="J124" s="6">
        <v>1</v>
      </c>
      <c r="K124" s="6">
        <f>8.6+3.2*2</f>
        <v>15</v>
      </c>
      <c r="L124" s="7">
        <f t="shared" si="12"/>
        <v>15</v>
      </c>
      <c r="M124" s="8"/>
      <c r="N124" s="9" t="s">
        <v>89</v>
      </c>
      <c r="O124" s="22" t="str">
        <f t="shared" si="13"/>
        <v/>
      </c>
      <c r="P124" s="18" t="s">
        <v>166</v>
      </c>
      <c r="Q124" s="20">
        <f t="shared" si="14"/>
        <v>15</v>
      </c>
      <c r="R124" s="20">
        <v>1</v>
      </c>
      <c r="S124" s="20">
        <f t="shared" si="15"/>
        <v>15</v>
      </c>
      <c r="T124" s="18"/>
      <c r="U124" s="20" t="str">
        <f t="shared" si="11"/>
        <v/>
      </c>
      <c r="V124" s="20">
        <v>1</v>
      </c>
      <c r="W124" s="20" t="str">
        <f t="shared" si="16"/>
        <v/>
      </c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</row>
    <row r="125" spans="1:48" s="4" customFormat="1">
      <c r="A125" s="1">
        <v>127</v>
      </c>
      <c r="B125" s="1" t="s">
        <v>2412</v>
      </c>
      <c r="C125" s="1" t="s">
        <v>2413</v>
      </c>
      <c r="D125" s="2" t="s">
        <v>84</v>
      </c>
      <c r="E125" s="5" t="s">
        <v>102</v>
      </c>
      <c r="F125" s="5" t="s">
        <v>211</v>
      </c>
      <c r="G125" s="2" t="s">
        <v>84</v>
      </c>
      <c r="H125" s="5" t="s">
        <v>2371</v>
      </c>
      <c r="I125" s="6">
        <v>1</v>
      </c>
      <c r="J125" s="6">
        <v>1</v>
      </c>
      <c r="K125" s="6">
        <f>10.43+3.2*2</f>
        <v>16.829999999999998</v>
      </c>
      <c r="L125" s="7">
        <f t="shared" si="12"/>
        <v>17</v>
      </c>
      <c r="M125" s="8"/>
      <c r="N125" s="9" t="s">
        <v>89</v>
      </c>
      <c r="O125" s="22" t="str">
        <f t="shared" si="13"/>
        <v/>
      </c>
      <c r="P125" s="18" t="s">
        <v>166</v>
      </c>
      <c r="Q125" s="20">
        <f t="shared" si="14"/>
        <v>16.829999999999998</v>
      </c>
      <c r="R125" s="20">
        <v>1</v>
      </c>
      <c r="S125" s="20">
        <f t="shared" si="15"/>
        <v>17</v>
      </c>
      <c r="T125" s="18"/>
      <c r="U125" s="20" t="str">
        <f t="shared" si="11"/>
        <v/>
      </c>
      <c r="V125" s="20">
        <v>1</v>
      </c>
      <c r="W125" s="20" t="str">
        <f t="shared" si="16"/>
        <v/>
      </c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</row>
    <row r="126" spans="1:48" s="4" customFormat="1">
      <c r="A126" s="1">
        <v>128</v>
      </c>
      <c r="B126" s="1" t="s">
        <v>2412</v>
      </c>
      <c r="C126" s="1" t="s">
        <v>2413</v>
      </c>
      <c r="D126" s="2" t="s">
        <v>84</v>
      </c>
      <c r="E126" s="5" t="s">
        <v>102</v>
      </c>
      <c r="F126" s="5" t="s">
        <v>212</v>
      </c>
      <c r="G126" s="2" t="s">
        <v>84</v>
      </c>
      <c r="H126" s="5" t="s">
        <v>2371</v>
      </c>
      <c r="I126" s="6">
        <v>1</v>
      </c>
      <c r="J126" s="6">
        <v>1</v>
      </c>
      <c r="K126" s="6">
        <f>3.96+3.2*2</f>
        <v>10.36</v>
      </c>
      <c r="L126" s="7">
        <f t="shared" si="12"/>
        <v>11</v>
      </c>
      <c r="M126" s="8"/>
      <c r="N126" s="9" t="s">
        <v>89</v>
      </c>
      <c r="O126" s="22" t="str">
        <f t="shared" si="13"/>
        <v/>
      </c>
      <c r="P126" s="18" t="s">
        <v>166</v>
      </c>
      <c r="Q126" s="20">
        <f t="shared" si="14"/>
        <v>10.36</v>
      </c>
      <c r="R126" s="20">
        <v>1</v>
      </c>
      <c r="S126" s="20">
        <f t="shared" si="15"/>
        <v>11</v>
      </c>
      <c r="T126" s="18"/>
      <c r="U126" s="20" t="str">
        <f t="shared" si="11"/>
        <v/>
      </c>
      <c r="V126" s="20">
        <v>1</v>
      </c>
      <c r="W126" s="20" t="str">
        <f t="shared" si="16"/>
        <v/>
      </c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</row>
    <row r="127" spans="1:48" s="4" customFormat="1">
      <c r="A127" s="1">
        <v>129</v>
      </c>
      <c r="B127" s="1" t="s">
        <v>2412</v>
      </c>
      <c r="C127" s="1" t="s">
        <v>2413</v>
      </c>
      <c r="D127" s="2" t="s">
        <v>84</v>
      </c>
      <c r="E127" s="5" t="s">
        <v>102</v>
      </c>
      <c r="F127" s="5" t="s">
        <v>213</v>
      </c>
      <c r="G127" s="2" t="s">
        <v>84</v>
      </c>
      <c r="H127" s="5" t="s">
        <v>2371</v>
      </c>
      <c r="I127" s="6">
        <v>1</v>
      </c>
      <c r="J127" s="6">
        <v>1</v>
      </c>
      <c r="K127" s="6">
        <f>7.12+3.2*2</f>
        <v>13.52</v>
      </c>
      <c r="L127" s="7">
        <f t="shared" si="12"/>
        <v>14</v>
      </c>
      <c r="M127" s="8"/>
      <c r="N127" s="9" t="s">
        <v>89</v>
      </c>
      <c r="O127" s="22" t="str">
        <f t="shared" si="13"/>
        <v/>
      </c>
      <c r="P127" s="18" t="s">
        <v>166</v>
      </c>
      <c r="Q127" s="20">
        <f t="shared" si="14"/>
        <v>13.52</v>
      </c>
      <c r="R127" s="20">
        <v>1</v>
      </c>
      <c r="S127" s="20">
        <f t="shared" si="15"/>
        <v>14</v>
      </c>
      <c r="T127" s="18"/>
      <c r="U127" s="20" t="str">
        <f t="shared" si="11"/>
        <v/>
      </c>
      <c r="V127" s="20">
        <v>1</v>
      </c>
      <c r="W127" s="20" t="str">
        <f t="shared" si="16"/>
        <v/>
      </c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</row>
    <row r="128" spans="1:48" s="4" customFormat="1" ht="32.4">
      <c r="A128" s="1">
        <v>130</v>
      </c>
      <c r="B128" s="1" t="s">
        <v>2441</v>
      </c>
      <c r="C128" s="1" t="s">
        <v>2425</v>
      </c>
      <c r="D128" s="19" t="s">
        <v>2442</v>
      </c>
      <c r="E128" s="19" t="s">
        <v>2443</v>
      </c>
      <c r="F128" s="5"/>
      <c r="G128" s="3" t="s">
        <v>11</v>
      </c>
      <c r="H128" s="5" t="s">
        <v>2371</v>
      </c>
      <c r="I128" s="6">
        <v>1</v>
      </c>
      <c r="J128" s="6">
        <v>2</v>
      </c>
      <c r="K128" s="6">
        <f>17.88+2+6</f>
        <v>25.88</v>
      </c>
      <c r="L128" s="7">
        <f t="shared" si="12"/>
        <v>52</v>
      </c>
      <c r="M128" s="8"/>
      <c r="N128" s="9" t="s">
        <v>89</v>
      </c>
      <c r="O128" s="22" t="str">
        <f t="shared" si="13"/>
        <v/>
      </c>
      <c r="P128" s="18" t="s">
        <v>214</v>
      </c>
      <c r="Q128" s="20">
        <f t="shared" si="14"/>
        <v>25.88</v>
      </c>
      <c r="R128" s="20">
        <v>1</v>
      </c>
      <c r="S128" s="20">
        <f t="shared" si="15"/>
        <v>26</v>
      </c>
      <c r="T128" s="18"/>
      <c r="U128" s="20" t="str">
        <f t="shared" si="11"/>
        <v/>
      </c>
      <c r="V128" s="20">
        <v>1</v>
      </c>
      <c r="W128" s="20" t="str">
        <f t="shared" si="16"/>
        <v/>
      </c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</row>
    <row r="129" spans="1:48" s="4" customFormat="1" ht="32.4">
      <c r="A129" s="1">
        <v>131</v>
      </c>
      <c r="B129" s="1" t="s">
        <v>2444</v>
      </c>
      <c r="C129" s="1" t="s">
        <v>2445</v>
      </c>
      <c r="D129" s="19" t="s">
        <v>2446</v>
      </c>
      <c r="E129" s="19" t="s">
        <v>215</v>
      </c>
      <c r="F129" s="5"/>
      <c r="G129" s="3" t="s">
        <v>11</v>
      </c>
      <c r="H129" s="5" t="s">
        <v>2371</v>
      </c>
      <c r="I129" s="6">
        <v>1</v>
      </c>
      <c r="J129" s="6">
        <v>2</v>
      </c>
      <c r="K129" s="6">
        <f>16.92+2+6</f>
        <v>24.92</v>
      </c>
      <c r="L129" s="7">
        <f t="shared" si="12"/>
        <v>50</v>
      </c>
      <c r="M129" s="8"/>
      <c r="N129" s="9" t="s">
        <v>89</v>
      </c>
      <c r="O129" s="22" t="str">
        <f t="shared" si="13"/>
        <v/>
      </c>
      <c r="P129" s="18" t="s">
        <v>214</v>
      </c>
      <c r="Q129" s="20">
        <f t="shared" si="14"/>
        <v>24.92</v>
      </c>
      <c r="R129" s="20">
        <v>1</v>
      </c>
      <c r="S129" s="20">
        <f t="shared" si="15"/>
        <v>25</v>
      </c>
      <c r="T129" s="18"/>
      <c r="U129" s="20" t="str">
        <f t="shared" si="11"/>
        <v/>
      </c>
      <c r="V129" s="20">
        <v>1</v>
      </c>
      <c r="W129" s="20" t="str">
        <f t="shared" si="16"/>
        <v/>
      </c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</row>
    <row r="130" spans="1:48" s="4" customFormat="1" ht="32.4">
      <c r="A130" s="1">
        <v>132</v>
      </c>
      <c r="B130" s="1" t="s">
        <v>2444</v>
      </c>
      <c r="C130" s="1" t="s">
        <v>2445</v>
      </c>
      <c r="D130" s="19" t="s">
        <v>2446</v>
      </c>
      <c r="E130" s="19" t="s">
        <v>2447</v>
      </c>
      <c r="F130" s="5" t="s">
        <v>2448</v>
      </c>
      <c r="G130" s="3" t="s">
        <v>11</v>
      </c>
      <c r="H130" s="5" t="s">
        <v>2371</v>
      </c>
      <c r="I130" s="6">
        <v>1</v>
      </c>
      <c r="J130" s="6">
        <v>2</v>
      </c>
      <c r="K130" s="6">
        <f>2.62+6*2</f>
        <v>14.620000000000001</v>
      </c>
      <c r="L130" s="7">
        <f t="shared" si="12"/>
        <v>30</v>
      </c>
      <c r="M130" s="8"/>
      <c r="N130" s="9" t="s">
        <v>89</v>
      </c>
      <c r="O130" s="22" t="str">
        <f t="shared" si="13"/>
        <v/>
      </c>
      <c r="P130" s="18" t="s">
        <v>214</v>
      </c>
      <c r="Q130" s="20">
        <f t="shared" si="14"/>
        <v>14.620000000000001</v>
      </c>
      <c r="R130" s="20">
        <v>1</v>
      </c>
      <c r="S130" s="20">
        <f t="shared" si="15"/>
        <v>15</v>
      </c>
      <c r="T130" s="18"/>
      <c r="U130" s="20" t="str">
        <f t="shared" ref="U130:U151" si="17">IF(T130="","",K130)</f>
        <v/>
      </c>
      <c r="V130" s="20">
        <v>1</v>
      </c>
      <c r="W130" s="20" t="str">
        <f t="shared" si="16"/>
        <v/>
      </c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</row>
    <row r="131" spans="1:48" s="4" customFormat="1" ht="32.4">
      <c r="A131" s="1">
        <v>133</v>
      </c>
      <c r="B131" s="1" t="s">
        <v>2444</v>
      </c>
      <c r="C131" s="1" t="s">
        <v>2445</v>
      </c>
      <c r="D131" s="19" t="s">
        <v>2446</v>
      </c>
      <c r="E131" s="19" t="s">
        <v>2447</v>
      </c>
      <c r="F131" s="5" t="s">
        <v>2449</v>
      </c>
      <c r="G131" s="3" t="s">
        <v>11</v>
      </c>
      <c r="H131" s="5" t="s">
        <v>2371</v>
      </c>
      <c r="I131" s="6">
        <v>1</v>
      </c>
      <c r="J131" s="6">
        <v>1</v>
      </c>
      <c r="K131" s="6">
        <f>5.7+6*2</f>
        <v>17.7</v>
      </c>
      <c r="L131" s="7">
        <f t="shared" si="12"/>
        <v>18</v>
      </c>
      <c r="M131" s="8"/>
      <c r="N131" s="9" t="s">
        <v>89</v>
      </c>
      <c r="O131" s="22" t="str">
        <f t="shared" si="13"/>
        <v/>
      </c>
      <c r="P131" s="18" t="s">
        <v>214</v>
      </c>
      <c r="Q131" s="20">
        <f t="shared" si="14"/>
        <v>17.7</v>
      </c>
      <c r="R131" s="20">
        <v>1</v>
      </c>
      <c r="S131" s="20">
        <f t="shared" si="15"/>
        <v>18</v>
      </c>
      <c r="T131" s="18"/>
      <c r="U131" s="20" t="str">
        <f t="shared" si="17"/>
        <v/>
      </c>
      <c r="V131" s="20">
        <v>1</v>
      </c>
      <c r="W131" s="20" t="str">
        <f t="shared" si="16"/>
        <v/>
      </c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</row>
    <row r="132" spans="1:48" s="4" customFormat="1" ht="32.4">
      <c r="A132" s="1">
        <v>134</v>
      </c>
      <c r="B132" s="1" t="s">
        <v>2450</v>
      </c>
      <c r="C132" s="1"/>
      <c r="D132" s="19" t="s">
        <v>2446</v>
      </c>
      <c r="E132" s="19" t="s">
        <v>2451</v>
      </c>
      <c r="F132" s="5"/>
      <c r="G132" s="3" t="s">
        <v>11</v>
      </c>
      <c r="H132" s="5" t="s">
        <v>2371</v>
      </c>
      <c r="I132" s="6">
        <v>1</v>
      </c>
      <c r="J132" s="6">
        <f>12</f>
        <v>12</v>
      </c>
      <c r="K132" s="6">
        <f>40.75+4+3.2*2</f>
        <v>51.15</v>
      </c>
      <c r="L132" s="7">
        <f t="shared" si="12"/>
        <v>614</v>
      </c>
      <c r="M132" s="8"/>
      <c r="N132" s="9" t="s">
        <v>2452</v>
      </c>
      <c r="O132" s="22" t="str">
        <f t="shared" si="13"/>
        <v/>
      </c>
      <c r="P132" s="18" t="s">
        <v>214</v>
      </c>
      <c r="Q132" s="20">
        <f t="shared" si="14"/>
        <v>51.15</v>
      </c>
      <c r="R132" s="20">
        <v>1</v>
      </c>
      <c r="S132" s="20">
        <f t="shared" si="15"/>
        <v>52</v>
      </c>
      <c r="T132" s="18"/>
      <c r="U132" s="20" t="str">
        <f t="shared" si="17"/>
        <v/>
      </c>
      <c r="V132" s="20">
        <v>1</v>
      </c>
      <c r="W132" s="20" t="str">
        <f t="shared" si="16"/>
        <v/>
      </c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</row>
    <row r="133" spans="1:48" s="4" customFormat="1" ht="32.4">
      <c r="A133" s="1">
        <v>135</v>
      </c>
      <c r="B133" s="1" t="s">
        <v>2450</v>
      </c>
      <c r="C133" s="1"/>
      <c r="D133" s="19" t="s">
        <v>2446</v>
      </c>
      <c r="E133" s="19" t="s">
        <v>2453</v>
      </c>
      <c r="F133" s="5"/>
      <c r="G133" s="3" t="s">
        <v>11</v>
      </c>
      <c r="H133" s="5" t="s">
        <v>2371</v>
      </c>
      <c r="I133" s="6">
        <v>1</v>
      </c>
      <c r="J133" s="6">
        <v>12</v>
      </c>
      <c r="K133" s="6">
        <f>32.6+3+3.2*2</f>
        <v>42</v>
      </c>
      <c r="L133" s="7">
        <f t="shared" si="12"/>
        <v>504</v>
      </c>
      <c r="M133" s="8"/>
      <c r="N133" s="9" t="s">
        <v>2452</v>
      </c>
      <c r="O133" s="22" t="str">
        <f t="shared" si="13"/>
        <v/>
      </c>
      <c r="P133" s="18" t="s">
        <v>214</v>
      </c>
      <c r="Q133" s="20">
        <f t="shared" si="14"/>
        <v>42</v>
      </c>
      <c r="R133" s="20">
        <v>1</v>
      </c>
      <c r="S133" s="20">
        <f t="shared" si="15"/>
        <v>42</v>
      </c>
      <c r="T133" s="18"/>
      <c r="U133" s="20" t="str">
        <f t="shared" si="17"/>
        <v/>
      </c>
      <c r="V133" s="20">
        <v>1</v>
      </c>
      <c r="W133" s="20" t="str">
        <f t="shared" si="16"/>
        <v/>
      </c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</row>
    <row r="134" spans="1:48" s="4" customFormat="1" ht="32.4">
      <c r="A134" s="1">
        <v>136</v>
      </c>
      <c r="B134" s="1" t="s">
        <v>2450</v>
      </c>
      <c r="C134" s="1"/>
      <c r="D134" s="19" t="s">
        <v>2446</v>
      </c>
      <c r="E134" s="19" t="s">
        <v>2454</v>
      </c>
      <c r="F134" s="5"/>
      <c r="G134" s="3" t="s">
        <v>11</v>
      </c>
      <c r="H134" s="5" t="s">
        <v>2371</v>
      </c>
      <c r="I134" s="6">
        <v>1</v>
      </c>
      <c r="J134" s="6">
        <v>12</v>
      </c>
      <c r="K134" s="6">
        <f>21.62+3+3.2*2</f>
        <v>31.020000000000003</v>
      </c>
      <c r="L134" s="7">
        <f t="shared" si="12"/>
        <v>373</v>
      </c>
      <c r="M134" s="8"/>
      <c r="N134" s="9" t="s">
        <v>2452</v>
      </c>
      <c r="O134" s="22" t="str">
        <f t="shared" si="13"/>
        <v/>
      </c>
      <c r="P134" s="18" t="s">
        <v>214</v>
      </c>
      <c r="Q134" s="20">
        <f t="shared" si="14"/>
        <v>31.020000000000003</v>
      </c>
      <c r="R134" s="20">
        <v>1</v>
      </c>
      <c r="S134" s="20">
        <f t="shared" si="15"/>
        <v>32</v>
      </c>
      <c r="T134" s="18"/>
      <c r="U134" s="20" t="str">
        <f t="shared" si="17"/>
        <v/>
      </c>
      <c r="V134" s="20">
        <v>1</v>
      </c>
      <c r="W134" s="20" t="str">
        <f t="shared" si="16"/>
        <v/>
      </c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</row>
    <row r="135" spans="1:48" s="4" customFormat="1" ht="32.4">
      <c r="A135" s="1">
        <v>137</v>
      </c>
      <c r="B135" s="1" t="s">
        <v>2450</v>
      </c>
      <c r="C135" s="1"/>
      <c r="D135" s="19" t="s">
        <v>2446</v>
      </c>
      <c r="E135" s="19" t="s">
        <v>2455</v>
      </c>
      <c r="F135" s="5"/>
      <c r="G135" s="3" t="s">
        <v>11</v>
      </c>
      <c r="H135" s="5" t="s">
        <v>2371</v>
      </c>
      <c r="I135" s="6">
        <v>1</v>
      </c>
      <c r="J135" s="6">
        <v>12</v>
      </c>
      <c r="K135" s="6">
        <f>62.65+5+3.2*2</f>
        <v>74.050000000000011</v>
      </c>
      <c r="L135" s="7">
        <f t="shared" si="12"/>
        <v>889</v>
      </c>
      <c r="M135" s="8"/>
      <c r="N135" s="9" t="s">
        <v>2452</v>
      </c>
      <c r="O135" s="22" t="str">
        <f t="shared" si="13"/>
        <v/>
      </c>
      <c r="P135" s="18" t="s">
        <v>214</v>
      </c>
      <c r="Q135" s="20">
        <f t="shared" si="14"/>
        <v>74.050000000000011</v>
      </c>
      <c r="R135" s="20">
        <v>1</v>
      </c>
      <c r="S135" s="20">
        <f t="shared" si="15"/>
        <v>75</v>
      </c>
      <c r="T135" s="18"/>
      <c r="U135" s="20" t="str">
        <f t="shared" si="17"/>
        <v/>
      </c>
      <c r="V135" s="20">
        <v>1</v>
      </c>
      <c r="W135" s="20" t="str">
        <f t="shared" si="16"/>
        <v/>
      </c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</row>
    <row r="136" spans="1:48" s="4" customFormat="1" ht="32.4">
      <c r="A136" s="1">
        <v>138</v>
      </c>
      <c r="B136" s="1" t="s">
        <v>2450</v>
      </c>
      <c r="C136" s="1"/>
      <c r="D136" s="19" t="s">
        <v>2446</v>
      </c>
      <c r="E136" s="19" t="s">
        <v>216</v>
      </c>
      <c r="F136" s="5"/>
      <c r="G136" s="3" t="s">
        <v>11</v>
      </c>
      <c r="H136" s="5" t="s">
        <v>2371</v>
      </c>
      <c r="I136" s="6">
        <v>1</v>
      </c>
      <c r="J136" s="6">
        <v>12</v>
      </c>
      <c r="K136" s="6">
        <f>42.28+4+3.2*2</f>
        <v>52.68</v>
      </c>
      <c r="L136" s="7">
        <f t="shared" si="12"/>
        <v>633</v>
      </c>
      <c r="M136" s="8"/>
      <c r="N136" s="9" t="s">
        <v>2452</v>
      </c>
      <c r="O136" s="22" t="str">
        <f t="shared" si="13"/>
        <v/>
      </c>
      <c r="P136" s="18" t="s">
        <v>214</v>
      </c>
      <c r="Q136" s="20">
        <f t="shared" si="14"/>
        <v>52.68</v>
      </c>
      <c r="R136" s="20">
        <v>1</v>
      </c>
      <c r="S136" s="20">
        <f t="shared" si="15"/>
        <v>53</v>
      </c>
      <c r="T136" s="18"/>
      <c r="U136" s="20" t="str">
        <f t="shared" si="17"/>
        <v/>
      </c>
      <c r="V136" s="20">
        <v>1</v>
      </c>
      <c r="W136" s="20" t="str">
        <f t="shared" si="16"/>
        <v/>
      </c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</row>
    <row r="137" spans="1:48" s="4" customFormat="1" ht="32.4">
      <c r="A137" s="1">
        <v>139</v>
      </c>
      <c r="B137" s="1" t="s">
        <v>2450</v>
      </c>
      <c r="C137" s="1"/>
      <c r="D137" s="19" t="s">
        <v>2446</v>
      </c>
      <c r="E137" s="19" t="s">
        <v>217</v>
      </c>
      <c r="F137" s="5"/>
      <c r="G137" s="3" t="s">
        <v>11</v>
      </c>
      <c r="H137" s="5" t="s">
        <v>2371</v>
      </c>
      <c r="I137" s="6">
        <v>1</v>
      </c>
      <c r="J137" s="6">
        <v>12</v>
      </c>
      <c r="K137" s="6">
        <f>33.22+3+3.2*2</f>
        <v>42.62</v>
      </c>
      <c r="L137" s="7">
        <f t="shared" si="12"/>
        <v>512</v>
      </c>
      <c r="M137" s="8"/>
      <c r="N137" s="9" t="s">
        <v>2452</v>
      </c>
      <c r="O137" s="22" t="str">
        <f t="shared" si="13"/>
        <v/>
      </c>
      <c r="P137" s="18" t="s">
        <v>214</v>
      </c>
      <c r="Q137" s="20">
        <f t="shared" si="14"/>
        <v>42.62</v>
      </c>
      <c r="R137" s="20">
        <v>1</v>
      </c>
      <c r="S137" s="20">
        <f t="shared" si="15"/>
        <v>43</v>
      </c>
      <c r="T137" s="18"/>
      <c r="U137" s="20" t="str">
        <f t="shared" si="17"/>
        <v/>
      </c>
      <c r="V137" s="20">
        <v>1</v>
      </c>
      <c r="W137" s="20" t="str">
        <f t="shared" si="16"/>
        <v/>
      </c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</row>
    <row r="138" spans="1:48" s="4" customFormat="1" ht="32.4">
      <c r="A138" s="1">
        <v>140</v>
      </c>
      <c r="B138" s="1" t="s">
        <v>2450</v>
      </c>
      <c r="C138" s="1"/>
      <c r="D138" s="19" t="s">
        <v>2446</v>
      </c>
      <c r="E138" s="19" t="s">
        <v>218</v>
      </c>
      <c r="F138" s="5"/>
      <c r="G138" s="3" t="s">
        <v>11</v>
      </c>
      <c r="H138" s="5" t="s">
        <v>2371</v>
      </c>
      <c r="I138" s="6">
        <v>1</v>
      </c>
      <c r="J138" s="6">
        <v>12</v>
      </c>
      <c r="K138" s="6">
        <f>22.38+3+3.2*2</f>
        <v>31.78</v>
      </c>
      <c r="L138" s="7">
        <f t="shared" si="12"/>
        <v>382</v>
      </c>
      <c r="M138" s="8"/>
      <c r="N138" s="9" t="s">
        <v>2452</v>
      </c>
      <c r="O138" s="22" t="str">
        <f t="shared" si="13"/>
        <v/>
      </c>
      <c r="P138" s="18" t="s">
        <v>214</v>
      </c>
      <c r="Q138" s="20">
        <f t="shared" si="14"/>
        <v>31.78</v>
      </c>
      <c r="R138" s="20">
        <v>1</v>
      </c>
      <c r="S138" s="20">
        <f t="shared" si="15"/>
        <v>32</v>
      </c>
      <c r="T138" s="18"/>
      <c r="U138" s="20" t="str">
        <f t="shared" si="17"/>
        <v/>
      </c>
      <c r="V138" s="20">
        <v>1</v>
      </c>
      <c r="W138" s="20" t="str">
        <f t="shared" si="16"/>
        <v/>
      </c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</row>
    <row r="139" spans="1:48" s="4" customFormat="1" ht="32.4">
      <c r="A139" s="1">
        <v>141</v>
      </c>
      <c r="B139" s="1" t="s">
        <v>2450</v>
      </c>
      <c r="C139" s="1"/>
      <c r="D139" s="19" t="s">
        <v>2446</v>
      </c>
      <c r="E139" s="19" t="s">
        <v>219</v>
      </c>
      <c r="F139" s="5"/>
      <c r="G139" s="3" t="s">
        <v>11</v>
      </c>
      <c r="H139" s="5" t="s">
        <v>2371</v>
      </c>
      <c r="I139" s="6">
        <v>1</v>
      </c>
      <c r="J139" s="6">
        <v>12</v>
      </c>
      <c r="K139" s="6">
        <f>63.04+5+3.2*2</f>
        <v>74.44</v>
      </c>
      <c r="L139" s="7">
        <f t="shared" si="12"/>
        <v>894</v>
      </c>
      <c r="M139" s="8"/>
      <c r="N139" s="9" t="s">
        <v>2452</v>
      </c>
      <c r="O139" s="22" t="str">
        <f t="shared" si="13"/>
        <v/>
      </c>
      <c r="P139" s="18" t="s">
        <v>214</v>
      </c>
      <c r="Q139" s="20">
        <f t="shared" si="14"/>
        <v>74.44</v>
      </c>
      <c r="R139" s="20">
        <v>1</v>
      </c>
      <c r="S139" s="20">
        <f t="shared" si="15"/>
        <v>75</v>
      </c>
      <c r="T139" s="18"/>
      <c r="U139" s="20" t="str">
        <f t="shared" si="17"/>
        <v/>
      </c>
      <c r="V139" s="20">
        <v>1</v>
      </c>
      <c r="W139" s="20" t="str">
        <f t="shared" si="16"/>
        <v/>
      </c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</row>
    <row r="140" spans="1:48">
      <c r="A140" s="1">
        <v>148</v>
      </c>
      <c r="B140" s="1"/>
      <c r="C140" s="1"/>
      <c r="D140" s="19"/>
      <c r="E140" s="19"/>
      <c r="F140" s="21"/>
      <c r="G140" s="3"/>
      <c r="H140" s="5"/>
      <c r="I140" s="6">
        <v>1</v>
      </c>
      <c r="J140" s="6">
        <v>1</v>
      </c>
      <c r="K140" s="6"/>
      <c r="L140" s="7" t="str">
        <f t="shared" si="12"/>
        <v/>
      </c>
      <c r="M140" s="8"/>
      <c r="N140" s="9" t="s">
        <v>89</v>
      </c>
      <c r="O140" s="22" t="str">
        <f t="shared" si="13"/>
        <v/>
      </c>
      <c r="P140" s="18"/>
      <c r="Q140" s="20" t="str">
        <f t="shared" si="14"/>
        <v/>
      </c>
      <c r="R140" s="20">
        <v>1</v>
      </c>
      <c r="S140" s="20" t="str">
        <f t="shared" si="15"/>
        <v/>
      </c>
      <c r="T140" s="18"/>
      <c r="U140" s="20" t="str">
        <f t="shared" si="17"/>
        <v/>
      </c>
      <c r="V140" s="20">
        <v>1</v>
      </c>
      <c r="W140" s="20" t="str">
        <f t="shared" si="16"/>
        <v/>
      </c>
    </row>
    <row r="141" spans="1:48">
      <c r="A141" s="1">
        <v>149</v>
      </c>
      <c r="B141" s="1"/>
      <c r="C141" s="1"/>
      <c r="D141" s="19"/>
      <c r="E141" s="19"/>
      <c r="F141" s="21"/>
      <c r="G141" s="3"/>
      <c r="H141" s="5"/>
      <c r="I141" s="6">
        <v>1</v>
      </c>
      <c r="J141" s="6">
        <v>1</v>
      </c>
      <c r="K141" s="6"/>
      <c r="L141" s="7" t="str">
        <f t="shared" si="12"/>
        <v/>
      </c>
      <c r="M141" s="8"/>
      <c r="N141" s="9" t="s">
        <v>89</v>
      </c>
      <c r="O141" s="22" t="str">
        <f t="shared" si="13"/>
        <v/>
      </c>
      <c r="P141" s="18"/>
      <c r="Q141" s="20" t="str">
        <f t="shared" si="14"/>
        <v/>
      </c>
      <c r="R141" s="20">
        <v>1</v>
      </c>
      <c r="S141" s="20" t="str">
        <f t="shared" si="15"/>
        <v/>
      </c>
      <c r="T141" s="18"/>
      <c r="U141" s="20" t="str">
        <f t="shared" si="17"/>
        <v/>
      </c>
      <c r="V141" s="20">
        <v>1</v>
      </c>
      <c r="W141" s="20" t="str">
        <f t="shared" si="16"/>
        <v/>
      </c>
    </row>
    <row r="142" spans="1:48">
      <c r="A142" s="1">
        <v>150</v>
      </c>
      <c r="B142" s="1"/>
      <c r="C142" s="1"/>
      <c r="D142" s="19"/>
      <c r="E142" s="19"/>
      <c r="F142" s="21"/>
      <c r="G142" s="3"/>
      <c r="H142" s="5"/>
      <c r="I142" s="6">
        <v>1</v>
      </c>
      <c r="J142" s="6">
        <v>1</v>
      </c>
      <c r="K142" s="6"/>
      <c r="L142" s="7" t="str">
        <f t="shared" si="12"/>
        <v/>
      </c>
      <c r="M142" s="8"/>
      <c r="N142" s="9" t="s">
        <v>89</v>
      </c>
      <c r="O142" s="22" t="str">
        <f t="shared" si="13"/>
        <v/>
      </c>
      <c r="P142" s="18"/>
      <c r="Q142" s="20" t="str">
        <f t="shared" si="14"/>
        <v/>
      </c>
      <c r="R142" s="20">
        <v>1</v>
      </c>
      <c r="S142" s="20" t="str">
        <f t="shared" si="15"/>
        <v/>
      </c>
      <c r="T142" s="18"/>
      <c r="U142" s="20" t="str">
        <f t="shared" si="17"/>
        <v/>
      </c>
      <c r="V142" s="20">
        <v>1</v>
      </c>
      <c r="W142" s="20" t="str">
        <f t="shared" si="16"/>
        <v/>
      </c>
    </row>
    <row r="143" spans="1:48">
      <c r="A143" s="1">
        <v>151</v>
      </c>
      <c r="B143" s="1"/>
      <c r="C143" s="1"/>
      <c r="D143" s="19"/>
      <c r="E143" s="19"/>
      <c r="F143" s="21"/>
      <c r="G143" s="3"/>
      <c r="H143" s="5"/>
      <c r="I143" s="6">
        <v>1</v>
      </c>
      <c r="J143" s="6">
        <v>1</v>
      </c>
      <c r="K143" s="6"/>
      <c r="L143" s="7" t="str">
        <f t="shared" si="12"/>
        <v/>
      </c>
      <c r="M143" s="8"/>
      <c r="N143" s="9" t="s">
        <v>89</v>
      </c>
      <c r="O143" s="22" t="str">
        <f t="shared" si="13"/>
        <v/>
      </c>
      <c r="P143" s="18"/>
      <c r="Q143" s="20" t="str">
        <f t="shared" si="14"/>
        <v/>
      </c>
      <c r="R143" s="20">
        <v>1</v>
      </c>
      <c r="S143" s="20" t="str">
        <f t="shared" si="15"/>
        <v/>
      </c>
      <c r="T143" s="18"/>
      <c r="U143" s="20" t="str">
        <f t="shared" si="17"/>
        <v/>
      </c>
      <c r="V143" s="20">
        <v>1</v>
      </c>
      <c r="W143" s="20" t="str">
        <f t="shared" si="16"/>
        <v/>
      </c>
    </row>
    <row r="144" spans="1:48">
      <c r="A144" s="1">
        <v>152</v>
      </c>
      <c r="B144" s="1"/>
      <c r="C144" s="1"/>
      <c r="D144" s="19"/>
      <c r="E144" s="19"/>
      <c r="F144" s="21"/>
      <c r="G144" s="3"/>
      <c r="H144" s="5"/>
      <c r="I144" s="6">
        <v>1</v>
      </c>
      <c r="J144" s="6">
        <v>1</v>
      </c>
      <c r="K144" s="6"/>
      <c r="L144" s="7" t="str">
        <f t="shared" si="12"/>
        <v/>
      </c>
      <c r="M144" s="8"/>
      <c r="N144" s="9" t="s">
        <v>89</v>
      </c>
      <c r="O144" s="22" t="str">
        <f t="shared" si="13"/>
        <v/>
      </c>
      <c r="P144" s="18"/>
      <c r="Q144" s="20" t="str">
        <f t="shared" si="14"/>
        <v/>
      </c>
      <c r="R144" s="20">
        <v>1</v>
      </c>
      <c r="S144" s="20" t="str">
        <f t="shared" si="15"/>
        <v/>
      </c>
      <c r="T144" s="18"/>
      <c r="U144" s="20" t="str">
        <f t="shared" si="17"/>
        <v/>
      </c>
      <c r="V144" s="20">
        <v>1</v>
      </c>
      <c r="W144" s="20" t="str">
        <f t="shared" si="16"/>
        <v/>
      </c>
    </row>
    <row r="145" spans="1:48">
      <c r="A145" s="1">
        <v>153</v>
      </c>
      <c r="B145" s="1"/>
      <c r="C145" s="1"/>
      <c r="D145" s="19"/>
      <c r="E145" s="19"/>
      <c r="F145" s="21"/>
      <c r="G145" s="3"/>
      <c r="H145" s="5"/>
      <c r="I145" s="6">
        <v>1</v>
      </c>
      <c r="J145" s="6">
        <v>1</v>
      </c>
      <c r="K145" s="6"/>
      <c r="L145" s="7" t="str">
        <f t="shared" si="12"/>
        <v/>
      </c>
      <c r="M145" s="8"/>
      <c r="N145" s="9" t="s">
        <v>89</v>
      </c>
      <c r="O145" s="22" t="str">
        <f t="shared" si="13"/>
        <v/>
      </c>
      <c r="P145" s="18"/>
      <c r="Q145" s="20" t="str">
        <f t="shared" si="14"/>
        <v/>
      </c>
      <c r="R145" s="20">
        <v>1</v>
      </c>
      <c r="S145" s="20" t="str">
        <f t="shared" si="15"/>
        <v/>
      </c>
      <c r="T145" s="18"/>
      <c r="U145" s="20" t="str">
        <f t="shared" si="17"/>
        <v/>
      </c>
      <c r="V145" s="20">
        <v>1</v>
      </c>
      <c r="W145" s="20" t="str">
        <f t="shared" si="16"/>
        <v/>
      </c>
    </row>
    <row r="146" spans="1:48">
      <c r="A146" s="1">
        <v>154</v>
      </c>
      <c r="B146" s="1"/>
      <c r="C146" s="1"/>
      <c r="D146" s="19"/>
      <c r="E146" s="19"/>
      <c r="F146" s="21"/>
      <c r="G146" s="3"/>
      <c r="H146" s="5"/>
      <c r="I146" s="6">
        <v>1</v>
      </c>
      <c r="J146" s="6">
        <v>1</v>
      </c>
      <c r="K146" s="6"/>
      <c r="L146" s="7" t="str">
        <f t="shared" si="12"/>
        <v/>
      </c>
      <c r="M146" s="8"/>
      <c r="N146" s="9" t="s">
        <v>89</v>
      </c>
      <c r="O146" s="22" t="str">
        <f t="shared" si="13"/>
        <v/>
      </c>
      <c r="P146" s="18"/>
      <c r="Q146" s="20" t="str">
        <f t="shared" si="14"/>
        <v/>
      </c>
      <c r="R146" s="20">
        <v>1</v>
      </c>
      <c r="S146" s="20" t="str">
        <f t="shared" si="15"/>
        <v/>
      </c>
      <c r="T146" s="18"/>
      <c r="U146" s="20" t="str">
        <f t="shared" si="17"/>
        <v/>
      </c>
      <c r="V146" s="20">
        <v>1</v>
      </c>
      <c r="W146" s="20" t="str">
        <f t="shared" si="16"/>
        <v/>
      </c>
    </row>
    <row r="147" spans="1:48">
      <c r="A147" s="1">
        <v>155</v>
      </c>
      <c r="B147" s="1"/>
      <c r="C147" s="1"/>
      <c r="D147" s="19"/>
      <c r="E147" s="19"/>
      <c r="F147" s="21"/>
      <c r="G147" s="3"/>
      <c r="H147" s="5"/>
      <c r="I147" s="6">
        <v>1</v>
      </c>
      <c r="J147" s="6">
        <v>1</v>
      </c>
      <c r="K147" s="6"/>
      <c r="L147" s="7" t="str">
        <f t="shared" si="12"/>
        <v/>
      </c>
      <c r="M147" s="8"/>
      <c r="N147" s="9" t="s">
        <v>89</v>
      </c>
      <c r="O147" s="22" t="str">
        <f t="shared" si="13"/>
        <v/>
      </c>
      <c r="P147" s="18"/>
      <c r="Q147" s="20" t="str">
        <f t="shared" si="14"/>
        <v/>
      </c>
      <c r="R147" s="20">
        <v>1</v>
      </c>
      <c r="S147" s="20" t="str">
        <f t="shared" si="15"/>
        <v/>
      </c>
      <c r="T147" s="18"/>
      <c r="U147" s="20" t="str">
        <f t="shared" si="17"/>
        <v/>
      </c>
      <c r="V147" s="20">
        <v>1</v>
      </c>
      <c r="W147" s="20" t="str">
        <f t="shared" si="16"/>
        <v/>
      </c>
    </row>
    <row r="148" spans="1:48">
      <c r="A148" s="1">
        <v>156</v>
      </c>
      <c r="B148" s="1"/>
      <c r="C148" s="1"/>
      <c r="D148" s="19"/>
      <c r="E148" s="19"/>
      <c r="F148" s="21"/>
      <c r="G148" s="3"/>
      <c r="H148" s="5"/>
      <c r="I148" s="6">
        <v>1</v>
      </c>
      <c r="J148" s="6">
        <v>1</v>
      </c>
      <c r="K148" s="6"/>
      <c r="L148" s="7" t="str">
        <f t="shared" si="12"/>
        <v/>
      </c>
      <c r="M148" s="8"/>
      <c r="N148" s="9" t="s">
        <v>89</v>
      </c>
      <c r="O148" s="22" t="str">
        <f t="shared" si="13"/>
        <v/>
      </c>
      <c r="P148" s="18"/>
      <c r="Q148" s="20" t="str">
        <f t="shared" si="14"/>
        <v/>
      </c>
      <c r="R148" s="20">
        <v>1</v>
      </c>
      <c r="S148" s="20" t="str">
        <f t="shared" si="15"/>
        <v/>
      </c>
      <c r="T148" s="18"/>
      <c r="U148" s="20" t="str">
        <f t="shared" si="17"/>
        <v/>
      </c>
      <c r="V148" s="20">
        <v>1</v>
      </c>
      <c r="W148" s="20" t="str">
        <f t="shared" si="16"/>
        <v/>
      </c>
    </row>
    <row r="149" spans="1:48">
      <c r="A149" s="1">
        <v>157</v>
      </c>
      <c r="B149" s="1"/>
      <c r="C149" s="1"/>
      <c r="D149" s="19"/>
      <c r="E149" s="5"/>
      <c r="F149" s="5"/>
      <c r="G149" s="3"/>
      <c r="H149" s="5"/>
      <c r="I149" s="6">
        <v>1</v>
      </c>
      <c r="J149" s="6">
        <v>1</v>
      </c>
      <c r="K149" s="6"/>
      <c r="L149" s="7" t="str">
        <f t="shared" si="12"/>
        <v/>
      </c>
      <c r="M149" s="8"/>
      <c r="N149" s="9" t="s">
        <v>89</v>
      </c>
      <c r="O149" s="22" t="str">
        <f t="shared" si="13"/>
        <v/>
      </c>
      <c r="P149" s="18"/>
      <c r="Q149" s="20" t="str">
        <f t="shared" si="14"/>
        <v/>
      </c>
      <c r="R149" s="20">
        <v>1</v>
      </c>
      <c r="S149" s="20" t="str">
        <f t="shared" si="15"/>
        <v/>
      </c>
      <c r="T149" s="18"/>
      <c r="U149" s="20" t="str">
        <f t="shared" si="17"/>
        <v/>
      </c>
      <c r="V149" s="20">
        <v>1</v>
      </c>
      <c r="W149" s="20" t="str">
        <f t="shared" si="16"/>
        <v/>
      </c>
    </row>
    <row r="150" spans="1:48">
      <c r="A150" s="1">
        <v>158</v>
      </c>
      <c r="B150" s="1"/>
      <c r="C150" s="1"/>
      <c r="D150" s="19"/>
      <c r="E150" s="19"/>
      <c r="F150" s="21"/>
      <c r="G150" s="3"/>
      <c r="H150" s="5"/>
      <c r="I150" s="6">
        <v>1</v>
      </c>
      <c r="J150" s="6">
        <v>1</v>
      </c>
      <c r="K150" s="6"/>
      <c r="L150" s="7" t="str">
        <f t="shared" si="12"/>
        <v/>
      </c>
      <c r="M150" s="8"/>
      <c r="N150" s="9" t="s">
        <v>89</v>
      </c>
      <c r="O150" s="22" t="str">
        <f t="shared" si="13"/>
        <v/>
      </c>
      <c r="P150" s="18"/>
      <c r="Q150" s="20" t="str">
        <f t="shared" si="14"/>
        <v/>
      </c>
      <c r="R150" s="20">
        <v>1</v>
      </c>
      <c r="S150" s="20" t="str">
        <f t="shared" si="15"/>
        <v/>
      </c>
      <c r="T150" s="18"/>
      <c r="U150" s="20" t="str">
        <f t="shared" si="17"/>
        <v/>
      </c>
      <c r="V150" s="20">
        <v>1</v>
      </c>
      <c r="W150" s="20" t="str">
        <f t="shared" si="16"/>
        <v/>
      </c>
    </row>
    <row r="151" spans="1:48">
      <c r="A151" s="1">
        <v>159</v>
      </c>
      <c r="B151" s="1"/>
      <c r="C151" s="1"/>
      <c r="D151" s="19"/>
      <c r="E151" s="5"/>
      <c r="F151" s="5"/>
      <c r="G151" s="3"/>
      <c r="H151" s="5"/>
      <c r="I151" s="6">
        <v>1</v>
      </c>
      <c r="J151" s="6">
        <v>1</v>
      </c>
      <c r="K151" s="6"/>
      <c r="L151" s="7" t="str">
        <f t="shared" si="12"/>
        <v/>
      </c>
      <c r="M151" s="8"/>
      <c r="N151" s="9" t="s">
        <v>89</v>
      </c>
      <c r="O151" s="22" t="str">
        <f t="shared" si="13"/>
        <v/>
      </c>
      <c r="P151" s="18"/>
      <c r="Q151" s="20" t="str">
        <f t="shared" si="14"/>
        <v/>
      </c>
      <c r="R151" s="20">
        <v>1</v>
      </c>
      <c r="S151" s="20" t="str">
        <f t="shared" si="15"/>
        <v/>
      </c>
      <c r="T151" s="18"/>
      <c r="U151" s="20" t="str">
        <f t="shared" si="17"/>
        <v/>
      </c>
      <c r="V151" s="20">
        <v>1</v>
      </c>
      <c r="W151" s="20" t="str">
        <f t="shared" si="16"/>
        <v/>
      </c>
    </row>
    <row r="152" spans="1:48" s="10" customFormat="1">
      <c r="D152" s="11"/>
      <c r="E152" s="11"/>
      <c r="F152" s="23"/>
      <c r="G152" s="61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24"/>
      <c r="W152" s="24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</row>
    <row r="153" spans="1:48" s="10" customFormat="1">
      <c r="D153" s="11"/>
      <c r="E153" s="11"/>
      <c r="F153" s="23"/>
      <c r="G153" s="61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24"/>
      <c r="W153" s="24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</row>
    <row r="154" spans="1:48" s="10" customFormat="1">
      <c r="D154" s="11"/>
      <c r="E154" s="11"/>
      <c r="F154" s="23"/>
      <c r="G154" s="61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12"/>
      <c r="W154" s="12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</row>
  </sheetData>
  <phoneticPr fontId="4" type="noConversion"/>
  <printOptions horizontalCentered="1"/>
  <pageMargins left="0.31496062992125984" right="0.31496062992125984" top="0.74803149606299213" bottom="0.74803149606299213" header="0.31496062992125984" footer="0.31496062992125984"/>
  <pageSetup paperSize="8" orientation="portrait" r:id="rId1"/>
  <rowBreaks count="1" manualBreakCount="1">
    <brk id="20" max="1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workbookViewId="0">
      <selection sqref="A1:XFD1"/>
    </sheetView>
  </sheetViews>
  <sheetFormatPr defaultRowHeight="16.2"/>
  <cols>
    <col min="1" max="1" width="5.44140625" style="12" bestFit="1" customWidth="1"/>
    <col min="2" max="3" width="5.44140625" style="12" customWidth="1"/>
    <col min="4" max="4" width="5.44140625" style="13" bestFit="1" customWidth="1"/>
    <col min="5" max="5" width="13.109375" style="15" customWidth="1"/>
    <col min="6" max="6" width="12.77734375" style="13" customWidth="1"/>
    <col min="7" max="7" width="7.44140625" style="12" bestFit="1" customWidth="1"/>
    <col min="8" max="8" width="9.109375" style="12" bestFit="1" customWidth="1"/>
    <col min="9" max="9" width="6.6640625" style="12" bestFit="1" customWidth="1"/>
    <col min="10" max="10" width="7" style="12" bestFit="1" customWidth="1"/>
    <col min="11" max="11" width="7.44140625" style="12" bestFit="1" customWidth="1"/>
    <col min="12" max="12" width="7.44140625" style="12" customWidth="1"/>
    <col min="13" max="244" width="9" style="12"/>
    <col min="245" max="245" width="5.44140625" style="12" bestFit="1" customWidth="1"/>
    <col min="246" max="246" width="6.88671875" style="12" bestFit="1" customWidth="1"/>
    <col min="247" max="247" width="6.33203125" style="12" bestFit="1" customWidth="1"/>
    <col min="248" max="248" width="9.109375" style="12" bestFit="1" customWidth="1"/>
    <col min="249" max="249" width="12.6640625" style="12" bestFit="1" customWidth="1"/>
    <col min="250" max="250" width="17.77734375" style="12" bestFit="1" customWidth="1"/>
    <col min="251" max="251" width="5.44140625" style="12" bestFit="1" customWidth="1"/>
    <col min="252" max="252" width="9.6640625" style="12" bestFit="1" customWidth="1"/>
    <col min="253" max="253" width="7" style="12" bestFit="1" customWidth="1"/>
    <col min="254" max="254" width="7.33203125" style="12" bestFit="1" customWidth="1"/>
    <col min="255" max="255" width="7.77734375" style="12" bestFit="1" customWidth="1"/>
    <col min="256" max="256" width="17.109375" style="12" bestFit="1" customWidth="1"/>
    <col min="257" max="257" width="5.44140625" style="12" bestFit="1" customWidth="1"/>
    <col min="258" max="258" width="17.109375" style="12" bestFit="1" customWidth="1"/>
    <col min="259" max="259" width="16.33203125" style="12" bestFit="1" customWidth="1"/>
    <col min="260" max="260" width="11.109375" style="12" bestFit="1" customWidth="1"/>
    <col min="261" max="261" width="7.77734375" style="12" bestFit="1" customWidth="1"/>
    <col min="262" max="262" width="13.109375" style="12" bestFit="1" customWidth="1"/>
    <col min="263" max="263" width="6.44140625" style="12" bestFit="1" customWidth="1"/>
    <col min="264" max="500" width="9" style="12"/>
    <col min="501" max="501" width="5.44140625" style="12" bestFit="1" customWidth="1"/>
    <col min="502" max="502" width="6.88671875" style="12" bestFit="1" customWidth="1"/>
    <col min="503" max="503" width="6.33203125" style="12" bestFit="1" customWidth="1"/>
    <col min="504" max="504" width="9.109375" style="12" bestFit="1" customWidth="1"/>
    <col min="505" max="505" width="12.6640625" style="12" bestFit="1" customWidth="1"/>
    <col min="506" max="506" width="17.77734375" style="12" bestFit="1" customWidth="1"/>
    <col min="507" max="507" width="5.44140625" style="12" bestFit="1" customWidth="1"/>
    <col min="508" max="508" width="9.6640625" style="12" bestFit="1" customWidth="1"/>
    <col min="509" max="509" width="7" style="12" bestFit="1" customWidth="1"/>
    <col min="510" max="510" width="7.33203125" style="12" bestFit="1" customWidth="1"/>
    <col min="511" max="511" width="7.77734375" style="12" bestFit="1" customWidth="1"/>
    <col min="512" max="512" width="17.109375" style="12" bestFit="1" customWidth="1"/>
    <col min="513" max="513" width="5.44140625" style="12" bestFit="1" customWidth="1"/>
    <col min="514" max="514" width="17.109375" style="12" bestFit="1" customWidth="1"/>
    <col min="515" max="515" width="16.33203125" style="12" bestFit="1" customWidth="1"/>
    <col min="516" max="516" width="11.109375" style="12" bestFit="1" customWidth="1"/>
    <col min="517" max="517" width="7.77734375" style="12" bestFit="1" customWidth="1"/>
    <col min="518" max="518" width="13.109375" style="12" bestFit="1" customWidth="1"/>
    <col min="519" max="519" width="6.44140625" style="12" bestFit="1" customWidth="1"/>
    <col min="520" max="756" width="9" style="12"/>
    <col min="757" max="757" width="5.44140625" style="12" bestFit="1" customWidth="1"/>
    <col min="758" max="758" width="6.88671875" style="12" bestFit="1" customWidth="1"/>
    <col min="759" max="759" width="6.33203125" style="12" bestFit="1" customWidth="1"/>
    <col min="760" max="760" width="9.109375" style="12" bestFit="1" customWidth="1"/>
    <col min="761" max="761" width="12.6640625" style="12" bestFit="1" customWidth="1"/>
    <col min="762" max="762" width="17.77734375" style="12" bestFit="1" customWidth="1"/>
    <col min="763" max="763" width="5.44140625" style="12" bestFit="1" customWidth="1"/>
    <col min="764" max="764" width="9.6640625" style="12" bestFit="1" customWidth="1"/>
    <col min="765" max="765" width="7" style="12" bestFit="1" customWidth="1"/>
    <col min="766" max="766" width="7.33203125" style="12" bestFit="1" customWidth="1"/>
    <col min="767" max="767" width="7.77734375" style="12" bestFit="1" customWidth="1"/>
    <col min="768" max="768" width="17.109375" style="12" bestFit="1" customWidth="1"/>
    <col min="769" max="769" width="5.44140625" style="12" bestFit="1" customWidth="1"/>
    <col min="770" max="770" width="17.109375" style="12" bestFit="1" customWidth="1"/>
    <col min="771" max="771" width="16.33203125" style="12" bestFit="1" customWidth="1"/>
    <col min="772" max="772" width="11.109375" style="12" bestFit="1" customWidth="1"/>
    <col min="773" max="773" width="7.77734375" style="12" bestFit="1" customWidth="1"/>
    <col min="774" max="774" width="13.109375" style="12" bestFit="1" customWidth="1"/>
    <col min="775" max="775" width="6.44140625" style="12" bestFit="1" customWidth="1"/>
    <col min="776" max="1012" width="9" style="12"/>
    <col min="1013" max="1013" width="5.44140625" style="12" bestFit="1" customWidth="1"/>
    <col min="1014" max="1014" width="6.88671875" style="12" bestFit="1" customWidth="1"/>
    <col min="1015" max="1015" width="6.33203125" style="12" bestFit="1" customWidth="1"/>
    <col min="1016" max="1016" width="9.109375" style="12" bestFit="1" customWidth="1"/>
    <col min="1017" max="1017" width="12.6640625" style="12" bestFit="1" customWidth="1"/>
    <col min="1018" max="1018" width="17.77734375" style="12" bestFit="1" customWidth="1"/>
    <col min="1019" max="1019" width="5.44140625" style="12" bestFit="1" customWidth="1"/>
    <col min="1020" max="1020" width="9.6640625" style="12" bestFit="1" customWidth="1"/>
    <col min="1021" max="1021" width="7" style="12" bestFit="1" customWidth="1"/>
    <col min="1022" max="1022" width="7.33203125" style="12" bestFit="1" customWidth="1"/>
    <col min="1023" max="1023" width="7.77734375" style="12" bestFit="1" customWidth="1"/>
    <col min="1024" max="1024" width="17.109375" style="12" bestFit="1" customWidth="1"/>
    <col min="1025" max="1025" width="5.44140625" style="12" bestFit="1" customWidth="1"/>
    <col min="1026" max="1026" width="17.109375" style="12" bestFit="1" customWidth="1"/>
    <col min="1027" max="1027" width="16.33203125" style="12" bestFit="1" customWidth="1"/>
    <col min="1028" max="1028" width="11.109375" style="12" bestFit="1" customWidth="1"/>
    <col min="1029" max="1029" width="7.77734375" style="12" bestFit="1" customWidth="1"/>
    <col min="1030" max="1030" width="13.109375" style="12" bestFit="1" customWidth="1"/>
    <col min="1031" max="1031" width="6.44140625" style="12" bestFit="1" customWidth="1"/>
    <col min="1032" max="1268" width="9" style="12"/>
    <col min="1269" max="1269" width="5.44140625" style="12" bestFit="1" customWidth="1"/>
    <col min="1270" max="1270" width="6.88671875" style="12" bestFit="1" customWidth="1"/>
    <col min="1271" max="1271" width="6.33203125" style="12" bestFit="1" customWidth="1"/>
    <col min="1272" max="1272" width="9.109375" style="12" bestFit="1" customWidth="1"/>
    <col min="1273" max="1273" width="12.6640625" style="12" bestFit="1" customWidth="1"/>
    <col min="1274" max="1274" width="17.77734375" style="12" bestFit="1" customWidth="1"/>
    <col min="1275" max="1275" width="5.44140625" style="12" bestFit="1" customWidth="1"/>
    <col min="1276" max="1276" width="9.6640625" style="12" bestFit="1" customWidth="1"/>
    <col min="1277" max="1277" width="7" style="12" bestFit="1" customWidth="1"/>
    <col min="1278" max="1278" width="7.33203125" style="12" bestFit="1" customWidth="1"/>
    <col min="1279" max="1279" width="7.77734375" style="12" bestFit="1" customWidth="1"/>
    <col min="1280" max="1280" width="17.109375" style="12" bestFit="1" customWidth="1"/>
    <col min="1281" max="1281" width="5.44140625" style="12" bestFit="1" customWidth="1"/>
    <col min="1282" max="1282" width="17.109375" style="12" bestFit="1" customWidth="1"/>
    <col min="1283" max="1283" width="16.33203125" style="12" bestFit="1" customWidth="1"/>
    <col min="1284" max="1284" width="11.109375" style="12" bestFit="1" customWidth="1"/>
    <col min="1285" max="1285" width="7.77734375" style="12" bestFit="1" customWidth="1"/>
    <col min="1286" max="1286" width="13.109375" style="12" bestFit="1" customWidth="1"/>
    <col min="1287" max="1287" width="6.44140625" style="12" bestFit="1" customWidth="1"/>
    <col min="1288" max="1524" width="9" style="12"/>
    <col min="1525" max="1525" width="5.44140625" style="12" bestFit="1" customWidth="1"/>
    <col min="1526" max="1526" width="6.88671875" style="12" bestFit="1" customWidth="1"/>
    <col min="1527" max="1527" width="6.33203125" style="12" bestFit="1" customWidth="1"/>
    <col min="1528" max="1528" width="9.109375" style="12" bestFit="1" customWidth="1"/>
    <col min="1529" max="1529" width="12.6640625" style="12" bestFit="1" customWidth="1"/>
    <col min="1530" max="1530" width="17.77734375" style="12" bestFit="1" customWidth="1"/>
    <col min="1531" max="1531" width="5.44140625" style="12" bestFit="1" customWidth="1"/>
    <col min="1532" max="1532" width="9.6640625" style="12" bestFit="1" customWidth="1"/>
    <col min="1533" max="1533" width="7" style="12" bestFit="1" customWidth="1"/>
    <col min="1534" max="1534" width="7.33203125" style="12" bestFit="1" customWidth="1"/>
    <col min="1535" max="1535" width="7.77734375" style="12" bestFit="1" customWidth="1"/>
    <col min="1536" max="1536" width="17.109375" style="12" bestFit="1" customWidth="1"/>
    <col min="1537" max="1537" width="5.44140625" style="12" bestFit="1" customWidth="1"/>
    <col min="1538" max="1538" width="17.109375" style="12" bestFit="1" customWidth="1"/>
    <col min="1539" max="1539" width="16.33203125" style="12" bestFit="1" customWidth="1"/>
    <col min="1540" max="1540" width="11.109375" style="12" bestFit="1" customWidth="1"/>
    <col min="1541" max="1541" width="7.77734375" style="12" bestFit="1" customWidth="1"/>
    <col min="1542" max="1542" width="13.109375" style="12" bestFit="1" customWidth="1"/>
    <col min="1543" max="1543" width="6.44140625" style="12" bestFit="1" customWidth="1"/>
    <col min="1544" max="1780" width="9" style="12"/>
    <col min="1781" max="1781" width="5.44140625" style="12" bestFit="1" customWidth="1"/>
    <col min="1782" max="1782" width="6.88671875" style="12" bestFit="1" customWidth="1"/>
    <col min="1783" max="1783" width="6.33203125" style="12" bestFit="1" customWidth="1"/>
    <col min="1784" max="1784" width="9.109375" style="12" bestFit="1" customWidth="1"/>
    <col min="1785" max="1785" width="12.6640625" style="12" bestFit="1" customWidth="1"/>
    <col min="1786" max="1786" width="17.77734375" style="12" bestFit="1" customWidth="1"/>
    <col min="1787" max="1787" width="5.44140625" style="12" bestFit="1" customWidth="1"/>
    <col min="1788" max="1788" width="9.6640625" style="12" bestFit="1" customWidth="1"/>
    <col min="1789" max="1789" width="7" style="12" bestFit="1" customWidth="1"/>
    <col min="1790" max="1790" width="7.33203125" style="12" bestFit="1" customWidth="1"/>
    <col min="1791" max="1791" width="7.77734375" style="12" bestFit="1" customWidth="1"/>
    <col min="1792" max="1792" width="17.109375" style="12" bestFit="1" customWidth="1"/>
    <col min="1793" max="1793" width="5.44140625" style="12" bestFit="1" customWidth="1"/>
    <col min="1794" max="1794" width="17.109375" style="12" bestFit="1" customWidth="1"/>
    <col min="1795" max="1795" width="16.33203125" style="12" bestFit="1" customWidth="1"/>
    <col min="1796" max="1796" width="11.109375" style="12" bestFit="1" customWidth="1"/>
    <col min="1797" max="1797" width="7.77734375" style="12" bestFit="1" customWidth="1"/>
    <col min="1798" max="1798" width="13.109375" style="12" bestFit="1" customWidth="1"/>
    <col min="1799" max="1799" width="6.44140625" style="12" bestFit="1" customWidth="1"/>
    <col min="1800" max="2036" width="9" style="12"/>
    <col min="2037" max="2037" width="5.44140625" style="12" bestFit="1" customWidth="1"/>
    <col min="2038" max="2038" width="6.88671875" style="12" bestFit="1" customWidth="1"/>
    <col min="2039" max="2039" width="6.33203125" style="12" bestFit="1" customWidth="1"/>
    <col min="2040" max="2040" width="9.109375" style="12" bestFit="1" customWidth="1"/>
    <col min="2041" max="2041" width="12.6640625" style="12" bestFit="1" customWidth="1"/>
    <col min="2042" max="2042" width="17.77734375" style="12" bestFit="1" customWidth="1"/>
    <col min="2043" max="2043" width="5.44140625" style="12" bestFit="1" customWidth="1"/>
    <col min="2044" max="2044" width="9.6640625" style="12" bestFit="1" customWidth="1"/>
    <col min="2045" max="2045" width="7" style="12" bestFit="1" customWidth="1"/>
    <col min="2046" max="2046" width="7.33203125" style="12" bestFit="1" customWidth="1"/>
    <col min="2047" max="2047" width="7.77734375" style="12" bestFit="1" customWidth="1"/>
    <col min="2048" max="2048" width="17.109375" style="12" bestFit="1" customWidth="1"/>
    <col min="2049" max="2049" width="5.44140625" style="12" bestFit="1" customWidth="1"/>
    <col min="2050" max="2050" width="17.109375" style="12" bestFit="1" customWidth="1"/>
    <col min="2051" max="2051" width="16.33203125" style="12" bestFit="1" customWidth="1"/>
    <col min="2052" max="2052" width="11.109375" style="12" bestFit="1" customWidth="1"/>
    <col min="2053" max="2053" width="7.77734375" style="12" bestFit="1" customWidth="1"/>
    <col min="2054" max="2054" width="13.109375" style="12" bestFit="1" customWidth="1"/>
    <col min="2055" max="2055" width="6.44140625" style="12" bestFit="1" customWidth="1"/>
    <col min="2056" max="2292" width="9" style="12"/>
    <col min="2293" max="2293" width="5.44140625" style="12" bestFit="1" customWidth="1"/>
    <col min="2294" max="2294" width="6.88671875" style="12" bestFit="1" customWidth="1"/>
    <col min="2295" max="2295" width="6.33203125" style="12" bestFit="1" customWidth="1"/>
    <col min="2296" max="2296" width="9.109375" style="12" bestFit="1" customWidth="1"/>
    <col min="2297" max="2297" width="12.6640625" style="12" bestFit="1" customWidth="1"/>
    <col min="2298" max="2298" width="17.77734375" style="12" bestFit="1" customWidth="1"/>
    <col min="2299" max="2299" width="5.44140625" style="12" bestFit="1" customWidth="1"/>
    <col min="2300" max="2300" width="9.6640625" style="12" bestFit="1" customWidth="1"/>
    <col min="2301" max="2301" width="7" style="12" bestFit="1" customWidth="1"/>
    <col min="2302" max="2302" width="7.33203125" style="12" bestFit="1" customWidth="1"/>
    <col min="2303" max="2303" width="7.77734375" style="12" bestFit="1" customWidth="1"/>
    <col min="2304" max="2304" width="17.109375" style="12" bestFit="1" customWidth="1"/>
    <col min="2305" max="2305" width="5.44140625" style="12" bestFit="1" customWidth="1"/>
    <col min="2306" max="2306" width="17.109375" style="12" bestFit="1" customWidth="1"/>
    <col min="2307" max="2307" width="16.33203125" style="12" bestFit="1" customWidth="1"/>
    <col min="2308" max="2308" width="11.109375" style="12" bestFit="1" customWidth="1"/>
    <col min="2309" max="2309" width="7.77734375" style="12" bestFit="1" customWidth="1"/>
    <col min="2310" max="2310" width="13.109375" style="12" bestFit="1" customWidth="1"/>
    <col min="2311" max="2311" width="6.44140625" style="12" bestFit="1" customWidth="1"/>
    <col min="2312" max="2548" width="9" style="12"/>
    <col min="2549" max="2549" width="5.44140625" style="12" bestFit="1" customWidth="1"/>
    <col min="2550" max="2550" width="6.88671875" style="12" bestFit="1" customWidth="1"/>
    <col min="2551" max="2551" width="6.33203125" style="12" bestFit="1" customWidth="1"/>
    <col min="2552" max="2552" width="9.109375" style="12" bestFit="1" customWidth="1"/>
    <col min="2553" max="2553" width="12.6640625" style="12" bestFit="1" customWidth="1"/>
    <col min="2554" max="2554" width="17.77734375" style="12" bestFit="1" customWidth="1"/>
    <col min="2555" max="2555" width="5.44140625" style="12" bestFit="1" customWidth="1"/>
    <col min="2556" max="2556" width="9.6640625" style="12" bestFit="1" customWidth="1"/>
    <col min="2557" max="2557" width="7" style="12" bestFit="1" customWidth="1"/>
    <col min="2558" max="2558" width="7.33203125" style="12" bestFit="1" customWidth="1"/>
    <col min="2559" max="2559" width="7.77734375" style="12" bestFit="1" customWidth="1"/>
    <col min="2560" max="2560" width="17.109375" style="12" bestFit="1" customWidth="1"/>
    <col min="2561" max="2561" width="5.44140625" style="12" bestFit="1" customWidth="1"/>
    <col min="2562" max="2562" width="17.109375" style="12" bestFit="1" customWidth="1"/>
    <col min="2563" max="2563" width="16.33203125" style="12" bestFit="1" customWidth="1"/>
    <col min="2564" max="2564" width="11.109375" style="12" bestFit="1" customWidth="1"/>
    <col min="2565" max="2565" width="7.77734375" style="12" bestFit="1" customWidth="1"/>
    <col min="2566" max="2566" width="13.109375" style="12" bestFit="1" customWidth="1"/>
    <col min="2567" max="2567" width="6.44140625" style="12" bestFit="1" customWidth="1"/>
    <col min="2568" max="2804" width="9" style="12"/>
    <col min="2805" max="2805" width="5.44140625" style="12" bestFit="1" customWidth="1"/>
    <col min="2806" max="2806" width="6.88671875" style="12" bestFit="1" customWidth="1"/>
    <col min="2807" max="2807" width="6.33203125" style="12" bestFit="1" customWidth="1"/>
    <col min="2808" max="2808" width="9.109375" style="12" bestFit="1" customWidth="1"/>
    <col min="2809" max="2809" width="12.6640625" style="12" bestFit="1" customWidth="1"/>
    <col min="2810" max="2810" width="17.77734375" style="12" bestFit="1" customWidth="1"/>
    <col min="2811" max="2811" width="5.44140625" style="12" bestFit="1" customWidth="1"/>
    <col min="2812" max="2812" width="9.6640625" style="12" bestFit="1" customWidth="1"/>
    <col min="2813" max="2813" width="7" style="12" bestFit="1" customWidth="1"/>
    <col min="2814" max="2814" width="7.33203125" style="12" bestFit="1" customWidth="1"/>
    <col min="2815" max="2815" width="7.77734375" style="12" bestFit="1" customWidth="1"/>
    <col min="2816" max="2816" width="17.109375" style="12" bestFit="1" customWidth="1"/>
    <col min="2817" max="2817" width="5.44140625" style="12" bestFit="1" customWidth="1"/>
    <col min="2818" max="2818" width="17.109375" style="12" bestFit="1" customWidth="1"/>
    <col min="2819" max="2819" width="16.33203125" style="12" bestFit="1" customWidth="1"/>
    <col min="2820" max="2820" width="11.109375" style="12" bestFit="1" customWidth="1"/>
    <col min="2821" max="2821" width="7.77734375" style="12" bestFit="1" customWidth="1"/>
    <col min="2822" max="2822" width="13.109375" style="12" bestFit="1" customWidth="1"/>
    <col min="2823" max="2823" width="6.44140625" style="12" bestFit="1" customWidth="1"/>
    <col min="2824" max="3060" width="9" style="12"/>
    <col min="3061" max="3061" width="5.44140625" style="12" bestFit="1" customWidth="1"/>
    <col min="3062" max="3062" width="6.88671875" style="12" bestFit="1" customWidth="1"/>
    <col min="3063" max="3063" width="6.33203125" style="12" bestFit="1" customWidth="1"/>
    <col min="3064" max="3064" width="9.109375" style="12" bestFit="1" customWidth="1"/>
    <col min="3065" max="3065" width="12.6640625" style="12" bestFit="1" customWidth="1"/>
    <col min="3066" max="3066" width="17.77734375" style="12" bestFit="1" customWidth="1"/>
    <col min="3067" max="3067" width="5.44140625" style="12" bestFit="1" customWidth="1"/>
    <col min="3068" max="3068" width="9.6640625" style="12" bestFit="1" customWidth="1"/>
    <col min="3069" max="3069" width="7" style="12" bestFit="1" customWidth="1"/>
    <col min="3070" max="3070" width="7.33203125" style="12" bestFit="1" customWidth="1"/>
    <col min="3071" max="3071" width="7.77734375" style="12" bestFit="1" customWidth="1"/>
    <col min="3072" max="3072" width="17.109375" style="12" bestFit="1" customWidth="1"/>
    <col min="3073" max="3073" width="5.44140625" style="12" bestFit="1" customWidth="1"/>
    <col min="3074" max="3074" width="17.109375" style="12" bestFit="1" customWidth="1"/>
    <col min="3075" max="3075" width="16.33203125" style="12" bestFit="1" customWidth="1"/>
    <col min="3076" max="3076" width="11.109375" style="12" bestFit="1" customWidth="1"/>
    <col min="3077" max="3077" width="7.77734375" style="12" bestFit="1" customWidth="1"/>
    <col min="3078" max="3078" width="13.109375" style="12" bestFit="1" customWidth="1"/>
    <col min="3079" max="3079" width="6.44140625" style="12" bestFit="1" customWidth="1"/>
    <col min="3080" max="3316" width="9" style="12"/>
    <col min="3317" max="3317" width="5.44140625" style="12" bestFit="1" customWidth="1"/>
    <col min="3318" max="3318" width="6.88671875" style="12" bestFit="1" customWidth="1"/>
    <col min="3319" max="3319" width="6.33203125" style="12" bestFit="1" customWidth="1"/>
    <col min="3320" max="3320" width="9.109375" style="12" bestFit="1" customWidth="1"/>
    <col min="3321" max="3321" width="12.6640625" style="12" bestFit="1" customWidth="1"/>
    <col min="3322" max="3322" width="17.77734375" style="12" bestFit="1" customWidth="1"/>
    <col min="3323" max="3323" width="5.44140625" style="12" bestFit="1" customWidth="1"/>
    <col min="3324" max="3324" width="9.6640625" style="12" bestFit="1" customWidth="1"/>
    <col min="3325" max="3325" width="7" style="12" bestFit="1" customWidth="1"/>
    <col min="3326" max="3326" width="7.33203125" style="12" bestFit="1" customWidth="1"/>
    <col min="3327" max="3327" width="7.77734375" style="12" bestFit="1" customWidth="1"/>
    <col min="3328" max="3328" width="17.109375" style="12" bestFit="1" customWidth="1"/>
    <col min="3329" max="3329" width="5.44140625" style="12" bestFit="1" customWidth="1"/>
    <col min="3330" max="3330" width="17.109375" style="12" bestFit="1" customWidth="1"/>
    <col min="3331" max="3331" width="16.33203125" style="12" bestFit="1" customWidth="1"/>
    <col min="3332" max="3332" width="11.109375" style="12" bestFit="1" customWidth="1"/>
    <col min="3333" max="3333" width="7.77734375" style="12" bestFit="1" customWidth="1"/>
    <col min="3334" max="3334" width="13.109375" style="12" bestFit="1" customWidth="1"/>
    <col min="3335" max="3335" width="6.44140625" style="12" bestFit="1" customWidth="1"/>
    <col min="3336" max="3572" width="9" style="12"/>
    <col min="3573" max="3573" width="5.44140625" style="12" bestFit="1" customWidth="1"/>
    <col min="3574" max="3574" width="6.88671875" style="12" bestFit="1" customWidth="1"/>
    <col min="3575" max="3575" width="6.33203125" style="12" bestFit="1" customWidth="1"/>
    <col min="3576" max="3576" width="9.109375" style="12" bestFit="1" customWidth="1"/>
    <col min="3577" max="3577" width="12.6640625" style="12" bestFit="1" customWidth="1"/>
    <col min="3578" max="3578" width="17.77734375" style="12" bestFit="1" customWidth="1"/>
    <col min="3579" max="3579" width="5.44140625" style="12" bestFit="1" customWidth="1"/>
    <col min="3580" max="3580" width="9.6640625" style="12" bestFit="1" customWidth="1"/>
    <col min="3581" max="3581" width="7" style="12" bestFit="1" customWidth="1"/>
    <col min="3582" max="3582" width="7.33203125" style="12" bestFit="1" customWidth="1"/>
    <col min="3583" max="3583" width="7.77734375" style="12" bestFit="1" customWidth="1"/>
    <col min="3584" max="3584" width="17.109375" style="12" bestFit="1" customWidth="1"/>
    <col min="3585" max="3585" width="5.44140625" style="12" bestFit="1" customWidth="1"/>
    <col min="3586" max="3586" width="17.109375" style="12" bestFit="1" customWidth="1"/>
    <col min="3587" max="3587" width="16.33203125" style="12" bestFit="1" customWidth="1"/>
    <col min="3588" max="3588" width="11.109375" style="12" bestFit="1" customWidth="1"/>
    <col min="3589" max="3589" width="7.77734375" style="12" bestFit="1" customWidth="1"/>
    <col min="3590" max="3590" width="13.109375" style="12" bestFit="1" customWidth="1"/>
    <col min="3591" max="3591" width="6.44140625" style="12" bestFit="1" customWidth="1"/>
    <col min="3592" max="3828" width="9" style="12"/>
    <col min="3829" max="3829" width="5.44140625" style="12" bestFit="1" customWidth="1"/>
    <col min="3830" max="3830" width="6.88671875" style="12" bestFit="1" customWidth="1"/>
    <col min="3831" max="3831" width="6.33203125" style="12" bestFit="1" customWidth="1"/>
    <col min="3832" max="3832" width="9.109375" style="12" bestFit="1" customWidth="1"/>
    <col min="3833" max="3833" width="12.6640625" style="12" bestFit="1" customWidth="1"/>
    <col min="3834" max="3834" width="17.77734375" style="12" bestFit="1" customWidth="1"/>
    <col min="3835" max="3835" width="5.44140625" style="12" bestFit="1" customWidth="1"/>
    <col min="3836" max="3836" width="9.6640625" style="12" bestFit="1" customWidth="1"/>
    <col min="3837" max="3837" width="7" style="12" bestFit="1" customWidth="1"/>
    <col min="3838" max="3838" width="7.33203125" style="12" bestFit="1" customWidth="1"/>
    <col min="3839" max="3839" width="7.77734375" style="12" bestFit="1" customWidth="1"/>
    <col min="3840" max="3840" width="17.109375" style="12" bestFit="1" customWidth="1"/>
    <col min="3841" max="3841" width="5.44140625" style="12" bestFit="1" customWidth="1"/>
    <col min="3842" max="3842" width="17.109375" style="12" bestFit="1" customWidth="1"/>
    <col min="3843" max="3843" width="16.33203125" style="12" bestFit="1" customWidth="1"/>
    <col min="3844" max="3844" width="11.109375" style="12" bestFit="1" customWidth="1"/>
    <col min="3845" max="3845" width="7.77734375" style="12" bestFit="1" customWidth="1"/>
    <col min="3846" max="3846" width="13.109375" style="12" bestFit="1" customWidth="1"/>
    <col min="3847" max="3847" width="6.44140625" style="12" bestFit="1" customWidth="1"/>
    <col min="3848" max="4084" width="9" style="12"/>
    <col min="4085" max="4085" width="5.44140625" style="12" bestFit="1" customWidth="1"/>
    <col min="4086" max="4086" width="6.88671875" style="12" bestFit="1" customWidth="1"/>
    <col min="4087" max="4087" width="6.33203125" style="12" bestFit="1" customWidth="1"/>
    <col min="4088" max="4088" width="9.109375" style="12" bestFit="1" customWidth="1"/>
    <col min="4089" max="4089" width="12.6640625" style="12" bestFit="1" customWidth="1"/>
    <col min="4090" max="4090" width="17.77734375" style="12" bestFit="1" customWidth="1"/>
    <col min="4091" max="4091" width="5.44140625" style="12" bestFit="1" customWidth="1"/>
    <col min="4092" max="4092" width="9.6640625" style="12" bestFit="1" customWidth="1"/>
    <col min="4093" max="4093" width="7" style="12" bestFit="1" customWidth="1"/>
    <col min="4094" max="4094" width="7.33203125" style="12" bestFit="1" customWidth="1"/>
    <col min="4095" max="4095" width="7.77734375" style="12" bestFit="1" customWidth="1"/>
    <col min="4096" max="4096" width="17.109375" style="12" bestFit="1" customWidth="1"/>
    <col min="4097" max="4097" width="5.44140625" style="12" bestFit="1" customWidth="1"/>
    <col min="4098" max="4098" width="17.109375" style="12" bestFit="1" customWidth="1"/>
    <col min="4099" max="4099" width="16.33203125" style="12" bestFit="1" customWidth="1"/>
    <col min="4100" max="4100" width="11.109375" style="12" bestFit="1" customWidth="1"/>
    <col min="4101" max="4101" width="7.77734375" style="12" bestFit="1" customWidth="1"/>
    <col min="4102" max="4102" width="13.109375" style="12" bestFit="1" customWidth="1"/>
    <col min="4103" max="4103" width="6.44140625" style="12" bestFit="1" customWidth="1"/>
    <col min="4104" max="4340" width="9" style="12"/>
    <col min="4341" max="4341" width="5.44140625" style="12" bestFit="1" customWidth="1"/>
    <col min="4342" max="4342" width="6.88671875" style="12" bestFit="1" customWidth="1"/>
    <col min="4343" max="4343" width="6.33203125" style="12" bestFit="1" customWidth="1"/>
    <col min="4344" max="4344" width="9.109375" style="12" bestFit="1" customWidth="1"/>
    <col min="4345" max="4345" width="12.6640625" style="12" bestFit="1" customWidth="1"/>
    <col min="4346" max="4346" width="17.77734375" style="12" bestFit="1" customWidth="1"/>
    <col min="4347" max="4347" width="5.44140625" style="12" bestFit="1" customWidth="1"/>
    <col min="4348" max="4348" width="9.6640625" style="12" bestFit="1" customWidth="1"/>
    <col min="4349" max="4349" width="7" style="12" bestFit="1" customWidth="1"/>
    <col min="4350" max="4350" width="7.33203125" style="12" bestFit="1" customWidth="1"/>
    <col min="4351" max="4351" width="7.77734375" style="12" bestFit="1" customWidth="1"/>
    <col min="4352" max="4352" width="17.109375" style="12" bestFit="1" customWidth="1"/>
    <col min="4353" max="4353" width="5.44140625" style="12" bestFit="1" customWidth="1"/>
    <col min="4354" max="4354" width="17.109375" style="12" bestFit="1" customWidth="1"/>
    <col min="4355" max="4355" width="16.33203125" style="12" bestFit="1" customWidth="1"/>
    <col min="4356" max="4356" width="11.109375" style="12" bestFit="1" customWidth="1"/>
    <col min="4357" max="4357" width="7.77734375" style="12" bestFit="1" customWidth="1"/>
    <col min="4358" max="4358" width="13.109375" style="12" bestFit="1" customWidth="1"/>
    <col min="4359" max="4359" width="6.44140625" style="12" bestFit="1" customWidth="1"/>
    <col min="4360" max="4596" width="9" style="12"/>
    <col min="4597" max="4597" width="5.44140625" style="12" bestFit="1" customWidth="1"/>
    <col min="4598" max="4598" width="6.88671875" style="12" bestFit="1" customWidth="1"/>
    <col min="4599" max="4599" width="6.33203125" style="12" bestFit="1" customWidth="1"/>
    <col min="4600" max="4600" width="9.109375" style="12" bestFit="1" customWidth="1"/>
    <col min="4601" max="4601" width="12.6640625" style="12" bestFit="1" customWidth="1"/>
    <col min="4602" max="4602" width="17.77734375" style="12" bestFit="1" customWidth="1"/>
    <col min="4603" max="4603" width="5.44140625" style="12" bestFit="1" customWidth="1"/>
    <col min="4604" max="4604" width="9.6640625" style="12" bestFit="1" customWidth="1"/>
    <col min="4605" max="4605" width="7" style="12" bestFit="1" customWidth="1"/>
    <col min="4606" max="4606" width="7.33203125" style="12" bestFit="1" customWidth="1"/>
    <col min="4607" max="4607" width="7.77734375" style="12" bestFit="1" customWidth="1"/>
    <col min="4608" max="4608" width="17.109375" style="12" bestFit="1" customWidth="1"/>
    <col min="4609" max="4609" width="5.44140625" style="12" bestFit="1" customWidth="1"/>
    <col min="4610" max="4610" width="17.109375" style="12" bestFit="1" customWidth="1"/>
    <col min="4611" max="4611" width="16.33203125" style="12" bestFit="1" customWidth="1"/>
    <col min="4612" max="4612" width="11.109375" style="12" bestFit="1" customWidth="1"/>
    <col min="4613" max="4613" width="7.77734375" style="12" bestFit="1" customWidth="1"/>
    <col min="4614" max="4614" width="13.109375" style="12" bestFit="1" customWidth="1"/>
    <col min="4615" max="4615" width="6.44140625" style="12" bestFit="1" customWidth="1"/>
    <col min="4616" max="4852" width="9" style="12"/>
    <col min="4853" max="4853" width="5.44140625" style="12" bestFit="1" customWidth="1"/>
    <col min="4854" max="4854" width="6.88671875" style="12" bestFit="1" customWidth="1"/>
    <col min="4855" max="4855" width="6.33203125" style="12" bestFit="1" customWidth="1"/>
    <col min="4856" max="4856" width="9.109375" style="12" bestFit="1" customWidth="1"/>
    <col min="4857" max="4857" width="12.6640625" style="12" bestFit="1" customWidth="1"/>
    <col min="4858" max="4858" width="17.77734375" style="12" bestFit="1" customWidth="1"/>
    <col min="4859" max="4859" width="5.44140625" style="12" bestFit="1" customWidth="1"/>
    <col min="4860" max="4860" width="9.6640625" style="12" bestFit="1" customWidth="1"/>
    <col min="4861" max="4861" width="7" style="12" bestFit="1" customWidth="1"/>
    <col min="4862" max="4862" width="7.33203125" style="12" bestFit="1" customWidth="1"/>
    <col min="4863" max="4863" width="7.77734375" style="12" bestFit="1" customWidth="1"/>
    <col min="4864" max="4864" width="17.109375" style="12" bestFit="1" customWidth="1"/>
    <col min="4865" max="4865" width="5.44140625" style="12" bestFit="1" customWidth="1"/>
    <col min="4866" max="4866" width="17.109375" style="12" bestFit="1" customWidth="1"/>
    <col min="4867" max="4867" width="16.33203125" style="12" bestFit="1" customWidth="1"/>
    <col min="4868" max="4868" width="11.109375" style="12" bestFit="1" customWidth="1"/>
    <col min="4869" max="4869" width="7.77734375" style="12" bestFit="1" customWidth="1"/>
    <col min="4870" max="4870" width="13.109375" style="12" bestFit="1" customWidth="1"/>
    <col min="4871" max="4871" width="6.44140625" style="12" bestFit="1" customWidth="1"/>
    <col min="4872" max="5108" width="9" style="12"/>
    <col min="5109" max="5109" width="5.44140625" style="12" bestFit="1" customWidth="1"/>
    <col min="5110" max="5110" width="6.88671875" style="12" bestFit="1" customWidth="1"/>
    <col min="5111" max="5111" width="6.33203125" style="12" bestFit="1" customWidth="1"/>
    <col min="5112" max="5112" width="9.109375" style="12" bestFit="1" customWidth="1"/>
    <col min="5113" max="5113" width="12.6640625" style="12" bestFit="1" customWidth="1"/>
    <col min="5114" max="5114" width="17.77734375" style="12" bestFit="1" customWidth="1"/>
    <col min="5115" max="5115" width="5.44140625" style="12" bestFit="1" customWidth="1"/>
    <col min="5116" max="5116" width="9.6640625" style="12" bestFit="1" customWidth="1"/>
    <col min="5117" max="5117" width="7" style="12" bestFit="1" customWidth="1"/>
    <col min="5118" max="5118" width="7.33203125" style="12" bestFit="1" customWidth="1"/>
    <col min="5119" max="5119" width="7.77734375" style="12" bestFit="1" customWidth="1"/>
    <col min="5120" max="5120" width="17.109375" style="12" bestFit="1" customWidth="1"/>
    <col min="5121" max="5121" width="5.44140625" style="12" bestFit="1" customWidth="1"/>
    <col min="5122" max="5122" width="17.109375" style="12" bestFit="1" customWidth="1"/>
    <col min="5123" max="5123" width="16.33203125" style="12" bestFit="1" customWidth="1"/>
    <col min="5124" max="5124" width="11.109375" style="12" bestFit="1" customWidth="1"/>
    <col min="5125" max="5125" width="7.77734375" style="12" bestFit="1" customWidth="1"/>
    <col min="5126" max="5126" width="13.109375" style="12" bestFit="1" customWidth="1"/>
    <col min="5127" max="5127" width="6.44140625" style="12" bestFit="1" customWidth="1"/>
    <col min="5128" max="5364" width="9" style="12"/>
    <col min="5365" max="5365" width="5.44140625" style="12" bestFit="1" customWidth="1"/>
    <col min="5366" max="5366" width="6.88671875" style="12" bestFit="1" customWidth="1"/>
    <col min="5367" max="5367" width="6.33203125" style="12" bestFit="1" customWidth="1"/>
    <col min="5368" max="5368" width="9.109375" style="12" bestFit="1" customWidth="1"/>
    <col min="5369" max="5369" width="12.6640625" style="12" bestFit="1" customWidth="1"/>
    <col min="5370" max="5370" width="17.77734375" style="12" bestFit="1" customWidth="1"/>
    <col min="5371" max="5371" width="5.44140625" style="12" bestFit="1" customWidth="1"/>
    <col min="5372" max="5372" width="9.6640625" style="12" bestFit="1" customWidth="1"/>
    <col min="5373" max="5373" width="7" style="12" bestFit="1" customWidth="1"/>
    <col min="5374" max="5374" width="7.33203125" style="12" bestFit="1" customWidth="1"/>
    <col min="5375" max="5375" width="7.77734375" style="12" bestFit="1" customWidth="1"/>
    <col min="5376" max="5376" width="17.109375" style="12" bestFit="1" customWidth="1"/>
    <col min="5377" max="5377" width="5.44140625" style="12" bestFit="1" customWidth="1"/>
    <col min="5378" max="5378" width="17.109375" style="12" bestFit="1" customWidth="1"/>
    <col min="5379" max="5379" width="16.33203125" style="12" bestFit="1" customWidth="1"/>
    <col min="5380" max="5380" width="11.109375" style="12" bestFit="1" customWidth="1"/>
    <col min="5381" max="5381" width="7.77734375" style="12" bestFit="1" customWidth="1"/>
    <col min="5382" max="5382" width="13.109375" style="12" bestFit="1" customWidth="1"/>
    <col min="5383" max="5383" width="6.44140625" style="12" bestFit="1" customWidth="1"/>
    <col min="5384" max="5620" width="9" style="12"/>
    <col min="5621" max="5621" width="5.44140625" style="12" bestFit="1" customWidth="1"/>
    <col min="5622" max="5622" width="6.88671875" style="12" bestFit="1" customWidth="1"/>
    <col min="5623" max="5623" width="6.33203125" style="12" bestFit="1" customWidth="1"/>
    <col min="5624" max="5624" width="9.109375" style="12" bestFit="1" customWidth="1"/>
    <col min="5625" max="5625" width="12.6640625" style="12" bestFit="1" customWidth="1"/>
    <col min="5626" max="5626" width="17.77734375" style="12" bestFit="1" customWidth="1"/>
    <col min="5627" max="5627" width="5.44140625" style="12" bestFit="1" customWidth="1"/>
    <col min="5628" max="5628" width="9.6640625" style="12" bestFit="1" customWidth="1"/>
    <col min="5629" max="5629" width="7" style="12" bestFit="1" customWidth="1"/>
    <col min="5630" max="5630" width="7.33203125" style="12" bestFit="1" customWidth="1"/>
    <col min="5631" max="5631" width="7.77734375" style="12" bestFit="1" customWidth="1"/>
    <col min="5632" max="5632" width="17.109375" style="12" bestFit="1" customWidth="1"/>
    <col min="5633" max="5633" width="5.44140625" style="12" bestFit="1" customWidth="1"/>
    <col min="5634" max="5634" width="17.109375" style="12" bestFit="1" customWidth="1"/>
    <col min="5635" max="5635" width="16.33203125" style="12" bestFit="1" customWidth="1"/>
    <col min="5636" max="5636" width="11.109375" style="12" bestFit="1" customWidth="1"/>
    <col min="5637" max="5637" width="7.77734375" style="12" bestFit="1" customWidth="1"/>
    <col min="5638" max="5638" width="13.109375" style="12" bestFit="1" customWidth="1"/>
    <col min="5639" max="5639" width="6.44140625" style="12" bestFit="1" customWidth="1"/>
    <col min="5640" max="5876" width="9" style="12"/>
    <col min="5877" max="5877" width="5.44140625" style="12" bestFit="1" customWidth="1"/>
    <col min="5878" max="5878" width="6.88671875" style="12" bestFit="1" customWidth="1"/>
    <col min="5879" max="5879" width="6.33203125" style="12" bestFit="1" customWidth="1"/>
    <col min="5880" max="5880" width="9.109375" style="12" bestFit="1" customWidth="1"/>
    <col min="5881" max="5881" width="12.6640625" style="12" bestFit="1" customWidth="1"/>
    <col min="5882" max="5882" width="17.77734375" style="12" bestFit="1" customWidth="1"/>
    <col min="5883" max="5883" width="5.44140625" style="12" bestFit="1" customWidth="1"/>
    <col min="5884" max="5884" width="9.6640625" style="12" bestFit="1" customWidth="1"/>
    <col min="5885" max="5885" width="7" style="12" bestFit="1" customWidth="1"/>
    <col min="5886" max="5886" width="7.33203125" style="12" bestFit="1" customWidth="1"/>
    <col min="5887" max="5887" width="7.77734375" style="12" bestFit="1" customWidth="1"/>
    <col min="5888" max="5888" width="17.109375" style="12" bestFit="1" customWidth="1"/>
    <col min="5889" max="5889" width="5.44140625" style="12" bestFit="1" customWidth="1"/>
    <col min="5890" max="5890" width="17.109375" style="12" bestFit="1" customWidth="1"/>
    <col min="5891" max="5891" width="16.33203125" style="12" bestFit="1" customWidth="1"/>
    <col min="5892" max="5892" width="11.109375" style="12" bestFit="1" customWidth="1"/>
    <col min="5893" max="5893" width="7.77734375" style="12" bestFit="1" customWidth="1"/>
    <col min="5894" max="5894" width="13.109375" style="12" bestFit="1" customWidth="1"/>
    <col min="5895" max="5895" width="6.44140625" style="12" bestFit="1" customWidth="1"/>
    <col min="5896" max="6132" width="9" style="12"/>
    <col min="6133" max="6133" width="5.44140625" style="12" bestFit="1" customWidth="1"/>
    <col min="6134" max="6134" width="6.88671875" style="12" bestFit="1" customWidth="1"/>
    <col min="6135" max="6135" width="6.33203125" style="12" bestFit="1" customWidth="1"/>
    <col min="6136" max="6136" width="9.109375" style="12" bestFit="1" customWidth="1"/>
    <col min="6137" max="6137" width="12.6640625" style="12" bestFit="1" customWidth="1"/>
    <col min="6138" max="6138" width="17.77734375" style="12" bestFit="1" customWidth="1"/>
    <col min="6139" max="6139" width="5.44140625" style="12" bestFit="1" customWidth="1"/>
    <col min="6140" max="6140" width="9.6640625" style="12" bestFit="1" customWidth="1"/>
    <col min="6141" max="6141" width="7" style="12" bestFit="1" customWidth="1"/>
    <col min="6142" max="6142" width="7.33203125" style="12" bestFit="1" customWidth="1"/>
    <col min="6143" max="6143" width="7.77734375" style="12" bestFit="1" customWidth="1"/>
    <col min="6144" max="6144" width="17.109375" style="12" bestFit="1" customWidth="1"/>
    <col min="6145" max="6145" width="5.44140625" style="12" bestFit="1" customWidth="1"/>
    <col min="6146" max="6146" width="17.109375" style="12" bestFit="1" customWidth="1"/>
    <col min="6147" max="6147" width="16.33203125" style="12" bestFit="1" customWidth="1"/>
    <col min="6148" max="6148" width="11.109375" style="12" bestFit="1" customWidth="1"/>
    <col min="6149" max="6149" width="7.77734375" style="12" bestFit="1" customWidth="1"/>
    <col min="6150" max="6150" width="13.109375" style="12" bestFit="1" customWidth="1"/>
    <col min="6151" max="6151" width="6.44140625" style="12" bestFit="1" customWidth="1"/>
    <col min="6152" max="6388" width="9" style="12"/>
    <col min="6389" max="6389" width="5.44140625" style="12" bestFit="1" customWidth="1"/>
    <col min="6390" max="6390" width="6.88671875" style="12" bestFit="1" customWidth="1"/>
    <col min="6391" max="6391" width="6.33203125" style="12" bestFit="1" customWidth="1"/>
    <col min="6392" max="6392" width="9.109375" style="12" bestFit="1" customWidth="1"/>
    <col min="6393" max="6393" width="12.6640625" style="12" bestFit="1" customWidth="1"/>
    <col min="6394" max="6394" width="17.77734375" style="12" bestFit="1" customWidth="1"/>
    <col min="6395" max="6395" width="5.44140625" style="12" bestFit="1" customWidth="1"/>
    <col min="6396" max="6396" width="9.6640625" style="12" bestFit="1" customWidth="1"/>
    <col min="6397" max="6397" width="7" style="12" bestFit="1" customWidth="1"/>
    <col min="6398" max="6398" width="7.33203125" style="12" bestFit="1" customWidth="1"/>
    <col min="6399" max="6399" width="7.77734375" style="12" bestFit="1" customWidth="1"/>
    <col min="6400" max="6400" width="17.109375" style="12" bestFit="1" customWidth="1"/>
    <col min="6401" max="6401" width="5.44140625" style="12" bestFit="1" customWidth="1"/>
    <col min="6402" max="6402" width="17.109375" style="12" bestFit="1" customWidth="1"/>
    <col min="6403" max="6403" width="16.33203125" style="12" bestFit="1" customWidth="1"/>
    <col min="6404" max="6404" width="11.109375" style="12" bestFit="1" customWidth="1"/>
    <col min="6405" max="6405" width="7.77734375" style="12" bestFit="1" customWidth="1"/>
    <col min="6406" max="6406" width="13.109375" style="12" bestFit="1" customWidth="1"/>
    <col min="6407" max="6407" width="6.44140625" style="12" bestFit="1" customWidth="1"/>
    <col min="6408" max="6644" width="9" style="12"/>
    <col min="6645" max="6645" width="5.44140625" style="12" bestFit="1" customWidth="1"/>
    <col min="6646" max="6646" width="6.88671875" style="12" bestFit="1" customWidth="1"/>
    <col min="6647" max="6647" width="6.33203125" style="12" bestFit="1" customWidth="1"/>
    <col min="6648" max="6648" width="9.109375" style="12" bestFit="1" customWidth="1"/>
    <col min="6649" max="6649" width="12.6640625" style="12" bestFit="1" customWidth="1"/>
    <col min="6650" max="6650" width="17.77734375" style="12" bestFit="1" customWidth="1"/>
    <col min="6651" max="6651" width="5.44140625" style="12" bestFit="1" customWidth="1"/>
    <col min="6652" max="6652" width="9.6640625" style="12" bestFit="1" customWidth="1"/>
    <col min="6653" max="6653" width="7" style="12" bestFit="1" customWidth="1"/>
    <col min="6654" max="6654" width="7.33203125" style="12" bestFit="1" customWidth="1"/>
    <col min="6655" max="6655" width="7.77734375" style="12" bestFit="1" customWidth="1"/>
    <col min="6656" max="6656" width="17.109375" style="12" bestFit="1" customWidth="1"/>
    <col min="6657" max="6657" width="5.44140625" style="12" bestFit="1" customWidth="1"/>
    <col min="6658" max="6658" width="17.109375" style="12" bestFit="1" customWidth="1"/>
    <col min="6659" max="6659" width="16.33203125" style="12" bestFit="1" customWidth="1"/>
    <col min="6660" max="6660" width="11.109375" style="12" bestFit="1" customWidth="1"/>
    <col min="6661" max="6661" width="7.77734375" style="12" bestFit="1" customWidth="1"/>
    <col min="6662" max="6662" width="13.109375" style="12" bestFit="1" customWidth="1"/>
    <col min="6663" max="6663" width="6.44140625" style="12" bestFit="1" customWidth="1"/>
    <col min="6664" max="6900" width="9" style="12"/>
    <col min="6901" max="6901" width="5.44140625" style="12" bestFit="1" customWidth="1"/>
    <col min="6902" max="6902" width="6.88671875" style="12" bestFit="1" customWidth="1"/>
    <col min="6903" max="6903" width="6.33203125" style="12" bestFit="1" customWidth="1"/>
    <col min="6904" max="6904" width="9.109375" style="12" bestFit="1" customWidth="1"/>
    <col min="6905" max="6905" width="12.6640625" style="12" bestFit="1" customWidth="1"/>
    <col min="6906" max="6906" width="17.77734375" style="12" bestFit="1" customWidth="1"/>
    <col min="6907" max="6907" width="5.44140625" style="12" bestFit="1" customWidth="1"/>
    <col min="6908" max="6908" width="9.6640625" style="12" bestFit="1" customWidth="1"/>
    <col min="6909" max="6909" width="7" style="12" bestFit="1" customWidth="1"/>
    <col min="6910" max="6910" width="7.33203125" style="12" bestFit="1" customWidth="1"/>
    <col min="6911" max="6911" width="7.77734375" style="12" bestFit="1" customWidth="1"/>
    <col min="6912" max="6912" width="17.109375" style="12" bestFit="1" customWidth="1"/>
    <col min="6913" max="6913" width="5.44140625" style="12" bestFit="1" customWidth="1"/>
    <col min="6914" max="6914" width="17.109375" style="12" bestFit="1" customWidth="1"/>
    <col min="6915" max="6915" width="16.33203125" style="12" bestFit="1" customWidth="1"/>
    <col min="6916" max="6916" width="11.109375" style="12" bestFit="1" customWidth="1"/>
    <col min="6917" max="6917" width="7.77734375" style="12" bestFit="1" customWidth="1"/>
    <col min="6918" max="6918" width="13.109375" style="12" bestFit="1" customWidth="1"/>
    <col min="6919" max="6919" width="6.44140625" style="12" bestFit="1" customWidth="1"/>
    <col min="6920" max="7156" width="9" style="12"/>
    <col min="7157" max="7157" width="5.44140625" style="12" bestFit="1" customWidth="1"/>
    <col min="7158" max="7158" width="6.88671875" style="12" bestFit="1" customWidth="1"/>
    <col min="7159" max="7159" width="6.33203125" style="12" bestFit="1" customWidth="1"/>
    <col min="7160" max="7160" width="9.109375" style="12" bestFit="1" customWidth="1"/>
    <col min="7161" max="7161" width="12.6640625" style="12" bestFit="1" customWidth="1"/>
    <col min="7162" max="7162" width="17.77734375" style="12" bestFit="1" customWidth="1"/>
    <col min="7163" max="7163" width="5.44140625" style="12" bestFit="1" customWidth="1"/>
    <col min="7164" max="7164" width="9.6640625" style="12" bestFit="1" customWidth="1"/>
    <col min="7165" max="7165" width="7" style="12" bestFit="1" customWidth="1"/>
    <col min="7166" max="7166" width="7.33203125" style="12" bestFit="1" customWidth="1"/>
    <col min="7167" max="7167" width="7.77734375" style="12" bestFit="1" customWidth="1"/>
    <col min="7168" max="7168" width="17.109375" style="12" bestFit="1" customWidth="1"/>
    <col min="7169" max="7169" width="5.44140625" style="12" bestFit="1" customWidth="1"/>
    <col min="7170" max="7170" width="17.109375" style="12" bestFit="1" customWidth="1"/>
    <col min="7171" max="7171" width="16.33203125" style="12" bestFit="1" customWidth="1"/>
    <col min="7172" max="7172" width="11.109375" style="12" bestFit="1" customWidth="1"/>
    <col min="7173" max="7173" width="7.77734375" style="12" bestFit="1" customWidth="1"/>
    <col min="7174" max="7174" width="13.109375" style="12" bestFit="1" customWidth="1"/>
    <col min="7175" max="7175" width="6.44140625" style="12" bestFit="1" customWidth="1"/>
    <col min="7176" max="7412" width="9" style="12"/>
    <col min="7413" max="7413" width="5.44140625" style="12" bestFit="1" customWidth="1"/>
    <col min="7414" max="7414" width="6.88671875" style="12" bestFit="1" customWidth="1"/>
    <col min="7415" max="7415" width="6.33203125" style="12" bestFit="1" customWidth="1"/>
    <col min="7416" max="7416" width="9.109375" style="12" bestFit="1" customWidth="1"/>
    <col min="7417" max="7417" width="12.6640625" style="12" bestFit="1" customWidth="1"/>
    <col min="7418" max="7418" width="17.77734375" style="12" bestFit="1" customWidth="1"/>
    <col min="7419" max="7419" width="5.44140625" style="12" bestFit="1" customWidth="1"/>
    <col min="7420" max="7420" width="9.6640625" style="12" bestFit="1" customWidth="1"/>
    <col min="7421" max="7421" width="7" style="12" bestFit="1" customWidth="1"/>
    <col min="7422" max="7422" width="7.33203125" style="12" bestFit="1" customWidth="1"/>
    <col min="7423" max="7423" width="7.77734375" style="12" bestFit="1" customWidth="1"/>
    <col min="7424" max="7424" width="17.109375" style="12" bestFit="1" customWidth="1"/>
    <col min="7425" max="7425" width="5.44140625" style="12" bestFit="1" customWidth="1"/>
    <col min="7426" max="7426" width="17.109375" style="12" bestFit="1" customWidth="1"/>
    <col min="7427" max="7427" width="16.33203125" style="12" bestFit="1" customWidth="1"/>
    <col min="7428" max="7428" width="11.109375" style="12" bestFit="1" customWidth="1"/>
    <col min="7429" max="7429" width="7.77734375" style="12" bestFit="1" customWidth="1"/>
    <col min="7430" max="7430" width="13.109375" style="12" bestFit="1" customWidth="1"/>
    <col min="7431" max="7431" width="6.44140625" style="12" bestFit="1" customWidth="1"/>
    <col min="7432" max="7668" width="9" style="12"/>
    <col min="7669" max="7669" width="5.44140625" style="12" bestFit="1" customWidth="1"/>
    <col min="7670" max="7670" width="6.88671875" style="12" bestFit="1" customWidth="1"/>
    <col min="7671" max="7671" width="6.33203125" style="12" bestFit="1" customWidth="1"/>
    <col min="7672" max="7672" width="9.109375" style="12" bestFit="1" customWidth="1"/>
    <col min="7673" max="7673" width="12.6640625" style="12" bestFit="1" customWidth="1"/>
    <col min="7674" max="7674" width="17.77734375" style="12" bestFit="1" customWidth="1"/>
    <col min="7675" max="7675" width="5.44140625" style="12" bestFit="1" customWidth="1"/>
    <col min="7676" max="7676" width="9.6640625" style="12" bestFit="1" customWidth="1"/>
    <col min="7677" max="7677" width="7" style="12" bestFit="1" customWidth="1"/>
    <col min="7678" max="7678" width="7.33203125" style="12" bestFit="1" customWidth="1"/>
    <col min="7679" max="7679" width="7.77734375" style="12" bestFit="1" customWidth="1"/>
    <col min="7680" max="7680" width="17.109375" style="12" bestFit="1" customWidth="1"/>
    <col min="7681" max="7681" width="5.44140625" style="12" bestFit="1" customWidth="1"/>
    <col min="7682" max="7682" width="17.109375" style="12" bestFit="1" customWidth="1"/>
    <col min="7683" max="7683" width="16.33203125" style="12" bestFit="1" customWidth="1"/>
    <col min="7684" max="7684" width="11.109375" style="12" bestFit="1" customWidth="1"/>
    <col min="7685" max="7685" width="7.77734375" style="12" bestFit="1" customWidth="1"/>
    <col min="7686" max="7686" width="13.109375" style="12" bestFit="1" customWidth="1"/>
    <col min="7687" max="7687" width="6.44140625" style="12" bestFit="1" customWidth="1"/>
    <col min="7688" max="7924" width="9" style="12"/>
    <col min="7925" max="7925" width="5.44140625" style="12" bestFit="1" customWidth="1"/>
    <col min="7926" max="7926" width="6.88671875" style="12" bestFit="1" customWidth="1"/>
    <col min="7927" max="7927" width="6.33203125" style="12" bestFit="1" customWidth="1"/>
    <col min="7928" max="7928" width="9.109375" style="12" bestFit="1" customWidth="1"/>
    <col min="7929" max="7929" width="12.6640625" style="12" bestFit="1" customWidth="1"/>
    <col min="7930" max="7930" width="17.77734375" style="12" bestFit="1" customWidth="1"/>
    <col min="7931" max="7931" width="5.44140625" style="12" bestFit="1" customWidth="1"/>
    <col min="7932" max="7932" width="9.6640625" style="12" bestFit="1" customWidth="1"/>
    <col min="7933" max="7933" width="7" style="12" bestFit="1" customWidth="1"/>
    <col min="7934" max="7934" width="7.33203125" style="12" bestFit="1" customWidth="1"/>
    <col min="7935" max="7935" width="7.77734375" style="12" bestFit="1" customWidth="1"/>
    <col min="7936" max="7936" width="17.109375" style="12" bestFit="1" customWidth="1"/>
    <col min="7937" max="7937" width="5.44140625" style="12" bestFit="1" customWidth="1"/>
    <col min="7938" max="7938" width="17.109375" style="12" bestFit="1" customWidth="1"/>
    <col min="7939" max="7939" width="16.33203125" style="12" bestFit="1" customWidth="1"/>
    <col min="7940" max="7940" width="11.109375" style="12" bestFit="1" customWidth="1"/>
    <col min="7941" max="7941" width="7.77734375" style="12" bestFit="1" customWidth="1"/>
    <col min="7942" max="7942" width="13.109375" style="12" bestFit="1" customWidth="1"/>
    <col min="7943" max="7943" width="6.44140625" style="12" bestFit="1" customWidth="1"/>
    <col min="7944" max="8180" width="9" style="12"/>
    <col min="8181" max="8181" width="5.44140625" style="12" bestFit="1" customWidth="1"/>
    <col min="8182" max="8182" width="6.88671875" style="12" bestFit="1" customWidth="1"/>
    <col min="8183" max="8183" width="6.33203125" style="12" bestFit="1" customWidth="1"/>
    <col min="8184" max="8184" width="9.109375" style="12" bestFit="1" customWidth="1"/>
    <col min="8185" max="8185" width="12.6640625" style="12" bestFit="1" customWidth="1"/>
    <col min="8186" max="8186" width="17.77734375" style="12" bestFit="1" customWidth="1"/>
    <col min="8187" max="8187" width="5.44140625" style="12" bestFit="1" customWidth="1"/>
    <col min="8188" max="8188" width="9.6640625" style="12" bestFit="1" customWidth="1"/>
    <col min="8189" max="8189" width="7" style="12" bestFit="1" customWidth="1"/>
    <col min="8190" max="8190" width="7.33203125" style="12" bestFit="1" customWidth="1"/>
    <col min="8191" max="8191" width="7.77734375" style="12" bestFit="1" customWidth="1"/>
    <col min="8192" max="8192" width="17.109375" style="12" bestFit="1" customWidth="1"/>
    <col min="8193" max="8193" width="5.44140625" style="12" bestFit="1" customWidth="1"/>
    <col min="8194" max="8194" width="17.109375" style="12" bestFit="1" customWidth="1"/>
    <col min="8195" max="8195" width="16.33203125" style="12" bestFit="1" customWidth="1"/>
    <col min="8196" max="8196" width="11.109375" style="12" bestFit="1" customWidth="1"/>
    <col min="8197" max="8197" width="7.77734375" style="12" bestFit="1" customWidth="1"/>
    <col min="8198" max="8198" width="13.109375" style="12" bestFit="1" customWidth="1"/>
    <col min="8199" max="8199" width="6.44140625" style="12" bestFit="1" customWidth="1"/>
    <col min="8200" max="8436" width="9" style="12"/>
    <col min="8437" max="8437" width="5.44140625" style="12" bestFit="1" customWidth="1"/>
    <col min="8438" max="8438" width="6.88671875" style="12" bestFit="1" customWidth="1"/>
    <col min="8439" max="8439" width="6.33203125" style="12" bestFit="1" customWidth="1"/>
    <col min="8440" max="8440" width="9.109375" style="12" bestFit="1" customWidth="1"/>
    <col min="8441" max="8441" width="12.6640625" style="12" bestFit="1" customWidth="1"/>
    <col min="8442" max="8442" width="17.77734375" style="12" bestFit="1" customWidth="1"/>
    <col min="8443" max="8443" width="5.44140625" style="12" bestFit="1" customWidth="1"/>
    <col min="8444" max="8444" width="9.6640625" style="12" bestFit="1" customWidth="1"/>
    <col min="8445" max="8445" width="7" style="12" bestFit="1" customWidth="1"/>
    <col min="8446" max="8446" width="7.33203125" style="12" bestFit="1" customWidth="1"/>
    <col min="8447" max="8447" width="7.77734375" style="12" bestFit="1" customWidth="1"/>
    <col min="8448" max="8448" width="17.109375" style="12" bestFit="1" customWidth="1"/>
    <col min="8449" max="8449" width="5.44140625" style="12" bestFit="1" customWidth="1"/>
    <col min="8450" max="8450" width="17.109375" style="12" bestFit="1" customWidth="1"/>
    <col min="8451" max="8451" width="16.33203125" style="12" bestFit="1" customWidth="1"/>
    <col min="8452" max="8452" width="11.109375" style="12" bestFit="1" customWidth="1"/>
    <col min="8453" max="8453" width="7.77734375" style="12" bestFit="1" customWidth="1"/>
    <col min="8454" max="8454" width="13.109375" style="12" bestFit="1" customWidth="1"/>
    <col min="8455" max="8455" width="6.44140625" style="12" bestFit="1" customWidth="1"/>
    <col min="8456" max="8692" width="9" style="12"/>
    <col min="8693" max="8693" width="5.44140625" style="12" bestFit="1" customWidth="1"/>
    <col min="8694" max="8694" width="6.88671875" style="12" bestFit="1" customWidth="1"/>
    <col min="8695" max="8695" width="6.33203125" style="12" bestFit="1" customWidth="1"/>
    <col min="8696" max="8696" width="9.109375" style="12" bestFit="1" customWidth="1"/>
    <col min="8697" max="8697" width="12.6640625" style="12" bestFit="1" customWidth="1"/>
    <col min="8698" max="8698" width="17.77734375" style="12" bestFit="1" customWidth="1"/>
    <col min="8699" max="8699" width="5.44140625" style="12" bestFit="1" customWidth="1"/>
    <col min="8700" max="8700" width="9.6640625" style="12" bestFit="1" customWidth="1"/>
    <col min="8701" max="8701" width="7" style="12" bestFit="1" customWidth="1"/>
    <col min="8702" max="8702" width="7.33203125" style="12" bestFit="1" customWidth="1"/>
    <col min="8703" max="8703" width="7.77734375" style="12" bestFit="1" customWidth="1"/>
    <col min="8704" max="8704" width="17.109375" style="12" bestFit="1" customWidth="1"/>
    <col min="8705" max="8705" width="5.44140625" style="12" bestFit="1" customWidth="1"/>
    <col min="8706" max="8706" width="17.109375" style="12" bestFit="1" customWidth="1"/>
    <col min="8707" max="8707" width="16.33203125" style="12" bestFit="1" customWidth="1"/>
    <col min="8708" max="8708" width="11.109375" style="12" bestFit="1" customWidth="1"/>
    <col min="8709" max="8709" width="7.77734375" style="12" bestFit="1" customWidth="1"/>
    <col min="8710" max="8710" width="13.109375" style="12" bestFit="1" customWidth="1"/>
    <col min="8711" max="8711" width="6.44140625" style="12" bestFit="1" customWidth="1"/>
    <col min="8712" max="8948" width="9" style="12"/>
    <col min="8949" max="8949" width="5.44140625" style="12" bestFit="1" customWidth="1"/>
    <col min="8950" max="8950" width="6.88671875" style="12" bestFit="1" customWidth="1"/>
    <col min="8951" max="8951" width="6.33203125" style="12" bestFit="1" customWidth="1"/>
    <col min="8952" max="8952" width="9.109375" style="12" bestFit="1" customWidth="1"/>
    <col min="8953" max="8953" width="12.6640625" style="12" bestFit="1" customWidth="1"/>
    <col min="8954" max="8954" width="17.77734375" style="12" bestFit="1" customWidth="1"/>
    <col min="8955" max="8955" width="5.44140625" style="12" bestFit="1" customWidth="1"/>
    <col min="8956" max="8956" width="9.6640625" style="12" bestFit="1" customWidth="1"/>
    <col min="8957" max="8957" width="7" style="12" bestFit="1" customWidth="1"/>
    <col min="8958" max="8958" width="7.33203125" style="12" bestFit="1" customWidth="1"/>
    <col min="8959" max="8959" width="7.77734375" style="12" bestFit="1" customWidth="1"/>
    <col min="8960" max="8960" width="17.109375" style="12" bestFit="1" customWidth="1"/>
    <col min="8961" max="8961" width="5.44140625" style="12" bestFit="1" customWidth="1"/>
    <col min="8962" max="8962" width="17.109375" style="12" bestFit="1" customWidth="1"/>
    <col min="8963" max="8963" width="16.33203125" style="12" bestFit="1" customWidth="1"/>
    <col min="8964" max="8964" width="11.109375" style="12" bestFit="1" customWidth="1"/>
    <col min="8965" max="8965" width="7.77734375" style="12" bestFit="1" customWidth="1"/>
    <col min="8966" max="8966" width="13.109375" style="12" bestFit="1" customWidth="1"/>
    <col min="8967" max="8967" width="6.44140625" style="12" bestFit="1" customWidth="1"/>
    <col min="8968" max="9204" width="9" style="12"/>
    <col min="9205" max="9205" width="5.44140625" style="12" bestFit="1" customWidth="1"/>
    <col min="9206" max="9206" width="6.88671875" style="12" bestFit="1" customWidth="1"/>
    <col min="9207" max="9207" width="6.33203125" style="12" bestFit="1" customWidth="1"/>
    <col min="9208" max="9208" width="9.109375" style="12" bestFit="1" customWidth="1"/>
    <col min="9209" max="9209" width="12.6640625" style="12" bestFit="1" customWidth="1"/>
    <col min="9210" max="9210" width="17.77734375" style="12" bestFit="1" customWidth="1"/>
    <col min="9211" max="9211" width="5.44140625" style="12" bestFit="1" customWidth="1"/>
    <col min="9212" max="9212" width="9.6640625" style="12" bestFit="1" customWidth="1"/>
    <col min="9213" max="9213" width="7" style="12" bestFit="1" customWidth="1"/>
    <col min="9214" max="9214" width="7.33203125" style="12" bestFit="1" customWidth="1"/>
    <col min="9215" max="9215" width="7.77734375" style="12" bestFit="1" customWidth="1"/>
    <col min="9216" max="9216" width="17.109375" style="12" bestFit="1" customWidth="1"/>
    <col min="9217" max="9217" width="5.44140625" style="12" bestFit="1" customWidth="1"/>
    <col min="9218" max="9218" width="17.109375" style="12" bestFit="1" customWidth="1"/>
    <col min="9219" max="9219" width="16.33203125" style="12" bestFit="1" customWidth="1"/>
    <col min="9220" max="9220" width="11.109375" style="12" bestFit="1" customWidth="1"/>
    <col min="9221" max="9221" width="7.77734375" style="12" bestFit="1" customWidth="1"/>
    <col min="9222" max="9222" width="13.109375" style="12" bestFit="1" customWidth="1"/>
    <col min="9223" max="9223" width="6.44140625" style="12" bestFit="1" customWidth="1"/>
    <col min="9224" max="9460" width="9" style="12"/>
    <col min="9461" max="9461" width="5.44140625" style="12" bestFit="1" customWidth="1"/>
    <col min="9462" max="9462" width="6.88671875" style="12" bestFit="1" customWidth="1"/>
    <col min="9463" max="9463" width="6.33203125" style="12" bestFit="1" customWidth="1"/>
    <col min="9464" max="9464" width="9.109375" style="12" bestFit="1" customWidth="1"/>
    <col min="9465" max="9465" width="12.6640625" style="12" bestFit="1" customWidth="1"/>
    <col min="9466" max="9466" width="17.77734375" style="12" bestFit="1" customWidth="1"/>
    <col min="9467" max="9467" width="5.44140625" style="12" bestFit="1" customWidth="1"/>
    <col min="9468" max="9468" width="9.6640625" style="12" bestFit="1" customWidth="1"/>
    <col min="9469" max="9469" width="7" style="12" bestFit="1" customWidth="1"/>
    <col min="9470" max="9470" width="7.33203125" style="12" bestFit="1" customWidth="1"/>
    <col min="9471" max="9471" width="7.77734375" style="12" bestFit="1" customWidth="1"/>
    <col min="9472" max="9472" width="17.109375" style="12" bestFit="1" customWidth="1"/>
    <col min="9473" max="9473" width="5.44140625" style="12" bestFit="1" customWidth="1"/>
    <col min="9474" max="9474" width="17.109375" style="12" bestFit="1" customWidth="1"/>
    <col min="9475" max="9475" width="16.33203125" style="12" bestFit="1" customWidth="1"/>
    <col min="9476" max="9476" width="11.109375" style="12" bestFit="1" customWidth="1"/>
    <col min="9477" max="9477" width="7.77734375" style="12" bestFit="1" customWidth="1"/>
    <col min="9478" max="9478" width="13.109375" style="12" bestFit="1" customWidth="1"/>
    <col min="9479" max="9479" width="6.44140625" style="12" bestFit="1" customWidth="1"/>
    <col min="9480" max="9716" width="9" style="12"/>
    <col min="9717" max="9717" width="5.44140625" style="12" bestFit="1" customWidth="1"/>
    <col min="9718" max="9718" width="6.88671875" style="12" bestFit="1" customWidth="1"/>
    <col min="9719" max="9719" width="6.33203125" style="12" bestFit="1" customWidth="1"/>
    <col min="9720" max="9720" width="9.109375" style="12" bestFit="1" customWidth="1"/>
    <col min="9721" max="9721" width="12.6640625" style="12" bestFit="1" customWidth="1"/>
    <col min="9722" max="9722" width="17.77734375" style="12" bestFit="1" customWidth="1"/>
    <col min="9723" max="9723" width="5.44140625" style="12" bestFit="1" customWidth="1"/>
    <col min="9724" max="9724" width="9.6640625" style="12" bestFit="1" customWidth="1"/>
    <col min="9725" max="9725" width="7" style="12" bestFit="1" customWidth="1"/>
    <col min="9726" max="9726" width="7.33203125" style="12" bestFit="1" customWidth="1"/>
    <col min="9727" max="9727" width="7.77734375" style="12" bestFit="1" customWidth="1"/>
    <col min="9728" max="9728" width="17.109375" style="12" bestFit="1" customWidth="1"/>
    <col min="9729" max="9729" width="5.44140625" style="12" bestFit="1" customWidth="1"/>
    <col min="9730" max="9730" width="17.109375" style="12" bestFit="1" customWidth="1"/>
    <col min="9731" max="9731" width="16.33203125" style="12" bestFit="1" customWidth="1"/>
    <col min="9732" max="9732" width="11.109375" style="12" bestFit="1" customWidth="1"/>
    <col min="9733" max="9733" width="7.77734375" style="12" bestFit="1" customWidth="1"/>
    <col min="9734" max="9734" width="13.109375" style="12" bestFit="1" customWidth="1"/>
    <col min="9735" max="9735" width="6.44140625" style="12" bestFit="1" customWidth="1"/>
    <col min="9736" max="9972" width="9" style="12"/>
    <col min="9973" max="9973" width="5.44140625" style="12" bestFit="1" customWidth="1"/>
    <col min="9974" max="9974" width="6.88671875" style="12" bestFit="1" customWidth="1"/>
    <col min="9975" max="9975" width="6.33203125" style="12" bestFit="1" customWidth="1"/>
    <col min="9976" max="9976" width="9.109375" style="12" bestFit="1" customWidth="1"/>
    <col min="9977" max="9977" width="12.6640625" style="12" bestFit="1" customWidth="1"/>
    <col min="9978" max="9978" width="17.77734375" style="12" bestFit="1" customWidth="1"/>
    <col min="9979" max="9979" width="5.44140625" style="12" bestFit="1" customWidth="1"/>
    <col min="9980" max="9980" width="9.6640625" style="12" bestFit="1" customWidth="1"/>
    <col min="9981" max="9981" width="7" style="12" bestFit="1" customWidth="1"/>
    <col min="9982" max="9982" width="7.33203125" style="12" bestFit="1" customWidth="1"/>
    <col min="9983" max="9983" width="7.77734375" style="12" bestFit="1" customWidth="1"/>
    <col min="9984" max="9984" width="17.109375" style="12" bestFit="1" customWidth="1"/>
    <col min="9985" max="9985" width="5.44140625" style="12" bestFit="1" customWidth="1"/>
    <col min="9986" max="9986" width="17.109375" style="12" bestFit="1" customWidth="1"/>
    <col min="9987" max="9987" width="16.33203125" style="12" bestFit="1" customWidth="1"/>
    <col min="9988" max="9988" width="11.109375" style="12" bestFit="1" customWidth="1"/>
    <col min="9989" max="9989" width="7.77734375" style="12" bestFit="1" customWidth="1"/>
    <col min="9990" max="9990" width="13.109375" style="12" bestFit="1" customWidth="1"/>
    <col min="9991" max="9991" width="6.44140625" style="12" bestFit="1" customWidth="1"/>
    <col min="9992" max="10228" width="9" style="12"/>
    <col min="10229" max="10229" width="5.44140625" style="12" bestFit="1" customWidth="1"/>
    <col min="10230" max="10230" width="6.88671875" style="12" bestFit="1" customWidth="1"/>
    <col min="10231" max="10231" width="6.33203125" style="12" bestFit="1" customWidth="1"/>
    <col min="10232" max="10232" width="9.109375" style="12" bestFit="1" customWidth="1"/>
    <col min="10233" max="10233" width="12.6640625" style="12" bestFit="1" customWidth="1"/>
    <col min="10234" max="10234" width="17.77734375" style="12" bestFit="1" customWidth="1"/>
    <col min="10235" max="10235" width="5.44140625" style="12" bestFit="1" customWidth="1"/>
    <col min="10236" max="10236" width="9.6640625" style="12" bestFit="1" customWidth="1"/>
    <col min="10237" max="10237" width="7" style="12" bestFit="1" customWidth="1"/>
    <col min="10238" max="10238" width="7.33203125" style="12" bestFit="1" customWidth="1"/>
    <col min="10239" max="10239" width="7.77734375" style="12" bestFit="1" customWidth="1"/>
    <col min="10240" max="10240" width="17.109375" style="12" bestFit="1" customWidth="1"/>
    <col min="10241" max="10241" width="5.44140625" style="12" bestFit="1" customWidth="1"/>
    <col min="10242" max="10242" width="17.109375" style="12" bestFit="1" customWidth="1"/>
    <col min="10243" max="10243" width="16.33203125" style="12" bestFit="1" customWidth="1"/>
    <col min="10244" max="10244" width="11.109375" style="12" bestFit="1" customWidth="1"/>
    <col min="10245" max="10245" width="7.77734375" style="12" bestFit="1" customWidth="1"/>
    <col min="10246" max="10246" width="13.109375" style="12" bestFit="1" customWidth="1"/>
    <col min="10247" max="10247" width="6.44140625" style="12" bestFit="1" customWidth="1"/>
    <col min="10248" max="10484" width="9" style="12"/>
    <col min="10485" max="10485" width="5.44140625" style="12" bestFit="1" customWidth="1"/>
    <col min="10486" max="10486" width="6.88671875" style="12" bestFit="1" customWidth="1"/>
    <col min="10487" max="10487" width="6.33203125" style="12" bestFit="1" customWidth="1"/>
    <col min="10488" max="10488" width="9.109375" style="12" bestFit="1" customWidth="1"/>
    <col min="10489" max="10489" width="12.6640625" style="12" bestFit="1" customWidth="1"/>
    <col min="10490" max="10490" width="17.77734375" style="12" bestFit="1" customWidth="1"/>
    <col min="10491" max="10491" width="5.44140625" style="12" bestFit="1" customWidth="1"/>
    <col min="10492" max="10492" width="9.6640625" style="12" bestFit="1" customWidth="1"/>
    <col min="10493" max="10493" width="7" style="12" bestFit="1" customWidth="1"/>
    <col min="10494" max="10494" width="7.33203125" style="12" bestFit="1" customWidth="1"/>
    <col min="10495" max="10495" width="7.77734375" style="12" bestFit="1" customWidth="1"/>
    <col min="10496" max="10496" width="17.109375" style="12" bestFit="1" customWidth="1"/>
    <col min="10497" max="10497" width="5.44140625" style="12" bestFit="1" customWidth="1"/>
    <col min="10498" max="10498" width="17.109375" style="12" bestFit="1" customWidth="1"/>
    <col min="10499" max="10499" width="16.33203125" style="12" bestFit="1" customWidth="1"/>
    <col min="10500" max="10500" width="11.109375" style="12" bestFit="1" customWidth="1"/>
    <col min="10501" max="10501" width="7.77734375" style="12" bestFit="1" customWidth="1"/>
    <col min="10502" max="10502" width="13.109375" style="12" bestFit="1" customWidth="1"/>
    <col min="10503" max="10503" width="6.44140625" style="12" bestFit="1" customWidth="1"/>
    <col min="10504" max="10740" width="9" style="12"/>
    <col min="10741" max="10741" width="5.44140625" style="12" bestFit="1" customWidth="1"/>
    <col min="10742" max="10742" width="6.88671875" style="12" bestFit="1" customWidth="1"/>
    <col min="10743" max="10743" width="6.33203125" style="12" bestFit="1" customWidth="1"/>
    <col min="10744" max="10744" width="9.109375" style="12" bestFit="1" customWidth="1"/>
    <col min="10745" max="10745" width="12.6640625" style="12" bestFit="1" customWidth="1"/>
    <col min="10746" max="10746" width="17.77734375" style="12" bestFit="1" customWidth="1"/>
    <col min="10747" max="10747" width="5.44140625" style="12" bestFit="1" customWidth="1"/>
    <col min="10748" max="10748" width="9.6640625" style="12" bestFit="1" customWidth="1"/>
    <col min="10749" max="10749" width="7" style="12" bestFit="1" customWidth="1"/>
    <col min="10750" max="10750" width="7.33203125" style="12" bestFit="1" customWidth="1"/>
    <col min="10751" max="10751" width="7.77734375" style="12" bestFit="1" customWidth="1"/>
    <col min="10752" max="10752" width="17.109375" style="12" bestFit="1" customWidth="1"/>
    <col min="10753" max="10753" width="5.44140625" style="12" bestFit="1" customWidth="1"/>
    <col min="10754" max="10754" width="17.109375" style="12" bestFit="1" customWidth="1"/>
    <col min="10755" max="10755" width="16.33203125" style="12" bestFit="1" customWidth="1"/>
    <col min="10756" max="10756" width="11.109375" style="12" bestFit="1" customWidth="1"/>
    <col min="10757" max="10757" width="7.77734375" style="12" bestFit="1" customWidth="1"/>
    <col min="10758" max="10758" width="13.109375" style="12" bestFit="1" customWidth="1"/>
    <col min="10759" max="10759" width="6.44140625" style="12" bestFit="1" customWidth="1"/>
    <col min="10760" max="10996" width="9" style="12"/>
    <col min="10997" max="10997" width="5.44140625" style="12" bestFit="1" customWidth="1"/>
    <col min="10998" max="10998" width="6.88671875" style="12" bestFit="1" customWidth="1"/>
    <col min="10999" max="10999" width="6.33203125" style="12" bestFit="1" customWidth="1"/>
    <col min="11000" max="11000" width="9.109375" style="12" bestFit="1" customWidth="1"/>
    <col min="11001" max="11001" width="12.6640625" style="12" bestFit="1" customWidth="1"/>
    <col min="11002" max="11002" width="17.77734375" style="12" bestFit="1" customWidth="1"/>
    <col min="11003" max="11003" width="5.44140625" style="12" bestFit="1" customWidth="1"/>
    <col min="11004" max="11004" width="9.6640625" style="12" bestFit="1" customWidth="1"/>
    <col min="11005" max="11005" width="7" style="12" bestFit="1" customWidth="1"/>
    <col min="11006" max="11006" width="7.33203125" style="12" bestFit="1" customWidth="1"/>
    <col min="11007" max="11007" width="7.77734375" style="12" bestFit="1" customWidth="1"/>
    <col min="11008" max="11008" width="17.109375" style="12" bestFit="1" customWidth="1"/>
    <col min="11009" max="11009" width="5.44140625" style="12" bestFit="1" customWidth="1"/>
    <col min="11010" max="11010" width="17.109375" style="12" bestFit="1" customWidth="1"/>
    <col min="11011" max="11011" width="16.33203125" style="12" bestFit="1" customWidth="1"/>
    <col min="11012" max="11012" width="11.109375" style="12" bestFit="1" customWidth="1"/>
    <col min="11013" max="11013" width="7.77734375" style="12" bestFit="1" customWidth="1"/>
    <col min="11014" max="11014" width="13.109375" style="12" bestFit="1" customWidth="1"/>
    <col min="11015" max="11015" width="6.44140625" style="12" bestFit="1" customWidth="1"/>
    <col min="11016" max="11252" width="9" style="12"/>
    <col min="11253" max="11253" width="5.44140625" style="12" bestFit="1" customWidth="1"/>
    <col min="11254" max="11254" width="6.88671875" style="12" bestFit="1" customWidth="1"/>
    <col min="11255" max="11255" width="6.33203125" style="12" bestFit="1" customWidth="1"/>
    <col min="11256" max="11256" width="9.109375" style="12" bestFit="1" customWidth="1"/>
    <col min="11257" max="11257" width="12.6640625" style="12" bestFit="1" customWidth="1"/>
    <col min="11258" max="11258" width="17.77734375" style="12" bestFit="1" customWidth="1"/>
    <col min="11259" max="11259" width="5.44140625" style="12" bestFit="1" customWidth="1"/>
    <col min="11260" max="11260" width="9.6640625" style="12" bestFit="1" customWidth="1"/>
    <col min="11261" max="11261" width="7" style="12" bestFit="1" customWidth="1"/>
    <col min="11262" max="11262" width="7.33203125" style="12" bestFit="1" customWidth="1"/>
    <col min="11263" max="11263" width="7.77734375" style="12" bestFit="1" customWidth="1"/>
    <col min="11264" max="11264" width="17.109375" style="12" bestFit="1" customWidth="1"/>
    <col min="11265" max="11265" width="5.44140625" style="12" bestFit="1" customWidth="1"/>
    <col min="11266" max="11266" width="17.109375" style="12" bestFit="1" customWidth="1"/>
    <col min="11267" max="11267" width="16.33203125" style="12" bestFit="1" customWidth="1"/>
    <col min="11268" max="11268" width="11.109375" style="12" bestFit="1" customWidth="1"/>
    <col min="11269" max="11269" width="7.77734375" style="12" bestFit="1" customWidth="1"/>
    <col min="11270" max="11270" width="13.109375" style="12" bestFit="1" customWidth="1"/>
    <col min="11271" max="11271" width="6.44140625" style="12" bestFit="1" customWidth="1"/>
    <col min="11272" max="11508" width="9" style="12"/>
    <col min="11509" max="11509" width="5.44140625" style="12" bestFit="1" customWidth="1"/>
    <col min="11510" max="11510" width="6.88671875" style="12" bestFit="1" customWidth="1"/>
    <col min="11511" max="11511" width="6.33203125" style="12" bestFit="1" customWidth="1"/>
    <col min="11512" max="11512" width="9.109375" style="12" bestFit="1" customWidth="1"/>
    <col min="11513" max="11513" width="12.6640625" style="12" bestFit="1" customWidth="1"/>
    <col min="11514" max="11514" width="17.77734375" style="12" bestFit="1" customWidth="1"/>
    <col min="11515" max="11515" width="5.44140625" style="12" bestFit="1" customWidth="1"/>
    <col min="11516" max="11516" width="9.6640625" style="12" bestFit="1" customWidth="1"/>
    <col min="11517" max="11517" width="7" style="12" bestFit="1" customWidth="1"/>
    <col min="11518" max="11518" width="7.33203125" style="12" bestFit="1" customWidth="1"/>
    <col min="11519" max="11519" width="7.77734375" style="12" bestFit="1" customWidth="1"/>
    <col min="11520" max="11520" width="17.109375" style="12" bestFit="1" customWidth="1"/>
    <col min="11521" max="11521" width="5.44140625" style="12" bestFit="1" customWidth="1"/>
    <col min="11522" max="11522" width="17.109375" style="12" bestFit="1" customWidth="1"/>
    <col min="11523" max="11523" width="16.33203125" style="12" bestFit="1" customWidth="1"/>
    <col min="11524" max="11524" width="11.109375" style="12" bestFit="1" customWidth="1"/>
    <col min="11525" max="11525" width="7.77734375" style="12" bestFit="1" customWidth="1"/>
    <col min="11526" max="11526" width="13.109375" style="12" bestFit="1" customWidth="1"/>
    <col min="11527" max="11527" width="6.44140625" style="12" bestFit="1" customWidth="1"/>
    <col min="11528" max="11764" width="9" style="12"/>
    <col min="11765" max="11765" width="5.44140625" style="12" bestFit="1" customWidth="1"/>
    <col min="11766" max="11766" width="6.88671875" style="12" bestFit="1" customWidth="1"/>
    <col min="11767" max="11767" width="6.33203125" style="12" bestFit="1" customWidth="1"/>
    <col min="11768" max="11768" width="9.109375" style="12" bestFit="1" customWidth="1"/>
    <col min="11769" max="11769" width="12.6640625" style="12" bestFit="1" customWidth="1"/>
    <col min="11770" max="11770" width="17.77734375" style="12" bestFit="1" customWidth="1"/>
    <col min="11771" max="11771" width="5.44140625" style="12" bestFit="1" customWidth="1"/>
    <col min="11772" max="11772" width="9.6640625" style="12" bestFit="1" customWidth="1"/>
    <col min="11773" max="11773" width="7" style="12" bestFit="1" customWidth="1"/>
    <col min="11774" max="11774" width="7.33203125" style="12" bestFit="1" customWidth="1"/>
    <col min="11775" max="11775" width="7.77734375" style="12" bestFit="1" customWidth="1"/>
    <col min="11776" max="11776" width="17.109375" style="12" bestFit="1" customWidth="1"/>
    <col min="11777" max="11777" width="5.44140625" style="12" bestFit="1" customWidth="1"/>
    <col min="11778" max="11778" width="17.109375" style="12" bestFit="1" customWidth="1"/>
    <col min="11779" max="11779" width="16.33203125" style="12" bestFit="1" customWidth="1"/>
    <col min="11780" max="11780" width="11.109375" style="12" bestFit="1" customWidth="1"/>
    <col min="11781" max="11781" width="7.77734375" style="12" bestFit="1" customWidth="1"/>
    <col min="11782" max="11782" width="13.109375" style="12" bestFit="1" customWidth="1"/>
    <col min="11783" max="11783" width="6.44140625" style="12" bestFit="1" customWidth="1"/>
    <col min="11784" max="12020" width="9" style="12"/>
    <col min="12021" max="12021" width="5.44140625" style="12" bestFit="1" customWidth="1"/>
    <col min="12022" max="12022" width="6.88671875" style="12" bestFit="1" customWidth="1"/>
    <col min="12023" max="12023" width="6.33203125" style="12" bestFit="1" customWidth="1"/>
    <col min="12024" max="12024" width="9.109375" style="12" bestFit="1" customWidth="1"/>
    <col min="12025" max="12025" width="12.6640625" style="12" bestFit="1" customWidth="1"/>
    <col min="12026" max="12026" width="17.77734375" style="12" bestFit="1" customWidth="1"/>
    <col min="12027" max="12027" width="5.44140625" style="12" bestFit="1" customWidth="1"/>
    <col min="12028" max="12028" width="9.6640625" style="12" bestFit="1" customWidth="1"/>
    <col min="12029" max="12029" width="7" style="12" bestFit="1" customWidth="1"/>
    <col min="12030" max="12030" width="7.33203125" style="12" bestFit="1" customWidth="1"/>
    <col min="12031" max="12031" width="7.77734375" style="12" bestFit="1" customWidth="1"/>
    <col min="12032" max="12032" width="17.109375" style="12" bestFit="1" customWidth="1"/>
    <col min="12033" max="12033" width="5.44140625" style="12" bestFit="1" customWidth="1"/>
    <col min="12034" max="12034" width="17.109375" style="12" bestFit="1" customWidth="1"/>
    <col min="12035" max="12035" width="16.33203125" style="12" bestFit="1" customWidth="1"/>
    <col min="12036" max="12036" width="11.109375" style="12" bestFit="1" customWidth="1"/>
    <col min="12037" max="12037" width="7.77734375" style="12" bestFit="1" customWidth="1"/>
    <col min="12038" max="12038" width="13.109375" style="12" bestFit="1" customWidth="1"/>
    <col min="12039" max="12039" width="6.44140625" style="12" bestFit="1" customWidth="1"/>
    <col min="12040" max="12276" width="9" style="12"/>
    <col min="12277" max="12277" width="5.44140625" style="12" bestFit="1" customWidth="1"/>
    <col min="12278" max="12278" width="6.88671875" style="12" bestFit="1" customWidth="1"/>
    <col min="12279" max="12279" width="6.33203125" style="12" bestFit="1" customWidth="1"/>
    <col min="12280" max="12280" width="9.109375" style="12" bestFit="1" customWidth="1"/>
    <col min="12281" max="12281" width="12.6640625" style="12" bestFit="1" customWidth="1"/>
    <col min="12282" max="12282" width="17.77734375" style="12" bestFit="1" customWidth="1"/>
    <col min="12283" max="12283" width="5.44140625" style="12" bestFit="1" customWidth="1"/>
    <col min="12284" max="12284" width="9.6640625" style="12" bestFit="1" customWidth="1"/>
    <col min="12285" max="12285" width="7" style="12" bestFit="1" customWidth="1"/>
    <col min="12286" max="12286" width="7.33203125" style="12" bestFit="1" customWidth="1"/>
    <col min="12287" max="12287" width="7.77734375" style="12" bestFit="1" customWidth="1"/>
    <col min="12288" max="12288" width="17.109375" style="12" bestFit="1" customWidth="1"/>
    <col min="12289" max="12289" width="5.44140625" style="12" bestFit="1" customWidth="1"/>
    <col min="12290" max="12290" width="17.109375" style="12" bestFit="1" customWidth="1"/>
    <col min="12291" max="12291" width="16.33203125" style="12" bestFit="1" customWidth="1"/>
    <col min="12292" max="12292" width="11.109375" style="12" bestFit="1" customWidth="1"/>
    <col min="12293" max="12293" width="7.77734375" style="12" bestFit="1" customWidth="1"/>
    <col min="12294" max="12294" width="13.109375" style="12" bestFit="1" customWidth="1"/>
    <col min="12295" max="12295" width="6.44140625" style="12" bestFit="1" customWidth="1"/>
    <col min="12296" max="12532" width="9" style="12"/>
    <col min="12533" max="12533" width="5.44140625" style="12" bestFit="1" customWidth="1"/>
    <col min="12534" max="12534" width="6.88671875" style="12" bestFit="1" customWidth="1"/>
    <col min="12535" max="12535" width="6.33203125" style="12" bestFit="1" customWidth="1"/>
    <col min="12536" max="12536" width="9.109375" style="12" bestFit="1" customWidth="1"/>
    <col min="12537" max="12537" width="12.6640625" style="12" bestFit="1" customWidth="1"/>
    <col min="12538" max="12538" width="17.77734375" style="12" bestFit="1" customWidth="1"/>
    <col min="12539" max="12539" width="5.44140625" style="12" bestFit="1" customWidth="1"/>
    <col min="12540" max="12540" width="9.6640625" style="12" bestFit="1" customWidth="1"/>
    <col min="12541" max="12541" width="7" style="12" bestFit="1" customWidth="1"/>
    <col min="12542" max="12542" width="7.33203125" style="12" bestFit="1" customWidth="1"/>
    <col min="12543" max="12543" width="7.77734375" style="12" bestFit="1" customWidth="1"/>
    <col min="12544" max="12544" width="17.109375" style="12" bestFit="1" customWidth="1"/>
    <col min="12545" max="12545" width="5.44140625" style="12" bestFit="1" customWidth="1"/>
    <col min="12546" max="12546" width="17.109375" style="12" bestFit="1" customWidth="1"/>
    <col min="12547" max="12547" width="16.33203125" style="12" bestFit="1" customWidth="1"/>
    <col min="12548" max="12548" width="11.109375" style="12" bestFit="1" customWidth="1"/>
    <col min="12549" max="12549" width="7.77734375" style="12" bestFit="1" customWidth="1"/>
    <col min="12550" max="12550" width="13.109375" style="12" bestFit="1" customWidth="1"/>
    <col min="12551" max="12551" width="6.44140625" style="12" bestFit="1" customWidth="1"/>
    <col min="12552" max="12788" width="9" style="12"/>
    <col min="12789" max="12789" width="5.44140625" style="12" bestFit="1" customWidth="1"/>
    <col min="12790" max="12790" width="6.88671875" style="12" bestFit="1" customWidth="1"/>
    <col min="12791" max="12791" width="6.33203125" style="12" bestFit="1" customWidth="1"/>
    <col min="12792" max="12792" width="9.109375" style="12" bestFit="1" customWidth="1"/>
    <col min="12793" max="12793" width="12.6640625" style="12" bestFit="1" customWidth="1"/>
    <col min="12794" max="12794" width="17.77734375" style="12" bestFit="1" customWidth="1"/>
    <col min="12795" max="12795" width="5.44140625" style="12" bestFit="1" customWidth="1"/>
    <col min="12796" max="12796" width="9.6640625" style="12" bestFit="1" customWidth="1"/>
    <col min="12797" max="12797" width="7" style="12" bestFit="1" customWidth="1"/>
    <col min="12798" max="12798" width="7.33203125" style="12" bestFit="1" customWidth="1"/>
    <col min="12799" max="12799" width="7.77734375" style="12" bestFit="1" customWidth="1"/>
    <col min="12800" max="12800" width="17.109375" style="12" bestFit="1" customWidth="1"/>
    <col min="12801" max="12801" width="5.44140625" style="12" bestFit="1" customWidth="1"/>
    <col min="12802" max="12802" width="17.109375" style="12" bestFit="1" customWidth="1"/>
    <col min="12803" max="12803" width="16.33203125" style="12" bestFit="1" customWidth="1"/>
    <col min="12804" max="12804" width="11.109375" style="12" bestFit="1" customWidth="1"/>
    <col min="12805" max="12805" width="7.77734375" style="12" bestFit="1" customWidth="1"/>
    <col min="12806" max="12806" width="13.109375" style="12" bestFit="1" customWidth="1"/>
    <col min="12807" max="12807" width="6.44140625" style="12" bestFit="1" customWidth="1"/>
    <col min="12808" max="13044" width="9" style="12"/>
    <col min="13045" max="13045" width="5.44140625" style="12" bestFit="1" customWidth="1"/>
    <col min="13046" max="13046" width="6.88671875" style="12" bestFit="1" customWidth="1"/>
    <col min="13047" max="13047" width="6.33203125" style="12" bestFit="1" customWidth="1"/>
    <col min="13048" max="13048" width="9.109375" style="12" bestFit="1" customWidth="1"/>
    <col min="13049" max="13049" width="12.6640625" style="12" bestFit="1" customWidth="1"/>
    <col min="13050" max="13050" width="17.77734375" style="12" bestFit="1" customWidth="1"/>
    <col min="13051" max="13051" width="5.44140625" style="12" bestFit="1" customWidth="1"/>
    <col min="13052" max="13052" width="9.6640625" style="12" bestFit="1" customWidth="1"/>
    <col min="13053" max="13053" width="7" style="12" bestFit="1" customWidth="1"/>
    <col min="13054" max="13054" width="7.33203125" style="12" bestFit="1" customWidth="1"/>
    <col min="13055" max="13055" width="7.77734375" style="12" bestFit="1" customWidth="1"/>
    <col min="13056" max="13056" width="17.109375" style="12" bestFit="1" customWidth="1"/>
    <col min="13057" max="13057" width="5.44140625" style="12" bestFit="1" customWidth="1"/>
    <col min="13058" max="13058" width="17.109375" style="12" bestFit="1" customWidth="1"/>
    <col min="13059" max="13059" width="16.33203125" style="12" bestFit="1" customWidth="1"/>
    <col min="13060" max="13060" width="11.109375" style="12" bestFit="1" customWidth="1"/>
    <col min="13061" max="13061" width="7.77734375" style="12" bestFit="1" customWidth="1"/>
    <col min="13062" max="13062" width="13.109375" style="12" bestFit="1" customWidth="1"/>
    <col min="13063" max="13063" width="6.44140625" style="12" bestFit="1" customWidth="1"/>
    <col min="13064" max="13300" width="9" style="12"/>
    <col min="13301" max="13301" width="5.44140625" style="12" bestFit="1" customWidth="1"/>
    <col min="13302" max="13302" width="6.88671875" style="12" bestFit="1" customWidth="1"/>
    <col min="13303" max="13303" width="6.33203125" style="12" bestFit="1" customWidth="1"/>
    <col min="13304" max="13304" width="9.109375" style="12" bestFit="1" customWidth="1"/>
    <col min="13305" max="13305" width="12.6640625" style="12" bestFit="1" customWidth="1"/>
    <col min="13306" max="13306" width="17.77734375" style="12" bestFit="1" customWidth="1"/>
    <col min="13307" max="13307" width="5.44140625" style="12" bestFit="1" customWidth="1"/>
    <col min="13308" max="13308" width="9.6640625" style="12" bestFit="1" customWidth="1"/>
    <col min="13309" max="13309" width="7" style="12" bestFit="1" customWidth="1"/>
    <col min="13310" max="13310" width="7.33203125" style="12" bestFit="1" customWidth="1"/>
    <col min="13311" max="13311" width="7.77734375" style="12" bestFit="1" customWidth="1"/>
    <col min="13312" max="13312" width="17.109375" style="12" bestFit="1" customWidth="1"/>
    <col min="13313" max="13313" width="5.44140625" style="12" bestFit="1" customWidth="1"/>
    <col min="13314" max="13314" width="17.109375" style="12" bestFit="1" customWidth="1"/>
    <col min="13315" max="13315" width="16.33203125" style="12" bestFit="1" customWidth="1"/>
    <col min="13316" max="13316" width="11.109375" style="12" bestFit="1" customWidth="1"/>
    <col min="13317" max="13317" width="7.77734375" style="12" bestFit="1" customWidth="1"/>
    <col min="13318" max="13318" width="13.109375" style="12" bestFit="1" customWidth="1"/>
    <col min="13319" max="13319" width="6.44140625" style="12" bestFit="1" customWidth="1"/>
    <col min="13320" max="13556" width="9" style="12"/>
    <col min="13557" max="13557" width="5.44140625" style="12" bestFit="1" customWidth="1"/>
    <col min="13558" max="13558" width="6.88671875" style="12" bestFit="1" customWidth="1"/>
    <col min="13559" max="13559" width="6.33203125" style="12" bestFit="1" customWidth="1"/>
    <col min="13560" max="13560" width="9.109375" style="12" bestFit="1" customWidth="1"/>
    <col min="13561" max="13561" width="12.6640625" style="12" bestFit="1" customWidth="1"/>
    <col min="13562" max="13562" width="17.77734375" style="12" bestFit="1" customWidth="1"/>
    <col min="13563" max="13563" width="5.44140625" style="12" bestFit="1" customWidth="1"/>
    <col min="13564" max="13564" width="9.6640625" style="12" bestFit="1" customWidth="1"/>
    <col min="13565" max="13565" width="7" style="12" bestFit="1" customWidth="1"/>
    <col min="13566" max="13566" width="7.33203125" style="12" bestFit="1" customWidth="1"/>
    <col min="13567" max="13567" width="7.77734375" style="12" bestFit="1" customWidth="1"/>
    <col min="13568" max="13568" width="17.109375" style="12" bestFit="1" customWidth="1"/>
    <col min="13569" max="13569" width="5.44140625" style="12" bestFit="1" customWidth="1"/>
    <col min="13570" max="13570" width="17.109375" style="12" bestFit="1" customWidth="1"/>
    <col min="13571" max="13571" width="16.33203125" style="12" bestFit="1" customWidth="1"/>
    <col min="13572" max="13572" width="11.109375" style="12" bestFit="1" customWidth="1"/>
    <col min="13573" max="13573" width="7.77734375" style="12" bestFit="1" customWidth="1"/>
    <col min="13574" max="13574" width="13.109375" style="12" bestFit="1" customWidth="1"/>
    <col min="13575" max="13575" width="6.44140625" style="12" bestFit="1" customWidth="1"/>
    <col min="13576" max="13812" width="9" style="12"/>
    <col min="13813" max="13813" width="5.44140625" style="12" bestFit="1" customWidth="1"/>
    <col min="13814" max="13814" width="6.88671875" style="12" bestFit="1" customWidth="1"/>
    <col min="13815" max="13815" width="6.33203125" style="12" bestFit="1" customWidth="1"/>
    <col min="13816" max="13816" width="9.109375" style="12" bestFit="1" customWidth="1"/>
    <col min="13817" max="13817" width="12.6640625" style="12" bestFit="1" customWidth="1"/>
    <col min="13818" max="13818" width="17.77734375" style="12" bestFit="1" customWidth="1"/>
    <col min="13819" max="13819" width="5.44140625" style="12" bestFit="1" customWidth="1"/>
    <col min="13820" max="13820" width="9.6640625" style="12" bestFit="1" customWidth="1"/>
    <col min="13821" max="13821" width="7" style="12" bestFit="1" customWidth="1"/>
    <col min="13822" max="13822" width="7.33203125" style="12" bestFit="1" customWidth="1"/>
    <col min="13823" max="13823" width="7.77734375" style="12" bestFit="1" customWidth="1"/>
    <col min="13824" max="13824" width="17.109375" style="12" bestFit="1" customWidth="1"/>
    <col min="13825" max="13825" width="5.44140625" style="12" bestFit="1" customWidth="1"/>
    <col min="13826" max="13826" width="17.109375" style="12" bestFit="1" customWidth="1"/>
    <col min="13827" max="13827" width="16.33203125" style="12" bestFit="1" customWidth="1"/>
    <col min="13828" max="13828" width="11.109375" style="12" bestFit="1" customWidth="1"/>
    <col min="13829" max="13829" width="7.77734375" style="12" bestFit="1" customWidth="1"/>
    <col min="13830" max="13830" width="13.109375" style="12" bestFit="1" customWidth="1"/>
    <col min="13831" max="13831" width="6.44140625" style="12" bestFit="1" customWidth="1"/>
    <col min="13832" max="14068" width="9" style="12"/>
    <col min="14069" max="14069" width="5.44140625" style="12" bestFit="1" customWidth="1"/>
    <col min="14070" max="14070" width="6.88671875" style="12" bestFit="1" customWidth="1"/>
    <col min="14071" max="14071" width="6.33203125" style="12" bestFit="1" customWidth="1"/>
    <col min="14072" max="14072" width="9.109375" style="12" bestFit="1" customWidth="1"/>
    <col min="14073" max="14073" width="12.6640625" style="12" bestFit="1" customWidth="1"/>
    <col min="14074" max="14074" width="17.77734375" style="12" bestFit="1" customWidth="1"/>
    <col min="14075" max="14075" width="5.44140625" style="12" bestFit="1" customWidth="1"/>
    <col min="14076" max="14076" width="9.6640625" style="12" bestFit="1" customWidth="1"/>
    <col min="14077" max="14077" width="7" style="12" bestFit="1" customWidth="1"/>
    <col min="14078" max="14078" width="7.33203125" style="12" bestFit="1" customWidth="1"/>
    <col min="14079" max="14079" width="7.77734375" style="12" bestFit="1" customWidth="1"/>
    <col min="14080" max="14080" width="17.109375" style="12" bestFit="1" customWidth="1"/>
    <col min="14081" max="14081" width="5.44140625" style="12" bestFit="1" customWidth="1"/>
    <col min="14082" max="14082" width="17.109375" style="12" bestFit="1" customWidth="1"/>
    <col min="14083" max="14083" width="16.33203125" style="12" bestFit="1" customWidth="1"/>
    <col min="14084" max="14084" width="11.109375" style="12" bestFit="1" customWidth="1"/>
    <col min="14085" max="14085" width="7.77734375" style="12" bestFit="1" customWidth="1"/>
    <col min="14086" max="14086" width="13.109375" style="12" bestFit="1" customWidth="1"/>
    <col min="14087" max="14087" width="6.44140625" style="12" bestFit="1" customWidth="1"/>
    <col min="14088" max="14324" width="9" style="12"/>
    <col min="14325" max="14325" width="5.44140625" style="12" bestFit="1" customWidth="1"/>
    <col min="14326" max="14326" width="6.88671875" style="12" bestFit="1" customWidth="1"/>
    <col min="14327" max="14327" width="6.33203125" style="12" bestFit="1" customWidth="1"/>
    <col min="14328" max="14328" width="9.109375" style="12" bestFit="1" customWidth="1"/>
    <col min="14329" max="14329" width="12.6640625" style="12" bestFit="1" customWidth="1"/>
    <col min="14330" max="14330" width="17.77734375" style="12" bestFit="1" customWidth="1"/>
    <col min="14331" max="14331" width="5.44140625" style="12" bestFit="1" customWidth="1"/>
    <col min="14332" max="14332" width="9.6640625" style="12" bestFit="1" customWidth="1"/>
    <col min="14333" max="14333" width="7" style="12" bestFit="1" customWidth="1"/>
    <col min="14334" max="14334" width="7.33203125" style="12" bestFit="1" customWidth="1"/>
    <col min="14335" max="14335" width="7.77734375" style="12" bestFit="1" customWidth="1"/>
    <col min="14336" max="14336" width="17.109375" style="12" bestFit="1" customWidth="1"/>
    <col min="14337" max="14337" width="5.44140625" style="12" bestFit="1" customWidth="1"/>
    <col min="14338" max="14338" width="17.109375" style="12" bestFit="1" customWidth="1"/>
    <col min="14339" max="14339" width="16.33203125" style="12" bestFit="1" customWidth="1"/>
    <col min="14340" max="14340" width="11.109375" style="12" bestFit="1" customWidth="1"/>
    <col min="14341" max="14341" width="7.77734375" style="12" bestFit="1" customWidth="1"/>
    <col min="14342" max="14342" width="13.109375" style="12" bestFit="1" customWidth="1"/>
    <col min="14343" max="14343" width="6.44140625" style="12" bestFit="1" customWidth="1"/>
    <col min="14344" max="14580" width="9" style="12"/>
    <col min="14581" max="14581" width="5.44140625" style="12" bestFit="1" customWidth="1"/>
    <col min="14582" max="14582" width="6.88671875" style="12" bestFit="1" customWidth="1"/>
    <col min="14583" max="14583" width="6.33203125" style="12" bestFit="1" customWidth="1"/>
    <col min="14584" max="14584" width="9.109375" style="12" bestFit="1" customWidth="1"/>
    <col min="14585" max="14585" width="12.6640625" style="12" bestFit="1" customWidth="1"/>
    <col min="14586" max="14586" width="17.77734375" style="12" bestFit="1" customWidth="1"/>
    <col min="14587" max="14587" width="5.44140625" style="12" bestFit="1" customWidth="1"/>
    <col min="14588" max="14588" width="9.6640625" style="12" bestFit="1" customWidth="1"/>
    <col min="14589" max="14589" width="7" style="12" bestFit="1" customWidth="1"/>
    <col min="14590" max="14590" width="7.33203125" style="12" bestFit="1" customWidth="1"/>
    <col min="14591" max="14591" width="7.77734375" style="12" bestFit="1" customWidth="1"/>
    <col min="14592" max="14592" width="17.109375" style="12" bestFit="1" customWidth="1"/>
    <col min="14593" max="14593" width="5.44140625" style="12" bestFit="1" customWidth="1"/>
    <col min="14594" max="14594" width="17.109375" style="12" bestFit="1" customWidth="1"/>
    <col min="14595" max="14595" width="16.33203125" style="12" bestFit="1" customWidth="1"/>
    <col min="14596" max="14596" width="11.109375" style="12" bestFit="1" customWidth="1"/>
    <col min="14597" max="14597" width="7.77734375" style="12" bestFit="1" customWidth="1"/>
    <col min="14598" max="14598" width="13.109375" style="12" bestFit="1" customWidth="1"/>
    <col min="14599" max="14599" width="6.44140625" style="12" bestFit="1" customWidth="1"/>
    <col min="14600" max="14836" width="9" style="12"/>
    <col min="14837" max="14837" width="5.44140625" style="12" bestFit="1" customWidth="1"/>
    <col min="14838" max="14838" width="6.88671875" style="12" bestFit="1" customWidth="1"/>
    <col min="14839" max="14839" width="6.33203125" style="12" bestFit="1" customWidth="1"/>
    <col min="14840" max="14840" width="9.109375" style="12" bestFit="1" customWidth="1"/>
    <col min="14841" max="14841" width="12.6640625" style="12" bestFit="1" customWidth="1"/>
    <col min="14842" max="14842" width="17.77734375" style="12" bestFit="1" customWidth="1"/>
    <col min="14843" max="14843" width="5.44140625" style="12" bestFit="1" customWidth="1"/>
    <col min="14844" max="14844" width="9.6640625" style="12" bestFit="1" customWidth="1"/>
    <col min="14845" max="14845" width="7" style="12" bestFit="1" customWidth="1"/>
    <col min="14846" max="14846" width="7.33203125" style="12" bestFit="1" customWidth="1"/>
    <col min="14847" max="14847" width="7.77734375" style="12" bestFit="1" customWidth="1"/>
    <col min="14848" max="14848" width="17.109375" style="12" bestFit="1" customWidth="1"/>
    <col min="14849" max="14849" width="5.44140625" style="12" bestFit="1" customWidth="1"/>
    <col min="14850" max="14850" width="17.109375" style="12" bestFit="1" customWidth="1"/>
    <col min="14851" max="14851" width="16.33203125" style="12" bestFit="1" customWidth="1"/>
    <col min="14852" max="14852" width="11.109375" style="12" bestFit="1" customWidth="1"/>
    <col min="14853" max="14853" width="7.77734375" style="12" bestFit="1" customWidth="1"/>
    <col min="14854" max="14854" width="13.109375" style="12" bestFit="1" customWidth="1"/>
    <col min="14855" max="14855" width="6.44140625" style="12" bestFit="1" customWidth="1"/>
    <col min="14856" max="15092" width="9" style="12"/>
    <col min="15093" max="15093" width="5.44140625" style="12" bestFit="1" customWidth="1"/>
    <col min="15094" max="15094" width="6.88671875" style="12" bestFit="1" customWidth="1"/>
    <col min="15095" max="15095" width="6.33203125" style="12" bestFit="1" customWidth="1"/>
    <col min="15096" max="15096" width="9.109375" style="12" bestFit="1" customWidth="1"/>
    <col min="15097" max="15097" width="12.6640625" style="12" bestFit="1" customWidth="1"/>
    <col min="15098" max="15098" width="17.77734375" style="12" bestFit="1" customWidth="1"/>
    <col min="15099" max="15099" width="5.44140625" style="12" bestFit="1" customWidth="1"/>
    <col min="15100" max="15100" width="9.6640625" style="12" bestFit="1" customWidth="1"/>
    <col min="15101" max="15101" width="7" style="12" bestFit="1" customWidth="1"/>
    <col min="15102" max="15102" width="7.33203125" style="12" bestFit="1" customWidth="1"/>
    <col min="15103" max="15103" width="7.77734375" style="12" bestFit="1" customWidth="1"/>
    <col min="15104" max="15104" width="17.109375" style="12" bestFit="1" customWidth="1"/>
    <col min="15105" max="15105" width="5.44140625" style="12" bestFit="1" customWidth="1"/>
    <col min="15106" max="15106" width="17.109375" style="12" bestFit="1" customWidth="1"/>
    <col min="15107" max="15107" width="16.33203125" style="12" bestFit="1" customWidth="1"/>
    <col min="15108" max="15108" width="11.109375" style="12" bestFit="1" customWidth="1"/>
    <col min="15109" max="15109" width="7.77734375" style="12" bestFit="1" customWidth="1"/>
    <col min="15110" max="15110" width="13.109375" style="12" bestFit="1" customWidth="1"/>
    <col min="15111" max="15111" width="6.44140625" style="12" bestFit="1" customWidth="1"/>
    <col min="15112" max="15348" width="9" style="12"/>
    <col min="15349" max="15349" width="5.44140625" style="12" bestFit="1" customWidth="1"/>
    <col min="15350" max="15350" width="6.88671875" style="12" bestFit="1" customWidth="1"/>
    <col min="15351" max="15351" width="6.33203125" style="12" bestFit="1" customWidth="1"/>
    <col min="15352" max="15352" width="9.109375" style="12" bestFit="1" customWidth="1"/>
    <col min="15353" max="15353" width="12.6640625" style="12" bestFit="1" customWidth="1"/>
    <col min="15354" max="15354" width="17.77734375" style="12" bestFit="1" customWidth="1"/>
    <col min="15355" max="15355" width="5.44140625" style="12" bestFit="1" customWidth="1"/>
    <col min="15356" max="15356" width="9.6640625" style="12" bestFit="1" customWidth="1"/>
    <col min="15357" max="15357" width="7" style="12" bestFit="1" customWidth="1"/>
    <col min="15358" max="15358" width="7.33203125" style="12" bestFit="1" customWidth="1"/>
    <col min="15359" max="15359" width="7.77734375" style="12" bestFit="1" customWidth="1"/>
    <col min="15360" max="15360" width="17.109375" style="12" bestFit="1" customWidth="1"/>
    <col min="15361" max="15361" width="5.44140625" style="12" bestFit="1" customWidth="1"/>
    <col min="15362" max="15362" width="17.109375" style="12" bestFit="1" customWidth="1"/>
    <col min="15363" max="15363" width="16.33203125" style="12" bestFit="1" customWidth="1"/>
    <col min="15364" max="15364" width="11.109375" style="12" bestFit="1" customWidth="1"/>
    <col min="15365" max="15365" width="7.77734375" style="12" bestFit="1" customWidth="1"/>
    <col min="15366" max="15366" width="13.109375" style="12" bestFit="1" customWidth="1"/>
    <col min="15367" max="15367" width="6.44140625" style="12" bestFit="1" customWidth="1"/>
    <col min="15368" max="15604" width="9" style="12"/>
    <col min="15605" max="15605" width="5.44140625" style="12" bestFit="1" customWidth="1"/>
    <col min="15606" max="15606" width="6.88671875" style="12" bestFit="1" customWidth="1"/>
    <col min="15607" max="15607" width="6.33203125" style="12" bestFit="1" customWidth="1"/>
    <col min="15608" max="15608" width="9.109375" style="12" bestFit="1" customWidth="1"/>
    <col min="15609" max="15609" width="12.6640625" style="12" bestFit="1" customWidth="1"/>
    <col min="15610" max="15610" width="17.77734375" style="12" bestFit="1" customWidth="1"/>
    <col min="15611" max="15611" width="5.44140625" style="12" bestFit="1" customWidth="1"/>
    <col min="15612" max="15612" width="9.6640625" style="12" bestFit="1" customWidth="1"/>
    <col min="15613" max="15613" width="7" style="12" bestFit="1" customWidth="1"/>
    <col min="15614" max="15614" width="7.33203125" style="12" bestFit="1" customWidth="1"/>
    <col min="15615" max="15615" width="7.77734375" style="12" bestFit="1" customWidth="1"/>
    <col min="15616" max="15616" width="17.109375" style="12" bestFit="1" customWidth="1"/>
    <col min="15617" max="15617" width="5.44140625" style="12" bestFit="1" customWidth="1"/>
    <col min="15618" max="15618" width="17.109375" style="12" bestFit="1" customWidth="1"/>
    <col min="15619" max="15619" width="16.33203125" style="12" bestFit="1" customWidth="1"/>
    <col min="15620" max="15620" width="11.109375" style="12" bestFit="1" customWidth="1"/>
    <col min="15621" max="15621" width="7.77734375" style="12" bestFit="1" customWidth="1"/>
    <col min="15622" max="15622" width="13.109375" style="12" bestFit="1" customWidth="1"/>
    <col min="15623" max="15623" width="6.44140625" style="12" bestFit="1" customWidth="1"/>
    <col min="15624" max="15860" width="9" style="12"/>
    <col min="15861" max="15861" width="5.44140625" style="12" bestFit="1" customWidth="1"/>
    <col min="15862" max="15862" width="6.88671875" style="12" bestFit="1" customWidth="1"/>
    <col min="15863" max="15863" width="6.33203125" style="12" bestFit="1" customWidth="1"/>
    <col min="15864" max="15864" width="9.109375" style="12" bestFit="1" customWidth="1"/>
    <col min="15865" max="15865" width="12.6640625" style="12" bestFit="1" customWidth="1"/>
    <col min="15866" max="15866" width="17.77734375" style="12" bestFit="1" customWidth="1"/>
    <col min="15867" max="15867" width="5.44140625" style="12" bestFit="1" customWidth="1"/>
    <col min="15868" max="15868" width="9.6640625" style="12" bestFit="1" customWidth="1"/>
    <col min="15869" max="15869" width="7" style="12" bestFit="1" customWidth="1"/>
    <col min="15870" max="15870" width="7.33203125" style="12" bestFit="1" customWidth="1"/>
    <col min="15871" max="15871" width="7.77734375" style="12" bestFit="1" customWidth="1"/>
    <col min="15872" max="15872" width="17.109375" style="12" bestFit="1" customWidth="1"/>
    <col min="15873" max="15873" width="5.44140625" style="12" bestFit="1" customWidth="1"/>
    <col min="15874" max="15874" width="17.109375" style="12" bestFit="1" customWidth="1"/>
    <col min="15875" max="15875" width="16.33203125" style="12" bestFit="1" customWidth="1"/>
    <col min="15876" max="15876" width="11.109375" style="12" bestFit="1" customWidth="1"/>
    <col min="15877" max="15877" width="7.77734375" style="12" bestFit="1" customWidth="1"/>
    <col min="15878" max="15878" width="13.109375" style="12" bestFit="1" customWidth="1"/>
    <col min="15879" max="15879" width="6.44140625" style="12" bestFit="1" customWidth="1"/>
    <col min="15880" max="16116" width="9" style="12"/>
    <col min="16117" max="16117" width="5.44140625" style="12" bestFit="1" customWidth="1"/>
    <col min="16118" max="16118" width="6.88671875" style="12" bestFit="1" customWidth="1"/>
    <col min="16119" max="16119" width="6.33203125" style="12" bestFit="1" customWidth="1"/>
    <col min="16120" max="16120" width="9.109375" style="12" bestFit="1" customWidth="1"/>
    <col min="16121" max="16121" width="12.6640625" style="12" bestFit="1" customWidth="1"/>
    <col min="16122" max="16122" width="17.77734375" style="12" bestFit="1" customWidth="1"/>
    <col min="16123" max="16123" width="5.44140625" style="12" bestFit="1" customWidth="1"/>
    <col min="16124" max="16124" width="9.6640625" style="12" bestFit="1" customWidth="1"/>
    <col min="16125" max="16125" width="7" style="12" bestFit="1" customWidth="1"/>
    <col min="16126" max="16126" width="7.33203125" style="12" bestFit="1" customWidth="1"/>
    <col min="16127" max="16127" width="7.77734375" style="12" bestFit="1" customWidth="1"/>
    <col min="16128" max="16128" width="17.109375" style="12" bestFit="1" customWidth="1"/>
    <col min="16129" max="16129" width="5.44140625" style="12" bestFit="1" customWidth="1"/>
    <col min="16130" max="16130" width="17.109375" style="12" bestFit="1" customWidth="1"/>
    <col min="16131" max="16131" width="16.33203125" style="12" bestFit="1" customWidth="1"/>
    <col min="16132" max="16132" width="11.109375" style="12" bestFit="1" customWidth="1"/>
    <col min="16133" max="16133" width="7.77734375" style="12" bestFit="1" customWidth="1"/>
    <col min="16134" max="16134" width="13.109375" style="12" bestFit="1" customWidth="1"/>
    <col min="16135" max="16135" width="6.44140625" style="12" bestFit="1" customWidth="1"/>
    <col min="16136" max="16384" width="9" style="12"/>
  </cols>
  <sheetData>
    <row r="1" spans="1:12" s="4" customFormat="1" ht="48.6">
      <c r="A1" s="1" t="s">
        <v>0</v>
      </c>
      <c r="B1" s="1" t="s">
        <v>1</v>
      </c>
      <c r="C1" s="1" t="s">
        <v>2</v>
      </c>
      <c r="D1" s="54" t="s">
        <v>85</v>
      </c>
      <c r="E1" s="25" t="s">
        <v>2470</v>
      </c>
      <c r="F1" s="26" t="s">
        <v>2471</v>
      </c>
      <c r="G1" s="54" t="s">
        <v>86</v>
      </c>
      <c r="H1" s="55" t="s">
        <v>2476</v>
      </c>
      <c r="I1" s="25" t="s">
        <v>2477</v>
      </c>
      <c r="J1" s="3" t="s">
        <v>2478</v>
      </c>
      <c r="K1" s="25" t="s">
        <v>2480</v>
      </c>
      <c r="L1" s="54" t="s">
        <v>2479</v>
      </c>
    </row>
    <row r="2" spans="1:12" s="4" customFormat="1">
      <c r="A2" s="1">
        <v>1</v>
      </c>
      <c r="B2" s="1" t="s">
        <v>3</v>
      </c>
      <c r="C2" s="1"/>
      <c r="D2" s="2" t="s">
        <v>4</v>
      </c>
      <c r="E2" s="2" t="s">
        <v>2315</v>
      </c>
      <c r="F2" s="2" t="s">
        <v>2316</v>
      </c>
      <c r="G2" s="5" t="s">
        <v>2306</v>
      </c>
      <c r="H2" s="5" t="s">
        <v>2301</v>
      </c>
      <c r="I2" s="6">
        <v>1</v>
      </c>
      <c r="J2" s="6">
        <v>1</v>
      </c>
      <c r="K2" s="6">
        <f>51.9+3</f>
        <v>54.9</v>
      </c>
      <c r="L2" s="64">
        <f>IF(K2="","",J2*K2)</f>
        <v>54.9</v>
      </c>
    </row>
    <row r="3" spans="1:12" s="4" customFormat="1">
      <c r="A3" s="1">
        <v>2</v>
      </c>
      <c r="B3" s="1" t="s">
        <v>5</v>
      </c>
      <c r="C3" s="1"/>
      <c r="D3" s="2" t="s">
        <v>2307</v>
      </c>
      <c r="E3" s="2" t="s">
        <v>2315</v>
      </c>
      <c r="F3" s="2" t="s">
        <v>2317</v>
      </c>
      <c r="G3" s="5" t="s">
        <v>2312</v>
      </c>
      <c r="H3" s="5" t="s">
        <v>2301</v>
      </c>
      <c r="I3" s="6">
        <v>1</v>
      </c>
      <c r="J3" s="6">
        <v>1</v>
      </c>
      <c r="K3" s="6">
        <f>60.95+3</f>
        <v>63.95</v>
      </c>
      <c r="L3" s="64">
        <f t="shared" ref="L3:L40" si="0">IF(K3="","",J3*K3)</f>
        <v>63.95</v>
      </c>
    </row>
    <row r="4" spans="1:12" s="4" customFormat="1">
      <c r="A4" s="1">
        <v>3</v>
      </c>
      <c r="B4" s="1" t="s">
        <v>6</v>
      </c>
      <c r="C4" s="1"/>
      <c r="D4" s="2" t="s">
        <v>7</v>
      </c>
      <c r="E4" s="2" t="s">
        <v>2315</v>
      </c>
      <c r="F4" s="2" t="s">
        <v>2318</v>
      </c>
      <c r="G4" s="5" t="s">
        <v>2312</v>
      </c>
      <c r="H4" s="5" t="s">
        <v>2301</v>
      </c>
      <c r="I4" s="6">
        <v>1</v>
      </c>
      <c r="J4" s="6">
        <v>1</v>
      </c>
      <c r="K4" s="6">
        <f>60.95+3</f>
        <v>63.95</v>
      </c>
      <c r="L4" s="64">
        <f t="shared" si="0"/>
        <v>63.95</v>
      </c>
    </row>
    <row r="5" spans="1:12" s="4" customFormat="1">
      <c r="A5" s="1">
        <v>4</v>
      </c>
      <c r="B5" s="1" t="s">
        <v>8</v>
      </c>
      <c r="C5" s="1"/>
      <c r="D5" s="2" t="s">
        <v>9</v>
      </c>
      <c r="E5" s="2" t="s">
        <v>2315</v>
      </c>
      <c r="F5" s="2" t="s">
        <v>2319</v>
      </c>
      <c r="G5" s="5" t="s">
        <v>2312</v>
      </c>
      <c r="H5" s="5" t="s">
        <v>2301</v>
      </c>
      <c r="I5" s="6">
        <v>1</v>
      </c>
      <c r="J5" s="6">
        <v>1</v>
      </c>
      <c r="K5" s="6">
        <f>63.85+3</f>
        <v>66.849999999999994</v>
      </c>
      <c r="L5" s="64">
        <f t="shared" si="0"/>
        <v>66.849999999999994</v>
      </c>
    </row>
    <row r="6" spans="1:12" s="4" customFormat="1">
      <c r="A6" s="1">
        <v>5</v>
      </c>
      <c r="B6" s="1" t="s">
        <v>10</v>
      </c>
      <c r="C6" s="1"/>
      <c r="D6" s="2" t="s">
        <v>11</v>
      </c>
      <c r="E6" s="2" t="s">
        <v>2315</v>
      </c>
      <c r="F6" s="2" t="s">
        <v>2320</v>
      </c>
      <c r="G6" s="5" t="s">
        <v>2312</v>
      </c>
      <c r="H6" s="5" t="s">
        <v>2301</v>
      </c>
      <c r="I6" s="6">
        <v>1</v>
      </c>
      <c r="J6" s="6">
        <v>1</v>
      </c>
      <c r="K6" s="6">
        <f>39.82+3.4</f>
        <v>43.22</v>
      </c>
      <c r="L6" s="64">
        <f t="shared" si="0"/>
        <v>43.22</v>
      </c>
    </row>
    <row r="7" spans="1:12" s="4" customFormat="1">
      <c r="A7" s="1">
        <v>6</v>
      </c>
      <c r="B7" s="1" t="s">
        <v>2310</v>
      </c>
      <c r="C7" s="1"/>
      <c r="D7" s="2" t="s">
        <v>2311</v>
      </c>
      <c r="E7" s="2" t="s">
        <v>2321</v>
      </c>
      <c r="F7" s="2" t="s">
        <v>2316</v>
      </c>
      <c r="G7" s="5" t="s">
        <v>2309</v>
      </c>
      <c r="H7" s="5" t="s">
        <v>2322</v>
      </c>
      <c r="I7" s="6">
        <v>1</v>
      </c>
      <c r="J7" s="6">
        <v>1</v>
      </c>
      <c r="K7" s="6">
        <f>214.38+121</f>
        <v>335.38</v>
      </c>
      <c r="L7" s="64">
        <f t="shared" si="0"/>
        <v>335.38</v>
      </c>
    </row>
    <row r="8" spans="1:12" s="4" customFormat="1">
      <c r="A8" s="1">
        <v>7</v>
      </c>
      <c r="B8" s="1" t="s">
        <v>5</v>
      </c>
      <c r="C8" s="1"/>
      <c r="D8" s="2" t="s">
        <v>2307</v>
      </c>
      <c r="E8" s="2" t="s">
        <v>2321</v>
      </c>
      <c r="F8" s="2" t="s">
        <v>2317</v>
      </c>
      <c r="G8" s="5" t="s">
        <v>2308</v>
      </c>
      <c r="H8" s="5" t="s">
        <v>2322</v>
      </c>
      <c r="I8" s="6">
        <v>1</v>
      </c>
      <c r="J8" s="6">
        <v>1</v>
      </c>
      <c r="K8" s="6">
        <f>206.26+120</f>
        <v>326.26</v>
      </c>
      <c r="L8" s="64">
        <f t="shared" si="0"/>
        <v>326.26</v>
      </c>
    </row>
    <row r="9" spans="1:12" s="4" customFormat="1">
      <c r="A9" s="1">
        <v>8</v>
      </c>
      <c r="B9" s="1" t="s">
        <v>6</v>
      </c>
      <c r="C9" s="1"/>
      <c r="D9" s="2" t="s">
        <v>7</v>
      </c>
      <c r="E9" s="2" t="s">
        <v>2321</v>
      </c>
      <c r="F9" s="2" t="s">
        <v>2318</v>
      </c>
      <c r="G9" s="5" t="s">
        <v>2309</v>
      </c>
      <c r="H9" s="5" t="s">
        <v>2322</v>
      </c>
      <c r="I9" s="6">
        <v>1</v>
      </c>
      <c r="J9" s="6">
        <v>1</v>
      </c>
      <c r="K9" s="6">
        <f>206.26+120</f>
        <v>326.26</v>
      </c>
      <c r="L9" s="64">
        <f t="shared" si="0"/>
        <v>326.26</v>
      </c>
    </row>
    <row r="10" spans="1:12" s="4" customFormat="1">
      <c r="A10" s="1">
        <v>9</v>
      </c>
      <c r="B10" s="1" t="s">
        <v>8</v>
      </c>
      <c r="C10" s="1"/>
      <c r="D10" s="2" t="s">
        <v>9</v>
      </c>
      <c r="E10" s="2" t="s">
        <v>2321</v>
      </c>
      <c r="F10" s="2" t="s">
        <v>2319</v>
      </c>
      <c r="G10" s="5" t="s">
        <v>2309</v>
      </c>
      <c r="H10" s="5" t="s">
        <v>2322</v>
      </c>
      <c r="I10" s="6">
        <v>1</v>
      </c>
      <c r="J10" s="6">
        <v>1</v>
      </c>
      <c r="K10" s="6">
        <f>219.89+126</f>
        <v>345.89</v>
      </c>
      <c r="L10" s="64">
        <f t="shared" si="0"/>
        <v>345.89</v>
      </c>
    </row>
    <row r="11" spans="1:12" s="4" customFormat="1">
      <c r="A11" s="1">
        <v>10</v>
      </c>
      <c r="B11" s="1" t="s">
        <v>10</v>
      </c>
      <c r="C11" s="1"/>
      <c r="D11" s="2" t="s">
        <v>11</v>
      </c>
      <c r="E11" s="2" t="s">
        <v>2321</v>
      </c>
      <c r="F11" s="2" t="s">
        <v>2320</v>
      </c>
      <c r="G11" s="5" t="s">
        <v>2309</v>
      </c>
      <c r="H11" s="5" t="s">
        <v>2322</v>
      </c>
      <c r="I11" s="6">
        <v>1</v>
      </c>
      <c r="J11" s="6">
        <v>1</v>
      </c>
      <c r="K11" s="6">
        <f>163.25+93</f>
        <v>256.25</v>
      </c>
      <c r="L11" s="64">
        <f t="shared" si="0"/>
        <v>256.25</v>
      </c>
    </row>
    <row r="12" spans="1:12" s="4" customFormat="1">
      <c r="A12" s="1">
        <v>11</v>
      </c>
      <c r="B12" s="1" t="s">
        <v>2310</v>
      </c>
      <c r="C12" s="1"/>
      <c r="D12" s="2" t="s">
        <v>2311</v>
      </c>
      <c r="E12" s="2"/>
      <c r="F12" s="2"/>
      <c r="G12" s="5" t="s">
        <v>2309</v>
      </c>
      <c r="H12" s="5" t="s">
        <v>2302</v>
      </c>
      <c r="I12" s="6">
        <v>1</v>
      </c>
      <c r="J12" s="6">
        <v>1</v>
      </c>
      <c r="K12" s="6">
        <v>43.14</v>
      </c>
      <c r="L12" s="64">
        <f t="shared" si="0"/>
        <v>43.14</v>
      </c>
    </row>
    <row r="13" spans="1:12" s="4" customFormat="1">
      <c r="A13" s="1">
        <v>12</v>
      </c>
      <c r="B13" s="1" t="s">
        <v>5</v>
      </c>
      <c r="C13" s="1"/>
      <c r="D13" s="2" t="s">
        <v>2307</v>
      </c>
      <c r="E13" s="2"/>
      <c r="F13" s="2"/>
      <c r="G13" s="5" t="s">
        <v>2308</v>
      </c>
      <c r="H13" s="5" t="s">
        <v>2302</v>
      </c>
      <c r="I13" s="6">
        <v>1</v>
      </c>
      <c r="J13" s="6">
        <v>1</v>
      </c>
      <c r="K13" s="6">
        <v>44.8</v>
      </c>
      <c r="L13" s="64">
        <f t="shared" si="0"/>
        <v>44.8</v>
      </c>
    </row>
    <row r="14" spans="1:12" s="4" customFormat="1">
      <c r="A14" s="1">
        <v>13</v>
      </c>
      <c r="B14" s="1" t="s">
        <v>6</v>
      </c>
      <c r="C14" s="1"/>
      <c r="D14" s="2" t="s">
        <v>7</v>
      </c>
      <c r="E14" s="2"/>
      <c r="F14" s="2"/>
      <c r="G14" s="5" t="s">
        <v>2309</v>
      </c>
      <c r="H14" s="5" t="s">
        <v>2302</v>
      </c>
      <c r="I14" s="6">
        <v>1</v>
      </c>
      <c r="J14" s="6">
        <v>1</v>
      </c>
      <c r="K14" s="6">
        <v>44.8</v>
      </c>
      <c r="L14" s="64">
        <f t="shared" si="0"/>
        <v>44.8</v>
      </c>
    </row>
    <row r="15" spans="1:12" s="4" customFormat="1">
      <c r="A15" s="1">
        <v>14</v>
      </c>
      <c r="B15" s="1" t="s">
        <v>8</v>
      </c>
      <c r="C15" s="1"/>
      <c r="D15" s="2" t="s">
        <v>9</v>
      </c>
      <c r="E15" s="2"/>
      <c r="F15" s="2"/>
      <c r="G15" s="5" t="s">
        <v>2309</v>
      </c>
      <c r="H15" s="5" t="s">
        <v>2302</v>
      </c>
      <c r="I15" s="6">
        <v>1</v>
      </c>
      <c r="J15" s="6">
        <v>1</v>
      </c>
      <c r="K15" s="6">
        <v>44.64</v>
      </c>
      <c r="L15" s="64">
        <f t="shared" si="0"/>
        <v>44.64</v>
      </c>
    </row>
    <row r="16" spans="1:12" s="4" customFormat="1">
      <c r="A16" s="1">
        <v>15</v>
      </c>
      <c r="B16" s="1" t="s">
        <v>10</v>
      </c>
      <c r="C16" s="1"/>
      <c r="D16" s="2" t="s">
        <v>11</v>
      </c>
      <c r="E16" s="2"/>
      <c r="F16" s="2"/>
      <c r="G16" s="5" t="s">
        <v>2309</v>
      </c>
      <c r="H16" s="5" t="s">
        <v>2302</v>
      </c>
      <c r="I16" s="6">
        <v>1</v>
      </c>
      <c r="J16" s="6">
        <v>1</v>
      </c>
      <c r="K16" s="6">
        <v>39.35</v>
      </c>
      <c r="L16" s="64">
        <f t="shared" si="0"/>
        <v>39.35</v>
      </c>
    </row>
    <row r="17" spans="1:12" s="4" customFormat="1">
      <c r="A17" s="1">
        <v>16</v>
      </c>
      <c r="B17" s="1" t="s">
        <v>2310</v>
      </c>
      <c r="C17" s="1"/>
      <c r="D17" s="2" t="s">
        <v>2311</v>
      </c>
      <c r="E17" s="2"/>
      <c r="F17" s="2"/>
      <c r="G17" s="5" t="s">
        <v>2309</v>
      </c>
      <c r="H17" s="5" t="s">
        <v>2303</v>
      </c>
      <c r="I17" s="6">
        <v>1</v>
      </c>
      <c r="J17" s="6">
        <v>1</v>
      </c>
      <c r="K17" s="6">
        <v>34.85</v>
      </c>
      <c r="L17" s="64">
        <f t="shared" si="0"/>
        <v>34.85</v>
      </c>
    </row>
    <row r="18" spans="1:12" s="4" customFormat="1">
      <c r="A18" s="1">
        <v>17</v>
      </c>
      <c r="B18" s="1" t="s">
        <v>5</v>
      </c>
      <c r="C18" s="1"/>
      <c r="D18" s="2" t="s">
        <v>2307</v>
      </c>
      <c r="E18" s="2"/>
      <c r="F18" s="2"/>
      <c r="G18" s="5" t="s">
        <v>2308</v>
      </c>
      <c r="H18" s="5" t="s">
        <v>2303</v>
      </c>
      <c r="I18" s="6">
        <v>1</v>
      </c>
      <c r="J18" s="6">
        <v>1</v>
      </c>
      <c r="K18" s="6">
        <v>31.92</v>
      </c>
      <c r="L18" s="64">
        <f t="shared" si="0"/>
        <v>31.92</v>
      </c>
    </row>
    <row r="19" spans="1:12" s="4" customFormat="1">
      <c r="A19" s="1">
        <v>18</v>
      </c>
      <c r="B19" s="1" t="s">
        <v>6</v>
      </c>
      <c r="C19" s="1"/>
      <c r="D19" s="2" t="s">
        <v>7</v>
      </c>
      <c r="E19" s="2"/>
      <c r="F19" s="2"/>
      <c r="G19" s="5" t="s">
        <v>2309</v>
      </c>
      <c r="H19" s="5" t="s">
        <v>2303</v>
      </c>
      <c r="I19" s="6">
        <v>1</v>
      </c>
      <c r="J19" s="6">
        <v>1</v>
      </c>
      <c r="K19" s="6">
        <v>31.92</v>
      </c>
      <c r="L19" s="64">
        <f t="shared" si="0"/>
        <v>31.92</v>
      </c>
    </row>
    <row r="20" spans="1:12" s="4" customFormat="1">
      <c r="A20" s="1">
        <v>19</v>
      </c>
      <c r="B20" s="1" t="s">
        <v>8</v>
      </c>
      <c r="C20" s="1"/>
      <c r="D20" s="2" t="s">
        <v>9</v>
      </c>
      <c r="E20" s="2"/>
      <c r="F20" s="2"/>
      <c r="G20" s="5" t="s">
        <v>2309</v>
      </c>
      <c r="H20" s="5" t="s">
        <v>2303</v>
      </c>
      <c r="I20" s="6">
        <v>1</v>
      </c>
      <c r="J20" s="6">
        <v>1</v>
      </c>
      <c r="K20" s="6">
        <v>38.19</v>
      </c>
      <c r="L20" s="64">
        <f t="shared" si="0"/>
        <v>38.19</v>
      </c>
    </row>
    <row r="21" spans="1:12" s="4" customFormat="1">
      <c r="A21" s="1">
        <v>20</v>
      </c>
      <c r="B21" s="1" t="s">
        <v>10</v>
      </c>
      <c r="C21" s="1"/>
      <c r="D21" s="2" t="s">
        <v>11</v>
      </c>
      <c r="E21" s="2"/>
      <c r="F21" s="2"/>
      <c r="G21" s="5" t="s">
        <v>2309</v>
      </c>
      <c r="H21" s="5" t="s">
        <v>2303</v>
      </c>
      <c r="I21" s="6">
        <v>1</v>
      </c>
      <c r="J21" s="6">
        <v>1</v>
      </c>
      <c r="K21" s="6">
        <v>24.63</v>
      </c>
      <c r="L21" s="64">
        <f t="shared" si="0"/>
        <v>24.63</v>
      </c>
    </row>
    <row r="22" spans="1:12" s="4" customFormat="1">
      <c r="A22" s="1">
        <v>21</v>
      </c>
      <c r="B22" s="1" t="s">
        <v>2310</v>
      </c>
      <c r="C22" s="1"/>
      <c r="D22" s="2" t="s">
        <v>2311</v>
      </c>
      <c r="E22" s="2"/>
      <c r="F22" s="2"/>
      <c r="G22" s="5" t="s">
        <v>2312</v>
      </c>
      <c r="H22" s="5" t="s">
        <v>2304</v>
      </c>
      <c r="I22" s="6">
        <v>1</v>
      </c>
      <c r="J22" s="6">
        <v>1</v>
      </c>
      <c r="K22" s="6">
        <f>189.08+65</f>
        <v>254.08</v>
      </c>
      <c r="L22" s="64">
        <f t="shared" si="0"/>
        <v>254.08</v>
      </c>
    </row>
    <row r="23" spans="1:12" s="4" customFormat="1">
      <c r="A23" s="1">
        <v>22</v>
      </c>
      <c r="B23" s="1" t="s">
        <v>5</v>
      </c>
      <c r="C23" s="1"/>
      <c r="D23" s="2" t="s">
        <v>2307</v>
      </c>
      <c r="E23" s="2"/>
      <c r="F23" s="2"/>
      <c r="G23" s="5" t="s">
        <v>2313</v>
      </c>
      <c r="H23" s="5" t="s">
        <v>2304</v>
      </c>
      <c r="I23" s="6">
        <v>1</v>
      </c>
      <c r="J23" s="6">
        <v>1</v>
      </c>
      <c r="K23" s="6">
        <f>185.39+62</f>
        <v>247.39</v>
      </c>
      <c r="L23" s="64">
        <f t="shared" si="0"/>
        <v>247.39</v>
      </c>
    </row>
    <row r="24" spans="1:12" s="4" customFormat="1">
      <c r="A24" s="1">
        <v>23</v>
      </c>
      <c r="B24" s="1" t="s">
        <v>6</v>
      </c>
      <c r="C24" s="1"/>
      <c r="D24" s="2" t="s">
        <v>7</v>
      </c>
      <c r="E24" s="2"/>
      <c r="F24" s="2"/>
      <c r="G24" s="5" t="s">
        <v>2312</v>
      </c>
      <c r="H24" s="5" t="s">
        <v>2304</v>
      </c>
      <c r="I24" s="6">
        <v>1</v>
      </c>
      <c r="J24" s="6">
        <v>1</v>
      </c>
      <c r="K24" s="6">
        <f>185.39+62</f>
        <v>247.39</v>
      </c>
      <c r="L24" s="64">
        <f t="shared" si="0"/>
        <v>247.39</v>
      </c>
    </row>
    <row r="25" spans="1:12" s="4" customFormat="1">
      <c r="A25" s="1">
        <v>24</v>
      </c>
      <c r="B25" s="1" t="s">
        <v>8</v>
      </c>
      <c r="C25" s="1"/>
      <c r="D25" s="2" t="s">
        <v>9</v>
      </c>
      <c r="E25" s="2"/>
      <c r="F25" s="2"/>
      <c r="G25" s="5" t="s">
        <v>2312</v>
      </c>
      <c r="H25" s="5" t="s">
        <v>2304</v>
      </c>
      <c r="I25" s="6">
        <v>1</v>
      </c>
      <c r="J25" s="6">
        <v>1</v>
      </c>
      <c r="K25" s="6">
        <f>198.08+65</f>
        <v>263.08000000000004</v>
      </c>
      <c r="L25" s="64">
        <f t="shared" si="0"/>
        <v>263.08000000000004</v>
      </c>
    </row>
    <row r="26" spans="1:12" s="4" customFormat="1">
      <c r="A26" s="1">
        <v>25</v>
      </c>
      <c r="B26" s="1" t="s">
        <v>10</v>
      </c>
      <c r="C26" s="1"/>
      <c r="D26" s="2" t="s">
        <v>11</v>
      </c>
      <c r="E26" s="2"/>
      <c r="F26" s="2"/>
      <c r="G26" s="5" t="s">
        <v>2312</v>
      </c>
      <c r="H26" s="5" t="s">
        <v>2304</v>
      </c>
      <c r="I26" s="6">
        <v>1</v>
      </c>
      <c r="J26" s="6">
        <v>1</v>
      </c>
      <c r="K26" s="6">
        <f>165.98+62</f>
        <v>227.98</v>
      </c>
      <c r="L26" s="64">
        <f t="shared" si="0"/>
        <v>227.98</v>
      </c>
    </row>
    <row r="27" spans="1:12" s="4" customFormat="1">
      <c r="A27" s="1">
        <v>26</v>
      </c>
      <c r="B27" s="1" t="s">
        <v>2310</v>
      </c>
      <c r="C27" s="1"/>
      <c r="D27" s="2" t="s">
        <v>2311</v>
      </c>
      <c r="E27" s="2"/>
      <c r="F27" s="2"/>
      <c r="G27" s="5" t="s">
        <v>2312</v>
      </c>
      <c r="H27" s="5" t="s">
        <v>2305</v>
      </c>
      <c r="I27" s="6">
        <v>1</v>
      </c>
      <c r="J27" s="6">
        <v>1</v>
      </c>
      <c r="K27" s="6">
        <f>3+2+3</f>
        <v>8</v>
      </c>
      <c r="L27" s="64">
        <f t="shared" si="0"/>
        <v>8</v>
      </c>
    </row>
    <row r="28" spans="1:12" s="4" customFormat="1">
      <c r="A28" s="1">
        <v>27</v>
      </c>
      <c r="B28" s="1" t="s">
        <v>5</v>
      </c>
      <c r="C28" s="1"/>
      <c r="D28" s="2" t="s">
        <v>2307</v>
      </c>
      <c r="E28" s="2"/>
      <c r="F28" s="2"/>
      <c r="G28" s="5" t="s">
        <v>2313</v>
      </c>
      <c r="H28" s="5" t="s">
        <v>2305</v>
      </c>
      <c r="I28" s="6">
        <v>1</v>
      </c>
      <c r="J28" s="6">
        <v>1</v>
      </c>
      <c r="K28" s="6">
        <f>3+2+3*2</f>
        <v>11</v>
      </c>
      <c r="L28" s="64">
        <f t="shared" si="0"/>
        <v>11</v>
      </c>
    </row>
    <row r="29" spans="1:12" s="4" customFormat="1">
      <c r="A29" s="1">
        <v>28</v>
      </c>
      <c r="B29" s="1" t="s">
        <v>6</v>
      </c>
      <c r="C29" s="1"/>
      <c r="D29" s="2" t="s">
        <v>7</v>
      </c>
      <c r="E29" s="2"/>
      <c r="F29" s="2"/>
      <c r="G29" s="5" t="s">
        <v>2312</v>
      </c>
      <c r="H29" s="5" t="s">
        <v>2305</v>
      </c>
      <c r="I29" s="6">
        <v>1</v>
      </c>
      <c r="J29" s="6">
        <v>1</v>
      </c>
      <c r="K29" s="6">
        <f>3+2+3*3</f>
        <v>14</v>
      </c>
      <c r="L29" s="64">
        <f t="shared" si="0"/>
        <v>14</v>
      </c>
    </row>
    <row r="30" spans="1:12" s="4" customFormat="1">
      <c r="A30" s="1">
        <v>29</v>
      </c>
      <c r="B30" s="1" t="s">
        <v>8</v>
      </c>
      <c r="C30" s="1"/>
      <c r="D30" s="2" t="s">
        <v>9</v>
      </c>
      <c r="E30" s="2"/>
      <c r="F30" s="2"/>
      <c r="G30" s="5" t="s">
        <v>2312</v>
      </c>
      <c r="H30" s="5" t="s">
        <v>2305</v>
      </c>
      <c r="I30" s="6">
        <v>1</v>
      </c>
      <c r="J30" s="6">
        <v>1</v>
      </c>
      <c r="K30" s="6">
        <f>3+2+3*4</f>
        <v>17</v>
      </c>
      <c r="L30" s="64">
        <f t="shared" si="0"/>
        <v>17</v>
      </c>
    </row>
    <row r="31" spans="1:12" s="4" customFormat="1">
      <c r="A31" s="1">
        <v>30</v>
      </c>
      <c r="B31" s="1" t="s">
        <v>10</v>
      </c>
      <c r="C31" s="1"/>
      <c r="D31" s="2" t="s">
        <v>11</v>
      </c>
      <c r="E31" s="2"/>
      <c r="F31" s="2"/>
      <c r="G31" s="5" t="s">
        <v>2312</v>
      </c>
      <c r="H31" s="5" t="s">
        <v>2305</v>
      </c>
      <c r="I31" s="6">
        <v>1</v>
      </c>
      <c r="J31" s="6">
        <v>1</v>
      </c>
      <c r="K31" s="6">
        <f>3+2+3*5</f>
        <v>20</v>
      </c>
      <c r="L31" s="64">
        <f t="shared" si="0"/>
        <v>20</v>
      </c>
    </row>
    <row r="32" spans="1:12" s="4" customFormat="1">
      <c r="A32" s="1">
        <v>31</v>
      </c>
      <c r="B32" s="1" t="s">
        <v>2310</v>
      </c>
      <c r="C32" s="1"/>
      <c r="D32" s="2" t="s">
        <v>2311</v>
      </c>
      <c r="E32" s="2"/>
      <c r="F32" s="2"/>
      <c r="G32" s="5" t="s">
        <v>2312</v>
      </c>
      <c r="H32" s="5" t="s">
        <v>2304</v>
      </c>
      <c r="I32" s="6">
        <v>1</v>
      </c>
      <c r="J32" s="6">
        <v>1</v>
      </c>
      <c r="K32" s="6">
        <f>3-1.5+2</f>
        <v>3.5</v>
      </c>
      <c r="L32" s="64">
        <f t="shared" si="0"/>
        <v>3.5</v>
      </c>
    </row>
    <row r="33" spans="1:12" s="4" customFormat="1">
      <c r="A33" s="1">
        <v>32</v>
      </c>
      <c r="B33" s="1" t="s">
        <v>5</v>
      </c>
      <c r="C33" s="1"/>
      <c r="D33" s="2" t="s">
        <v>2307</v>
      </c>
      <c r="E33" s="2"/>
      <c r="F33" s="2"/>
      <c r="G33" s="5" t="s">
        <v>2313</v>
      </c>
      <c r="H33" s="5" t="s">
        <v>2304</v>
      </c>
      <c r="I33" s="6">
        <v>1</v>
      </c>
      <c r="J33" s="6">
        <v>1</v>
      </c>
      <c r="K33" s="6">
        <f>3-1.5+2</f>
        <v>3.5</v>
      </c>
      <c r="L33" s="64">
        <f t="shared" si="0"/>
        <v>3.5</v>
      </c>
    </row>
    <row r="34" spans="1:12" s="4" customFormat="1">
      <c r="A34" s="1">
        <v>33</v>
      </c>
      <c r="B34" s="1" t="s">
        <v>6</v>
      </c>
      <c r="C34" s="1"/>
      <c r="D34" s="2" t="s">
        <v>7</v>
      </c>
      <c r="E34" s="2"/>
      <c r="F34" s="2"/>
      <c r="G34" s="5" t="s">
        <v>2312</v>
      </c>
      <c r="H34" s="5" t="s">
        <v>2304</v>
      </c>
      <c r="I34" s="6">
        <v>1</v>
      </c>
      <c r="J34" s="6">
        <v>1</v>
      </c>
      <c r="K34" s="6">
        <f>3-1.5+2</f>
        <v>3.5</v>
      </c>
      <c r="L34" s="64">
        <f t="shared" si="0"/>
        <v>3.5</v>
      </c>
    </row>
    <row r="35" spans="1:12" s="4" customFormat="1">
      <c r="A35" s="1">
        <v>34</v>
      </c>
      <c r="B35" s="1" t="s">
        <v>8</v>
      </c>
      <c r="C35" s="1"/>
      <c r="D35" s="2" t="s">
        <v>9</v>
      </c>
      <c r="E35" s="2"/>
      <c r="F35" s="2"/>
      <c r="G35" s="5" t="s">
        <v>2312</v>
      </c>
      <c r="H35" s="5" t="s">
        <v>2304</v>
      </c>
      <c r="I35" s="6">
        <v>1</v>
      </c>
      <c r="J35" s="6">
        <v>1</v>
      </c>
      <c r="K35" s="6">
        <f>3-1.5+2</f>
        <v>3.5</v>
      </c>
      <c r="L35" s="64">
        <f t="shared" si="0"/>
        <v>3.5</v>
      </c>
    </row>
    <row r="36" spans="1:12" s="4" customFormat="1">
      <c r="A36" s="1">
        <v>35</v>
      </c>
      <c r="B36" s="1" t="s">
        <v>10</v>
      </c>
      <c r="C36" s="1"/>
      <c r="D36" s="2" t="s">
        <v>11</v>
      </c>
      <c r="E36" s="2"/>
      <c r="F36" s="2"/>
      <c r="G36" s="5" t="s">
        <v>2312</v>
      </c>
      <c r="H36" s="5" t="s">
        <v>2304</v>
      </c>
      <c r="I36" s="6">
        <v>1</v>
      </c>
      <c r="J36" s="6">
        <v>1</v>
      </c>
      <c r="K36" s="6">
        <f>3-1.5+2</f>
        <v>3.5</v>
      </c>
      <c r="L36" s="64">
        <f t="shared" si="0"/>
        <v>3.5</v>
      </c>
    </row>
    <row r="37" spans="1:12" s="4" customFormat="1">
      <c r="A37" s="1">
        <v>36</v>
      </c>
      <c r="B37" s="1"/>
      <c r="C37" s="1"/>
      <c r="D37" s="2"/>
      <c r="E37" s="2"/>
      <c r="F37" s="2"/>
      <c r="G37" s="5"/>
      <c r="H37" s="5"/>
      <c r="I37" s="6"/>
      <c r="J37" s="6"/>
      <c r="K37" s="6"/>
      <c r="L37" s="64" t="str">
        <f t="shared" si="0"/>
        <v/>
      </c>
    </row>
    <row r="38" spans="1:12" s="4" customFormat="1">
      <c r="A38" s="1">
        <v>37</v>
      </c>
      <c r="B38" s="1"/>
      <c r="C38" s="1"/>
      <c r="D38" s="2"/>
      <c r="E38" s="2"/>
      <c r="F38" s="2"/>
      <c r="G38" s="5"/>
      <c r="H38" s="5"/>
      <c r="I38" s="6"/>
      <c r="J38" s="6"/>
      <c r="K38" s="6"/>
      <c r="L38" s="64" t="str">
        <f t="shared" si="0"/>
        <v/>
      </c>
    </row>
    <row r="39" spans="1:12" s="4" customFormat="1">
      <c r="A39" s="1">
        <v>38</v>
      </c>
      <c r="B39" s="1"/>
      <c r="C39" s="1"/>
      <c r="D39" s="2"/>
      <c r="E39" s="2"/>
      <c r="F39" s="2"/>
      <c r="G39" s="5"/>
      <c r="H39" s="5"/>
      <c r="I39" s="6"/>
      <c r="J39" s="6"/>
      <c r="K39" s="6"/>
      <c r="L39" s="64" t="str">
        <f t="shared" si="0"/>
        <v/>
      </c>
    </row>
    <row r="40" spans="1:12" s="4" customFormat="1">
      <c r="A40" s="1">
        <v>39</v>
      </c>
      <c r="B40" s="1"/>
      <c r="C40" s="1"/>
      <c r="D40" s="2"/>
      <c r="E40" s="2"/>
      <c r="F40" s="2"/>
      <c r="G40" s="5"/>
      <c r="H40" s="5"/>
      <c r="I40" s="6"/>
      <c r="J40" s="6"/>
      <c r="K40" s="6"/>
      <c r="L40" s="64" t="str">
        <f t="shared" si="0"/>
        <v/>
      </c>
    </row>
    <row r="41" spans="1:12" customFormat="1"/>
    <row r="42" spans="1:12" customFormat="1"/>
    <row r="43" spans="1:12" customFormat="1"/>
    <row r="44" spans="1:12" customFormat="1"/>
    <row r="45" spans="1:12" customFormat="1"/>
    <row r="46" spans="1:12" customFormat="1"/>
    <row r="47" spans="1:12" customFormat="1"/>
    <row r="48" spans="1:12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73"/>
  <sheetViews>
    <sheetView workbookViewId="0">
      <pane ySplit="1" topLeftCell="A2" activePane="bottomLeft" state="frozen"/>
      <selection activeCell="J157" sqref="J157"/>
      <selection pane="bottomLeft" activeCell="P7" sqref="P7"/>
    </sheetView>
  </sheetViews>
  <sheetFormatPr defaultRowHeight="16.2"/>
  <cols>
    <col min="1" max="1" width="5.44140625" style="12" bestFit="1" customWidth="1"/>
    <col min="2" max="2" width="6" style="12" bestFit="1" customWidth="1"/>
    <col min="3" max="3" width="5.44140625" style="12" customWidth="1"/>
    <col min="4" max="4" width="5.44140625" style="13" bestFit="1" customWidth="1"/>
    <col min="5" max="5" width="9.77734375" style="13" bestFit="1" customWidth="1"/>
    <col min="6" max="6" width="13.88671875" style="15" bestFit="1" customWidth="1"/>
    <col min="7" max="7" width="5.44140625" style="17" bestFit="1" customWidth="1"/>
    <col min="8" max="8" width="6.109375" style="13" bestFit="1" customWidth="1"/>
    <col min="9" max="9" width="5.44140625" style="12" bestFit="1" customWidth="1"/>
    <col min="10" max="10" width="5.44140625" style="13" bestFit="1" customWidth="1"/>
    <col min="11" max="12" width="8.21875" style="12" bestFit="1" customWidth="1"/>
    <col min="13" max="14" width="7.44140625" style="12" bestFit="1" customWidth="1"/>
    <col min="15" max="15" width="5.44140625" style="12" bestFit="1" customWidth="1"/>
    <col min="16" max="16" width="7.44140625" style="12" bestFit="1" customWidth="1"/>
    <col min="17" max="18" width="9.44140625" style="12" customWidth="1"/>
    <col min="19" max="19" width="5.44140625" style="12" bestFit="1" customWidth="1"/>
    <col min="20" max="20" width="9.109375" style="57" bestFit="1" customWidth="1"/>
    <col min="21" max="22" width="9" style="57"/>
    <col min="23" max="23" width="9.44140625" style="57" bestFit="1" customWidth="1"/>
    <col min="24" max="44" width="9" style="57"/>
    <col min="45" max="256" width="9" style="12"/>
    <col min="257" max="257" width="5.44140625" style="12" bestFit="1" customWidth="1"/>
    <col min="258" max="258" width="6.88671875" style="12" bestFit="1" customWidth="1"/>
    <col min="259" max="259" width="6.33203125" style="12" bestFit="1" customWidth="1"/>
    <col min="260" max="260" width="9.109375" style="12" bestFit="1" customWidth="1"/>
    <col min="261" max="261" width="12.6640625" style="12" bestFit="1" customWidth="1"/>
    <col min="262" max="262" width="17.77734375" style="12" bestFit="1" customWidth="1"/>
    <col min="263" max="263" width="5.44140625" style="12" bestFit="1" customWidth="1"/>
    <col min="264" max="264" width="9.6640625" style="12" bestFit="1" customWidth="1"/>
    <col min="265" max="265" width="7" style="12" bestFit="1" customWidth="1"/>
    <col min="266" max="266" width="7.33203125" style="12" bestFit="1" customWidth="1"/>
    <col min="267" max="267" width="7.77734375" style="12" bestFit="1" customWidth="1"/>
    <col min="268" max="268" width="17.109375" style="12" bestFit="1" customWidth="1"/>
    <col min="269" max="269" width="5.44140625" style="12" bestFit="1" customWidth="1"/>
    <col min="270" max="270" width="17.109375" style="12" bestFit="1" customWidth="1"/>
    <col min="271" max="271" width="16.33203125" style="12" bestFit="1" customWidth="1"/>
    <col min="272" max="272" width="11.109375" style="12" bestFit="1" customWidth="1"/>
    <col min="273" max="273" width="7.77734375" style="12" bestFit="1" customWidth="1"/>
    <col min="274" max="274" width="13.109375" style="12" bestFit="1" customWidth="1"/>
    <col min="275" max="275" width="6.44140625" style="12" bestFit="1" customWidth="1"/>
    <col min="276" max="512" width="9" style="12"/>
    <col min="513" max="513" width="5.44140625" style="12" bestFit="1" customWidth="1"/>
    <col min="514" max="514" width="6.88671875" style="12" bestFit="1" customWidth="1"/>
    <col min="515" max="515" width="6.33203125" style="12" bestFit="1" customWidth="1"/>
    <col min="516" max="516" width="9.109375" style="12" bestFit="1" customWidth="1"/>
    <col min="517" max="517" width="12.6640625" style="12" bestFit="1" customWidth="1"/>
    <col min="518" max="518" width="17.77734375" style="12" bestFit="1" customWidth="1"/>
    <col min="519" max="519" width="5.44140625" style="12" bestFit="1" customWidth="1"/>
    <col min="520" max="520" width="9.6640625" style="12" bestFit="1" customWidth="1"/>
    <col min="521" max="521" width="7" style="12" bestFit="1" customWidth="1"/>
    <col min="522" max="522" width="7.33203125" style="12" bestFit="1" customWidth="1"/>
    <col min="523" max="523" width="7.77734375" style="12" bestFit="1" customWidth="1"/>
    <col min="524" max="524" width="17.109375" style="12" bestFit="1" customWidth="1"/>
    <col min="525" max="525" width="5.44140625" style="12" bestFit="1" customWidth="1"/>
    <col min="526" max="526" width="17.109375" style="12" bestFit="1" customWidth="1"/>
    <col min="527" max="527" width="16.33203125" style="12" bestFit="1" customWidth="1"/>
    <col min="528" max="528" width="11.109375" style="12" bestFit="1" customWidth="1"/>
    <col min="529" max="529" width="7.77734375" style="12" bestFit="1" customWidth="1"/>
    <col min="530" max="530" width="13.109375" style="12" bestFit="1" customWidth="1"/>
    <col min="531" max="531" width="6.44140625" style="12" bestFit="1" customWidth="1"/>
    <col min="532" max="768" width="9" style="12"/>
    <col min="769" max="769" width="5.44140625" style="12" bestFit="1" customWidth="1"/>
    <col min="770" max="770" width="6.88671875" style="12" bestFit="1" customWidth="1"/>
    <col min="771" max="771" width="6.33203125" style="12" bestFit="1" customWidth="1"/>
    <col min="772" max="772" width="9.109375" style="12" bestFit="1" customWidth="1"/>
    <col min="773" max="773" width="12.6640625" style="12" bestFit="1" customWidth="1"/>
    <col min="774" max="774" width="17.77734375" style="12" bestFit="1" customWidth="1"/>
    <col min="775" max="775" width="5.44140625" style="12" bestFit="1" customWidth="1"/>
    <col min="776" max="776" width="9.6640625" style="12" bestFit="1" customWidth="1"/>
    <col min="777" max="777" width="7" style="12" bestFit="1" customWidth="1"/>
    <col min="778" max="778" width="7.33203125" style="12" bestFit="1" customWidth="1"/>
    <col min="779" max="779" width="7.77734375" style="12" bestFit="1" customWidth="1"/>
    <col min="780" max="780" width="17.109375" style="12" bestFit="1" customWidth="1"/>
    <col min="781" max="781" width="5.44140625" style="12" bestFit="1" customWidth="1"/>
    <col min="782" max="782" width="17.109375" style="12" bestFit="1" customWidth="1"/>
    <col min="783" max="783" width="16.33203125" style="12" bestFit="1" customWidth="1"/>
    <col min="784" max="784" width="11.109375" style="12" bestFit="1" customWidth="1"/>
    <col min="785" max="785" width="7.77734375" style="12" bestFit="1" customWidth="1"/>
    <col min="786" max="786" width="13.109375" style="12" bestFit="1" customWidth="1"/>
    <col min="787" max="787" width="6.44140625" style="12" bestFit="1" customWidth="1"/>
    <col min="788" max="1024" width="9" style="12"/>
    <col min="1025" max="1025" width="5.44140625" style="12" bestFit="1" customWidth="1"/>
    <col min="1026" max="1026" width="6.88671875" style="12" bestFit="1" customWidth="1"/>
    <col min="1027" max="1027" width="6.33203125" style="12" bestFit="1" customWidth="1"/>
    <col min="1028" max="1028" width="9.109375" style="12" bestFit="1" customWidth="1"/>
    <col min="1029" max="1029" width="12.6640625" style="12" bestFit="1" customWidth="1"/>
    <col min="1030" max="1030" width="17.77734375" style="12" bestFit="1" customWidth="1"/>
    <col min="1031" max="1031" width="5.44140625" style="12" bestFit="1" customWidth="1"/>
    <col min="1032" max="1032" width="9.6640625" style="12" bestFit="1" customWidth="1"/>
    <col min="1033" max="1033" width="7" style="12" bestFit="1" customWidth="1"/>
    <col min="1034" max="1034" width="7.33203125" style="12" bestFit="1" customWidth="1"/>
    <col min="1035" max="1035" width="7.77734375" style="12" bestFit="1" customWidth="1"/>
    <col min="1036" max="1036" width="17.109375" style="12" bestFit="1" customWidth="1"/>
    <col min="1037" max="1037" width="5.44140625" style="12" bestFit="1" customWidth="1"/>
    <col min="1038" max="1038" width="17.109375" style="12" bestFit="1" customWidth="1"/>
    <col min="1039" max="1039" width="16.33203125" style="12" bestFit="1" customWidth="1"/>
    <col min="1040" max="1040" width="11.109375" style="12" bestFit="1" customWidth="1"/>
    <col min="1041" max="1041" width="7.77734375" style="12" bestFit="1" customWidth="1"/>
    <col min="1042" max="1042" width="13.109375" style="12" bestFit="1" customWidth="1"/>
    <col min="1043" max="1043" width="6.44140625" style="12" bestFit="1" customWidth="1"/>
    <col min="1044" max="1280" width="9" style="12"/>
    <col min="1281" max="1281" width="5.44140625" style="12" bestFit="1" customWidth="1"/>
    <col min="1282" max="1282" width="6.88671875" style="12" bestFit="1" customWidth="1"/>
    <col min="1283" max="1283" width="6.33203125" style="12" bestFit="1" customWidth="1"/>
    <col min="1284" max="1284" width="9.109375" style="12" bestFit="1" customWidth="1"/>
    <col min="1285" max="1285" width="12.6640625" style="12" bestFit="1" customWidth="1"/>
    <col min="1286" max="1286" width="17.77734375" style="12" bestFit="1" customWidth="1"/>
    <col min="1287" max="1287" width="5.44140625" style="12" bestFit="1" customWidth="1"/>
    <col min="1288" max="1288" width="9.6640625" style="12" bestFit="1" customWidth="1"/>
    <col min="1289" max="1289" width="7" style="12" bestFit="1" customWidth="1"/>
    <col min="1290" max="1290" width="7.33203125" style="12" bestFit="1" customWidth="1"/>
    <col min="1291" max="1291" width="7.77734375" style="12" bestFit="1" customWidth="1"/>
    <col min="1292" max="1292" width="17.109375" style="12" bestFit="1" customWidth="1"/>
    <col min="1293" max="1293" width="5.44140625" style="12" bestFit="1" customWidth="1"/>
    <col min="1294" max="1294" width="17.109375" style="12" bestFit="1" customWidth="1"/>
    <col min="1295" max="1295" width="16.33203125" style="12" bestFit="1" customWidth="1"/>
    <col min="1296" max="1296" width="11.109375" style="12" bestFit="1" customWidth="1"/>
    <col min="1297" max="1297" width="7.77734375" style="12" bestFit="1" customWidth="1"/>
    <col min="1298" max="1298" width="13.109375" style="12" bestFit="1" customWidth="1"/>
    <col min="1299" max="1299" width="6.44140625" style="12" bestFit="1" customWidth="1"/>
    <col min="1300" max="1536" width="9" style="12"/>
    <col min="1537" max="1537" width="5.44140625" style="12" bestFit="1" customWidth="1"/>
    <col min="1538" max="1538" width="6.88671875" style="12" bestFit="1" customWidth="1"/>
    <col min="1539" max="1539" width="6.33203125" style="12" bestFit="1" customWidth="1"/>
    <col min="1540" max="1540" width="9.109375" style="12" bestFit="1" customWidth="1"/>
    <col min="1541" max="1541" width="12.6640625" style="12" bestFit="1" customWidth="1"/>
    <col min="1542" max="1542" width="17.77734375" style="12" bestFit="1" customWidth="1"/>
    <col min="1543" max="1543" width="5.44140625" style="12" bestFit="1" customWidth="1"/>
    <col min="1544" max="1544" width="9.6640625" style="12" bestFit="1" customWidth="1"/>
    <col min="1545" max="1545" width="7" style="12" bestFit="1" customWidth="1"/>
    <col min="1546" max="1546" width="7.33203125" style="12" bestFit="1" customWidth="1"/>
    <col min="1547" max="1547" width="7.77734375" style="12" bestFit="1" customWidth="1"/>
    <col min="1548" max="1548" width="17.109375" style="12" bestFit="1" customWidth="1"/>
    <col min="1549" max="1549" width="5.44140625" style="12" bestFit="1" customWidth="1"/>
    <col min="1550" max="1550" width="17.109375" style="12" bestFit="1" customWidth="1"/>
    <col min="1551" max="1551" width="16.33203125" style="12" bestFit="1" customWidth="1"/>
    <col min="1552" max="1552" width="11.109375" style="12" bestFit="1" customWidth="1"/>
    <col min="1553" max="1553" width="7.77734375" style="12" bestFit="1" customWidth="1"/>
    <col min="1554" max="1554" width="13.109375" style="12" bestFit="1" customWidth="1"/>
    <col min="1555" max="1555" width="6.44140625" style="12" bestFit="1" customWidth="1"/>
    <col min="1556" max="1792" width="9" style="12"/>
    <col min="1793" max="1793" width="5.44140625" style="12" bestFit="1" customWidth="1"/>
    <col min="1794" max="1794" width="6.88671875" style="12" bestFit="1" customWidth="1"/>
    <col min="1795" max="1795" width="6.33203125" style="12" bestFit="1" customWidth="1"/>
    <col min="1796" max="1796" width="9.109375" style="12" bestFit="1" customWidth="1"/>
    <col min="1797" max="1797" width="12.6640625" style="12" bestFit="1" customWidth="1"/>
    <col min="1798" max="1798" width="17.77734375" style="12" bestFit="1" customWidth="1"/>
    <col min="1799" max="1799" width="5.44140625" style="12" bestFit="1" customWidth="1"/>
    <col min="1800" max="1800" width="9.6640625" style="12" bestFit="1" customWidth="1"/>
    <col min="1801" max="1801" width="7" style="12" bestFit="1" customWidth="1"/>
    <col min="1802" max="1802" width="7.33203125" style="12" bestFit="1" customWidth="1"/>
    <col min="1803" max="1803" width="7.77734375" style="12" bestFit="1" customWidth="1"/>
    <col min="1804" max="1804" width="17.109375" style="12" bestFit="1" customWidth="1"/>
    <col min="1805" max="1805" width="5.44140625" style="12" bestFit="1" customWidth="1"/>
    <col min="1806" max="1806" width="17.109375" style="12" bestFit="1" customWidth="1"/>
    <col min="1807" max="1807" width="16.33203125" style="12" bestFit="1" customWidth="1"/>
    <col min="1808" max="1808" width="11.109375" style="12" bestFit="1" customWidth="1"/>
    <col min="1809" max="1809" width="7.77734375" style="12" bestFit="1" customWidth="1"/>
    <col min="1810" max="1810" width="13.109375" style="12" bestFit="1" customWidth="1"/>
    <col min="1811" max="1811" width="6.44140625" style="12" bestFit="1" customWidth="1"/>
    <col min="1812" max="2048" width="9" style="12"/>
    <col min="2049" max="2049" width="5.44140625" style="12" bestFit="1" customWidth="1"/>
    <col min="2050" max="2050" width="6.88671875" style="12" bestFit="1" customWidth="1"/>
    <col min="2051" max="2051" width="6.33203125" style="12" bestFit="1" customWidth="1"/>
    <col min="2052" max="2052" width="9.109375" style="12" bestFit="1" customWidth="1"/>
    <col min="2053" max="2053" width="12.6640625" style="12" bestFit="1" customWidth="1"/>
    <col min="2054" max="2054" width="17.77734375" style="12" bestFit="1" customWidth="1"/>
    <col min="2055" max="2055" width="5.44140625" style="12" bestFit="1" customWidth="1"/>
    <col min="2056" max="2056" width="9.6640625" style="12" bestFit="1" customWidth="1"/>
    <col min="2057" max="2057" width="7" style="12" bestFit="1" customWidth="1"/>
    <col min="2058" max="2058" width="7.33203125" style="12" bestFit="1" customWidth="1"/>
    <col min="2059" max="2059" width="7.77734375" style="12" bestFit="1" customWidth="1"/>
    <col min="2060" max="2060" width="17.109375" style="12" bestFit="1" customWidth="1"/>
    <col min="2061" max="2061" width="5.44140625" style="12" bestFit="1" customWidth="1"/>
    <col min="2062" max="2062" width="17.109375" style="12" bestFit="1" customWidth="1"/>
    <col min="2063" max="2063" width="16.33203125" style="12" bestFit="1" customWidth="1"/>
    <col min="2064" max="2064" width="11.109375" style="12" bestFit="1" customWidth="1"/>
    <col min="2065" max="2065" width="7.77734375" style="12" bestFit="1" customWidth="1"/>
    <col min="2066" max="2066" width="13.109375" style="12" bestFit="1" customWidth="1"/>
    <col min="2067" max="2067" width="6.44140625" style="12" bestFit="1" customWidth="1"/>
    <col min="2068" max="2304" width="9" style="12"/>
    <col min="2305" max="2305" width="5.44140625" style="12" bestFit="1" customWidth="1"/>
    <col min="2306" max="2306" width="6.88671875" style="12" bestFit="1" customWidth="1"/>
    <col min="2307" max="2307" width="6.33203125" style="12" bestFit="1" customWidth="1"/>
    <col min="2308" max="2308" width="9.109375" style="12" bestFit="1" customWidth="1"/>
    <col min="2309" max="2309" width="12.6640625" style="12" bestFit="1" customWidth="1"/>
    <col min="2310" max="2310" width="17.77734375" style="12" bestFit="1" customWidth="1"/>
    <col min="2311" max="2311" width="5.44140625" style="12" bestFit="1" customWidth="1"/>
    <col min="2312" max="2312" width="9.6640625" style="12" bestFit="1" customWidth="1"/>
    <col min="2313" max="2313" width="7" style="12" bestFit="1" customWidth="1"/>
    <col min="2314" max="2314" width="7.33203125" style="12" bestFit="1" customWidth="1"/>
    <col min="2315" max="2315" width="7.77734375" style="12" bestFit="1" customWidth="1"/>
    <col min="2316" max="2316" width="17.109375" style="12" bestFit="1" customWidth="1"/>
    <col min="2317" max="2317" width="5.44140625" style="12" bestFit="1" customWidth="1"/>
    <col min="2318" max="2318" width="17.109375" style="12" bestFit="1" customWidth="1"/>
    <col min="2319" max="2319" width="16.33203125" style="12" bestFit="1" customWidth="1"/>
    <col min="2320" max="2320" width="11.109375" style="12" bestFit="1" customWidth="1"/>
    <col min="2321" max="2321" width="7.77734375" style="12" bestFit="1" customWidth="1"/>
    <col min="2322" max="2322" width="13.109375" style="12" bestFit="1" customWidth="1"/>
    <col min="2323" max="2323" width="6.44140625" style="12" bestFit="1" customWidth="1"/>
    <col min="2324" max="2560" width="9" style="12"/>
    <col min="2561" max="2561" width="5.44140625" style="12" bestFit="1" customWidth="1"/>
    <col min="2562" max="2562" width="6.88671875" style="12" bestFit="1" customWidth="1"/>
    <col min="2563" max="2563" width="6.33203125" style="12" bestFit="1" customWidth="1"/>
    <col min="2564" max="2564" width="9.109375" style="12" bestFit="1" customWidth="1"/>
    <col min="2565" max="2565" width="12.6640625" style="12" bestFit="1" customWidth="1"/>
    <col min="2566" max="2566" width="17.77734375" style="12" bestFit="1" customWidth="1"/>
    <col min="2567" max="2567" width="5.44140625" style="12" bestFit="1" customWidth="1"/>
    <col min="2568" max="2568" width="9.6640625" style="12" bestFit="1" customWidth="1"/>
    <col min="2569" max="2569" width="7" style="12" bestFit="1" customWidth="1"/>
    <col min="2570" max="2570" width="7.33203125" style="12" bestFit="1" customWidth="1"/>
    <col min="2571" max="2571" width="7.77734375" style="12" bestFit="1" customWidth="1"/>
    <col min="2572" max="2572" width="17.109375" style="12" bestFit="1" customWidth="1"/>
    <col min="2573" max="2573" width="5.44140625" style="12" bestFit="1" customWidth="1"/>
    <col min="2574" max="2574" width="17.109375" style="12" bestFit="1" customWidth="1"/>
    <col min="2575" max="2575" width="16.33203125" style="12" bestFit="1" customWidth="1"/>
    <col min="2576" max="2576" width="11.109375" style="12" bestFit="1" customWidth="1"/>
    <col min="2577" max="2577" width="7.77734375" style="12" bestFit="1" customWidth="1"/>
    <col min="2578" max="2578" width="13.109375" style="12" bestFit="1" customWidth="1"/>
    <col min="2579" max="2579" width="6.44140625" style="12" bestFit="1" customWidth="1"/>
    <col min="2580" max="2816" width="9" style="12"/>
    <col min="2817" max="2817" width="5.44140625" style="12" bestFit="1" customWidth="1"/>
    <col min="2818" max="2818" width="6.88671875" style="12" bestFit="1" customWidth="1"/>
    <col min="2819" max="2819" width="6.33203125" style="12" bestFit="1" customWidth="1"/>
    <col min="2820" max="2820" width="9.109375" style="12" bestFit="1" customWidth="1"/>
    <col min="2821" max="2821" width="12.6640625" style="12" bestFit="1" customWidth="1"/>
    <col min="2822" max="2822" width="17.77734375" style="12" bestFit="1" customWidth="1"/>
    <col min="2823" max="2823" width="5.44140625" style="12" bestFit="1" customWidth="1"/>
    <col min="2824" max="2824" width="9.6640625" style="12" bestFit="1" customWidth="1"/>
    <col min="2825" max="2825" width="7" style="12" bestFit="1" customWidth="1"/>
    <col min="2826" max="2826" width="7.33203125" style="12" bestFit="1" customWidth="1"/>
    <col min="2827" max="2827" width="7.77734375" style="12" bestFit="1" customWidth="1"/>
    <col min="2828" max="2828" width="17.109375" style="12" bestFit="1" customWidth="1"/>
    <col min="2829" max="2829" width="5.44140625" style="12" bestFit="1" customWidth="1"/>
    <col min="2830" max="2830" width="17.109375" style="12" bestFit="1" customWidth="1"/>
    <col min="2831" max="2831" width="16.33203125" style="12" bestFit="1" customWidth="1"/>
    <col min="2832" max="2832" width="11.109375" style="12" bestFit="1" customWidth="1"/>
    <col min="2833" max="2833" width="7.77734375" style="12" bestFit="1" customWidth="1"/>
    <col min="2834" max="2834" width="13.109375" style="12" bestFit="1" customWidth="1"/>
    <col min="2835" max="2835" width="6.44140625" style="12" bestFit="1" customWidth="1"/>
    <col min="2836" max="3072" width="9" style="12"/>
    <col min="3073" max="3073" width="5.44140625" style="12" bestFit="1" customWidth="1"/>
    <col min="3074" max="3074" width="6.88671875" style="12" bestFit="1" customWidth="1"/>
    <col min="3075" max="3075" width="6.33203125" style="12" bestFit="1" customWidth="1"/>
    <col min="3076" max="3076" width="9.109375" style="12" bestFit="1" customWidth="1"/>
    <col min="3077" max="3077" width="12.6640625" style="12" bestFit="1" customWidth="1"/>
    <col min="3078" max="3078" width="17.77734375" style="12" bestFit="1" customWidth="1"/>
    <col min="3079" max="3079" width="5.44140625" style="12" bestFit="1" customWidth="1"/>
    <col min="3080" max="3080" width="9.6640625" style="12" bestFit="1" customWidth="1"/>
    <col min="3081" max="3081" width="7" style="12" bestFit="1" customWidth="1"/>
    <col min="3082" max="3082" width="7.33203125" style="12" bestFit="1" customWidth="1"/>
    <col min="3083" max="3083" width="7.77734375" style="12" bestFit="1" customWidth="1"/>
    <col min="3084" max="3084" width="17.109375" style="12" bestFit="1" customWidth="1"/>
    <col min="3085" max="3085" width="5.44140625" style="12" bestFit="1" customWidth="1"/>
    <col min="3086" max="3086" width="17.109375" style="12" bestFit="1" customWidth="1"/>
    <col min="3087" max="3087" width="16.33203125" style="12" bestFit="1" customWidth="1"/>
    <col min="3088" max="3088" width="11.109375" style="12" bestFit="1" customWidth="1"/>
    <col min="3089" max="3089" width="7.77734375" style="12" bestFit="1" customWidth="1"/>
    <col min="3090" max="3090" width="13.109375" style="12" bestFit="1" customWidth="1"/>
    <col min="3091" max="3091" width="6.44140625" style="12" bestFit="1" customWidth="1"/>
    <col min="3092" max="3328" width="9" style="12"/>
    <col min="3329" max="3329" width="5.44140625" style="12" bestFit="1" customWidth="1"/>
    <col min="3330" max="3330" width="6.88671875" style="12" bestFit="1" customWidth="1"/>
    <col min="3331" max="3331" width="6.33203125" style="12" bestFit="1" customWidth="1"/>
    <col min="3332" max="3332" width="9.109375" style="12" bestFit="1" customWidth="1"/>
    <col min="3333" max="3333" width="12.6640625" style="12" bestFit="1" customWidth="1"/>
    <col min="3334" max="3334" width="17.77734375" style="12" bestFit="1" customWidth="1"/>
    <col min="3335" max="3335" width="5.44140625" style="12" bestFit="1" customWidth="1"/>
    <col min="3336" max="3336" width="9.6640625" style="12" bestFit="1" customWidth="1"/>
    <col min="3337" max="3337" width="7" style="12" bestFit="1" customWidth="1"/>
    <col min="3338" max="3338" width="7.33203125" style="12" bestFit="1" customWidth="1"/>
    <col min="3339" max="3339" width="7.77734375" style="12" bestFit="1" customWidth="1"/>
    <col min="3340" max="3340" width="17.109375" style="12" bestFit="1" customWidth="1"/>
    <col min="3341" max="3341" width="5.44140625" style="12" bestFit="1" customWidth="1"/>
    <col min="3342" max="3342" width="17.109375" style="12" bestFit="1" customWidth="1"/>
    <col min="3343" max="3343" width="16.33203125" style="12" bestFit="1" customWidth="1"/>
    <col min="3344" max="3344" width="11.109375" style="12" bestFit="1" customWidth="1"/>
    <col min="3345" max="3345" width="7.77734375" style="12" bestFit="1" customWidth="1"/>
    <col min="3346" max="3346" width="13.109375" style="12" bestFit="1" customWidth="1"/>
    <col min="3347" max="3347" width="6.44140625" style="12" bestFit="1" customWidth="1"/>
    <col min="3348" max="3584" width="9" style="12"/>
    <col min="3585" max="3585" width="5.44140625" style="12" bestFit="1" customWidth="1"/>
    <col min="3586" max="3586" width="6.88671875" style="12" bestFit="1" customWidth="1"/>
    <col min="3587" max="3587" width="6.33203125" style="12" bestFit="1" customWidth="1"/>
    <col min="3588" max="3588" width="9.109375" style="12" bestFit="1" customWidth="1"/>
    <col min="3589" max="3589" width="12.6640625" style="12" bestFit="1" customWidth="1"/>
    <col min="3590" max="3590" width="17.77734375" style="12" bestFit="1" customWidth="1"/>
    <col min="3591" max="3591" width="5.44140625" style="12" bestFit="1" customWidth="1"/>
    <col min="3592" max="3592" width="9.6640625" style="12" bestFit="1" customWidth="1"/>
    <col min="3593" max="3593" width="7" style="12" bestFit="1" customWidth="1"/>
    <col min="3594" max="3594" width="7.33203125" style="12" bestFit="1" customWidth="1"/>
    <col min="3595" max="3595" width="7.77734375" style="12" bestFit="1" customWidth="1"/>
    <col min="3596" max="3596" width="17.109375" style="12" bestFit="1" customWidth="1"/>
    <col min="3597" max="3597" width="5.44140625" style="12" bestFit="1" customWidth="1"/>
    <col min="3598" max="3598" width="17.109375" style="12" bestFit="1" customWidth="1"/>
    <col min="3599" max="3599" width="16.33203125" style="12" bestFit="1" customWidth="1"/>
    <col min="3600" max="3600" width="11.109375" style="12" bestFit="1" customWidth="1"/>
    <col min="3601" max="3601" width="7.77734375" style="12" bestFit="1" customWidth="1"/>
    <col min="3602" max="3602" width="13.109375" style="12" bestFit="1" customWidth="1"/>
    <col min="3603" max="3603" width="6.44140625" style="12" bestFit="1" customWidth="1"/>
    <col min="3604" max="3840" width="9" style="12"/>
    <col min="3841" max="3841" width="5.44140625" style="12" bestFit="1" customWidth="1"/>
    <col min="3842" max="3842" width="6.88671875" style="12" bestFit="1" customWidth="1"/>
    <col min="3843" max="3843" width="6.33203125" style="12" bestFit="1" customWidth="1"/>
    <col min="3844" max="3844" width="9.109375" style="12" bestFit="1" customWidth="1"/>
    <col min="3845" max="3845" width="12.6640625" style="12" bestFit="1" customWidth="1"/>
    <col min="3846" max="3846" width="17.77734375" style="12" bestFit="1" customWidth="1"/>
    <col min="3847" max="3847" width="5.44140625" style="12" bestFit="1" customWidth="1"/>
    <col min="3848" max="3848" width="9.6640625" style="12" bestFit="1" customWidth="1"/>
    <col min="3849" max="3849" width="7" style="12" bestFit="1" customWidth="1"/>
    <col min="3850" max="3850" width="7.33203125" style="12" bestFit="1" customWidth="1"/>
    <col min="3851" max="3851" width="7.77734375" style="12" bestFit="1" customWidth="1"/>
    <col min="3852" max="3852" width="17.109375" style="12" bestFit="1" customWidth="1"/>
    <col min="3853" max="3853" width="5.44140625" style="12" bestFit="1" customWidth="1"/>
    <col min="3854" max="3854" width="17.109375" style="12" bestFit="1" customWidth="1"/>
    <col min="3855" max="3855" width="16.33203125" style="12" bestFit="1" customWidth="1"/>
    <col min="3856" max="3856" width="11.109375" style="12" bestFit="1" customWidth="1"/>
    <col min="3857" max="3857" width="7.77734375" style="12" bestFit="1" customWidth="1"/>
    <col min="3858" max="3858" width="13.109375" style="12" bestFit="1" customWidth="1"/>
    <col min="3859" max="3859" width="6.44140625" style="12" bestFit="1" customWidth="1"/>
    <col min="3860" max="4096" width="9" style="12"/>
    <col min="4097" max="4097" width="5.44140625" style="12" bestFit="1" customWidth="1"/>
    <col min="4098" max="4098" width="6.88671875" style="12" bestFit="1" customWidth="1"/>
    <col min="4099" max="4099" width="6.33203125" style="12" bestFit="1" customWidth="1"/>
    <col min="4100" max="4100" width="9.109375" style="12" bestFit="1" customWidth="1"/>
    <col min="4101" max="4101" width="12.6640625" style="12" bestFit="1" customWidth="1"/>
    <col min="4102" max="4102" width="17.77734375" style="12" bestFit="1" customWidth="1"/>
    <col min="4103" max="4103" width="5.44140625" style="12" bestFit="1" customWidth="1"/>
    <col min="4104" max="4104" width="9.6640625" style="12" bestFit="1" customWidth="1"/>
    <col min="4105" max="4105" width="7" style="12" bestFit="1" customWidth="1"/>
    <col min="4106" max="4106" width="7.33203125" style="12" bestFit="1" customWidth="1"/>
    <col min="4107" max="4107" width="7.77734375" style="12" bestFit="1" customWidth="1"/>
    <col min="4108" max="4108" width="17.109375" style="12" bestFit="1" customWidth="1"/>
    <col min="4109" max="4109" width="5.44140625" style="12" bestFit="1" customWidth="1"/>
    <col min="4110" max="4110" width="17.109375" style="12" bestFit="1" customWidth="1"/>
    <col min="4111" max="4111" width="16.33203125" style="12" bestFit="1" customWidth="1"/>
    <col min="4112" max="4112" width="11.109375" style="12" bestFit="1" customWidth="1"/>
    <col min="4113" max="4113" width="7.77734375" style="12" bestFit="1" customWidth="1"/>
    <col min="4114" max="4114" width="13.109375" style="12" bestFit="1" customWidth="1"/>
    <col min="4115" max="4115" width="6.44140625" style="12" bestFit="1" customWidth="1"/>
    <col min="4116" max="4352" width="9" style="12"/>
    <col min="4353" max="4353" width="5.44140625" style="12" bestFit="1" customWidth="1"/>
    <col min="4354" max="4354" width="6.88671875" style="12" bestFit="1" customWidth="1"/>
    <col min="4355" max="4355" width="6.33203125" style="12" bestFit="1" customWidth="1"/>
    <col min="4356" max="4356" width="9.109375" style="12" bestFit="1" customWidth="1"/>
    <col min="4357" max="4357" width="12.6640625" style="12" bestFit="1" customWidth="1"/>
    <col min="4358" max="4358" width="17.77734375" style="12" bestFit="1" customWidth="1"/>
    <col min="4359" max="4359" width="5.44140625" style="12" bestFit="1" customWidth="1"/>
    <col min="4360" max="4360" width="9.6640625" style="12" bestFit="1" customWidth="1"/>
    <col min="4361" max="4361" width="7" style="12" bestFit="1" customWidth="1"/>
    <col min="4362" max="4362" width="7.33203125" style="12" bestFit="1" customWidth="1"/>
    <col min="4363" max="4363" width="7.77734375" style="12" bestFit="1" customWidth="1"/>
    <col min="4364" max="4364" width="17.109375" style="12" bestFit="1" customWidth="1"/>
    <col min="4365" max="4365" width="5.44140625" style="12" bestFit="1" customWidth="1"/>
    <col min="4366" max="4366" width="17.109375" style="12" bestFit="1" customWidth="1"/>
    <col min="4367" max="4367" width="16.33203125" style="12" bestFit="1" customWidth="1"/>
    <col min="4368" max="4368" width="11.109375" style="12" bestFit="1" customWidth="1"/>
    <col min="4369" max="4369" width="7.77734375" style="12" bestFit="1" customWidth="1"/>
    <col min="4370" max="4370" width="13.109375" style="12" bestFit="1" customWidth="1"/>
    <col min="4371" max="4371" width="6.44140625" style="12" bestFit="1" customWidth="1"/>
    <col min="4372" max="4608" width="9" style="12"/>
    <col min="4609" max="4609" width="5.44140625" style="12" bestFit="1" customWidth="1"/>
    <col min="4610" max="4610" width="6.88671875" style="12" bestFit="1" customWidth="1"/>
    <col min="4611" max="4611" width="6.33203125" style="12" bestFit="1" customWidth="1"/>
    <col min="4612" max="4612" width="9.109375" style="12" bestFit="1" customWidth="1"/>
    <col min="4613" max="4613" width="12.6640625" style="12" bestFit="1" customWidth="1"/>
    <col min="4614" max="4614" width="17.77734375" style="12" bestFit="1" customWidth="1"/>
    <col min="4615" max="4615" width="5.44140625" style="12" bestFit="1" customWidth="1"/>
    <col min="4616" max="4616" width="9.6640625" style="12" bestFit="1" customWidth="1"/>
    <col min="4617" max="4617" width="7" style="12" bestFit="1" customWidth="1"/>
    <col min="4618" max="4618" width="7.33203125" style="12" bestFit="1" customWidth="1"/>
    <col min="4619" max="4619" width="7.77734375" style="12" bestFit="1" customWidth="1"/>
    <col min="4620" max="4620" width="17.109375" style="12" bestFit="1" customWidth="1"/>
    <col min="4621" max="4621" width="5.44140625" style="12" bestFit="1" customWidth="1"/>
    <col min="4622" max="4622" width="17.109375" style="12" bestFit="1" customWidth="1"/>
    <col min="4623" max="4623" width="16.33203125" style="12" bestFit="1" customWidth="1"/>
    <col min="4624" max="4624" width="11.109375" style="12" bestFit="1" customWidth="1"/>
    <col min="4625" max="4625" width="7.77734375" style="12" bestFit="1" customWidth="1"/>
    <col min="4626" max="4626" width="13.109375" style="12" bestFit="1" customWidth="1"/>
    <col min="4627" max="4627" width="6.44140625" style="12" bestFit="1" customWidth="1"/>
    <col min="4628" max="4864" width="9" style="12"/>
    <col min="4865" max="4865" width="5.44140625" style="12" bestFit="1" customWidth="1"/>
    <col min="4866" max="4866" width="6.88671875" style="12" bestFit="1" customWidth="1"/>
    <col min="4867" max="4867" width="6.33203125" style="12" bestFit="1" customWidth="1"/>
    <col min="4868" max="4868" width="9.109375" style="12" bestFit="1" customWidth="1"/>
    <col min="4869" max="4869" width="12.6640625" style="12" bestFit="1" customWidth="1"/>
    <col min="4870" max="4870" width="17.77734375" style="12" bestFit="1" customWidth="1"/>
    <col min="4871" max="4871" width="5.44140625" style="12" bestFit="1" customWidth="1"/>
    <col min="4872" max="4872" width="9.6640625" style="12" bestFit="1" customWidth="1"/>
    <col min="4873" max="4873" width="7" style="12" bestFit="1" customWidth="1"/>
    <col min="4874" max="4874" width="7.33203125" style="12" bestFit="1" customWidth="1"/>
    <col min="4875" max="4875" width="7.77734375" style="12" bestFit="1" customWidth="1"/>
    <col min="4876" max="4876" width="17.109375" style="12" bestFit="1" customWidth="1"/>
    <col min="4877" max="4877" width="5.44140625" style="12" bestFit="1" customWidth="1"/>
    <col min="4878" max="4878" width="17.109375" style="12" bestFit="1" customWidth="1"/>
    <col min="4879" max="4879" width="16.33203125" style="12" bestFit="1" customWidth="1"/>
    <col min="4880" max="4880" width="11.109375" style="12" bestFit="1" customWidth="1"/>
    <col min="4881" max="4881" width="7.77734375" style="12" bestFit="1" customWidth="1"/>
    <col min="4882" max="4882" width="13.109375" style="12" bestFit="1" customWidth="1"/>
    <col min="4883" max="4883" width="6.44140625" style="12" bestFit="1" customWidth="1"/>
    <col min="4884" max="5120" width="9" style="12"/>
    <col min="5121" max="5121" width="5.44140625" style="12" bestFit="1" customWidth="1"/>
    <col min="5122" max="5122" width="6.88671875" style="12" bestFit="1" customWidth="1"/>
    <col min="5123" max="5123" width="6.33203125" style="12" bestFit="1" customWidth="1"/>
    <col min="5124" max="5124" width="9.109375" style="12" bestFit="1" customWidth="1"/>
    <col min="5125" max="5125" width="12.6640625" style="12" bestFit="1" customWidth="1"/>
    <col min="5126" max="5126" width="17.77734375" style="12" bestFit="1" customWidth="1"/>
    <col min="5127" max="5127" width="5.44140625" style="12" bestFit="1" customWidth="1"/>
    <col min="5128" max="5128" width="9.6640625" style="12" bestFit="1" customWidth="1"/>
    <col min="5129" max="5129" width="7" style="12" bestFit="1" customWidth="1"/>
    <col min="5130" max="5130" width="7.33203125" style="12" bestFit="1" customWidth="1"/>
    <col min="5131" max="5131" width="7.77734375" style="12" bestFit="1" customWidth="1"/>
    <col min="5132" max="5132" width="17.109375" style="12" bestFit="1" customWidth="1"/>
    <col min="5133" max="5133" width="5.44140625" style="12" bestFit="1" customWidth="1"/>
    <col min="5134" max="5134" width="17.109375" style="12" bestFit="1" customWidth="1"/>
    <col min="5135" max="5135" width="16.33203125" style="12" bestFit="1" customWidth="1"/>
    <col min="5136" max="5136" width="11.109375" style="12" bestFit="1" customWidth="1"/>
    <col min="5137" max="5137" width="7.77734375" style="12" bestFit="1" customWidth="1"/>
    <col min="5138" max="5138" width="13.109375" style="12" bestFit="1" customWidth="1"/>
    <col min="5139" max="5139" width="6.44140625" style="12" bestFit="1" customWidth="1"/>
    <col min="5140" max="5376" width="9" style="12"/>
    <col min="5377" max="5377" width="5.44140625" style="12" bestFit="1" customWidth="1"/>
    <col min="5378" max="5378" width="6.88671875" style="12" bestFit="1" customWidth="1"/>
    <col min="5379" max="5379" width="6.33203125" style="12" bestFit="1" customWidth="1"/>
    <col min="5380" max="5380" width="9.109375" style="12" bestFit="1" customWidth="1"/>
    <col min="5381" max="5381" width="12.6640625" style="12" bestFit="1" customWidth="1"/>
    <col min="5382" max="5382" width="17.77734375" style="12" bestFit="1" customWidth="1"/>
    <col min="5383" max="5383" width="5.44140625" style="12" bestFit="1" customWidth="1"/>
    <col min="5384" max="5384" width="9.6640625" style="12" bestFit="1" customWidth="1"/>
    <col min="5385" max="5385" width="7" style="12" bestFit="1" customWidth="1"/>
    <col min="5386" max="5386" width="7.33203125" style="12" bestFit="1" customWidth="1"/>
    <col min="5387" max="5387" width="7.77734375" style="12" bestFit="1" customWidth="1"/>
    <col min="5388" max="5388" width="17.109375" style="12" bestFit="1" customWidth="1"/>
    <col min="5389" max="5389" width="5.44140625" style="12" bestFit="1" customWidth="1"/>
    <col min="5390" max="5390" width="17.109375" style="12" bestFit="1" customWidth="1"/>
    <col min="5391" max="5391" width="16.33203125" style="12" bestFit="1" customWidth="1"/>
    <col min="5392" max="5392" width="11.109375" style="12" bestFit="1" customWidth="1"/>
    <col min="5393" max="5393" width="7.77734375" style="12" bestFit="1" customWidth="1"/>
    <col min="5394" max="5394" width="13.109375" style="12" bestFit="1" customWidth="1"/>
    <col min="5395" max="5395" width="6.44140625" style="12" bestFit="1" customWidth="1"/>
    <col min="5396" max="5632" width="9" style="12"/>
    <col min="5633" max="5633" width="5.44140625" style="12" bestFit="1" customWidth="1"/>
    <col min="5634" max="5634" width="6.88671875" style="12" bestFit="1" customWidth="1"/>
    <col min="5635" max="5635" width="6.33203125" style="12" bestFit="1" customWidth="1"/>
    <col min="5636" max="5636" width="9.109375" style="12" bestFit="1" customWidth="1"/>
    <col min="5637" max="5637" width="12.6640625" style="12" bestFit="1" customWidth="1"/>
    <col min="5638" max="5638" width="17.77734375" style="12" bestFit="1" customWidth="1"/>
    <col min="5639" max="5639" width="5.44140625" style="12" bestFit="1" customWidth="1"/>
    <col min="5640" max="5640" width="9.6640625" style="12" bestFit="1" customWidth="1"/>
    <col min="5641" max="5641" width="7" style="12" bestFit="1" customWidth="1"/>
    <col min="5642" max="5642" width="7.33203125" style="12" bestFit="1" customWidth="1"/>
    <col min="5643" max="5643" width="7.77734375" style="12" bestFit="1" customWidth="1"/>
    <col min="5644" max="5644" width="17.109375" style="12" bestFit="1" customWidth="1"/>
    <col min="5645" max="5645" width="5.44140625" style="12" bestFit="1" customWidth="1"/>
    <col min="5646" max="5646" width="17.109375" style="12" bestFit="1" customWidth="1"/>
    <col min="5647" max="5647" width="16.33203125" style="12" bestFit="1" customWidth="1"/>
    <col min="5648" max="5648" width="11.109375" style="12" bestFit="1" customWidth="1"/>
    <col min="5649" max="5649" width="7.77734375" style="12" bestFit="1" customWidth="1"/>
    <col min="5650" max="5650" width="13.109375" style="12" bestFit="1" customWidth="1"/>
    <col min="5651" max="5651" width="6.44140625" style="12" bestFit="1" customWidth="1"/>
    <col min="5652" max="5888" width="9" style="12"/>
    <col min="5889" max="5889" width="5.44140625" style="12" bestFit="1" customWidth="1"/>
    <col min="5890" max="5890" width="6.88671875" style="12" bestFit="1" customWidth="1"/>
    <col min="5891" max="5891" width="6.33203125" style="12" bestFit="1" customWidth="1"/>
    <col min="5892" max="5892" width="9.109375" style="12" bestFit="1" customWidth="1"/>
    <col min="5893" max="5893" width="12.6640625" style="12" bestFit="1" customWidth="1"/>
    <col min="5894" max="5894" width="17.77734375" style="12" bestFit="1" customWidth="1"/>
    <col min="5895" max="5895" width="5.44140625" style="12" bestFit="1" customWidth="1"/>
    <col min="5896" max="5896" width="9.6640625" style="12" bestFit="1" customWidth="1"/>
    <col min="5897" max="5897" width="7" style="12" bestFit="1" customWidth="1"/>
    <col min="5898" max="5898" width="7.33203125" style="12" bestFit="1" customWidth="1"/>
    <col min="5899" max="5899" width="7.77734375" style="12" bestFit="1" customWidth="1"/>
    <col min="5900" max="5900" width="17.109375" style="12" bestFit="1" customWidth="1"/>
    <col min="5901" max="5901" width="5.44140625" style="12" bestFit="1" customWidth="1"/>
    <col min="5902" max="5902" width="17.109375" style="12" bestFit="1" customWidth="1"/>
    <col min="5903" max="5903" width="16.33203125" style="12" bestFit="1" customWidth="1"/>
    <col min="5904" max="5904" width="11.109375" style="12" bestFit="1" customWidth="1"/>
    <col min="5905" max="5905" width="7.77734375" style="12" bestFit="1" customWidth="1"/>
    <col min="5906" max="5906" width="13.109375" style="12" bestFit="1" customWidth="1"/>
    <col min="5907" max="5907" width="6.44140625" style="12" bestFit="1" customWidth="1"/>
    <col min="5908" max="6144" width="9" style="12"/>
    <col min="6145" max="6145" width="5.44140625" style="12" bestFit="1" customWidth="1"/>
    <col min="6146" max="6146" width="6.88671875" style="12" bestFit="1" customWidth="1"/>
    <col min="6147" max="6147" width="6.33203125" style="12" bestFit="1" customWidth="1"/>
    <col min="6148" max="6148" width="9.109375" style="12" bestFit="1" customWidth="1"/>
    <col min="6149" max="6149" width="12.6640625" style="12" bestFit="1" customWidth="1"/>
    <col min="6150" max="6150" width="17.77734375" style="12" bestFit="1" customWidth="1"/>
    <col min="6151" max="6151" width="5.44140625" style="12" bestFit="1" customWidth="1"/>
    <col min="6152" max="6152" width="9.6640625" style="12" bestFit="1" customWidth="1"/>
    <col min="6153" max="6153" width="7" style="12" bestFit="1" customWidth="1"/>
    <col min="6154" max="6154" width="7.33203125" style="12" bestFit="1" customWidth="1"/>
    <col min="6155" max="6155" width="7.77734375" style="12" bestFit="1" customWidth="1"/>
    <col min="6156" max="6156" width="17.109375" style="12" bestFit="1" customWidth="1"/>
    <col min="6157" max="6157" width="5.44140625" style="12" bestFit="1" customWidth="1"/>
    <col min="6158" max="6158" width="17.109375" style="12" bestFit="1" customWidth="1"/>
    <col min="6159" max="6159" width="16.33203125" style="12" bestFit="1" customWidth="1"/>
    <col min="6160" max="6160" width="11.109375" style="12" bestFit="1" customWidth="1"/>
    <col min="6161" max="6161" width="7.77734375" style="12" bestFit="1" customWidth="1"/>
    <col min="6162" max="6162" width="13.109375" style="12" bestFit="1" customWidth="1"/>
    <col min="6163" max="6163" width="6.44140625" style="12" bestFit="1" customWidth="1"/>
    <col min="6164" max="6400" width="9" style="12"/>
    <col min="6401" max="6401" width="5.44140625" style="12" bestFit="1" customWidth="1"/>
    <col min="6402" max="6402" width="6.88671875" style="12" bestFit="1" customWidth="1"/>
    <col min="6403" max="6403" width="6.33203125" style="12" bestFit="1" customWidth="1"/>
    <col min="6404" max="6404" width="9.109375" style="12" bestFit="1" customWidth="1"/>
    <col min="6405" max="6405" width="12.6640625" style="12" bestFit="1" customWidth="1"/>
    <col min="6406" max="6406" width="17.77734375" style="12" bestFit="1" customWidth="1"/>
    <col min="6407" max="6407" width="5.44140625" style="12" bestFit="1" customWidth="1"/>
    <col min="6408" max="6408" width="9.6640625" style="12" bestFit="1" customWidth="1"/>
    <col min="6409" max="6409" width="7" style="12" bestFit="1" customWidth="1"/>
    <col min="6410" max="6410" width="7.33203125" style="12" bestFit="1" customWidth="1"/>
    <col min="6411" max="6411" width="7.77734375" style="12" bestFit="1" customWidth="1"/>
    <col min="6412" max="6412" width="17.109375" style="12" bestFit="1" customWidth="1"/>
    <col min="6413" max="6413" width="5.44140625" style="12" bestFit="1" customWidth="1"/>
    <col min="6414" max="6414" width="17.109375" style="12" bestFit="1" customWidth="1"/>
    <col min="6415" max="6415" width="16.33203125" style="12" bestFit="1" customWidth="1"/>
    <col min="6416" max="6416" width="11.109375" style="12" bestFit="1" customWidth="1"/>
    <col min="6417" max="6417" width="7.77734375" style="12" bestFit="1" customWidth="1"/>
    <col min="6418" max="6418" width="13.109375" style="12" bestFit="1" customWidth="1"/>
    <col min="6419" max="6419" width="6.44140625" style="12" bestFit="1" customWidth="1"/>
    <col min="6420" max="6656" width="9" style="12"/>
    <col min="6657" max="6657" width="5.44140625" style="12" bestFit="1" customWidth="1"/>
    <col min="6658" max="6658" width="6.88671875" style="12" bestFit="1" customWidth="1"/>
    <col min="6659" max="6659" width="6.33203125" style="12" bestFit="1" customWidth="1"/>
    <col min="6660" max="6660" width="9.109375" style="12" bestFit="1" customWidth="1"/>
    <col min="6661" max="6661" width="12.6640625" style="12" bestFit="1" customWidth="1"/>
    <col min="6662" max="6662" width="17.77734375" style="12" bestFit="1" customWidth="1"/>
    <col min="6663" max="6663" width="5.44140625" style="12" bestFit="1" customWidth="1"/>
    <col min="6664" max="6664" width="9.6640625" style="12" bestFit="1" customWidth="1"/>
    <col min="6665" max="6665" width="7" style="12" bestFit="1" customWidth="1"/>
    <col min="6666" max="6666" width="7.33203125" style="12" bestFit="1" customWidth="1"/>
    <col min="6667" max="6667" width="7.77734375" style="12" bestFit="1" customWidth="1"/>
    <col min="6668" max="6668" width="17.109375" style="12" bestFit="1" customWidth="1"/>
    <col min="6669" max="6669" width="5.44140625" style="12" bestFit="1" customWidth="1"/>
    <col min="6670" max="6670" width="17.109375" style="12" bestFit="1" customWidth="1"/>
    <col min="6671" max="6671" width="16.33203125" style="12" bestFit="1" customWidth="1"/>
    <col min="6672" max="6672" width="11.109375" style="12" bestFit="1" customWidth="1"/>
    <col min="6673" max="6673" width="7.77734375" style="12" bestFit="1" customWidth="1"/>
    <col min="6674" max="6674" width="13.109375" style="12" bestFit="1" customWidth="1"/>
    <col min="6675" max="6675" width="6.44140625" style="12" bestFit="1" customWidth="1"/>
    <col min="6676" max="6912" width="9" style="12"/>
    <col min="6913" max="6913" width="5.44140625" style="12" bestFit="1" customWidth="1"/>
    <col min="6914" max="6914" width="6.88671875" style="12" bestFit="1" customWidth="1"/>
    <col min="6915" max="6915" width="6.33203125" style="12" bestFit="1" customWidth="1"/>
    <col min="6916" max="6916" width="9.109375" style="12" bestFit="1" customWidth="1"/>
    <col min="6917" max="6917" width="12.6640625" style="12" bestFit="1" customWidth="1"/>
    <col min="6918" max="6918" width="17.77734375" style="12" bestFit="1" customWidth="1"/>
    <col min="6919" max="6919" width="5.44140625" style="12" bestFit="1" customWidth="1"/>
    <col min="6920" max="6920" width="9.6640625" style="12" bestFit="1" customWidth="1"/>
    <col min="6921" max="6921" width="7" style="12" bestFit="1" customWidth="1"/>
    <col min="6922" max="6922" width="7.33203125" style="12" bestFit="1" customWidth="1"/>
    <col min="6923" max="6923" width="7.77734375" style="12" bestFit="1" customWidth="1"/>
    <col min="6924" max="6924" width="17.109375" style="12" bestFit="1" customWidth="1"/>
    <col min="6925" max="6925" width="5.44140625" style="12" bestFit="1" customWidth="1"/>
    <col min="6926" max="6926" width="17.109375" style="12" bestFit="1" customWidth="1"/>
    <col min="6927" max="6927" width="16.33203125" style="12" bestFit="1" customWidth="1"/>
    <col min="6928" max="6928" width="11.109375" style="12" bestFit="1" customWidth="1"/>
    <col min="6929" max="6929" width="7.77734375" style="12" bestFit="1" customWidth="1"/>
    <col min="6930" max="6930" width="13.109375" style="12" bestFit="1" customWidth="1"/>
    <col min="6931" max="6931" width="6.44140625" style="12" bestFit="1" customWidth="1"/>
    <col min="6932" max="7168" width="9" style="12"/>
    <col min="7169" max="7169" width="5.44140625" style="12" bestFit="1" customWidth="1"/>
    <col min="7170" max="7170" width="6.88671875" style="12" bestFit="1" customWidth="1"/>
    <col min="7171" max="7171" width="6.33203125" style="12" bestFit="1" customWidth="1"/>
    <col min="7172" max="7172" width="9.109375" style="12" bestFit="1" customWidth="1"/>
    <col min="7173" max="7173" width="12.6640625" style="12" bestFit="1" customWidth="1"/>
    <col min="7174" max="7174" width="17.77734375" style="12" bestFit="1" customWidth="1"/>
    <col min="7175" max="7175" width="5.44140625" style="12" bestFit="1" customWidth="1"/>
    <col min="7176" max="7176" width="9.6640625" style="12" bestFit="1" customWidth="1"/>
    <col min="7177" max="7177" width="7" style="12" bestFit="1" customWidth="1"/>
    <col min="7178" max="7178" width="7.33203125" style="12" bestFit="1" customWidth="1"/>
    <col min="7179" max="7179" width="7.77734375" style="12" bestFit="1" customWidth="1"/>
    <col min="7180" max="7180" width="17.109375" style="12" bestFit="1" customWidth="1"/>
    <col min="7181" max="7181" width="5.44140625" style="12" bestFit="1" customWidth="1"/>
    <col min="7182" max="7182" width="17.109375" style="12" bestFit="1" customWidth="1"/>
    <col min="7183" max="7183" width="16.33203125" style="12" bestFit="1" customWidth="1"/>
    <col min="7184" max="7184" width="11.109375" style="12" bestFit="1" customWidth="1"/>
    <col min="7185" max="7185" width="7.77734375" style="12" bestFit="1" customWidth="1"/>
    <col min="7186" max="7186" width="13.109375" style="12" bestFit="1" customWidth="1"/>
    <col min="7187" max="7187" width="6.44140625" style="12" bestFit="1" customWidth="1"/>
    <col min="7188" max="7424" width="9" style="12"/>
    <col min="7425" max="7425" width="5.44140625" style="12" bestFit="1" customWidth="1"/>
    <col min="7426" max="7426" width="6.88671875" style="12" bestFit="1" customWidth="1"/>
    <col min="7427" max="7427" width="6.33203125" style="12" bestFit="1" customWidth="1"/>
    <col min="7428" max="7428" width="9.109375" style="12" bestFit="1" customWidth="1"/>
    <col min="7429" max="7429" width="12.6640625" style="12" bestFit="1" customWidth="1"/>
    <col min="7430" max="7430" width="17.77734375" style="12" bestFit="1" customWidth="1"/>
    <col min="7431" max="7431" width="5.44140625" style="12" bestFit="1" customWidth="1"/>
    <col min="7432" max="7432" width="9.6640625" style="12" bestFit="1" customWidth="1"/>
    <col min="7433" max="7433" width="7" style="12" bestFit="1" customWidth="1"/>
    <col min="7434" max="7434" width="7.33203125" style="12" bestFit="1" customWidth="1"/>
    <col min="7435" max="7435" width="7.77734375" style="12" bestFit="1" customWidth="1"/>
    <col min="7436" max="7436" width="17.109375" style="12" bestFit="1" customWidth="1"/>
    <col min="7437" max="7437" width="5.44140625" style="12" bestFit="1" customWidth="1"/>
    <col min="7438" max="7438" width="17.109375" style="12" bestFit="1" customWidth="1"/>
    <col min="7439" max="7439" width="16.33203125" style="12" bestFit="1" customWidth="1"/>
    <col min="7440" max="7440" width="11.109375" style="12" bestFit="1" customWidth="1"/>
    <col min="7441" max="7441" width="7.77734375" style="12" bestFit="1" customWidth="1"/>
    <col min="7442" max="7442" width="13.109375" style="12" bestFit="1" customWidth="1"/>
    <col min="7443" max="7443" width="6.44140625" style="12" bestFit="1" customWidth="1"/>
    <col min="7444" max="7680" width="9" style="12"/>
    <col min="7681" max="7681" width="5.44140625" style="12" bestFit="1" customWidth="1"/>
    <col min="7682" max="7682" width="6.88671875" style="12" bestFit="1" customWidth="1"/>
    <col min="7683" max="7683" width="6.33203125" style="12" bestFit="1" customWidth="1"/>
    <col min="7684" max="7684" width="9.109375" style="12" bestFit="1" customWidth="1"/>
    <col min="7685" max="7685" width="12.6640625" style="12" bestFit="1" customWidth="1"/>
    <col min="7686" max="7686" width="17.77734375" style="12" bestFit="1" customWidth="1"/>
    <col min="7687" max="7687" width="5.44140625" style="12" bestFit="1" customWidth="1"/>
    <col min="7688" max="7688" width="9.6640625" style="12" bestFit="1" customWidth="1"/>
    <col min="7689" max="7689" width="7" style="12" bestFit="1" customWidth="1"/>
    <col min="7690" max="7690" width="7.33203125" style="12" bestFit="1" customWidth="1"/>
    <col min="7691" max="7691" width="7.77734375" style="12" bestFit="1" customWidth="1"/>
    <col min="7692" max="7692" width="17.109375" style="12" bestFit="1" customWidth="1"/>
    <col min="7693" max="7693" width="5.44140625" style="12" bestFit="1" customWidth="1"/>
    <col min="7694" max="7694" width="17.109375" style="12" bestFit="1" customWidth="1"/>
    <col min="7695" max="7695" width="16.33203125" style="12" bestFit="1" customWidth="1"/>
    <col min="7696" max="7696" width="11.109375" style="12" bestFit="1" customWidth="1"/>
    <col min="7697" max="7697" width="7.77734375" style="12" bestFit="1" customWidth="1"/>
    <col min="7698" max="7698" width="13.109375" style="12" bestFit="1" customWidth="1"/>
    <col min="7699" max="7699" width="6.44140625" style="12" bestFit="1" customWidth="1"/>
    <col min="7700" max="7936" width="9" style="12"/>
    <col min="7937" max="7937" width="5.44140625" style="12" bestFit="1" customWidth="1"/>
    <col min="7938" max="7938" width="6.88671875" style="12" bestFit="1" customWidth="1"/>
    <col min="7939" max="7939" width="6.33203125" style="12" bestFit="1" customWidth="1"/>
    <col min="7940" max="7940" width="9.109375" style="12" bestFit="1" customWidth="1"/>
    <col min="7941" max="7941" width="12.6640625" style="12" bestFit="1" customWidth="1"/>
    <col min="7942" max="7942" width="17.77734375" style="12" bestFit="1" customWidth="1"/>
    <col min="7943" max="7943" width="5.44140625" style="12" bestFit="1" customWidth="1"/>
    <col min="7944" max="7944" width="9.6640625" style="12" bestFit="1" customWidth="1"/>
    <col min="7945" max="7945" width="7" style="12" bestFit="1" customWidth="1"/>
    <col min="7946" max="7946" width="7.33203125" style="12" bestFit="1" customWidth="1"/>
    <col min="7947" max="7947" width="7.77734375" style="12" bestFit="1" customWidth="1"/>
    <col min="7948" max="7948" width="17.109375" style="12" bestFit="1" customWidth="1"/>
    <col min="7949" max="7949" width="5.44140625" style="12" bestFit="1" customWidth="1"/>
    <col min="7950" max="7950" width="17.109375" style="12" bestFit="1" customWidth="1"/>
    <col min="7951" max="7951" width="16.33203125" style="12" bestFit="1" customWidth="1"/>
    <col min="7952" max="7952" width="11.109375" style="12" bestFit="1" customWidth="1"/>
    <col min="7953" max="7953" width="7.77734375" style="12" bestFit="1" customWidth="1"/>
    <col min="7954" max="7954" width="13.109375" style="12" bestFit="1" customWidth="1"/>
    <col min="7955" max="7955" width="6.44140625" style="12" bestFit="1" customWidth="1"/>
    <col min="7956" max="8192" width="9" style="12"/>
    <col min="8193" max="8193" width="5.44140625" style="12" bestFit="1" customWidth="1"/>
    <col min="8194" max="8194" width="6.88671875" style="12" bestFit="1" customWidth="1"/>
    <col min="8195" max="8195" width="6.33203125" style="12" bestFit="1" customWidth="1"/>
    <col min="8196" max="8196" width="9.109375" style="12" bestFit="1" customWidth="1"/>
    <col min="8197" max="8197" width="12.6640625" style="12" bestFit="1" customWidth="1"/>
    <col min="8198" max="8198" width="17.77734375" style="12" bestFit="1" customWidth="1"/>
    <col min="8199" max="8199" width="5.44140625" style="12" bestFit="1" customWidth="1"/>
    <col min="8200" max="8200" width="9.6640625" style="12" bestFit="1" customWidth="1"/>
    <col min="8201" max="8201" width="7" style="12" bestFit="1" customWidth="1"/>
    <col min="8202" max="8202" width="7.33203125" style="12" bestFit="1" customWidth="1"/>
    <col min="8203" max="8203" width="7.77734375" style="12" bestFit="1" customWidth="1"/>
    <col min="8204" max="8204" width="17.109375" style="12" bestFit="1" customWidth="1"/>
    <col min="8205" max="8205" width="5.44140625" style="12" bestFit="1" customWidth="1"/>
    <col min="8206" max="8206" width="17.109375" style="12" bestFit="1" customWidth="1"/>
    <col min="8207" max="8207" width="16.33203125" style="12" bestFit="1" customWidth="1"/>
    <col min="8208" max="8208" width="11.109375" style="12" bestFit="1" customWidth="1"/>
    <col min="8209" max="8209" width="7.77734375" style="12" bestFit="1" customWidth="1"/>
    <col min="8210" max="8210" width="13.109375" style="12" bestFit="1" customWidth="1"/>
    <col min="8211" max="8211" width="6.44140625" style="12" bestFit="1" customWidth="1"/>
    <col min="8212" max="8448" width="9" style="12"/>
    <col min="8449" max="8449" width="5.44140625" style="12" bestFit="1" customWidth="1"/>
    <col min="8450" max="8450" width="6.88671875" style="12" bestFit="1" customWidth="1"/>
    <col min="8451" max="8451" width="6.33203125" style="12" bestFit="1" customWidth="1"/>
    <col min="8452" max="8452" width="9.109375" style="12" bestFit="1" customWidth="1"/>
    <col min="8453" max="8453" width="12.6640625" style="12" bestFit="1" customWidth="1"/>
    <col min="8454" max="8454" width="17.77734375" style="12" bestFit="1" customWidth="1"/>
    <col min="8455" max="8455" width="5.44140625" style="12" bestFit="1" customWidth="1"/>
    <col min="8456" max="8456" width="9.6640625" style="12" bestFit="1" customWidth="1"/>
    <col min="8457" max="8457" width="7" style="12" bestFit="1" customWidth="1"/>
    <col min="8458" max="8458" width="7.33203125" style="12" bestFit="1" customWidth="1"/>
    <col min="8459" max="8459" width="7.77734375" style="12" bestFit="1" customWidth="1"/>
    <col min="8460" max="8460" width="17.109375" style="12" bestFit="1" customWidth="1"/>
    <col min="8461" max="8461" width="5.44140625" style="12" bestFit="1" customWidth="1"/>
    <col min="8462" max="8462" width="17.109375" style="12" bestFit="1" customWidth="1"/>
    <col min="8463" max="8463" width="16.33203125" style="12" bestFit="1" customWidth="1"/>
    <col min="8464" max="8464" width="11.109375" style="12" bestFit="1" customWidth="1"/>
    <col min="8465" max="8465" width="7.77734375" style="12" bestFit="1" customWidth="1"/>
    <col min="8466" max="8466" width="13.109375" style="12" bestFit="1" customWidth="1"/>
    <col min="8467" max="8467" width="6.44140625" style="12" bestFit="1" customWidth="1"/>
    <col min="8468" max="8704" width="9" style="12"/>
    <col min="8705" max="8705" width="5.44140625" style="12" bestFit="1" customWidth="1"/>
    <col min="8706" max="8706" width="6.88671875" style="12" bestFit="1" customWidth="1"/>
    <col min="8707" max="8707" width="6.33203125" style="12" bestFit="1" customWidth="1"/>
    <col min="8708" max="8708" width="9.109375" style="12" bestFit="1" customWidth="1"/>
    <col min="8709" max="8709" width="12.6640625" style="12" bestFit="1" customWidth="1"/>
    <col min="8710" max="8710" width="17.77734375" style="12" bestFit="1" customWidth="1"/>
    <col min="8711" max="8711" width="5.44140625" style="12" bestFit="1" customWidth="1"/>
    <col min="8712" max="8712" width="9.6640625" style="12" bestFit="1" customWidth="1"/>
    <col min="8713" max="8713" width="7" style="12" bestFit="1" customWidth="1"/>
    <col min="8714" max="8714" width="7.33203125" style="12" bestFit="1" customWidth="1"/>
    <col min="8715" max="8715" width="7.77734375" style="12" bestFit="1" customWidth="1"/>
    <col min="8716" max="8716" width="17.109375" style="12" bestFit="1" customWidth="1"/>
    <col min="8717" max="8717" width="5.44140625" style="12" bestFit="1" customWidth="1"/>
    <col min="8718" max="8718" width="17.109375" style="12" bestFit="1" customWidth="1"/>
    <col min="8719" max="8719" width="16.33203125" style="12" bestFit="1" customWidth="1"/>
    <col min="8720" max="8720" width="11.109375" style="12" bestFit="1" customWidth="1"/>
    <col min="8721" max="8721" width="7.77734375" style="12" bestFit="1" customWidth="1"/>
    <col min="8722" max="8722" width="13.109375" style="12" bestFit="1" customWidth="1"/>
    <col min="8723" max="8723" width="6.44140625" style="12" bestFit="1" customWidth="1"/>
    <col min="8724" max="8960" width="9" style="12"/>
    <col min="8961" max="8961" width="5.44140625" style="12" bestFit="1" customWidth="1"/>
    <col min="8962" max="8962" width="6.88671875" style="12" bestFit="1" customWidth="1"/>
    <col min="8963" max="8963" width="6.33203125" style="12" bestFit="1" customWidth="1"/>
    <col min="8964" max="8964" width="9.109375" style="12" bestFit="1" customWidth="1"/>
    <col min="8965" max="8965" width="12.6640625" style="12" bestFit="1" customWidth="1"/>
    <col min="8966" max="8966" width="17.77734375" style="12" bestFit="1" customWidth="1"/>
    <col min="8967" max="8967" width="5.44140625" style="12" bestFit="1" customWidth="1"/>
    <col min="8968" max="8968" width="9.6640625" style="12" bestFit="1" customWidth="1"/>
    <col min="8969" max="8969" width="7" style="12" bestFit="1" customWidth="1"/>
    <col min="8970" max="8970" width="7.33203125" style="12" bestFit="1" customWidth="1"/>
    <col min="8971" max="8971" width="7.77734375" style="12" bestFit="1" customWidth="1"/>
    <col min="8972" max="8972" width="17.109375" style="12" bestFit="1" customWidth="1"/>
    <col min="8973" max="8973" width="5.44140625" style="12" bestFit="1" customWidth="1"/>
    <col min="8974" max="8974" width="17.109375" style="12" bestFit="1" customWidth="1"/>
    <col min="8975" max="8975" width="16.33203125" style="12" bestFit="1" customWidth="1"/>
    <col min="8976" max="8976" width="11.109375" style="12" bestFit="1" customWidth="1"/>
    <col min="8977" max="8977" width="7.77734375" style="12" bestFit="1" customWidth="1"/>
    <col min="8978" max="8978" width="13.109375" style="12" bestFit="1" customWidth="1"/>
    <col min="8979" max="8979" width="6.44140625" style="12" bestFit="1" customWidth="1"/>
    <col min="8980" max="9216" width="9" style="12"/>
    <col min="9217" max="9217" width="5.44140625" style="12" bestFit="1" customWidth="1"/>
    <col min="9218" max="9218" width="6.88671875" style="12" bestFit="1" customWidth="1"/>
    <col min="9219" max="9219" width="6.33203125" style="12" bestFit="1" customWidth="1"/>
    <col min="9220" max="9220" width="9.109375" style="12" bestFit="1" customWidth="1"/>
    <col min="9221" max="9221" width="12.6640625" style="12" bestFit="1" customWidth="1"/>
    <col min="9222" max="9222" width="17.77734375" style="12" bestFit="1" customWidth="1"/>
    <col min="9223" max="9223" width="5.44140625" style="12" bestFit="1" customWidth="1"/>
    <col min="9224" max="9224" width="9.6640625" style="12" bestFit="1" customWidth="1"/>
    <col min="9225" max="9225" width="7" style="12" bestFit="1" customWidth="1"/>
    <col min="9226" max="9226" width="7.33203125" style="12" bestFit="1" customWidth="1"/>
    <col min="9227" max="9227" width="7.77734375" style="12" bestFit="1" customWidth="1"/>
    <col min="9228" max="9228" width="17.109375" style="12" bestFit="1" customWidth="1"/>
    <col min="9229" max="9229" width="5.44140625" style="12" bestFit="1" customWidth="1"/>
    <col min="9230" max="9230" width="17.109375" style="12" bestFit="1" customWidth="1"/>
    <col min="9231" max="9231" width="16.33203125" style="12" bestFit="1" customWidth="1"/>
    <col min="9232" max="9232" width="11.109375" style="12" bestFit="1" customWidth="1"/>
    <col min="9233" max="9233" width="7.77734375" style="12" bestFit="1" customWidth="1"/>
    <col min="9234" max="9234" width="13.109375" style="12" bestFit="1" customWidth="1"/>
    <col min="9235" max="9235" width="6.44140625" style="12" bestFit="1" customWidth="1"/>
    <col min="9236" max="9472" width="9" style="12"/>
    <col min="9473" max="9473" width="5.44140625" style="12" bestFit="1" customWidth="1"/>
    <col min="9474" max="9474" width="6.88671875" style="12" bestFit="1" customWidth="1"/>
    <col min="9475" max="9475" width="6.33203125" style="12" bestFit="1" customWidth="1"/>
    <col min="9476" max="9476" width="9.109375" style="12" bestFit="1" customWidth="1"/>
    <col min="9477" max="9477" width="12.6640625" style="12" bestFit="1" customWidth="1"/>
    <col min="9478" max="9478" width="17.77734375" style="12" bestFit="1" customWidth="1"/>
    <col min="9479" max="9479" width="5.44140625" style="12" bestFit="1" customWidth="1"/>
    <col min="9480" max="9480" width="9.6640625" style="12" bestFit="1" customWidth="1"/>
    <col min="9481" max="9481" width="7" style="12" bestFit="1" customWidth="1"/>
    <col min="9482" max="9482" width="7.33203125" style="12" bestFit="1" customWidth="1"/>
    <col min="9483" max="9483" width="7.77734375" style="12" bestFit="1" customWidth="1"/>
    <col min="9484" max="9484" width="17.109375" style="12" bestFit="1" customWidth="1"/>
    <col min="9485" max="9485" width="5.44140625" style="12" bestFit="1" customWidth="1"/>
    <col min="9486" max="9486" width="17.109375" style="12" bestFit="1" customWidth="1"/>
    <col min="9487" max="9487" width="16.33203125" style="12" bestFit="1" customWidth="1"/>
    <col min="9488" max="9488" width="11.109375" style="12" bestFit="1" customWidth="1"/>
    <col min="9489" max="9489" width="7.77734375" style="12" bestFit="1" customWidth="1"/>
    <col min="9490" max="9490" width="13.109375" style="12" bestFit="1" customWidth="1"/>
    <col min="9491" max="9491" width="6.44140625" style="12" bestFit="1" customWidth="1"/>
    <col min="9492" max="9728" width="9" style="12"/>
    <col min="9729" max="9729" width="5.44140625" style="12" bestFit="1" customWidth="1"/>
    <col min="9730" max="9730" width="6.88671875" style="12" bestFit="1" customWidth="1"/>
    <col min="9731" max="9731" width="6.33203125" style="12" bestFit="1" customWidth="1"/>
    <col min="9732" max="9732" width="9.109375" style="12" bestFit="1" customWidth="1"/>
    <col min="9733" max="9733" width="12.6640625" style="12" bestFit="1" customWidth="1"/>
    <col min="9734" max="9734" width="17.77734375" style="12" bestFit="1" customWidth="1"/>
    <col min="9735" max="9735" width="5.44140625" style="12" bestFit="1" customWidth="1"/>
    <col min="9736" max="9736" width="9.6640625" style="12" bestFit="1" customWidth="1"/>
    <col min="9737" max="9737" width="7" style="12" bestFit="1" customWidth="1"/>
    <col min="9738" max="9738" width="7.33203125" style="12" bestFit="1" customWidth="1"/>
    <col min="9739" max="9739" width="7.77734375" style="12" bestFit="1" customWidth="1"/>
    <col min="9740" max="9740" width="17.109375" style="12" bestFit="1" customWidth="1"/>
    <col min="9741" max="9741" width="5.44140625" style="12" bestFit="1" customWidth="1"/>
    <col min="9742" max="9742" width="17.109375" style="12" bestFit="1" customWidth="1"/>
    <col min="9743" max="9743" width="16.33203125" style="12" bestFit="1" customWidth="1"/>
    <col min="9744" max="9744" width="11.109375" style="12" bestFit="1" customWidth="1"/>
    <col min="9745" max="9745" width="7.77734375" style="12" bestFit="1" customWidth="1"/>
    <col min="9746" max="9746" width="13.109375" style="12" bestFit="1" customWidth="1"/>
    <col min="9747" max="9747" width="6.44140625" style="12" bestFit="1" customWidth="1"/>
    <col min="9748" max="9984" width="9" style="12"/>
    <col min="9985" max="9985" width="5.44140625" style="12" bestFit="1" customWidth="1"/>
    <col min="9986" max="9986" width="6.88671875" style="12" bestFit="1" customWidth="1"/>
    <col min="9987" max="9987" width="6.33203125" style="12" bestFit="1" customWidth="1"/>
    <col min="9988" max="9988" width="9.109375" style="12" bestFit="1" customWidth="1"/>
    <col min="9989" max="9989" width="12.6640625" style="12" bestFit="1" customWidth="1"/>
    <col min="9990" max="9990" width="17.77734375" style="12" bestFit="1" customWidth="1"/>
    <col min="9991" max="9991" width="5.44140625" style="12" bestFit="1" customWidth="1"/>
    <col min="9992" max="9992" width="9.6640625" style="12" bestFit="1" customWidth="1"/>
    <col min="9993" max="9993" width="7" style="12" bestFit="1" customWidth="1"/>
    <col min="9994" max="9994" width="7.33203125" style="12" bestFit="1" customWidth="1"/>
    <col min="9995" max="9995" width="7.77734375" style="12" bestFit="1" customWidth="1"/>
    <col min="9996" max="9996" width="17.109375" style="12" bestFit="1" customWidth="1"/>
    <col min="9997" max="9997" width="5.44140625" style="12" bestFit="1" customWidth="1"/>
    <col min="9998" max="9998" width="17.109375" style="12" bestFit="1" customWidth="1"/>
    <col min="9999" max="9999" width="16.33203125" style="12" bestFit="1" customWidth="1"/>
    <col min="10000" max="10000" width="11.109375" style="12" bestFit="1" customWidth="1"/>
    <col min="10001" max="10001" width="7.77734375" style="12" bestFit="1" customWidth="1"/>
    <col min="10002" max="10002" width="13.109375" style="12" bestFit="1" customWidth="1"/>
    <col min="10003" max="10003" width="6.44140625" style="12" bestFit="1" customWidth="1"/>
    <col min="10004" max="10240" width="9" style="12"/>
    <col min="10241" max="10241" width="5.44140625" style="12" bestFit="1" customWidth="1"/>
    <col min="10242" max="10242" width="6.88671875" style="12" bestFit="1" customWidth="1"/>
    <col min="10243" max="10243" width="6.33203125" style="12" bestFit="1" customWidth="1"/>
    <col min="10244" max="10244" width="9.109375" style="12" bestFit="1" customWidth="1"/>
    <col min="10245" max="10245" width="12.6640625" style="12" bestFit="1" customWidth="1"/>
    <col min="10246" max="10246" width="17.77734375" style="12" bestFit="1" customWidth="1"/>
    <col min="10247" max="10247" width="5.44140625" style="12" bestFit="1" customWidth="1"/>
    <col min="10248" max="10248" width="9.6640625" style="12" bestFit="1" customWidth="1"/>
    <col min="10249" max="10249" width="7" style="12" bestFit="1" customWidth="1"/>
    <col min="10250" max="10250" width="7.33203125" style="12" bestFit="1" customWidth="1"/>
    <col min="10251" max="10251" width="7.77734375" style="12" bestFit="1" customWidth="1"/>
    <col min="10252" max="10252" width="17.109375" style="12" bestFit="1" customWidth="1"/>
    <col min="10253" max="10253" width="5.44140625" style="12" bestFit="1" customWidth="1"/>
    <col min="10254" max="10254" width="17.109375" style="12" bestFit="1" customWidth="1"/>
    <col min="10255" max="10255" width="16.33203125" style="12" bestFit="1" customWidth="1"/>
    <col min="10256" max="10256" width="11.109375" style="12" bestFit="1" customWidth="1"/>
    <col min="10257" max="10257" width="7.77734375" style="12" bestFit="1" customWidth="1"/>
    <col min="10258" max="10258" width="13.109375" style="12" bestFit="1" customWidth="1"/>
    <col min="10259" max="10259" width="6.44140625" style="12" bestFit="1" customWidth="1"/>
    <col min="10260" max="10496" width="9" style="12"/>
    <col min="10497" max="10497" width="5.44140625" style="12" bestFit="1" customWidth="1"/>
    <col min="10498" max="10498" width="6.88671875" style="12" bestFit="1" customWidth="1"/>
    <col min="10499" max="10499" width="6.33203125" style="12" bestFit="1" customWidth="1"/>
    <col min="10500" max="10500" width="9.109375" style="12" bestFit="1" customWidth="1"/>
    <col min="10501" max="10501" width="12.6640625" style="12" bestFit="1" customWidth="1"/>
    <col min="10502" max="10502" width="17.77734375" style="12" bestFit="1" customWidth="1"/>
    <col min="10503" max="10503" width="5.44140625" style="12" bestFit="1" customWidth="1"/>
    <col min="10504" max="10504" width="9.6640625" style="12" bestFit="1" customWidth="1"/>
    <col min="10505" max="10505" width="7" style="12" bestFit="1" customWidth="1"/>
    <col min="10506" max="10506" width="7.33203125" style="12" bestFit="1" customWidth="1"/>
    <col min="10507" max="10507" width="7.77734375" style="12" bestFit="1" customWidth="1"/>
    <col min="10508" max="10508" width="17.109375" style="12" bestFit="1" customWidth="1"/>
    <col min="10509" max="10509" width="5.44140625" style="12" bestFit="1" customWidth="1"/>
    <col min="10510" max="10510" width="17.109375" style="12" bestFit="1" customWidth="1"/>
    <col min="10511" max="10511" width="16.33203125" style="12" bestFit="1" customWidth="1"/>
    <col min="10512" max="10512" width="11.109375" style="12" bestFit="1" customWidth="1"/>
    <col min="10513" max="10513" width="7.77734375" style="12" bestFit="1" customWidth="1"/>
    <col min="10514" max="10514" width="13.109375" style="12" bestFit="1" customWidth="1"/>
    <col min="10515" max="10515" width="6.44140625" style="12" bestFit="1" customWidth="1"/>
    <col min="10516" max="10752" width="9" style="12"/>
    <col min="10753" max="10753" width="5.44140625" style="12" bestFit="1" customWidth="1"/>
    <col min="10754" max="10754" width="6.88671875" style="12" bestFit="1" customWidth="1"/>
    <col min="10755" max="10755" width="6.33203125" style="12" bestFit="1" customWidth="1"/>
    <col min="10756" max="10756" width="9.109375" style="12" bestFit="1" customWidth="1"/>
    <col min="10757" max="10757" width="12.6640625" style="12" bestFit="1" customWidth="1"/>
    <col min="10758" max="10758" width="17.77734375" style="12" bestFit="1" customWidth="1"/>
    <col min="10759" max="10759" width="5.44140625" style="12" bestFit="1" customWidth="1"/>
    <col min="10760" max="10760" width="9.6640625" style="12" bestFit="1" customWidth="1"/>
    <col min="10761" max="10761" width="7" style="12" bestFit="1" customWidth="1"/>
    <col min="10762" max="10762" width="7.33203125" style="12" bestFit="1" customWidth="1"/>
    <col min="10763" max="10763" width="7.77734375" style="12" bestFit="1" customWidth="1"/>
    <col min="10764" max="10764" width="17.109375" style="12" bestFit="1" customWidth="1"/>
    <col min="10765" max="10765" width="5.44140625" style="12" bestFit="1" customWidth="1"/>
    <col min="10766" max="10766" width="17.109375" style="12" bestFit="1" customWidth="1"/>
    <col min="10767" max="10767" width="16.33203125" style="12" bestFit="1" customWidth="1"/>
    <col min="10768" max="10768" width="11.109375" style="12" bestFit="1" customWidth="1"/>
    <col min="10769" max="10769" width="7.77734375" style="12" bestFit="1" customWidth="1"/>
    <col min="10770" max="10770" width="13.109375" style="12" bestFit="1" customWidth="1"/>
    <col min="10771" max="10771" width="6.44140625" style="12" bestFit="1" customWidth="1"/>
    <col min="10772" max="11008" width="9" style="12"/>
    <col min="11009" max="11009" width="5.44140625" style="12" bestFit="1" customWidth="1"/>
    <col min="11010" max="11010" width="6.88671875" style="12" bestFit="1" customWidth="1"/>
    <col min="11011" max="11011" width="6.33203125" style="12" bestFit="1" customWidth="1"/>
    <col min="11012" max="11012" width="9.109375" style="12" bestFit="1" customWidth="1"/>
    <col min="11013" max="11013" width="12.6640625" style="12" bestFit="1" customWidth="1"/>
    <col min="11014" max="11014" width="17.77734375" style="12" bestFit="1" customWidth="1"/>
    <col min="11015" max="11015" width="5.44140625" style="12" bestFit="1" customWidth="1"/>
    <col min="11016" max="11016" width="9.6640625" style="12" bestFit="1" customWidth="1"/>
    <col min="11017" max="11017" width="7" style="12" bestFit="1" customWidth="1"/>
    <col min="11018" max="11018" width="7.33203125" style="12" bestFit="1" customWidth="1"/>
    <col min="11019" max="11019" width="7.77734375" style="12" bestFit="1" customWidth="1"/>
    <col min="11020" max="11020" width="17.109375" style="12" bestFit="1" customWidth="1"/>
    <col min="11021" max="11021" width="5.44140625" style="12" bestFit="1" customWidth="1"/>
    <col min="11022" max="11022" width="17.109375" style="12" bestFit="1" customWidth="1"/>
    <col min="11023" max="11023" width="16.33203125" style="12" bestFit="1" customWidth="1"/>
    <col min="11024" max="11024" width="11.109375" style="12" bestFit="1" customWidth="1"/>
    <col min="11025" max="11025" width="7.77734375" style="12" bestFit="1" customWidth="1"/>
    <col min="11026" max="11026" width="13.109375" style="12" bestFit="1" customWidth="1"/>
    <col min="11027" max="11027" width="6.44140625" style="12" bestFit="1" customWidth="1"/>
    <col min="11028" max="11264" width="9" style="12"/>
    <col min="11265" max="11265" width="5.44140625" style="12" bestFit="1" customWidth="1"/>
    <col min="11266" max="11266" width="6.88671875" style="12" bestFit="1" customWidth="1"/>
    <col min="11267" max="11267" width="6.33203125" style="12" bestFit="1" customWidth="1"/>
    <col min="11268" max="11268" width="9.109375" style="12" bestFit="1" customWidth="1"/>
    <col min="11269" max="11269" width="12.6640625" style="12" bestFit="1" customWidth="1"/>
    <col min="11270" max="11270" width="17.77734375" style="12" bestFit="1" customWidth="1"/>
    <col min="11271" max="11271" width="5.44140625" style="12" bestFit="1" customWidth="1"/>
    <col min="11272" max="11272" width="9.6640625" style="12" bestFit="1" customWidth="1"/>
    <col min="11273" max="11273" width="7" style="12" bestFit="1" customWidth="1"/>
    <col min="11274" max="11274" width="7.33203125" style="12" bestFit="1" customWidth="1"/>
    <col min="11275" max="11275" width="7.77734375" style="12" bestFit="1" customWidth="1"/>
    <col min="11276" max="11276" width="17.109375" style="12" bestFit="1" customWidth="1"/>
    <col min="11277" max="11277" width="5.44140625" style="12" bestFit="1" customWidth="1"/>
    <col min="11278" max="11278" width="17.109375" style="12" bestFit="1" customWidth="1"/>
    <col min="11279" max="11279" width="16.33203125" style="12" bestFit="1" customWidth="1"/>
    <col min="11280" max="11280" width="11.109375" style="12" bestFit="1" customWidth="1"/>
    <col min="11281" max="11281" width="7.77734375" style="12" bestFit="1" customWidth="1"/>
    <col min="11282" max="11282" width="13.109375" style="12" bestFit="1" customWidth="1"/>
    <col min="11283" max="11283" width="6.44140625" style="12" bestFit="1" customWidth="1"/>
    <col min="11284" max="11520" width="9" style="12"/>
    <col min="11521" max="11521" width="5.44140625" style="12" bestFit="1" customWidth="1"/>
    <col min="11522" max="11522" width="6.88671875" style="12" bestFit="1" customWidth="1"/>
    <col min="11523" max="11523" width="6.33203125" style="12" bestFit="1" customWidth="1"/>
    <col min="11524" max="11524" width="9.109375" style="12" bestFit="1" customWidth="1"/>
    <col min="11525" max="11525" width="12.6640625" style="12" bestFit="1" customWidth="1"/>
    <col min="11526" max="11526" width="17.77734375" style="12" bestFit="1" customWidth="1"/>
    <col min="11527" max="11527" width="5.44140625" style="12" bestFit="1" customWidth="1"/>
    <col min="11528" max="11528" width="9.6640625" style="12" bestFit="1" customWidth="1"/>
    <col min="11529" max="11529" width="7" style="12" bestFit="1" customWidth="1"/>
    <col min="11530" max="11530" width="7.33203125" style="12" bestFit="1" customWidth="1"/>
    <col min="11531" max="11531" width="7.77734375" style="12" bestFit="1" customWidth="1"/>
    <col min="11532" max="11532" width="17.109375" style="12" bestFit="1" customWidth="1"/>
    <col min="11533" max="11533" width="5.44140625" style="12" bestFit="1" customWidth="1"/>
    <col min="11534" max="11534" width="17.109375" style="12" bestFit="1" customWidth="1"/>
    <col min="11535" max="11535" width="16.33203125" style="12" bestFit="1" customWidth="1"/>
    <col min="11536" max="11536" width="11.109375" style="12" bestFit="1" customWidth="1"/>
    <col min="11537" max="11537" width="7.77734375" style="12" bestFit="1" customWidth="1"/>
    <col min="11538" max="11538" width="13.109375" style="12" bestFit="1" customWidth="1"/>
    <col min="11539" max="11539" width="6.44140625" style="12" bestFit="1" customWidth="1"/>
    <col min="11540" max="11776" width="9" style="12"/>
    <col min="11777" max="11777" width="5.44140625" style="12" bestFit="1" customWidth="1"/>
    <col min="11778" max="11778" width="6.88671875" style="12" bestFit="1" customWidth="1"/>
    <col min="11779" max="11779" width="6.33203125" style="12" bestFit="1" customWidth="1"/>
    <col min="11780" max="11780" width="9.109375" style="12" bestFit="1" customWidth="1"/>
    <col min="11781" max="11781" width="12.6640625" style="12" bestFit="1" customWidth="1"/>
    <col min="11782" max="11782" width="17.77734375" style="12" bestFit="1" customWidth="1"/>
    <col min="11783" max="11783" width="5.44140625" style="12" bestFit="1" customWidth="1"/>
    <col min="11784" max="11784" width="9.6640625" style="12" bestFit="1" customWidth="1"/>
    <col min="11785" max="11785" width="7" style="12" bestFit="1" customWidth="1"/>
    <col min="11786" max="11786" width="7.33203125" style="12" bestFit="1" customWidth="1"/>
    <col min="11787" max="11787" width="7.77734375" style="12" bestFit="1" customWidth="1"/>
    <col min="11788" max="11788" width="17.109375" style="12" bestFit="1" customWidth="1"/>
    <col min="11789" max="11789" width="5.44140625" style="12" bestFit="1" customWidth="1"/>
    <col min="11790" max="11790" width="17.109375" style="12" bestFit="1" customWidth="1"/>
    <col min="11791" max="11791" width="16.33203125" style="12" bestFit="1" customWidth="1"/>
    <col min="11792" max="11792" width="11.109375" style="12" bestFit="1" customWidth="1"/>
    <col min="11793" max="11793" width="7.77734375" style="12" bestFit="1" customWidth="1"/>
    <col min="11794" max="11794" width="13.109375" style="12" bestFit="1" customWidth="1"/>
    <col min="11795" max="11795" width="6.44140625" style="12" bestFit="1" customWidth="1"/>
    <col min="11796" max="12032" width="9" style="12"/>
    <col min="12033" max="12033" width="5.44140625" style="12" bestFit="1" customWidth="1"/>
    <col min="12034" max="12034" width="6.88671875" style="12" bestFit="1" customWidth="1"/>
    <col min="12035" max="12035" width="6.33203125" style="12" bestFit="1" customWidth="1"/>
    <col min="12036" max="12036" width="9.109375" style="12" bestFit="1" customWidth="1"/>
    <col min="12037" max="12037" width="12.6640625" style="12" bestFit="1" customWidth="1"/>
    <col min="12038" max="12038" width="17.77734375" style="12" bestFit="1" customWidth="1"/>
    <col min="12039" max="12039" width="5.44140625" style="12" bestFit="1" customWidth="1"/>
    <col min="12040" max="12040" width="9.6640625" style="12" bestFit="1" customWidth="1"/>
    <col min="12041" max="12041" width="7" style="12" bestFit="1" customWidth="1"/>
    <col min="12042" max="12042" width="7.33203125" style="12" bestFit="1" customWidth="1"/>
    <col min="12043" max="12043" width="7.77734375" style="12" bestFit="1" customWidth="1"/>
    <col min="12044" max="12044" width="17.109375" style="12" bestFit="1" customWidth="1"/>
    <col min="12045" max="12045" width="5.44140625" style="12" bestFit="1" customWidth="1"/>
    <col min="12046" max="12046" width="17.109375" style="12" bestFit="1" customWidth="1"/>
    <col min="12047" max="12047" width="16.33203125" style="12" bestFit="1" customWidth="1"/>
    <col min="12048" max="12048" width="11.109375" style="12" bestFit="1" customWidth="1"/>
    <col min="12049" max="12049" width="7.77734375" style="12" bestFit="1" customWidth="1"/>
    <col min="12050" max="12050" width="13.109375" style="12" bestFit="1" customWidth="1"/>
    <col min="12051" max="12051" width="6.44140625" style="12" bestFit="1" customWidth="1"/>
    <col min="12052" max="12288" width="9" style="12"/>
    <col min="12289" max="12289" width="5.44140625" style="12" bestFit="1" customWidth="1"/>
    <col min="12290" max="12290" width="6.88671875" style="12" bestFit="1" customWidth="1"/>
    <col min="12291" max="12291" width="6.33203125" style="12" bestFit="1" customWidth="1"/>
    <col min="12292" max="12292" width="9.109375" style="12" bestFit="1" customWidth="1"/>
    <col min="12293" max="12293" width="12.6640625" style="12" bestFit="1" customWidth="1"/>
    <col min="12294" max="12294" width="17.77734375" style="12" bestFit="1" customWidth="1"/>
    <col min="12295" max="12295" width="5.44140625" style="12" bestFit="1" customWidth="1"/>
    <col min="12296" max="12296" width="9.6640625" style="12" bestFit="1" customWidth="1"/>
    <col min="12297" max="12297" width="7" style="12" bestFit="1" customWidth="1"/>
    <col min="12298" max="12298" width="7.33203125" style="12" bestFit="1" customWidth="1"/>
    <col min="12299" max="12299" width="7.77734375" style="12" bestFit="1" customWidth="1"/>
    <col min="12300" max="12300" width="17.109375" style="12" bestFit="1" customWidth="1"/>
    <col min="12301" max="12301" width="5.44140625" style="12" bestFit="1" customWidth="1"/>
    <col min="12302" max="12302" width="17.109375" style="12" bestFit="1" customWidth="1"/>
    <col min="12303" max="12303" width="16.33203125" style="12" bestFit="1" customWidth="1"/>
    <col min="12304" max="12304" width="11.109375" style="12" bestFit="1" customWidth="1"/>
    <col min="12305" max="12305" width="7.77734375" style="12" bestFit="1" customWidth="1"/>
    <col min="12306" max="12306" width="13.109375" style="12" bestFit="1" customWidth="1"/>
    <col min="12307" max="12307" width="6.44140625" style="12" bestFit="1" customWidth="1"/>
    <col min="12308" max="12544" width="9" style="12"/>
    <col min="12545" max="12545" width="5.44140625" style="12" bestFit="1" customWidth="1"/>
    <col min="12546" max="12546" width="6.88671875" style="12" bestFit="1" customWidth="1"/>
    <col min="12547" max="12547" width="6.33203125" style="12" bestFit="1" customWidth="1"/>
    <col min="12548" max="12548" width="9.109375" style="12" bestFit="1" customWidth="1"/>
    <col min="12549" max="12549" width="12.6640625" style="12" bestFit="1" customWidth="1"/>
    <col min="12550" max="12550" width="17.77734375" style="12" bestFit="1" customWidth="1"/>
    <col min="12551" max="12551" width="5.44140625" style="12" bestFit="1" customWidth="1"/>
    <col min="12552" max="12552" width="9.6640625" style="12" bestFit="1" customWidth="1"/>
    <col min="12553" max="12553" width="7" style="12" bestFit="1" customWidth="1"/>
    <col min="12554" max="12554" width="7.33203125" style="12" bestFit="1" customWidth="1"/>
    <col min="12555" max="12555" width="7.77734375" style="12" bestFit="1" customWidth="1"/>
    <col min="12556" max="12556" width="17.109375" style="12" bestFit="1" customWidth="1"/>
    <col min="12557" max="12557" width="5.44140625" style="12" bestFit="1" customWidth="1"/>
    <col min="12558" max="12558" width="17.109375" style="12" bestFit="1" customWidth="1"/>
    <col min="12559" max="12559" width="16.33203125" style="12" bestFit="1" customWidth="1"/>
    <col min="12560" max="12560" width="11.109375" style="12" bestFit="1" customWidth="1"/>
    <col min="12561" max="12561" width="7.77734375" style="12" bestFit="1" customWidth="1"/>
    <col min="12562" max="12562" width="13.109375" style="12" bestFit="1" customWidth="1"/>
    <col min="12563" max="12563" width="6.44140625" style="12" bestFit="1" customWidth="1"/>
    <col min="12564" max="12800" width="9" style="12"/>
    <col min="12801" max="12801" width="5.44140625" style="12" bestFit="1" customWidth="1"/>
    <col min="12802" max="12802" width="6.88671875" style="12" bestFit="1" customWidth="1"/>
    <col min="12803" max="12803" width="6.33203125" style="12" bestFit="1" customWidth="1"/>
    <col min="12804" max="12804" width="9.109375" style="12" bestFit="1" customWidth="1"/>
    <col min="12805" max="12805" width="12.6640625" style="12" bestFit="1" customWidth="1"/>
    <col min="12806" max="12806" width="17.77734375" style="12" bestFit="1" customWidth="1"/>
    <col min="12807" max="12807" width="5.44140625" style="12" bestFit="1" customWidth="1"/>
    <col min="12808" max="12808" width="9.6640625" style="12" bestFit="1" customWidth="1"/>
    <col min="12809" max="12809" width="7" style="12" bestFit="1" customWidth="1"/>
    <col min="12810" max="12810" width="7.33203125" style="12" bestFit="1" customWidth="1"/>
    <col min="12811" max="12811" width="7.77734375" style="12" bestFit="1" customWidth="1"/>
    <col min="12812" max="12812" width="17.109375" style="12" bestFit="1" customWidth="1"/>
    <col min="12813" max="12813" width="5.44140625" style="12" bestFit="1" customWidth="1"/>
    <col min="12814" max="12814" width="17.109375" style="12" bestFit="1" customWidth="1"/>
    <col min="12815" max="12815" width="16.33203125" style="12" bestFit="1" customWidth="1"/>
    <col min="12816" max="12816" width="11.109375" style="12" bestFit="1" customWidth="1"/>
    <col min="12817" max="12817" width="7.77734375" style="12" bestFit="1" customWidth="1"/>
    <col min="12818" max="12818" width="13.109375" style="12" bestFit="1" customWidth="1"/>
    <col min="12819" max="12819" width="6.44140625" style="12" bestFit="1" customWidth="1"/>
    <col min="12820" max="13056" width="9" style="12"/>
    <col min="13057" max="13057" width="5.44140625" style="12" bestFit="1" customWidth="1"/>
    <col min="13058" max="13058" width="6.88671875" style="12" bestFit="1" customWidth="1"/>
    <col min="13059" max="13059" width="6.33203125" style="12" bestFit="1" customWidth="1"/>
    <col min="13060" max="13060" width="9.109375" style="12" bestFit="1" customWidth="1"/>
    <col min="13061" max="13061" width="12.6640625" style="12" bestFit="1" customWidth="1"/>
    <col min="13062" max="13062" width="17.77734375" style="12" bestFit="1" customWidth="1"/>
    <col min="13063" max="13063" width="5.44140625" style="12" bestFit="1" customWidth="1"/>
    <col min="13064" max="13064" width="9.6640625" style="12" bestFit="1" customWidth="1"/>
    <col min="13065" max="13065" width="7" style="12" bestFit="1" customWidth="1"/>
    <col min="13066" max="13066" width="7.33203125" style="12" bestFit="1" customWidth="1"/>
    <col min="13067" max="13067" width="7.77734375" style="12" bestFit="1" customWidth="1"/>
    <col min="13068" max="13068" width="17.109375" style="12" bestFit="1" customWidth="1"/>
    <col min="13069" max="13069" width="5.44140625" style="12" bestFit="1" customWidth="1"/>
    <col min="13070" max="13070" width="17.109375" style="12" bestFit="1" customWidth="1"/>
    <col min="13071" max="13071" width="16.33203125" style="12" bestFit="1" customWidth="1"/>
    <col min="13072" max="13072" width="11.109375" style="12" bestFit="1" customWidth="1"/>
    <col min="13073" max="13073" width="7.77734375" style="12" bestFit="1" customWidth="1"/>
    <col min="13074" max="13074" width="13.109375" style="12" bestFit="1" customWidth="1"/>
    <col min="13075" max="13075" width="6.44140625" style="12" bestFit="1" customWidth="1"/>
    <col min="13076" max="13312" width="9" style="12"/>
    <col min="13313" max="13313" width="5.44140625" style="12" bestFit="1" customWidth="1"/>
    <col min="13314" max="13314" width="6.88671875" style="12" bestFit="1" customWidth="1"/>
    <col min="13315" max="13315" width="6.33203125" style="12" bestFit="1" customWidth="1"/>
    <col min="13316" max="13316" width="9.109375" style="12" bestFit="1" customWidth="1"/>
    <col min="13317" max="13317" width="12.6640625" style="12" bestFit="1" customWidth="1"/>
    <col min="13318" max="13318" width="17.77734375" style="12" bestFit="1" customWidth="1"/>
    <col min="13319" max="13319" width="5.44140625" style="12" bestFit="1" customWidth="1"/>
    <col min="13320" max="13320" width="9.6640625" style="12" bestFit="1" customWidth="1"/>
    <col min="13321" max="13321" width="7" style="12" bestFit="1" customWidth="1"/>
    <col min="13322" max="13322" width="7.33203125" style="12" bestFit="1" customWidth="1"/>
    <col min="13323" max="13323" width="7.77734375" style="12" bestFit="1" customWidth="1"/>
    <col min="13324" max="13324" width="17.109375" style="12" bestFit="1" customWidth="1"/>
    <col min="13325" max="13325" width="5.44140625" style="12" bestFit="1" customWidth="1"/>
    <col min="13326" max="13326" width="17.109375" style="12" bestFit="1" customWidth="1"/>
    <col min="13327" max="13327" width="16.33203125" style="12" bestFit="1" customWidth="1"/>
    <col min="13328" max="13328" width="11.109375" style="12" bestFit="1" customWidth="1"/>
    <col min="13329" max="13329" width="7.77734375" style="12" bestFit="1" customWidth="1"/>
    <col min="13330" max="13330" width="13.109375" style="12" bestFit="1" customWidth="1"/>
    <col min="13331" max="13331" width="6.44140625" style="12" bestFit="1" customWidth="1"/>
    <col min="13332" max="13568" width="9" style="12"/>
    <col min="13569" max="13569" width="5.44140625" style="12" bestFit="1" customWidth="1"/>
    <col min="13570" max="13570" width="6.88671875" style="12" bestFit="1" customWidth="1"/>
    <col min="13571" max="13571" width="6.33203125" style="12" bestFit="1" customWidth="1"/>
    <col min="13572" max="13572" width="9.109375" style="12" bestFit="1" customWidth="1"/>
    <col min="13573" max="13573" width="12.6640625" style="12" bestFit="1" customWidth="1"/>
    <col min="13574" max="13574" width="17.77734375" style="12" bestFit="1" customWidth="1"/>
    <col min="13575" max="13575" width="5.44140625" style="12" bestFit="1" customWidth="1"/>
    <col min="13576" max="13576" width="9.6640625" style="12" bestFit="1" customWidth="1"/>
    <col min="13577" max="13577" width="7" style="12" bestFit="1" customWidth="1"/>
    <col min="13578" max="13578" width="7.33203125" style="12" bestFit="1" customWidth="1"/>
    <col min="13579" max="13579" width="7.77734375" style="12" bestFit="1" customWidth="1"/>
    <col min="13580" max="13580" width="17.109375" style="12" bestFit="1" customWidth="1"/>
    <col min="13581" max="13581" width="5.44140625" style="12" bestFit="1" customWidth="1"/>
    <col min="13582" max="13582" width="17.109375" style="12" bestFit="1" customWidth="1"/>
    <col min="13583" max="13583" width="16.33203125" style="12" bestFit="1" customWidth="1"/>
    <col min="13584" max="13584" width="11.109375" style="12" bestFit="1" customWidth="1"/>
    <col min="13585" max="13585" width="7.77734375" style="12" bestFit="1" customWidth="1"/>
    <col min="13586" max="13586" width="13.109375" style="12" bestFit="1" customWidth="1"/>
    <col min="13587" max="13587" width="6.44140625" style="12" bestFit="1" customWidth="1"/>
    <col min="13588" max="13824" width="9" style="12"/>
    <col min="13825" max="13825" width="5.44140625" style="12" bestFit="1" customWidth="1"/>
    <col min="13826" max="13826" width="6.88671875" style="12" bestFit="1" customWidth="1"/>
    <col min="13827" max="13827" width="6.33203125" style="12" bestFit="1" customWidth="1"/>
    <col min="13828" max="13828" width="9.109375" style="12" bestFit="1" customWidth="1"/>
    <col min="13829" max="13829" width="12.6640625" style="12" bestFit="1" customWidth="1"/>
    <col min="13830" max="13830" width="17.77734375" style="12" bestFit="1" customWidth="1"/>
    <col min="13831" max="13831" width="5.44140625" style="12" bestFit="1" customWidth="1"/>
    <col min="13832" max="13832" width="9.6640625" style="12" bestFit="1" customWidth="1"/>
    <col min="13833" max="13833" width="7" style="12" bestFit="1" customWidth="1"/>
    <col min="13834" max="13834" width="7.33203125" style="12" bestFit="1" customWidth="1"/>
    <col min="13835" max="13835" width="7.77734375" style="12" bestFit="1" customWidth="1"/>
    <col min="13836" max="13836" width="17.109375" style="12" bestFit="1" customWidth="1"/>
    <col min="13837" max="13837" width="5.44140625" style="12" bestFit="1" customWidth="1"/>
    <col min="13838" max="13838" width="17.109375" style="12" bestFit="1" customWidth="1"/>
    <col min="13839" max="13839" width="16.33203125" style="12" bestFit="1" customWidth="1"/>
    <col min="13840" max="13840" width="11.109375" style="12" bestFit="1" customWidth="1"/>
    <col min="13841" max="13841" width="7.77734375" style="12" bestFit="1" customWidth="1"/>
    <col min="13842" max="13842" width="13.109375" style="12" bestFit="1" customWidth="1"/>
    <col min="13843" max="13843" width="6.44140625" style="12" bestFit="1" customWidth="1"/>
    <col min="13844" max="14080" width="9" style="12"/>
    <col min="14081" max="14081" width="5.44140625" style="12" bestFit="1" customWidth="1"/>
    <col min="14082" max="14082" width="6.88671875" style="12" bestFit="1" customWidth="1"/>
    <col min="14083" max="14083" width="6.33203125" style="12" bestFit="1" customWidth="1"/>
    <col min="14084" max="14084" width="9.109375" style="12" bestFit="1" customWidth="1"/>
    <col min="14085" max="14085" width="12.6640625" style="12" bestFit="1" customWidth="1"/>
    <col min="14086" max="14086" width="17.77734375" style="12" bestFit="1" customWidth="1"/>
    <col min="14087" max="14087" width="5.44140625" style="12" bestFit="1" customWidth="1"/>
    <col min="14088" max="14088" width="9.6640625" style="12" bestFit="1" customWidth="1"/>
    <col min="14089" max="14089" width="7" style="12" bestFit="1" customWidth="1"/>
    <col min="14090" max="14090" width="7.33203125" style="12" bestFit="1" customWidth="1"/>
    <col min="14091" max="14091" width="7.77734375" style="12" bestFit="1" customWidth="1"/>
    <col min="14092" max="14092" width="17.109375" style="12" bestFit="1" customWidth="1"/>
    <col min="14093" max="14093" width="5.44140625" style="12" bestFit="1" customWidth="1"/>
    <col min="14094" max="14094" width="17.109375" style="12" bestFit="1" customWidth="1"/>
    <col min="14095" max="14095" width="16.33203125" style="12" bestFit="1" customWidth="1"/>
    <col min="14096" max="14096" width="11.109375" style="12" bestFit="1" customWidth="1"/>
    <col min="14097" max="14097" width="7.77734375" style="12" bestFit="1" customWidth="1"/>
    <col min="14098" max="14098" width="13.109375" style="12" bestFit="1" customWidth="1"/>
    <col min="14099" max="14099" width="6.44140625" style="12" bestFit="1" customWidth="1"/>
    <col min="14100" max="14336" width="9" style="12"/>
    <col min="14337" max="14337" width="5.44140625" style="12" bestFit="1" customWidth="1"/>
    <col min="14338" max="14338" width="6.88671875" style="12" bestFit="1" customWidth="1"/>
    <col min="14339" max="14339" width="6.33203125" style="12" bestFit="1" customWidth="1"/>
    <col min="14340" max="14340" width="9.109375" style="12" bestFit="1" customWidth="1"/>
    <col min="14341" max="14341" width="12.6640625" style="12" bestFit="1" customWidth="1"/>
    <col min="14342" max="14342" width="17.77734375" style="12" bestFit="1" customWidth="1"/>
    <col min="14343" max="14343" width="5.44140625" style="12" bestFit="1" customWidth="1"/>
    <col min="14344" max="14344" width="9.6640625" style="12" bestFit="1" customWidth="1"/>
    <col min="14345" max="14345" width="7" style="12" bestFit="1" customWidth="1"/>
    <col min="14346" max="14346" width="7.33203125" style="12" bestFit="1" customWidth="1"/>
    <col min="14347" max="14347" width="7.77734375" style="12" bestFit="1" customWidth="1"/>
    <col min="14348" max="14348" width="17.109375" style="12" bestFit="1" customWidth="1"/>
    <col min="14349" max="14349" width="5.44140625" style="12" bestFit="1" customWidth="1"/>
    <col min="14350" max="14350" width="17.109375" style="12" bestFit="1" customWidth="1"/>
    <col min="14351" max="14351" width="16.33203125" style="12" bestFit="1" customWidth="1"/>
    <col min="14352" max="14352" width="11.109375" style="12" bestFit="1" customWidth="1"/>
    <col min="14353" max="14353" width="7.77734375" style="12" bestFit="1" customWidth="1"/>
    <col min="14354" max="14354" width="13.109375" style="12" bestFit="1" customWidth="1"/>
    <col min="14355" max="14355" width="6.44140625" style="12" bestFit="1" customWidth="1"/>
    <col min="14356" max="14592" width="9" style="12"/>
    <col min="14593" max="14593" width="5.44140625" style="12" bestFit="1" customWidth="1"/>
    <col min="14594" max="14594" width="6.88671875" style="12" bestFit="1" customWidth="1"/>
    <col min="14595" max="14595" width="6.33203125" style="12" bestFit="1" customWidth="1"/>
    <col min="14596" max="14596" width="9.109375" style="12" bestFit="1" customWidth="1"/>
    <col min="14597" max="14597" width="12.6640625" style="12" bestFit="1" customWidth="1"/>
    <col min="14598" max="14598" width="17.77734375" style="12" bestFit="1" customWidth="1"/>
    <col min="14599" max="14599" width="5.44140625" style="12" bestFit="1" customWidth="1"/>
    <col min="14600" max="14600" width="9.6640625" style="12" bestFit="1" customWidth="1"/>
    <col min="14601" max="14601" width="7" style="12" bestFit="1" customWidth="1"/>
    <col min="14602" max="14602" width="7.33203125" style="12" bestFit="1" customWidth="1"/>
    <col min="14603" max="14603" width="7.77734375" style="12" bestFit="1" customWidth="1"/>
    <col min="14604" max="14604" width="17.109375" style="12" bestFit="1" customWidth="1"/>
    <col min="14605" max="14605" width="5.44140625" style="12" bestFit="1" customWidth="1"/>
    <col min="14606" max="14606" width="17.109375" style="12" bestFit="1" customWidth="1"/>
    <col min="14607" max="14607" width="16.33203125" style="12" bestFit="1" customWidth="1"/>
    <col min="14608" max="14608" width="11.109375" style="12" bestFit="1" customWidth="1"/>
    <col min="14609" max="14609" width="7.77734375" style="12" bestFit="1" customWidth="1"/>
    <col min="14610" max="14610" width="13.109375" style="12" bestFit="1" customWidth="1"/>
    <col min="14611" max="14611" width="6.44140625" style="12" bestFit="1" customWidth="1"/>
    <col min="14612" max="14848" width="9" style="12"/>
    <col min="14849" max="14849" width="5.44140625" style="12" bestFit="1" customWidth="1"/>
    <col min="14850" max="14850" width="6.88671875" style="12" bestFit="1" customWidth="1"/>
    <col min="14851" max="14851" width="6.33203125" style="12" bestFit="1" customWidth="1"/>
    <col min="14852" max="14852" width="9.109375" style="12" bestFit="1" customWidth="1"/>
    <col min="14853" max="14853" width="12.6640625" style="12" bestFit="1" customWidth="1"/>
    <col min="14854" max="14854" width="17.77734375" style="12" bestFit="1" customWidth="1"/>
    <col min="14855" max="14855" width="5.44140625" style="12" bestFit="1" customWidth="1"/>
    <col min="14856" max="14856" width="9.6640625" style="12" bestFit="1" customWidth="1"/>
    <col min="14857" max="14857" width="7" style="12" bestFit="1" customWidth="1"/>
    <col min="14858" max="14858" width="7.33203125" style="12" bestFit="1" customWidth="1"/>
    <col min="14859" max="14859" width="7.77734375" style="12" bestFit="1" customWidth="1"/>
    <col min="14860" max="14860" width="17.109375" style="12" bestFit="1" customWidth="1"/>
    <col min="14861" max="14861" width="5.44140625" style="12" bestFit="1" customWidth="1"/>
    <col min="14862" max="14862" width="17.109375" style="12" bestFit="1" customWidth="1"/>
    <col min="14863" max="14863" width="16.33203125" style="12" bestFit="1" customWidth="1"/>
    <col min="14864" max="14864" width="11.109375" style="12" bestFit="1" customWidth="1"/>
    <col min="14865" max="14865" width="7.77734375" style="12" bestFit="1" customWidth="1"/>
    <col min="14866" max="14866" width="13.109375" style="12" bestFit="1" customWidth="1"/>
    <col min="14867" max="14867" width="6.44140625" style="12" bestFit="1" customWidth="1"/>
    <col min="14868" max="15104" width="9" style="12"/>
    <col min="15105" max="15105" width="5.44140625" style="12" bestFit="1" customWidth="1"/>
    <col min="15106" max="15106" width="6.88671875" style="12" bestFit="1" customWidth="1"/>
    <col min="15107" max="15107" width="6.33203125" style="12" bestFit="1" customWidth="1"/>
    <col min="15108" max="15108" width="9.109375" style="12" bestFit="1" customWidth="1"/>
    <col min="15109" max="15109" width="12.6640625" style="12" bestFit="1" customWidth="1"/>
    <col min="15110" max="15110" width="17.77734375" style="12" bestFit="1" customWidth="1"/>
    <col min="15111" max="15111" width="5.44140625" style="12" bestFit="1" customWidth="1"/>
    <col min="15112" max="15112" width="9.6640625" style="12" bestFit="1" customWidth="1"/>
    <col min="15113" max="15113" width="7" style="12" bestFit="1" customWidth="1"/>
    <col min="15114" max="15114" width="7.33203125" style="12" bestFit="1" customWidth="1"/>
    <col min="15115" max="15115" width="7.77734375" style="12" bestFit="1" customWidth="1"/>
    <col min="15116" max="15116" width="17.109375" style="12" bestFit="1" customWidth="1"/>
    <col min="15117" max="15117" width="5.44140625" style="12" bestFit="1" customWidth="1"/>
    <col min="15118" max="15118" width="17.109375" style="12" bestFit="1" customWidth="1"/>
    <col min="15119" max="15119" width="16.33203125" style="12" bestFit="1" customWidth="1"/>
    <col min="15120" max="15120" width="11.109375" style="12" bestFit="1" customWidth="1"/>
    <col min="15121" max="15121" width="7.77734375" style="12" bestFit="1" customWidth="1"/>
    <col min="15122" max="15122" width="13.109375" style="12" bestFit="1" customWidth="1"/>
    <col min="15123" max="15123" width="6.44140625" style="12" bestFit="1" customWidth="1"/>
    <col min="15124" max="15360" width="9" style="12"/>
    <col min="15361" max="15361" width="5.44140625" style="12" bestFit="1" customWidth="1"/>
    <col min="15362" max="15362" width="6.88671875" style="12" bestFit="1" customWidth="1"/>
    <col min="15363" max="15363" width="6.33203125" style="12" bestFit="1" customWidth="1"/>
    <col min="15364" max="15364" width="9.109375" style="12" bestFit="1" customWidth="1"/>
    <col min="15365" max="15365" width="12.6640625" style="12" bestFit="1" customWidth="1"/>
    <col min="15366" max="15366" width="17.77734375" style="12" bestFit="1" customWidth="1"/>
    <col min="15367" max="15367" width="5.44140625" style="12" bestFit="1" customWidth="1"/>
    <col min="15368" max="15368" width="9.6640625" style="12" bestFit="1" customWidth="1"/>
    <col min="15369" max="15369" width="7" style="12" bestFit="1" customWidth="1"/>
    <col min="15370" max="15370" width="7.33203125" style="12" bestFit="1" customWidth="1"/>
    <col min="15371" max="15371" width="7.77734375" style="12" bestFit="1" customWidth="1"/>
    <col min="15372" max="15372" width="17.109375" style="12" bestFit="1" customWidth="1"/>
    <col min="15373" max="15373" width="5.44140625" style="12" bestFit="1" customWidth="1"/>
    <col min="15374" max="15374" width="17.109375" style="12" bestFit="1" customWidth="1"/>
    <col min="15375" max="15375" width="16.33203125" style="12" bestFit="1" customWidth="1"/>
    <col min="15376" max="15376" width="11.109375" style="12" bestFit="1" customWidth="1"/>
    <col min="15377" max="15377" width="7.77734375" style="12" bestFit="1" customWidth="1"/>
    <col min="15378" max="15378" width="13.109375" style="12" bestFit="1" customWidth="1"/>
    <col min="15379" max="15379" width="6.44140625" style="12" bestFit="1" customWidth="1"/>
    <col min="15380" max="15616" width="9" style="12"/>
    <col min="15617" max="15617" width="5.44140625" style="12" bestFit="1" customWidth="1"/>
    <col min="15618" max="15618" width="6.88671875" style="12" bestFit="1" customWidth="1"/>
    <col min="15619" max="15619" width="6.33203125" style="12" bestFit="1" customWidth="1"/>
    <col min="15620" max="15620" width="9.109375" style="12" bestFit="1" customWidth="1"/>
    <col min="15621" max="15621" width="12.6640625" style="12" bestFit="1" customWidth="1"/>
    <col min="15622" max="15622" width="17.77734375" style="12" bestFit="1" customWidth="1"/>
    <col min="15623" max="15623" width="5.44140625" style="12" bestFit="1" customWidth="1"/>
    <col min="15624" max="15624" width="9.6640625" style="12" bestFit="1" customWidth="1"/>
    <col min="15625" max="15625" width="7" style="12" bestFit="1" customWidth="1"/>
    <col min="15626" max="15626" width="7.33203125" style="12" bestFit="1" customWidth="1"/>
    <col min="15627" max="15627" width="7.77734375" style="12" bestFit="1" customWidth="1"/>
    <col min="15628" max="15628" width="17.109375" style="12" bestFit="1" customWidth="1"/>
    <col min="15629" max="15629" width="5.44140625" style="12" bestFit="1" customWidth="1"/>
    <col min="15630" max="15630" width="17.109375" style="12" bestFit="1" customWidth="1"/>
    <col min="15631" max="15631" width="16.33203125" style="12" bestFit="1" customWidth="1"/>
    <col min="15632" max="15632" width="11.109375" style="12" bestFit="1" customWidth="1"/>
    <col min="15633" max="15633" width="7.77734375" style="12" bestFit="1" customWidth="1"/>
    <col min="15634" max="15634" width="13.109375" style="12" bestFit="1" customWidth="1"/>
    <col min="15635" max="15635" width="6.44140625" style="12" bestFit="1" customWidth="1"/>
    <col min="15636" max="15872" width="9" style="12"/>
    <col min="15873" max="15873" width="5.44140625" style="12" bestFit="1" customWidth="1"/>
    <col min="15874" max="15874" width="6.88671875" style="12" bestFit="1" customWidth="1"/>
    <col min="15875" max="15875" width="6.33203125" style="12" bestFit="1" customWidth="1"/>
    <col min="15876" max="15876" width="9.109375" style="12" bestFit="1" customWidth="1"/>
    <col min="15877" max="15877" width="12.6640625" style="12" bestFit="1" customWidth="1"/>
    <col min="15878" max="15878" width="17.77734375" style="12" bestFit="1" customWidth="1"/>
    <col min="15879" max="15879" width="5.44140625" style="12" bestFit="1" customWidth="1"/>
    <col min="15880" max="15880" width="9.6640625" style="12" bestFit="1" customWidth="1"/>
    <col min="15881" max="15881" width="7" style="12" bestFit="1" customWidth="1"/>
    <col min="15882" max="15882" width="7.33203125" style="12" bestFit="1" customWidth="1"/>
    <col min="15883" max="15883" width="7.77734375" style="12" bestFit="1" customWidth="1"/>
    <col min="15884" max="15884" width="17.109375" style="12" bestFit="1" customWidth="1"/>
    <col min="15885" max="15885" width="5.44140625" style="12" bestFit="1" customWidth="1"/>
    <col min="15886" max="15886" width="17.109375" style="12" bestFit="1" customWidth="1"/>
    <col min="15887" max="15887" width="16.33203125" style="12" bestFit="1" customWidth="1"/>
    <col min="15888" max="15888" width="11.109375" style="12" bestFit="1" customWidth="1"/>
    <col min="15889" max="15889" width="7.77734375" style="12" bestFit="1" customWidth="1"/>
    <col min="15890" max="15890" width="13.109375" style="12" bestFit="1" customWidth="1"/>
    <col min="15891" max="15891" width="6.44140625" style="12" bestFit="1" customWidth="1"/>
    <col min="15892" max="16128" width="9" style="12"/>
    <col min="16129" max="16129" width="5.44140625" style="12" bestFit="1" customWidth="1"/>
    <col min="16130" max="16130" width="6.88671875" style="12" bestFit="1" customWidth="1"/>
    <col min="16131" max="16131" width="6.33203125" style="12" bestFit="1" customWidth="1"/>
    <col min="16132" max="16132" width="9.109375" style="12" bestFit="1" customWidth="1"/>
    <col min="16133" max="16133" width="12.6640625" style="12" bestFit="1" customWidth="1"/>
    <col min="16134" max="16134" width="17.77734375" style="12" bestFit="1" customWidth="1"/>
    <col min="16135" max="16135" width="5.44140625" style="12" bestFit="1" customWidth="1"/>
    <col min="16136" max="16136" width="9.6640625" style="12" bestFit="1" customWidth="1"/>
    <col min="16137" max="16137" width="7" style="12" bestFit="1" customWidth="1"/>
    <col min="16138" max="16138" width="7.33203125" style="12" bestFit="1" customWidth="1"/>
    <col min="16139" max="16139" width="7.77734375" style="12" bestFit="1" customWidth="1"/>
    <col min="16140" max="16140" width="17.109375" style="12" bestFit="1" customWidth="1"/>
    <col min="16141" max="16141" width="5.44140625" style="12" bestFit="1" customWidth="1"/>
    <col min="16142" max="16142" width="17.109375" style="12" bestFit="1" customWidth="1"/>
    <col min="16143" max="16143" width="16.33203125" style="12" bestFit="1" customWidth="1"/>
    <col min="16144" max="16144" width="11.109375" style="12" bestFit="1" customWidth="1"/>
    <col min="16145" max="16145" width="7.77734375" style="12" bestFit="1" customWidth="1"/>
    <col min="16146" max="16146" width="13.109375" style="12" bestFit="1" customWidth="1"/>
    <col min="16147" max="16147" width="6.44140625" style="12" bestFit="1" customWidth="1"/>
    <col min="16148" max="16384" width="9" style="12"/>
  </cols>
  <sheetData>
    <row r="1" spans="1:41" s="4" customFormat="1" ht="48.6">
      <c r="A1" s="1" t="s">
        <v>0</v>
      </c>
      <c r="B1" s="1" t="s">
        <v>1</v>
      </c>
      <c r="C1" s="1" t="s">
        <v>2</v>
      </c>
      <c r="D1" s="2" t="s">
        <v>85</v>
      </c>
      <c r="E1" s="25" t="s">
        <v>2470</v>
      </c>
      <c r="F1" s="26" t="s">
        <v>2471</v>
      </c>
      <c r="G1" s="2" t="s">
        <v>86</v>
      </c>
      <c r="H1" s="26" t="s">
        <v>2467</v>
      </c>
      <c r="I1" s="25" t="s">
        <v>2463</v>
      </c>
      <c r="J1" s="26" t="s">
        <v>2462</v>
      </c>
      <c r="K1" s="25" t="s">
        <v>2464</v>
      </c>
      <c r="L1" s="25" t="s">
        <v>2359</v>
      </c>
      <c r="M1" s="25" t="s">
        <v>2469</v>
      </c>
      <c r="N1" s="25" t="s">
        <v>2323</v>
      </c>
      <c r="O1" s="25" t="s">
        <v>2461</v>
      </c>
      <c r="P1" s="25" t="s">
        <v>2293</v>
      </c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</row>
    <row r="2" spans="1:41" s="4" customFormat="1">
      <c r="A2" s="1">
        <v>4</v>
      </c>
      <c r="B2" s="1" t="s">
        <v>87</v>
      </c>
      <c r="C2" s="1"/>
      <c r="D2" s="2" t="s">
        <v>68</v>
      </c>
      <c r="E2" s="5" t="s">
        <v>2314</v>
      </c>
      <c r="F2" s="5"/>
      <c r="G2" s="2" t="s">
        <v>68</v>
      </c>
      <c r="H2" s="5"/>
      <c r="I2" s="6">
        <v>1</v>
      </c>
      <c r="J2" s="6">
        <v>2</v>
      </c>
      <c r="K2" s="6">
        <f>28.97+6*2</f>
        <v>40.97</v>
      </c>
      <c r="L2" s="7">
        <f t="shared" ref="L2:L29" si="0">IF(K2="","",ROUNDUP(I2*J2*K2,0))</f>
        <v>82</v>
      </c>
      <c r="M2" s="18" t="s">
        <v>79</v>
      </c>
      <c r="N2" s="20">
        <f t="shared" ref="N2:N29" si="1">IF(M2="","",K2)</f>
        <v>40.97</v>
      </c>
      <c r="O2" s="20">
        <v>2</v>
      </c>
      <c r="P2" s="20">
        <f>IF(N2="","",ROUNDUP(N2*O2,0))</f>
        <v>82</v>
      </c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</row>
    <row r="3" spans="1:41" s="4" customFormat="1">
      <c r="A3" s="1">
        <v>6</v>
      </c>
      <c r="B3" s="1" t="s">
        <v>87</v>
      </c>
      <c r="C3" s="1" t="s">
        <v>43</v>
      </c>
      <c r="D3" s="2" t="s">
        <v>11</v>
      </c>
      <c r="E3" s="5" t="s">
        <v>2360</v>
      </c>
      <c r="F3" s="5" t="s">
        <v>2361</v>
      </c>
      <c r="G3" s="2" t="s">
        <v>2362</v>
      </c>
      <c r="H3" s="5" t="s">
        <v>2363</v>
      </c>
      <c r="I3" s="6">
        <v>1</v>
      </c>
      <c r="J3" s="6">
        <v>1</v>
      </c>
      <c r="K3" s="6">
        <f>54.8+4.1*2</f>
        <v>63</v>
      </c>
      <c r="L3" s="7">
        <f t="shared" si="0"/>
        <v>63</v>
      </c>
      <c r="M3" s="18" t="s">
        <v>2358</v>
      </c>
      <c r="N3" s="20">
        <f t="shared" si="1"/>
        <v>63</v>
      </c>
      <c r="O3" s="20">
        <v>1</v>
      </c>
      <c r="P3" s="20">
        <f t="shared" ref="P3:P41" si="2">IF(N3="","",ROUNDUP(N3*O3,0))</f>
        <v>63</v>
      </c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</row>
    <row r="4" spans="1:41" s="4" customFormat="1">
      <c r="A4" s="1">
        <v>7</v>
      </c>
      <c r="B4" s="1" t="s">
        <v>2364</v>
      </c>
      <c r="C4" s="1" t="s">
        <v>2331</v>
      </c>
      <c r="D4" s="2" t="s">
        <v>11</v>
      </c>
      <c r="E4" s="5" t="s">
        <v>2360</v>
      </c>
      <c r="F4" s="5" t="s">
        <v>2361</v>
      </c>
      <c r="G4" s="2" t="s">
        <v>69</v>
      </c>
      <c r="H4" s="5" t="s">
        <v>2363</v>
      </c>
      <c r="I4" s="6">
        <v>1</v>
      </c>
      <c r="J4" s="6">
        <v>1</v>
      </c>
      <c r="K4" s="6">
        <v>4.2</v>
      </c>
      <c r="L4" s="7">
        <f t="shared" si="0"/>
        <v>5</v>
      </c>
      <c r="M4" s="18" t="s">
        <v>2358</v>
      </c>
      <c r="N4" s="20">
        <f t="shared" si="1"/>
        <v>4.2</v>
      </c>
      <c r="O4" s="20">
        <v>2</v>
      </c>
      <c r="P4" s="20">
        <f t="shared" si="2"/>
        <v>9</v>
      </c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</row>
    <row r="5" spans="1:41" s="4" customFormat="1">
      <c r="A5" s="1">
        <v>8</v>
      </c>
      <c r="B5" s="1" t="s">
        <v>2364</v>
      </c>
      <c r="C5" s="1" t="s">
        <v>2331</v>
      </c>
      <c r="D5" s="2" t="s">
        <v>11</v>
      </c>
      <c r="E5" s="5" t="s">
        <v>2360</v>
      </c>
      <c r="F5" s="5" t="s">
        <v>2361</v>
      </c>
      <c r="G5" s="2" t="s">
        <v>41</v>
      </c>
      <c r="H5" s="5" t="s">
        <v>2363</v>
      </c>
      <c r="I5" s="6">
        <v>1</v>
      </c>
      <c r="J5" s="6">
        <v>1</v>
      </c>
      <c r="K5" s="6">
        <v>4.2</v>
      </c>
      <c r="L5" s="7">
        <f t="shared" si="0"/>
        <v>5</v>
      </c>
      <c r="M5" s="18" t="s">
        <v>2358</v>
      </c>
      <c r="N5" s="20">
        <f t="shared" si="1"/>
        <v>4.2</v>
      </c>
      <c r="O5" s="20">
        <v>2</v>
      </c>
      <c r="P5" s="20">
        <f t="shared" si="2"/>
        <v>9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</row>
    <row r="6" spans="1:41" s="4" customFormat="1">
      <c r="A6" s="1">
        <v>9</v>
      </c>
      <c r="B6" s="1" t="s">
        <v>2364</v>
      </c>
      <c r="C6" s="1" t="s">
        <v>2331</v>
      </c>
      <c r="D6" s="2" t="s">
        <v>11</v>
      </c>
      <c r="E6" s="5" t="s">
        <v>2360</v>
      </c>
      <c r="F6" s="5" t="s">
        <v>2361</v>
      </c>
      <c r="G6" s="2" t="s">
        <v>33</v>
      </c>
      <c r="H6" s="5" t="s">
        <v>2363</v>
      </c>
      <c r="I6" s="6">
        <v>1</v>
      </c>
      <c r="J6" s="6">
        <v>1</v>
      </c>
      <c r="K6" s="6">
        <v>4.2</v>
      </c>
      <c r="L6" s="7">
        <f t="shared" si="0"/>
        <v>5</v>
      </c>
      <c r="M6" s="18" t="s">
        <v>2358</v>
      </c>
      <c r="N6" s="20">
        <f t="shared" si="1"/>
        <v>4.2</v>
      </c>
      <c r="O6" s="20">
        <v>2</v>
      </c>
      <c r="P6" s="20">
        <f t="shared" si="2"/>
        <v>9</v>
      </c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</row>
    <row r="7" spans="1:41" s="4" customFormat="1">
      <c r="A7" s="1">
        <v>10</v>
      </c>
      <c r="B7" s="1" t="s">
        <v>2364</v>
      </c>
      <c r="C7" s="1" t="s">
        <v>2331</v>
      </c>
      <c r="D7" s="2" t="s">
        <v>11</v>
      </c>
      <c r="E7" s="5" t="s">
        <v>2360</v>
      </c>
      <c r="F7" s="5" t="s">
        <v>2361</v>
      </c>
      <c r="G7" s="2" t="s">
        <v>34</v>
      </c>
      <c r="H7" s="5" t="s">
        <v>2363</v>
      </c>
      <c r="I7" s="6">
        <v>1</v>
      </c>
      <c r="J7" s="6">
        <v>1</v>
      </c>
      <c r="K7" s="6">
        <v>4.2</v>
      </c>
      <c r="L7" s="7">
        <f t="shared" si="0"/>
        <v>5</v>
      </c>
      <c r="M7" s="18" t="s">
        <v>2358</v>
      </c>
      <c r="N7" s="20">
        <f t="shared" si="1"/>
        <v>4.2</v>
      </c>
      <c r="O7" s="20">
        <v>2</v>
      </c>
      <c r="P7" s="20">
        <f t="shared" si="2"/>
        <v>9</v>
      </c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</row>
    <row r="8" spans="1:41" s="4" customFormat="1">
      <c r="A8" s="1">
        <v>11</v>
      </c>
      <c r="B8" s="1" t="s">
        <v>2364</v>
      </c>
      <c r="C8" s="1" t="s">
        <v>2331</v>
      </c>
      <c r="D8" s="2" t="s">
        <v>11</v>
      </c>
      <c r="E8" s="5" t="s">
        <v>2360</v>
      </c>
      <c r="F8" s="5" t="s">
        <v>2361</v>
      </c>
      <c r="G8" s="2" t="s">
        <v>36</v>
      </c>
      <c r="H8" s="5" t="s">
        <v>2363</v>
      </c>
      <c r="I8" s="6">
        <v>1</v>
      </c>
      <c r="J8" s="6">
        <v>1</v>
      </c>
      <c r="K8" s="6">
        <v>4.2</v>
      </c>
      <c r="L8" s="7">
        <f t="shared" si="0"/>
        <v>5</v>
      </c>
      <c r="M8" s="18" t="s">
        <v>2358</v>
      </c>
      <c r="N8" s="20">
        <f t="shared" si="1"/>
        <v>4.2</v>
      </c>
      <c r="O8" s="20">
        <v>2</v>
      </c>
      <c r="P8" s="20">
        <f t="shared" si="2"/>
        <v>9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</row>
    <row r="9" spans="1:41" s="4" customFormat="1">
      <c r="A9" s="1">
        <v>12</v>
      </c>
      <c r="B9" s="1" t="s">
        <v>2364</v>
      </c>
      <c r="C9" s="1" t="s">
        <v>2331</v>
      </c>
      <c r="D9" s="2" t="s">
        <v>11</v>
      </c>
      <c r="E9" s="5" t="s">
        <v>2360</v>
      </c>
      <c r="F9" s="5" t="s">
        <v>2361</v>
      </c>
      <c r="G9" s="2" t="s">
        <v>37</v>
      </c>
      <c r="H9" s="5" t="s">
        <v>2363</v>
      </c>
      <c r="I9" s="6">
        <v>1</v>
      </c>
      <c r="J9" s="6">
        <v>1</v>
      </c>
      <c r="K9" s="6">
        <v>4.2</v>
      </c>
      <c r="L9" s="7">
        <f t="shared" si="0"/>
        <v>5</v>
      </c>
      <c r="M9" s="18" t="s">
        <v>2358</v>
      </c>
      <c r="N9" s="20">
        <f t="shared" si="1"/>
        <v>4.2</v>
      </c>
      <c r="O9" s="20">
        <v>2</v>
      </c>
      <c r="P9" s="20">
        <f t="shared" si="2"/>
        <v>9</v>
      </c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</row>
    <row r="10" spans="1:41" s="4" customFormat="1">
      <c r="A10" s="1">
        <v>13</v>
      </c>
      <c r="B10" s="1" t="s">
        <v>2364</v>
      </c>
      <c r="C10" s="1" t="s">
        <v>2331</v>
      </c>
      <c r="D10" s="2" t="s">
        <v>11</v>
      </c>
      <c r="E10" s="5" t="s">
        <v>2360</v>
      </c>
      <c r="F10" s="5" t="s">
        <v>2361</v>
      </c>
      <c r="G10" s="2" t="s">
        <v>38</v>
      </c>
      <c r="H10" s="5" t="s">
        <v>2363</v>
      </c>
      <c r="I10" s="6">
        <v>1</v>
      </c>
      <c r="J10" s="6">
        <v>1</v>
      </c>
      <c r="K10" s="6">
        <v>4.2</v>
      </c>
      <c r="L10" s="7">
        <f t="shared" si="0"/>
        <v>5</v>
      </c>
      <c r="M10" s="18" t="s">
        <v>2358</v>
      </c>
      <c r="N10" s="20">
        <f t="shared" si="1"/>
        <v>4.2</v>
      </c>
      <c r="O10" s="20">
        <v>2</v>
      </c>
      <c r="P10" s="20">
        <f t="shared" si="2"/>
        <v>9</v>
      </c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</row>
    <row r="11" spans="1:41" s="4" customFormat="1">
      <c r="A11" s="1">
        <v>14</v>
      </c>
      <c r="B11" s="1" t="s">
        <v>2364</v>
      </c>
      <c r="C11" s="1" t="s">
        <v>2331</v>
      </c>
      <c r="D11" s="2" t="s">
        <v>11</v>
      </c>
      <c r="E11" s="5" t="s">
        <v>2360</v>
      </c>
      <c r="F11" s="5" t="s">
        <v>2361</v>
      </c>
      <c r="G11" s="2" t="s">
        <v>39</v>
      </c>
      <c r="H11" s="5" t="s">
        <v>2363</v>
      </c>
      <c r="I11" s="6">
        <v>1</v>
      </c>
      <c r="J11" s="6">
        <v>1</v>
      </c>
      <c r="K11" s="6">
        <v>4.2</v>
      </c>
      <c r="L11" s="7">
        <f t="shared" si="0"/>
        <v>5</v>
      </c>
      <c r="M11" s="18" t="s">
        <v>2358</v>
      </c>
      <c r="N11" s="20">
        <f t="shared" si="1"/>
        <v>4.2</v>
      </c>
      <c r="O11" s="20">
        <v>2</v>
      </c>
      <c r="P11" s="20">
        <f t="shared" si="2"/>
        <v>9</v>
      </c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</row>
    <row r="12" spans="1:41" s="4" customFormat="1">
      <c r="A12" s="1">
        <v>15</v>
      </c>
      <c r="B12" s="1" t="s">
        <v>2364</v>
      </c>
      <c r="C12" s="1" t="s">
        <v>2331</v>
      </c>
      <c r="D12" s="2" t="s">
        <v>11</v>
      </c>
      <c r="E12" s="5" t="s">
        <v>2365</v>
      </c>
      <c r="F12" s="5" t="s">
        <v>2361</v>
      </c>
      <c r="G12" s="2" t="s">
        <v>81</v>
      </c>
      <c r="H12" s="5" t="s">
        <v>2363</v>
      </c>
      <c r="I12" s="6">
        <v>1</v>
      </c>
      <c r="J12" s="6">
        <v>1</v>
      </c>
      <c r="K12" s="6">
        <v>4.2</v>
      </c>
      <c r="L12" s="7">
        <f t="shared" si="0"/>
        <v>5</v>
      </c>
      <c r="M12" s="18" t="s">
        <v>2358</v>
      </c>
      <c r="N12" s="20">
        <f t="shared" si="1"/>
        <v>4.2</v>
      </c>
      <c r="O12" s="20">
        <v>2</v>
      </c>
      <c r="P12" s="20">
        <f t="shared" si="2"/>
        <v>9</v>
      </c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</row>
    <row r="13" spans="1:41" s="4" customFormat="1">
      <c r="A13" s="1">
        <v>16</v>
      </c>
      <c r="B13" s="1" t="s">
        <v>2364</v>
      </c>
      <c r="C13" s="1" t="s">
        <v>2331</v>
      </c>
      <c r="D13" s="2" t="s">
        <v>11</v>
      </c>
      <c r="E13" s="5" t="s">
        <v>2365</v>
      </c>
      <c r="F13" s="5" t="s">
        <v>2361</v>
      </c>
      <c r="G13" s="2" t="s">
        <v>82</v>
      </c>
      <c r="H13" s="5" t="s">
        <v>2363</v>
      </c>
      <c r="I13" s="6">
        <v>1</v>
      </c>
      <c r="J13" s="6">
        <v>1</v>
      </c>
      <c r="K13" s="6">
        <v>4.2</v>
      </c>
      <c r="L13" s="7">
        <f t="shared" si="0"/>
        <v>5</v>
      </c>
      <c r="M13" s="18" t="s">
        <v>2358</v>
      </c>
      <c r="N13" s="20">
        <f t="shared" si="1"/>
        <v>4.2</v>
      </c>
      <c r="O13" s="20">
        <v>2</v>
      </c>
      <c r="P13" s="20">
        <f t="shared" si="2"/>
        <v>9</v>
      </c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</row>
    <row r="14" spans="1:41" s="4" customFormat="1">
      <c r="A14" s="1">
        <v>17</v>
      </c>
      <c r="B14" s="1" t="s">
        <v>2364</v>
      </c>
      <c r="C14" s="1" t="s">
        <v>2331</v>
      </c>
      <c r="D14" s="2" t="s">
        <v>11</v>
      </c>
      <c r="E14" s="5" t="s">
        <v>2365</v>
      </c>
      <c r="F14" s="5" t="s">
        <v>2361</v>
      </c>
      <c r="G14" s="2" t="s">
        <v>83</v>
      </c>
      <c r="H14" s="5" t="s">
        <v>2363</v>
      </c>
      <c r="I14" s="6">
        <v>1</v>
      </c>
      <c r="J14" s="6">
        <v>1</v>
      </c>
      <c r="K14" s="6">
        <v>4.2</v>
      </c>
      <c r="L14" s="7">
        <f t="shared" si="0"/>
        <v>5</v>
      </c>
      <c r="M14" s="18" t="s">
        <v>2358</v>
      </c>
      <c r="N14" s="20">
        <f t="shared" si="1"/>
        <v>4.2</v>
      </c>
      <c r="O14" s="20">
        <v>2</v>
      </c>
      <c r="P14" s="20">
        <f t="shared" si="2"/>
        <v>9</v>
      </c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</row>
    <row r="15" spans="1:41" s="4" customFormat="1">
      <c r="A15" s="1">
        <v>18</v>
      </c>
      <c r="B15" s="1" t="s">
        <v>2364</v>
      </c>
      <c r="C15" s="1" t="s">
        <v>2331</v>
      </c>
      <c r="D15" s="2" t="s">
        <v>11</v>
      </c>
      <c r="E15" s="5" t="s">
        <v>2365</v>
      </c>
      <c r="F15" s="5" t="s">
        <v>2361</v>
      </c>
      <c r="G15" s="2" t="s">
        <v>84</v>
      </c>
      <c r="H15" s="5" t="s">
        <v>2363</v>
      </c>
      <c r="I15" s="6">
        <v>1</v>
      </c>
      <c r="J15" s="6">
        <v>1</v>
      </c>
      <c r="K15" s="6">
        <v>4.2</v>
      </c>
      <c r="L15" s="7">
        <f t="shared" si="0"/>
        <v>5</v>
      </c>
      <c r="M15" s="18" t="s">
        <v>2358</v>
      </c>
      <c r="N15" s="20">
        <f t="shared" si="1"/>
        <v>4.2</v>
      </c>
      <c r="O15" s="20">
        <v>2</v>
      </c>
      <c r="P15" s="20">
        <f t="shared" si="2"/>
        <v>9</v>
      </c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</row>
    <row r="16" spans="1:41" s="4" customFormat="1">
      <c r="A16" s="1">
        <v>19</v>
      </c>
      <c r="B16" s="1" t="s">
        <v>2364</v>
      </c>
      <c r="C16" s="1" t="s">
        <v>2329</v>
      </c>
      <c r="D16" s="2" t="s">
        <v>11</v>
      </c>
      <c r="E16" s="5" t="s">
        <v>2365</v>
      </c>
      <c r="F16" s="5" t="s">
        <v>2361</v>
      </c>
      <c r="G16" s="3" t="s">
        <v>2362</v>
      </c>
      <c r="H16" s="5" t="s">
        <v>2363</v>
      </c>
      <c r="I16" s="6">
        <v>1</v>
      </c>
      <c r="J16" s="6">
        <v>1</v>
      </c>
      <c r="K16" s="6">
        <f>56.37+4.1*2</f>
        <v>64.569999999999993</v>
      </c>
      <c r="L16" s="7">
        <f t="shared" si="0"/>
        <v>65</v>
      </c>
      <c r="M16" s="18" t="s">
        <v>2358</v>
      </c>
      <c r="N16" s="20">
        <f t="shared" si="1"/>
        <v>64.569999999999993</v>
      </c>
      <c r="O16" s="20">
        <v>2</v>
      </c>
      <c r="P16" s="20">
        <f t="shared" si="2"/>
        <v>130</v>
      </c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</row>
    <row r="17" spans="1:41" s="4" customFormat="1">
      <c r="A17" s="1">
        <v>20</v>
      </c>
      <c r="B17" s="1" t="s">
        <v>2364</v>
      </c>
      <c r="C17" s="1" t="s">
        <v>2329</v>
      </c>
      <c r="D17" s="2" t="s">
        <v>11</v>
      </c>
      <c r="E17" s="5" t="s">
        <v>2365</v>
      </c>
      <c r="F17" s="5" t="s">
        <v>2361</v>
      </c>
      <c r="G17" s="3" t="s">
        <v>69</v>
      </c>
      <c r="H17" s="5" t="s">
        <v>2363</v>
      </c>
      <c r="I17" s="6">
        <v>1</v>
      </c>
      <c r="J17" s="6">
        <v>1</v>
      </c>
      <c r="K17" s="6">
        <v>4.2</v>
      </c>
      <c r="L17" s="7">
        <f t="shared" si="0"/>
        <v>5</v>
      </c>
      <c r="M17" s="18" t="s">
        <v>2358</v>
      </c>
      <c r="N17" s="20">
        <f t="shared" si="1"/>
        <v>4.2</v>
      </c>
      <c r="O17" s="20">
        <v>2</v>
      </c>
      <c r="P17" s="20">
        <f t="shared" si="2"/>
        <v>9</v>
      </c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</row>
    <row r="18" spans="1:41" s="4" customFormat="1">
      <c r="A18" s="1">
        <v>21</v>
      </c>
      <c r="B18" s="1" t="s">
        <v>2364</v>
      </c>
      <c r="C18" s="1" t="s">
        <v>2329</v>
      </c>
      <c r="D18" s="2" t="s">
        <v>11</v>
      </c>
      <c r="E18" s="5" t="s">
        <v>2365</v>
      </c>
      <c r="F18" s="5" t="s">
        <v>2361</v>
      </c>
      <c r="G18" s="3" t="s">
        <v>41</v>
      </c>
      <c r="H18" s="5" t="s">
        <v>2363</v>
      </c>
      <c r="I18" s="6">
        <v>1</v>
      </c>
      <c r="J18" s="6">
        <v>1</v>
      </c>
      <c r="K18" s="6">
        <v>4.2</v>
      </c>
      <c r="L18" s="7">
        <f t="shared" si="0"/>
        <v>5</v>
      </c>
      <c r="M18" s="18" t="s">
        <v>2358</v>
      </c>
      <c r="N18" s="20">
        <f t="shared" si="1"/>
        <v>4.2</v>
      </c>
      <c r="O18" s="20">
        <v>2</v>
      </c>
      <c r="P18" s="20">
        <f t="shared" si="2"/>
        <v>9</v>
      </c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</row>
    <row r="19" spans="1:41" s="4" customFormat="1">
      <c r="A19" s="1">
        <v>22</v>
      </c>
      <c r="B19" s="1" t="s">
        <v>2364</v>
      </c>
      <c r="C19" s="1" t="s">
        <v>2329</v>
      </c>
      <c r="D19" s="2" t="s">
        <v>11</v>
      </c>
      <c r="E19" s="5" t="s">
        <v>2365</v>
      </c>
      <c r="F19" s="5" t="s">
        <v>2361</v>
      </c>
      <c r="G19" s="3" t="s">
        <v>33</v>
      </c>
      <c r="H19" s="5" t="s">
        <v>2363</v>
      </c>
      <c r="I19" s="6">
        <v>1</v>
      </c>
      <c r="J19" s="6">
        <v>1</v>
      </c>
      <c r="K19" s="6">
        <v>4.2</v>
      </c>
      <c r="L19" s="7">
        <f t="shared" si="0"/>
        <v>5</v>
      </c>
      <c r="M19" s="18" t="s">
        <v>2358</v>
      </c>
      <c r="N19" s="20">
        <f t="shared" si="1"/>
        <v>4.2</v>
      </c>
      <c r="O19" s="20">
        <v>2</v>
      </c>
      <c r="P19" s="20">
        <f t="shared" si="2"/>
        <v>9</v>
      </c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</row>
    <row r="20" spans="1:41" s="4" customFormat="1">
      <c r="A20" s="1">
        <v>23</v>
      </c>
      <c r="B20" s="1" t="s">
        <v>2364</v>
      </c>
      <c r="C20" s="1" t="s">
        <v>2329</v>
      </c>
      <c r="D20" s="2" t="s">
        <v>11</v>
      </c>
      <c r="E20" s="5" t="s">
        <v>2365</v>
      </c>
      <c r="F20" s="5" t="s">
        <v>2361</v>
      </c>
      <c r="G20" s="3" t="s">
        <v>34</v>
      </c>
      <c r="H20" s="5" t="s">
        <v>2363</v>
      </c>
      <c r="I20" s="6">
        <v>1</v>
      </c>
      <c r="J20" s="6">
        <v>1</v>
      </c>
      <c r="K20" s="6">
        <v>4.2</v>
      </c>
      <c r="L20" s="7">
        <f t="shared" si="0"/>
        <v>5</v>
      </c>
      <c r="M20" s="18" t="s">
        <v>2358</v>
      </c>
      <c r="N20" s="20">
        <f t="shared" si="1"/>
        <v>4.2</v>
      </c>
      <c r="O20" s="20">
        <v>2</v>
      </c>
      <c r="P20" s="20">
        <f t="shared" si="2"/>
        <v>9</v>
      </c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</row>
    <row r="21" spans="1:41" s="4" customFormat="1">
      <c r="A21" s="1">
        <v>24</v>
      </c>
      <c r="B21" s="1" t="s">
        <v>2364</v>
      </c>
      <c r="C21" s="1" t="s">
        <v>2329</v>
      </c>
      <c r="D21" s="2" t="s">
        <v>11</v>
      </c>
      <c r="E21" s="5" t="s">
        <v>2365</v>
      </c>
      <c r="F21" s="5" t="s">
        <v>2361</v>
      </c>
      <c r="G21" s="3" t="s">
        <v>36</v>
      </c>
      <c r="H21" s="5" t="s">
        <v>2363</v>
      </c>
      <c r="I21" s="6">
        <v>1</v>
      </c>
      <c r="J21" s="6">
        <v>1</v>
      </c>
      <c r="K21" s="6">
        <v>4.2</v>
      </c>
      <c r="L21" s="7">
        <f t="shared" si="0"/>
        <v>5</v>
      </c>
      <c r="M21" s="18" t="s">
        <v>2358</v>
      </c>
      <c r="N21" s="20">
        <f t="shared" si="1"/>
        <v>4.2</v>
      </c>
      <c r="O21" s="20">
        <v>2</v>
      </c>
      <c r="P21" s="20">
        <f t="shared" si="2"/>
        <v>9</v>
      </c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</row>
    <row r="22" spans="1:41" s="4" customFormat="1">
      <c r="A22" s="1">
        <v>25</v>
      </c>
      <c r="B22" s="1" t="s">
        <v>2364</v>
      </c>
      <c r="C22" s="1" t="s">
        <v>2329</v>
      </c>
      <c r="D22" s="2" t="s">
        <v>11</v>
      </c>
      <c r="E22" s="5" t="s">
        <v>2365</v>
      </c>
      <c r="F22" s="5" t="s">
        <v>2361</v>
      </c>
      <c r="G22" s="3" t="s">
        <v>37</v>
      </c>
      <c r="H22" s="5" t="s">
        <v>2363</v>
      </c>
      <c r="I22" s="6">
        <v>1</v>
      </c>
      <c r="J22" s="6">
        <v>1</v>
      </c>
      <c r="K22" s="6">
        <v>4.2</v>
      </c>
      <c r="L22" s="7">
        <f t="shared" si="0"/>
        <v>5</v>
      </c>
      <c r="M22" s="18" t="s">
        <v>2358</v>
      </c>
      <c r="N22" s="20">
        <f t="shared" si="1"/>
        <v>4.2</v>
      </c>
      <c r="O22" s="20">
        <v>2</v>
      </c>
      <c r="P22" s="20">
        <f t="shared" si="2"/>
        <v>9</v>
      </c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</row>
    <row r="23" spans="1:41" s="4" customFormat="1">
      <c r="A23" s="1">
        <v>26</v>
      </c>
      <c r="B23" s="1" t="s">
        <v>2364</v>
      </c>
      <c r="C23" s="1" t="s">
        <v>2329</v>
      </c>
      <c r="D23" s="2" t="s">
        <v>11</v>
      </c>
      <c r="E23" s="5" t="s">
        <v>2365</v>
      </c>
      <c r="F23" s="5" t="s">
        <v>2361</v>
      </c>
      <c r="G23" s="3" t="s">
        <v>38</v>
      </c>
      <c r="H23" s="5" t="s">
        <v>2363</v>
      </c>
      <c r="I23" s="6">
        <v>1</v>
      </c>
      <c r="J23" s="6">
        <v>1</v>
      </c>
      <c r="K23" s="6">
        <v>4.2</v>
      </c>
      <c r="L23" s="7">
        <f t="shared" si="0"/>
        <v>5</v>
      </c>
      <c r="M23" s="18" t="s">
        <v>2358</v>
      </c>
      <c r="N23" s="20">
        <f t="shared" si="1"/>
        <v>4.2</v>
      </c>
      <c r="O23" s="20">
        <v>2</v>
      </c>
      <c r="P23" s="20">
        <f t="shared" si="2"/>
        <v>9</v>
      </c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</row>
    <row r="24" spans="1:41" s="4" customFormat="1">
      <c r="A24" s="1">
        <v>27</v>
      </c>
      <c r="B24" s="1" t="s">
        <v>2364</v>
      </c>
      <c r="C24" s="1" t="s">
        <v>2329</v>
      </c>
      <c r="D24" s="2" t="s">
        <v>11</v>
      </c>
      <c r="E24" s="5" t="s">
        <v>2366</v>
      </c>
      <c r="F24" s="5" t="s">
        <v>2361</v>
      </c>
      <c r="G24" s="3" t="s">
        <v>39</v>
      </c>
      <c r="H24" s="5" t="s">
        <v>2363</v>
      </c>
      <c r="I24" s="6">
        <v>1</v>
      </c>
      <c r="J24" s="6">
        <v>1</v>
      </c>
      <c r="K24" s="6">
        <v>4.2</v>
      </c>
      <c r="L24" s="7">
        <f t="shared" si="0"/>
        <v>5</v>
      </c>
      <c r="M24" s="18" t="s">
        <v>2358</v>
      </c>
      <c r="N24" s="20">
        <f t="shared" si="1"/>
        <v>4.2</v>
      </c>
      <c r="O24" s="20">
        <v>2</v>
      </c>
      <c r="P24" s="20">
        <f t="shared" si="2"/>
        <v>9</v>
      </c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</row>
    <row r="25" spans="1:41" s="4" customFormat="1">
      <c r="A25" s="1">
        <v>28</v>
      </c>
      <c r="B25" s="1" t="s">
        <v>2364</v>
      </c>
      <c r="C25" s="1" t="s">
        <v>2329</v>
      </c>
      <c r="D25" s="2" t="s">
        <v>11</v>
      </c>
      <c r="E25" s="5" t="s">
        <v>2366</v>
      </c>
      <c r="F25" s="5" t="s">
        <v>2361</v>
      </c>
      <c r="G25" s="3" t="s">
        <v>81</v>
      </c>
      <c r="H25" s="5" t="s">
        <v>2363</v>
      </c>
      <c r="I25" s="6">
        <v>1</v>
      </c>
      <c r="J25" s="6">
        <v>1</v>
      </c>
      <c r="K25" s="6">
        <v>4.2</v>
      </c>
      <c r="L25" s="7">
        <f t="shared" si="0"/>
        <v>5</v>
      </c>
      <c r="M25" s="18" t="s">
        <v>2358</v>
      </c>
      <c r="N25" s="20">
        <f t="shared" si="1"/>
        <v>4.2</v>
      </c>
      <c r="O25" s="20">
        <v>2</v>
      </c>
      <c r="P25" s="20">
        <f t="shared" si="2"/>
        <v>9</v>
      </c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</row>
    <row r="26" spans="1:41" s="4" customFormat="1">
      <c r="A26" s="1">
        <v>29</v>
      </c>
      <c r="B26" s="1" t="s">
        <v>2364</v>
      </c>
      <c r="C26" s="1" t="s">
        <v>2329</v>
      </c>
      <c r="D26" s="2" t="s">
        <v>11</v>
      </c>
      <c r="E26" s="5" t="s">
        <v>2366</v>
      </c>
      <c r="F26" s="5" t="s">
        <v>2361</v>
      </c>
      <c r="G26" s="3" t="s">
        <v>82</v>
      </c>
      <c r="H26" s="5" t="s">
        <v>2363</v>
      </c>
      <c r="I26" s="6">
        <v>1</v>
      </c>
      <c r="J26" s="6">
        <v>1</v>
      </c>
      <c r="K26" s="6">
        <v>4.2</v>
      </c>
      <c r="L26" s="7">
        <f t="shared" si="0"/>
        <v>5</v>
      </c>
      <c r="M26" s="18" t="s">
        <v>2358</v>
      </c>
      <c r="N26" s="20">
        <f t="shared" si="1"/>
        <v>4.2</v>
      </c>
      <c r="O26" s="20">
        <v>2</v>
      </c>
      <c r="P26" s="20">
        <f t="shared" si="2"/>
        <v>9</v>
      </c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</row>
    <row r="27" spans="1:41" s="4" customFormat="1">
      <c r="A27" s="1">
        <v>30</v>
      </c>
      <c r="B27" s="1" t="s">
        <v>2364</v>
      </c>
      <c r="C27" s="1" t="s">
        <v>2329</v>
      </c>
      <c r="D27" s="2" t="s">
        <v>11</v>
      </c>
      <c r="E27" s="5" t="s">
        <v>2366</v>
      </c>
      <c r="F27" s="5" t="s">
        <v>2361</v>
      </c>
      <c r="G27" s="3" t="s">
        <v>83</v>
      </c>
      <c r="H27" s="5" t="s">
        <v>2363</v>
      </c>
      <c r="I27" s="6">
        <v>1</v>
      </c>
      <c r="J27" s="6">
        <v>1</v>
      </c>
      <c r="K27" s="6">
        <v>4.2</v>
      </c>
      <c r="L27" s="7">
        <f t="shared" si="0"/>
        <v>5</v>
      </c>
      <c r="M27" s="18" t="s">
        <v>2358</v>
      </c>
      <c r="N27" s="20">
        <f t="shared" si="1"/>
        <v>4.2</v>
      </c>
      <c r="O27" s="20">
        <v>2</v>
      </c>
      <c r="P27" s="20">
        <f t="shared" si="2"/>
        <v>9</v>
      </c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</row>
    <row r="28" spans="1:41" s="4" customFormat="1">
      <c r="A28" s="1">
        <v>31</v>
      </c>
      <c r="B28" s="1" t="s">
        <v>2364</v>
      </c>
      <c r="C28" s="1" t="s">
        <v>2329</v>
      </c>
      <c r="D28" s="2" t="s">
        <v>11</v>
      </c>
      <c r="E28" s="5" t="s">
        <v>2366</v>
      </c>
      <c r="F28" s="5" t="s">
        <v>2361</v>
      </c>
      <c r="G28" s="3" t="s">
        <v>84</v>
      </c>
      <c r="H28" s="5" t="s">
        <v>2363</v>
      </c>
      <c r="I28" s="6">
        <v>1</v>
      </c>
      <c r="J28" s="6">
        <v>1</v>
      </c>
      <c r="K28" s="6">
        <v>4.2</v>
      </c>
      <c r="L28" s="7">
        <f t="shared" si="0"/>
        <v>5</v>
      </c>
      <c r="M28" s="18" t="s">
        <v>2358</v>
      </c>
      <c r="N28" s="20">
        <f t="shared" si="1"/>
        <v>4.2</v>
      </c>
      <c r="O28" s="20">
        <v>2</v>
      </c>
      <c r="P28" s="20">
        <f t="shared" si="2"/>
        <v>9</v>
      </c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</row>
    <row r="29" spans="1:41" s="4" customFormat="1">
      <c r="A29" s="1">
        <v>31</v>
      </c>
      <c r="B29" s="1" t="s">
        <v>2364</v>
      </c>
      <c r="C29" s="1" t="s">
        <v>2329</v>
      </c>
      <c r="D29" s="2" t="s">
        <v>11</v>
      </c>
      <c r="E29" s="5" t="s">
        <v>2366</v>
      </c>
      <c r="F29" s="5" t="s">
        <v>2361</v>
      </c>
      <c r="G29" s="3" t="s">
        <v>2367</v>
      </c>
      <c r="H29" s="5" t="s">
        <v>2363</v>
      </c>
      <c r="I29" s="6">
        <v>1</v>
      </c>
      <c r="J29" s="6">
        <v>1</v>
      </c>
      <c r="K29" s="6">
        <f>4.2+3.2*2+2</f>
        <v>12.600000000000001</v>
      </c>
      <c r="L29" s="7">
        <f t="shared" si="0"/>
        <v>13</v>
      </c>
      <c r="M29" s="18" t="s">
        <v>2368</v>
      </c>
      <c r="N29" s="20">
        <f t="shared" si="1"/>
        <v>12.600000000000001</v>
      </c>
      <c r="O29" s="20">
        <v>2</v>
      </c>
      <c r="P29" s="20">
        <f t="shared" si="2"/>
        <v>26</v>
      </c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</row>
    <row r="30" spans="1:41" s="4" customFormat="1">
      <c r="A30" s="1">
        <v>32</v>
      </c>
      <c r="B30" s="1"/>
      <c r="C30" s="1"/>
      <c r="D30" s="2"/>
      <c r="E30" s="5"/>
      <c r="F30" s="5"/>
      <c r="G30" s="2"/>
      <c r="H30" s="5"/>
      <c r="I30" s="6"/>
      <c r="J30" s="6"/>
      <c r="K30" s="6"/>
      <c r="L30" s="7"/>
      <c r="M30" s="18"/>
      <c r="N30" s="20"/>
      <c r="O30" s="20"/>
      <c r="P30" s="20" t="str">
        <f t="shared" si="2"/>
        <v/>
      </c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</row>
    <row r="31" spans="1:41" s="4" customFormat="1">
      <c r="A31" s="1">
        <v>33</v>
      </c>
      <c r="B31" s="1"/>
      <c r="C31" s="1"/>
      <c r="D31" s="2"/>
      <c r="E31" s="5"/>
      <c r="F31" s="5"/>
      <c r="G31" s="2"/>
      <c r="H31" s="5"/>
      <c r="I31" s="6"/>
      <c r="J31" s="6"/>
      <c r="K31" s="6"/>
      <c r="L31" s="7"/>
      <c r="M31" s="18"/>
      <c r="N31" s="20"/>
      <c r="O31" s="20"/>
      <c r="P31" s="20" t="str">
        <f t="shared" si="2"/>
        <v/>
      </c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</row>
    <row r="32" spans="1:41" s="4" customFormat="1">
      <c r="A32" s="1">
        <v>34</v>
      </c>
      <c r="B32" s="1"/>
      <c r="C32" s="1"/>
      <c r="D32" s="2"/>
      <c r="E32" s="5"/>
      <c r="F32" s="5"/>
      <c r="G32" s="2"/>
      <c r="H32" s="5"/>
      <c r="I32" s="6"/>
      <c r="J32" s="6"/>
      <c r="K32" s="6"/>
      <c r="L32" s="7"/>
      <c r="M32" s="18"/>
      <c r="N32" s="20"/>
      <c r="O32" s="20"/>
      <c r="P32" s="20" t="str">
        <f t="shared" si="2"/>
        <v/>
      </c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</row>
    <row r="33" spans="1:44" s="4" customFormat="1">
      <c r="A33" s="1">
        <v>35</v>
      </c>
      <c r="B33" s="1"/>
      <c r="C33" s="1"/>
      <c r="D33" s="2"/>
      <c r="E33" s="5"/>
      <c r="F33" s="5"/>
      <c r="G33" s="2"/>
      <c r="H33" s="5"/>
      <c r="I33" s="6"/>
      <c r="J33" s="6"/>
      <c r="K33" s="6"/>
      <c r="L33" s="7"/>
      <c r="M33" s="18"/>
      <c r="N33" s="20"/>
      <c r="O33" s="20"/>
      <c r="P33" s="20" t="str">
        <f t="shared" si="2"/>
        <v/>
      </c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</row>
    <row r="34" spans="1:44" s="4" customFormat="1">
      <c r="A34" s="1">
        <v>36</v>
      </c>
      <c r="B34" s="1"/>
      <c r="C34" s="1"/>
      <c r="D34" s="2"/>
      <c r="E34" s="5"/>
      <c r="F34" s="5"/>
      <c r="G34" s="2"/>
      <c r="H34" s="5"/>
      <c r="I34" s="6"/>
      <c r="J34" s="6"/>
      <c r="K34" s="6"/>
      <c r="L34" s="7"/>
      <c r="M34" s="18"/>
      <c r="N34" s="20"/>
      <c r="O34" s="20"/>
      <c r="P34" s="20" t="str">
        <f t="shared" si="2"/>
        <v/>
      </c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</row>
    <row r="35" spans="1:44" s="4" customFormat="1">
      <c r="A35" s="1">
        <v>37</v>
      </c>
      <c r="B35" s="1"/>
      <c r="C35" s="1"/>
      <c r="D35" s="2"/>
      <c r="E35" s="5"/>
      <c r="F35" s="5"/>
      <c r="G35" s="2"/>
      <c r="H35" s="5"/>
      <c r="I35" s="6"/>
      <c r="J35" s="6"/>
      <c r="K35" s="6"/>
      <c r="L35" s="7"/>
      <c r="M35" s="18"/>
      <c r="N35" s="20"/>
      <c r="O35" s="20"/>
      <c r="P35" s="20" t="str">
        <f t="shared" si="2"/>
        <v/>
      </c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</row>
    <row r="36" spans="1:44" s="4" customFormat="1">
      <c r="A36" s="1">
        <v>38</v>
      </c>
      <c r="B36" s="1"/>
      <c r="C36" s="1"/>
      <c r="D36" s="2"/>
      <c r="E36" s="5"/>
      <c r="F36" s="5"/>
      <c r="G36" s="2"/>
      <c r="H36" s="5"/>
      <c r="I36" s="6"/>
      <c r="J36" s="6"/>
      <c r="K36" s="6"/>
      <c r="L36" s="7"/>
      <c r="M36" s="18"/>
      <c r="N36" s="20"/>
      <c r="O36" s="20"/>
      <c r="P36" s="20" t="str">
        <f t="shared" si="2"/>
        <v/>
      </c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</row>
    <row r="37" spans="1:44" s="4" customFormat="1">
      <c r="A37" s="1">
        <v>39</v>
      </c>
      <c r="B37" s="1"/>
      <c r="C37" s="1"/>
      <c r="D37" s="2"/>
      <c r="E37" s="5"/>
      <c r="F37" s="5"/>
      <c r="G37" s="2"/>
      <c r="H37" s="5"/>
      <c r="I37" s="6"/>
      <c r="J37" s="6"/>
      <c r="K37" s="6"/>
      <c r="L37" s="7"/>
      <c r="M37" s="18"/>
      <c r="N37" s="20"/>
      <c r="O37" s="20"/>
      <c r="P37" s="20" t="str">
        <f t="shared" si="2"/>
        <v/>
      </c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</row>
    <row r="38" spans="1:44" s="4" customFormat="1">
      <c r="A38" s="1">
        <v>40</v>
      </c>
      <c r="B38" s="1"/>
      <c r="C38" s="1"/>
      <c r="D38" s="2"/>
      <c r="E38" s="5"/>
      <c r="F38" s="5"/>
      <c r="G38" s="2"/>
      <c r="H38" s="5"/>
      <c r="I38" s="6"/>
      <c r="J38" s="6"/>
      <c r="K38" s="6"/>
      <c r="L38" s="7"/>
      <c r="M38" s="18"/>
      <c r="N38" s="20"/>
      <c r="O38" s="20"/>
      <c r="P38" s="20" t="str">
        <f t="shared" si="2"/>
        <v/>
      </c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</row>
    <row r="39" spans="1:44" s="4" customFormat="1">
      <c r="A39" s="1">
        <v>41</v>
      </c>
      <c r="B39" s="1"/>
      <c r="C39" s="1"/>
      <c r="D39" s="2"/>
      <c r="E39" s="5"/>
      <c r="F39" s="5"/>
      <c r="G39" s="2"/>
      <c r="H39" s="5"/>
      <c r="I39" s="6"/>
      <c r="J39" s="6"/>
      <c r="K39" s="6"/>
      <c r="L39" s="7"/>
      <c r="M39" s="18"/>
      <c r="N39" s="20"/>
      <c r="O39" s="20"/>
      <c r="P39" s="20" t="str">
        <f t="shared" si="2"/>
        <v/>
      </c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</row>
    <row r="40" spans="1:44" s="4" customFormat="1">
      <c r="A40" s="1">
        <v>42</v>
      </c>
      <c r="B40" s="1"/>
      <c r="C40" s="1"/>
      <c r="D40" s="2"/>
      <c r="E40" s="5"/>
      <c r="F40" s="5"/>
      <c r="G40" s="2"/>
      <c r="H40" s="5"/>
      <c r="I40" s="6"/>
      <c r="J40" s="6"/>
      <c r="K40" s="6"/>
      <c r="L40" s="7"/>
      <c r="M40" s="18"/>
      <c r="N40" s="20"/>
      <c r="O40" s="20"/>
      <c r="P40" s="20" t="str">
        <f t="shared" si="2"/>
        <v/>
      </c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</row>
    <row r="41" spans="1:44" s="4" customFormat="1">
      <c r="A41" s="1">
        <v>43</v>
      </c>
      <c r="B41" s="1"/>
      <c r="C41" s="1"/>
      <c r="D41" s="2"/>
      <c r="E41" s="5"/>
      <c r="F41" s="5"/>
      <c r="G41" s="2"/>
      <c r="H41" s="5"/>
      <c r="I41" s="6"/>
      <c r="J41" s="6"/>
      <c r="K41" s="6"/>
      <c r="L41" s="7"/>
      <c r="M41" s="18"/>
      <c r="N41" s="20"/>
      <c r="O41" s="20"/>
      <c r="P41" s="20" t="str">
        <f t="shared" si="2"/>
        <v/>
      </c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</row>
    <row r="42" spans="1:44" s="10" customFormat="1">
      <c r="D42" s="11"/>
      <c r="E42" s="11"/>
      <c r="F42" s="23"/>
      <c r="G42" s="59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</row>
    <row r="43" spans="1:44" s="10" customFormat="1">
      <c r="D43" s="11"/>
      <c r="E43" s="11"/>
      <c r="F43" s="23"/>
      <c r="G43" s="59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</row>
    <row r="44" spans="1:44" s="10" customFormat="1">
      <c r="D44" s="11"/>
      <c r="E44" s="11"/>
      <c r="F44" s="23"/>
      <c r="G44" s="59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12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</row>
    <row r="45" spans="1:44" s="10" customFormat="1">
      <c r="D45" s="11"/>
      <c r="E45" s="11"/>
      <c r="F45" s="23"/>
      <c r="G45" s="59"/>
      <c r="H45" s="13"/>
      <c r="I45" s="12"/>
      <c r="J45" s="13"/>
      <c r="K45" s="12"/>
      <c r="L45" s="12"/>
      <c r="M45" s="12"/>
      <c r="N45" s="12"/>
      <c r="O45" s="12"/>
      <c r="P45" s="12"/>
      <c r="Q45" s="57"/>
      <c r="R45" s="57"/>
      <c r="S45" s="12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</row>
    <row r="46" spans="1:44" s="10" customFormat="1">
      <c r="D46" s="11"/>
      <c r="E46" s="11"/>
      <c r="F46" s="23"/>
      <c r="G46" s="59"/>
      <c r="H46" s="5"/>
      <c r="I46" s="58" t="s">
        <v>2327</v>
      </c>
      <c r="J46" s="3" t="s">
        <v>2354</v>
      </c>
      <c r="K46" s="14" t="s">
        <v>2355</v>
      </c>
      <c r="L46" s="60" t="s">
        <v>2356</v>
      </c>
      <c r="M46" s="60" t="s">
        <v>2369</v>
      </c>
      <c r="N46" s="62" t="s">
        <v>2370</v>
      </c>
      <c r="O46" s="12"/>
      <c r="P46" s="12"/>
      <c r="Q46" s="57"/>
      <c r="R46" s="57"/>
      <c r="S46" s="12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</row>
    <row r="47" spans="1:44">
      <c r="G47" s="59"/>
      <c r="H47" s="5" t="s">
        <v>2371</v>
      </c>
      <c r="I47" s="16" t="e">
        <f>ROUNDUP(SUMIFS($L$2:$L$41,$H$2:$H$41,$H47,#REF!,I$46),0)</f>
        <v>#REF!</v>
      </c>
      <c r="J47" s="16" t="e">
        <f>ROUNDUP(SUMIFS($L$2:$L$41,$H$2:$H$41,$H47,#REF!,J$46),0)</f>
        <v>#REF!</v>
      </c>
      <c r="K47" s="16" t="e">
        <f>ROUNDUP(SUMIFS($L$2:$L$41,$H$2:$H$41,$H47,#REF!,K$46),0)</f>
        <v>#REF!</v>
      </c>
      <c r="L47" s="16" t="e">
        <f>ROUNDUP(SUMIFS($L$2:$L$41,$H$2:$H$41,$H47,#REF!,L$46),0)</f>
        <v>#REF!</v>
      </c>
      <c r="M47" s="16" t="e">
        <f>ROUNDUP(SUMIFS($L$2:$L$41,$H$2:$H$41,$H47,#REF!,M$46),0)</f>
        <v>#REF!</v>
      </c>
      <c r="N47" s="63">
        <f>ROUNDUP(SUMIF($H$2:$H$41,$H47,$L$2:$L$41),0)</f>
        <v>0</v>
      </c>
      <c r="Q47" s="57"/>
      <c r="R47" s="57"/>
    </row>
    <row r="48" spans="1:44">
      <c r="G48" s="59"/>
      <c r="H48" s="5" t="s">
        <v>2372</v>
      </c>
      <c r="I48" s="16" t="e">
        <f>ROUNDUP(SUMIFS($L$2:$L$41,$H$2:$H$41,$H48,#REF!,I$46),0)</f>
        <v>#REF!</v>
      </c>
      <c r="J48" s="16" t="e">
        <f>ROUNDUP(SUMIFS($L$2:$L$41,$H$2:$H$41,$H48,#REF!,J$46),0)</f>
        <v>#REF!</v>
      </c>
      <c r="K48" s="16" t="e">
        <f>ROUNDUP(SUMIFS($L$2:$L$41,$H$2:$H$41,$H48,#REF!,K$46),0)</f>
        <v>#REF!</v>
      </c>
      <c r="L48" s="16" t="e">
        <f>ROUNDUP(SUMIFS($L$2:$L$41,$H$2:$H$41,$H48,#REF!,L$46),0)</f>
        <v>#REF!</v>
      </c>
      <c r="M48" s="16" t="e">
        <f>ROUNDUP(SUMIFS($L$2:$L$41,$H$2:$H$41,$H48,#REF!,M$46),0)</f>
        <v>#REF!</v>
      </c>
      <c r="N48" s="63">
        <f>ROUNDUP(SUMIF($H$2:$H$41,$H48,$L$2:$L$41),0)</f>
        <v>0</v>
      </c>
      <c r="Q48" s="57"/>
      <c r="R48" s="57"/>
    </row>
    <row r="49" spans="1:44" s="13" customFormat="1">
      <c r="A49" s="12"/>
      <c r="B49" s="12"/>
      <c r="C49" s="12"/>
      <c r="F49" s="15"/>
      <c r="G49" s="59"/>
      <c r="H49" s="5"/>
      <c r="I49" s="16" t="e">
        <f>ROUNDUP(SUMIFS($L$2:$L$41,$H$2:$H$41,$H49,#REF!,I$46),0)</f>
        <v>#REF!</v>
      </c>
      <c r="J49" s="16" t="e">
        <f>ROUNDUP(SUMIFS($L$2:$L$41,$H$2:$H$41,$H49,#REF!,J$46),0)</f>
        <v>#REF!</v>
      </c>
      <c r="K49" s="16" t="e">
        <f>ROUNDUP(SUMIFS($L$2:$L$41,$H$2:$H$41,$H49,#REF!,K$46),0)</f>
        <v>#REF!</v>
      </c>
      <c r="L49" s="16" t="e">
        <f>ROUNDUP(SUMIFS($L$2:$L$41,$H$2:$H$41,$H49,#REF!,L$46),0)</f>
        <v>#REF!</v>
      </c>
      <c r="M49" s="16" t="e">
        <f>ROUNDUP(SUMIFS($L$2:$L$41,$H$2:$H$41,$H49,#REF!,M$46),0)</f>
        <v>#REF!</v>
      </c>
      <c r="N49" s="63">
        <f>ROUNDUP(SUMIF($H$2:$H$41,$H49,$L$2:$L$41),0)</f>
        <v>0</v>
      </c>
      <c r="O49" s="12"/>
      <c r="P49" s="12"/>
      <c r="Q49" s="57"/>
      <c r="R49" s="57"/>
      <c r="S49" s="12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</row>
    <row r="50" spans="1:44" s="13" customFormat="1">
      <c r="A50" s="12"/>
      <c r="B50" s="12"/>
      <c r="C50" s="12"/>
      <c r="F50" s="15"/>
      <c r="G50" s="59"/>
      <c r="H50" s="18" t="s">
        <v>2357</v>
      </c>
      <c r="I50" s="16" t="e">
        <f>ROUNDUP(SUMIFS(#REF!,$M$2:$M$41,$H50,#REF!,I$46)+SUMIFS($P$2:$P$41,#REF!,$H50,#REF!,I$46),0)</f>
        <v>#REF!</v>
      </c>
      <c r="J50" s="16" t="e">
        <f>ROUNDUP(SUMIFS(#REF!,$M$2:$M$41,$H50,#REF!,J$46)+SUMIFS($P$2:$P$41,#REF!,$H50,#REF!,J$46),0)</f>
        <v>#REF!</v>
      </c>
      <c r="K50" s="16" t="e">
        <f>ROUNDUP(SUMIFS(#REF!,$M$2:$M$41,$H50,#REF!,K$46)+SUMIFS($P$2:$P$41,#REF!,$H50,#REF!,K$46),0)</f>
        <v>#REF!</v>
      </c>
      <c r="L50" s="16" t="e">
        <f>ROUNDUP(SUMIFS(#REF!,$M$2:$M$41,$H50,#REF!,L$46)+SUMIFS($P$2:$P$41,#REF!,$H50,#REF!,L$46),0)</f>
        <v>#REF!</v>
      </c>
      <c r="M50" s="16" t="e">
        <f>ROUNDUP(SUMIFS(#REF!,$M$2:$M$41,$H50,#REF!,M$46)+SUMIFS($P$2:$P$41,#REF!,$H50,#REF!,M$46),0)</f>
        <v>#REF!</v>
      </c>
      <c r="N50" s="63" t="e">
        <f>ROUNDUP(SUMIF($M$2:$M$41,$H50,#REF!)+SUMIF(#REF!,$H50,$P$2:$P$41),0)</f>
        <v>#REF!</v>
      </c>
      <c r="O50" s="12"/>
      <c r="P50" s="12"/>
      <c r="Q50" s="57"/>
      <c r="R50" s="57"/>
      <c r="S50" s="12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</row>
    <row r="51" spans="1:44" s="13" customFormat="1">
      <c r="A51" s="12"/>
      <c r="B51" s="12"/>
      <c r="C51" s="12"/>
      <c r="F51" s="15"/>
      <c r="G51" s="59"/>
      <c r="H51" s="18" t="s">
        <v>2368</v>
      </c>
      <c r="I51" s="16" t="e">
        <f>ROUNDUP(SUMIFS(#REF!,$M$2:$M$41,$H51,#REF!,I$46)+SUMIFS($P$2:$P$41,#REF!,$H51,#REF!,I$46),0)</f>
        <v>#REF!</v>
      </c>
      <c r="J51" s="16" t="e">
        <f>ROUNDUP(SUMIFS(#REF!,$M$2:$M$41,$H51,#REF!,J$46)+SUMIFS($P$2:$P$41,#REF!,$H51,#REF!,J$46),0)</f>
        <v>#REF!</v>
      </c>
      <c r="K51" s="16" t="e">
        <f>ROUNDUP(SUMIFS(#REF!,$M$2:$M$41,$H51,#REF!,K$46)+SUMIFS($P$2:$P$41,#REF!,$H51,#REF!,K$46),0)</f>
        <v>#REF!</v>
      </c>
      <c r="L51" s="16" t="e">
        <f>ROUNDUP(SUMIFS(#REF!,$M$2:$M$41,$H51,#REF!,L$46)+SUMIFS($P$2:$P$41,#REF!,$H51,#REF!,L$46),0)</f>
        <v>#REF!</v>
      </c>
      <c r="M51" s="16" t="e">
        <f>ROUNDUP(SUMIFS(#REF!,$M$2:$M$41,$H51,#REF!,M$46)+SUMIFS($P$2:$P$41,#REF!,$H51,#REF!,M$46),0)</f>
        <v>#REF!</v>
      </c>
      <c r="N51" s="63" t="e">
        <f>ROUNDUP(SUMIF($M$2:$M$41,$H51,#REF!)+SUMIF(#REF!,$H51,$P$2:$P$41),0)</f>
        <v>#REF!</v>
      </c>
      <c r="O51" s="12"/>
      <c r="P51" s="12"/>
      <c r="Q51" s="57"/>
      <c r="R51" s="57"/>
      <c r="S51" s="12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</row>
    <row r="52" spans="1:44" s="13" customFormat="1">
      <c r="A52" s="12"/>
      <c r="B52" s="12"/>
      <c r="C52" s="12"/>
      <c r="F52" s="15"/>
      <c r="G52" s="17"/>
      <c r="H52" s="18" t="s">
        <v>2358</v>
      </c>
      <c r="I52" s="16" t="e">
        <f>ROUNDUP(SUMIFS(#REF!,$M$2:$M$41,$H52,#REF!,I$46)+SUMIFS($P$2:$P$41,#REF!,$H52,#REF!,I$46),0)</f>
        <v>#REF!</v>
      </c>
      <c r="J52" s="16" t="e">
        <f>ROUNDUP(SUMIFS(#REF!,$M$2:$M$41,$H52,#REF!,J$46)+SUMIFS($P$2:$P$41,#REF!,$H52,#REF!,J$46),0)</f>
        <v>#REF!</v>
      </c>
      <c r="K52" s="16" t="e">
        <f>ROUNDUP(SUMIFS(#REF!,$M$2:$M$41,$H52,#REF!,K$46)+SUMIFS($P$2:$P$41,#REF!,$H52,#REF!,K$46),0)</f>
        <v>#REF!</v>
      </c>
      <c r="L52" s="16" t="e">
        <f>ROUNDUP(SUMIFS(#REF!,$M$2:$M$41,$H52,#REF!,L$46)+SUMIFS($P$2:$P$41,#REF!,$H52,#REF!,L$46),0)</f>
        <v>#REF!</v>
      </c>
      <c r="M52" s="16" t="e">
        <f>ROUNDUP(SUMIFS(#REF!,$M$2:$M$41,$H52,#REF!,M$46)+SUMIFS($P$2:$P$41,#REF!,$H52,#REF!,M$46),0)</f>
        <v>#REF!</v>
      </c>
      <c r="N52" s="63" t="e">
        <f>ROUNDUP(SUMIF($M$2:$M$41,$H52,#REF!)+SUMIF(#REF!,$H52,$P$2:$P$41),0)</f>
        <v>#REF!</v>
      </c>
      <c r="O52" s="12"/>
      <c r="P52" s="12"/>
      <c r="Q52" s="57"/>
      <c r="R52" s="57"/>
      <c r="S52" s="12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</row>
    <row r="53" spans="1:44" s="13" customFormat="1">
      <c r="A53" s="12"/>
      <c r="B53" s="12"/>
      <c r="C53" s="12"/>
      <c r="F53" s="15"/>
      <c r="G53" s="17"/>
      <c r="H53" s="18"/>
      <c r="I53" s="16" t="e">
        <f>ROUNDUP(SUMIFS(#REF!,$M$2:$M$41,$H53,#REF!,I$46)+SUMIFS($P$2:$P$41,#REF!,$H53,#REF!,I$46),0)</f>
        <v>#REF!</v>
      </c>
      <c r="J53" s="16" t="e">
        <f>ROUNDUP(SUMIFS(#REF!,$M$2:$M$41,$H53,#REF!,J$46)+SUMIFS($P$2:$P$41,#REF!,$H53,#REF!,J$46),0)</f>
        <v>#REF!</v>
      </c>
      <c r="K53" s="16" t="e">
        <f>ROUNDUP(SUMIFS(#REF!,$M$2:$M$41,$H53,#REF!,K$46)+SUMIFS($P$2:$P$41,#REF!,$H53,#REF!,K$46),0)</f>
        <v>#REF!</v>
      </c>
      <c r="L53" s="16" t="e">
        <f>ROUNDUP(SUMIFS(#REF!,$M$2:$M$41,$H53,#REF!,L$46)+SUMIFS($P$2:$P$41,#REF!,$H53,#REF!,L$46),0)</f>
        <v>#REF!</v>
      </c>
      <c r="M53" s="16" t="e">
        <f>ROUNDUP(SUMIFS(#REF!,$M$2:$M$41,$H53,#REF!,M$46)+SUMIFS($P$2:$P$41,#REF!,$H53,#REF!,M$46),0)</f>
        <v>#REF!</v>
      </c>
      <c r="N53" s="63" t="e">
        <f>ROUNDUP(SUMIF($M$2:$M$41,$H53,#REF!)+SUMIF(#REF!,$H53,$P$2:$P$41),0)</f>
        <v>#REF!</v>
      </c>
      <c r="O53" s="12"/>
      <c r="P53" s="12"/>
      <c r="Q53" s="57"/>
      <c r="R53" s="57"/>
      <c r="S53" s="12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</row>
    <row r="54" spans="1:44" s="13" customFormat="1">
      <c r="A54" s="12"/>
      <c r="B54" s="12"/>
      <c r="C54" s="12"/>
      <c r="F54" s="15"/>
      <c r="G54" s="17"/>
      <c r="H54" s="18"/>
      <c r="I54" s="16" t="e">
        <f>ROUNDUP(SUMIFS(#REF!,$M$2:$M$41,$H54,#REF!,I$46)+SUMIFS($P$2:$P$41,#REF!,$H54,#REF!,I$46),0)</f>
        <v>#REF!</v>
      </c>
      <c r="J54" s="16" t="e">
        <f>ROUNDUP(SUMIFS(#REF!,$M$2:$M$41,$H54,#REF!,J$46)+SUMIFS($P$2:$P$41,#REF!,$H54,#REF!,J$46),0)</f>
        <v>#REF!</v>
      </c>
      <c r="K54" s="16" t="e">
        <f>ROUNDUP(SUMIFS(#REF!,$M$2:$M$41,$H54,#REF!,K$46)+SUMIFS($P$2:$P$41,#REF!,$H54,#REF!,K$46),0)</f>
        <v>#REF!</v>
      </c>
      <c r="L54" s="16" t="e">
        <f>ROUNDUP(SUMIFS(#REF!,$M$2:$M$41,$H54,#REF!,L$46)+SUMIFS($P$2:$P$41,#REF!,$H54,#REF!,L$46),0)</f>
        <v>#REF!</v>
      </c>
      <c r="M54" s="16" t="e">
        <f>ROUNDUP(SUMIFS(#REF!,$M$2:$M$41,$H54,#REF!,M$46)+SUMIFS($P$2:$P$41,#REF!,$H54,#REF!,M$46),0)</f>
        <v>#REF!</v>
      </c>
      <c r="N54" s="63" t="e">
        <f>ROUNDUP(SUMIF($M$2:$M$41,$H54,#REF!)+SUMIF(#REF!,$H54,$P$2:$P$41),0)</f>
        <v>#REF!</v>
      </c>
      <c r="O54" s="12"/>
      <c r="P54" s="12"/>
      <c r="Q54" s="57"/>
      <c r="R54" s="57"/>
      <c r="S54" s="12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</row>
    <row r="55" spans="1:44" s="13" customFormat="1">
      <c r="A55" s="12"/>
      <c r="B55" s="12"/>
      <c r="C55" s="12"/>
      <c r="F55" s="15"/>
      <c r="G55" s="17"/>
      <c r="H55" s="18"/>
      <c r="I55" s="16" t="e">
        <f>ROUNDUP(SUMIFS(#REF!,$M$2:$M$41,$H55,#REF!,I$46)+SUMIFS($P$2:$P$41,#REF!,$H55,#REF!,I$46),0)</f>
        <v>#REF!</v>
      </c>
      <c r="J55" s="16" t="e">
        <f>ROUNDUP(SUMIFS(#REF!,$M$2:$M$41,$H55,#REF!,J$46)+SUMIFS($P$2:$P$41,#REF!,$H55,#REF!,J$46),0)</f>
        <v>#REF!</v>
      </c>
      <c r="K55" s="16" t="e">
        <f>ROUNDUP(SUMIFS(#REF!,$M$2:$M$41,$H55,#REF!,K$46)+SUMIFS($P$2:$P$41,#REF!,$H55,#REF!,K$46),0)</f>
        <v>#REF!</v>
      </c>
      <c r="L55" s="16" t="e">
        <f>ROUNDUP(SUMIFS(#REF!,$M$2:$M$41,$H55,#REF!,L$46)+SUMIFS($P$2:$P$41,#REF!,$H55,#REF!,L$46),0)</f>
        <v>#REF!</v>
      </c>
      <c r="M55" s="16" t="e">
        <f>ROUNDUP(SUMIFS(#REF!,$M$2:$M$41,$H55,#REF!,M$46)+SUMIFS($P$2:$P$41,#REF!,$H55,#REF!,M$46),0)</f>
        <v>#REF!</v>
      </c>
      <c r="N55" s="63" t="e">
        <f>ROUNDUP(SUMIF($M$2:$M$41,$H55,#REF!)+SUMIF(#REF!,$H55,$P$2:$P$41),0)</f>
        <v>#REF!</v>
      </c>
      <c r="O55" s="12"/>
      <c r="P55" s="12"/>
      <c r="Q55" s="57"/>
      <c r="R55" s="57"/>
      <c r="S55" s="12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</row>
    <row r="56" spans="1:44">
      <c r="H56" s="18"/>
      <c r="I56" s="16" t="e">
        <f>ROUNDUP(SUMIFS(#REF!,$M$2:$M$41,$H56,#REF!,I$46)+SUMIFS($P$2:$P$41,#REF!,$H56,#REF!,I$46),0)</f>
        <v>#REF!</v>
      </c>
      <c r="J56" s="16" t="e">
        <f>ROUNDUP(SUMIFS(#REF!,$M$2:$M$41,$H56,#REF!,J$46)+SUMIFS($P$2:$P$41,#REF!,$H56,#REF!,J$46),0)</f>
        <v>#REF!</v>
      </c>
      <c r="K56" s="16" t="e">
        <f>ROUNDUP(SUMIFS(#REF!,$M$2:$M$41,$H56,#REF!,K$46)+SUMIFS($P$2:$P$41,#REF!,$H56,#REF!,K$46),0)</f>
        <v>#REF!</v>
      </c>
      <c r="L56" s="16" t="e">
        <f>ROUNDUP(SUMIFS(#REF!,$M$2:$M$41,$H56,#REF!,L$46)+SUMIFS($P$2:$P$41,#REF!,$H56,#REF!,L$46),0)</f>
        <v>#REF!</v>
      </c>
      <c r="M56" s="16" t="e">
        <f>ROUNDUP(SUMIFS(#REF!,$M$2:$M$41,$H56,#REF!,M$46)+SUMIFS($P$2:$P$41,#REF!,$H56,#REF!,M$46),0)</f>
        <v>#REF!</v>
      </c>
      <c r="N56" s="63" t="e">
        <f>ROUNDUP(SUMIF($M$2:$M$41,$H56,#REF!)+SUMIF(#REF!,$H56,$P$2:$P$41),0)</f>
        <v>#REF!</v>
      </c>
      <c r="Q56" s="57"/>
      <c r="R56" s="57"/>
    </row>
    <row r="57" spans="1:44">
      <c r="H57" s="18"/>
      <c r="I57" s="16" t="e">
        <f>ROUNDUP(SUMIFS(#REF!,$M$2:$M$41,$H57,#REF!,I$46)+SUMIFS($P$2:$P$41,#REF!,$H57,#REF!,I$46),0)</f>
        <v>#REF!</v>
      </c>
      <c r="J57" s="16" t="e">
        <f>ROUNDUP(SUMIFS(#REF!,$M$2:$M$41,$H57,#REF!,J$46)+SUMIFS($P$2:$P$41,#REF!,$H57,#REF!,J$46),0)</f>
        <v>#REF!</v>
      </c>
      <c r="K57" s="16" t="e">
        <f>ROUNDUP(SUMIFS(#REF!,$M$2:$M$41,$H57,#REF!,K$46)+SUMIFS($P$2:$P$41,#REF!,$H57,#REF!,K$46),0)</f>
        <v>#REF!</v>
      </c>
      <c r="L57" s="16" t="e">
        <f>ROUNDUP(SUMIFS(#REF!,$M$2:$M$41,$H57,#REF!,L$46)+SUMIFS($P$2:$P$41,#REF!,$H57,#REF!,L$46),0)</f>
        <v>#REF!</v>
      </c>
      <c r="M57" s="16" t="e">
        <f>ROUNDUP(SUMIFS(#REF!,$M$2:$M$41,$H57,#REF!,M$46)+SUMIFS($P$2:$P$41,#REF!,$H57,#REF!,M$46),0)</f>
        <v>#REF!</v>
      </c>
      <c r="N57" s="63" t="e">
        <f>ROUNDUP(SUMIF($M$2:$M$41,$H57,#REF!)+SUMIF(#REF!,$H57,$P$2:$P$41),0)</f>
        <v>#REF!</v>
      </c>
      <c r="Q57" s="57"/>
      <c r="R57" s="57"/>
    </row>
    <row r="58" spans="1:44">
      <c r="Q58" s="57"/>
      <c r="R58" s="57"/>
    </row>
    <row r="59" spans="1:44">
      <c r="Q59" s="57"/>
      <c r="R59" s="57"/>
    </row>
    <row r="60" spans="1:44">
      <c r="Q60" s="57"/>
      <c r="R60" s="57"/>
    </row>
    <row r="61" spans="1:44">
      <c r="Q61" s="57"/>
      <c r="R61" s="57"/>
    </row>
    <row r="62" spans="1:44">
      <c r="Q62" s="57"/>
      <c r="R62" s="57"/>
    </row>
    <row r="63" spans="1:44">
      <c r="Q63" s="57"/>
      <c r="R63" s="57"/>
    </row>
    <row r="64" spans="1:44">
      <c r="Q64" s="57"/>
      <c r="R64" s="57"/>
    </row>
    <row r="65" spans="17:18">
      <c r="Q65" s="57"/>
      <c r="R65" s="57"/>
    </row>
    <row r="66" spans="17:18">
      <c r="Q66" s="57"/>
      <c r="R66" s="57"/>
    </row>
    <row r="67" spans="17:18">
      <c r="Q67" s="57"/>
      <c r="R67" s="57"/>
    </row>
    <row r="68" spans="17:18">
      <c r="Q68" s="57"/>
      <c r="R68" s="57"/>
    </row>
    <row r="69" spans="17:18">
      <c r="Q69" s="57"/>
      <c r="R69" s="57"/>
    </row>
    <row r="70" spans="17:18">
      <c r="Q70" s="57"/>
      <c r="R70" s="57"/>
    </row>
    <row r="71" spans="17:18">
      <c r="Q71" s="57"/>
      <c r="R71" s="57"/>
    </row>
    <row r="72" spans="17:18">
      <c r="Q72" s="57"/>
      <c r="R72" s="57"/>
    </row>
    <row r="73" spans="17:18">
      <c r="Q73" s="57"/>
      <c r="R73" s="57"/>
    </row>
    <row r="74" spans="17:18">
      <c r="Q74" s="57"/>
      <c r="R74" s="57"/>
    </row>
    <row r="75" spans="17:18">
      <c r="Q75" s="57"/>
      <c r="R75" s="57"/>
    </row>
    <row r="76" spans="17:18">
      <c r="Q76" s="57"/>
      <c r="R76" s="57"/>
    </row>
    <row r="77" spans="17:18">
      <c r="Q77" s="57"/>
      <c r="R77" s="57"/>
    </row>
    <row r="78" spans="17:18">
      <c r="Q78" s="57"/>
      <c r="R78" s="57"/>
    </row>
    <row r="79" spans="17:18">
      <c r="Q79" s="57"/>
      <c r="R79" s="57"/>
    </row>
    <row r="80" spans="17:18">
      <c r="Q80" s="57"/>
      <c r="R80" s="57"/>
    </row>
    <row r="81" spans="17:18">
      <c r="Q81" s="57"/>
      <c r="R81" s="57"/>
    </row>
    <row r="82" spans="17:18">
      <c r="Q82" s="57"/>
      <c r="R82" s="57"/>
    </row>
    <row r="83" spans="17:18">
      <c r="Q83" s="57"/>
      <c r="R83" s="57"/>
    </row>
    <row r="84" spans="17:18">
      <c r="Q84" s="57"/>
      <c r="R84" s="57"/>
    </row>
    <row r="85" spans="17:18">
      <c r="Q85" s="57"/>
      <c r="R85" s="57"/>
    </row>
    <row r="86" spans="17:18">
      <c r="Q86" s="57"/>
      <c r="R86" s="57"/>
    </row>
    <row r="87" spans="17:18">
      <c r="Q87" s="57"/>
      <c r="R87" s="57"/>
    </row>
    <row r="88" spans="17:18">
      <c r="Q88" s="57"/>
      <c r="R88" s="57"/>
    </row>
    <row r="89" spans="17:18">
      <c r="Q89" s="57"/>
      <c r="R89" s="57"/>
    </row>
    <row r="90" spans="17:18">
      <c r="Q90" s="57"/>
      <c r="R90" s="57"/>
    </row>
    <row r="91" spans="17:18">
      <c r="Q91" s="57"/>
      <c r="R91" s="57"/>
    </row>
    <row r="92" spans="17:18">
      <c r="Q92" s="57"/>
      <c r="R92" s="57"/>
    </row>
    <row r="93" spans="17:18">
      <c r="Q93" s="57"/>
      <c r="R93" s="57"/>
    </row>
    <row r="94" spans="17:18">
      <c r="Q94" s="57"/>
      <c r="R94" s="57"/>
    </row>
    <row r="95" spans="17:18">
      <c r="Q95" s="57"/>
      <c r="R95" s="57"/>
    </row>
    <row r="96" spans="17:18">
      <c r="Q96" s="57"/>
      <c r="R96" s="57"/>
    </row>
    <row r="97" spans="17:18">
      <c r="Q97" s="57"/>
      <c r="R97" s="57"/>
    </row>
    <row r="98" spans="17:18">
      <c r="Q98" s="57"/>
      <c r="R98" s="57"/>
    </row>
    <row r="99" spans="17:18">
      <c r="Q99" s="57"/>
      <c r="R99" s="57"/>
    </row>
    <row r="100" spans="17:18">
      <c r="Q100" s="57"/>
      <c r="R100" s="57"/>
    </row>
    <row r="101" spans="17:18">
      <c r="Q101" s="57"/>
      <c r="R101" s="57"/>
    </row>
    <row r="102" spans="17:18">
      <c r="Q102" s="57"/>
      <c r="R102" s="57"/>
    </row>
    <row r="103" spans="17:18">
      <c r="Q103" s="57"/>
      <c r="R103" s="57"/>
    </row>
    <row r="104" spans="17:18">
      <c r="Q104" s="57"/>
      <c r="R104" s="57"/>
    </row>
    <row r="105" spans="17:18">
      <c r="Q105" s="57"/>
      <c r="R105" s="57"/>
    </row>
    <row r="106" spans="17:18">
      <c r="Q106" s="57"/>
      <c r="R106" s="57"/>
    </row>
    <row r="107" spans="17:18">
      <c r="Q107" s="57"/>
      <c r="R107" s="57"/>
    </row>
    <row r="108" spans="17:18">
      <c r="Q108" s="57"/>
      <c r="R108" s="57"/>
    </row>
    <row r="109" spans="17:18">
      <c r="Q109" s="57"/>
      <c r="R109" s="57"/>
    </row>
    <row r="110" spans="17:18">
      <c r="Q110" s="57"/>
      <c r="R110" s="57"/>
    </row>
    <row r="111" spans="17:18">
      <c r="Q111" s="57"/>
      <c r="R111" s="57"/>
    </row>
    <row r="112" spans="17:18">
      <c r="Q112" s="57"/>
      <c r="R112" s="57"/>
    </row>
    <row r="113" spans="17:18">
      <c r="Q113" s="57"/>
      <c r="R113" s="57"/>
    </row>
    <row r="114" spans="17:18">
      <c r="Q114" s="57"/>
      <c r="R114" s="57"/>
    </row>
    <row r="115" spans="17:18">
      <c r="Q115" s="57"/>
      <c r="R115" s="57"/>
    </row>
    <row r="116" spans="17:18">
      <c r="Q116" s="57"/>
      <c r="R116" s="57"/>
    </row>
    <row r="117" spans="17:18">
      <c r="Q117" s="57"/>
      <c r="R117" s="57"/>
    </row>
    <row r="118" spans="17:18">
      <c r="Q118" s="57"/>
      <c r="R118" s="57"/>
    </row>
    <row r="119" spans="17:18">
      <c r="Q119" s="57"/>
      <c r="R119" s="57"/>
    </row>
    <row r="120" spans="17:18">
      <c r="Q120" s="57"/>
      <c r="R120" s="57"/>
    </row>
    <row r="121" spans="17:18">
      <c r="Q121" s="57"/>
      <c r="R121" s="57"/>
    </row>
    <row r="122" spans="17:18">
      <c r="Q122" s="57"/>
      <c r="R122" s="57"/>
    </row>
    <row r="123" spans="17:18">
      <c r="Q123" s="57"/>
      <c r="R123" s="57"/>
    </row>
    <row r="124" spans="17:18">
      <c r="Q124" s="57"/>
      <c r="R124" s="57"/>
    </row>
    <row r="125" spans="17:18">
      <c r="Q125" s="57"/>
      <c r="R125" s="57"/>
    </row>
    <row r="126" spans="17:18">
      <c r="Q126" s="57"/>
      <c r="R126" s="57"/>
    </row>
    <row r="127" spans="17:18">
      <c r="Q127" s="57"/>
      <c r="R127" s="57"/>
    </row>
    <row r="128" spans="17:18">
      <c r="Q128" s="57"/>
      <c r="R128" s="57"/>
    </row>
    <row r="129" spans="17:18">
      <c r="Q129" s="57"/>
      <c r="R129" s="57"/>
    </row>
    <row r="130" spans="17:18">
      <c r="Q130" s="57"/>
      <c r="R130" s="57"/>
    </row>
    <row r="131" spans="17:18">
      <c r="Q131" s="57"/>
      <c r="R131" s="57"/>
    </row>
    <row r="132" spans="17:18">
      <c r="Q132" s="57"/>
      <c r="R132" s="57"/>
    </row>
    <row r="133" spans="17:18">
      <c r="Q133" s="57"/>
      <c r="R133" s="57"/>
    </row>
    <row r="134" spans="17:18">
      <c r="Q134" s="57"/>
      <c r="R134" s="57"/>
    </row>
    <row r="135" spans="17:18">
      <c r="Q135" s="57"/>
      <c r="R135" s="57"/>
    </row>
    <row r="136" spans="17:18">
      <c r="Q136" s="57"/>
      <c r="R136" s="57"/>
    </row>
    <row r="137" spans="17:18">
      <c r="Q137" s="57"/>
      <c r="R137" s="57"/>
    </row>
    <row r="138" spans="17:18">
      <c r="Q138" s="57"/>
      <c r="R138" s="57"/>
    </row>
    <row r="139" spans="17:18">
      <c r="Q139" s="57"/>
      <c r="R139" s="57"/>
    </row>
    <row r="140" spans="17:18">
      <c r="Q140" s="57"/>
      <c r="R140" s="57"/>
    </row>
    <row r="141" spans="17:18">
      <c r="Q141" s="57"/>
      <c r="R141" s="57"/>
    </row>
    <row r="142" spans="17:18">
      <c r="Q142" s="57"/>
      <c r="R142" s="57"/>
    </row>
    <row r="143" spans="17:18">
      <c r="Q143" s="57"/>
      <c r="R143" s="57"/>
    </row>
    <row r="144" spans="17:18">
      <c r="Q144" s="57"/>
      <c r="R144" s="57"/>
    </row>
    <row r="145" spans="17:18">
      <c r="Q145" s="57"/>
      <c r="R145" s="57"/>
    </row>
    <row r="146" spans="17:18">
      <c r="Q146" s="57"/>
      <c r="R146" s="57"/>
    </row>
    <row r="147" spans="17:18">
      <c r="Q147" s="57"/>
      <c r="R147" s="57"/>
    </row>
    <row r="148" spans="17:18">
      <c r="Q148" s="57"/>
      <c r="R148" s="57"/>
    </row>
    <row r="149" spans="17:18">
      <c r="Q149" s="57"/>
      <c r="R149" s="57"/>
    </row>
    <row r="150" spans="17:18">
      <c r="Q150" s="57"/>
      <c r="R150" s="57"/>
    </row>
    <row r="151" spans="17:18">
      <c r="Q151" s="57"/>
      <c r="R151" s="57"/>
    </row>
    <row r="152" spans="17:18">
      <c r="Q152" s="57"/>
      <c r="R152" s="57"/>
    </row>
    <row r="153" spans="17:18">
      <c r="Q153" s="57"/>
      <c r="R153" s="57"/>
    </row>
    <row r="154" spans="17:18">
      <c r="Q154" s="57"/>
      <c r="R154" s="57"/>
    </row>
    <row r="155" spans="17:18">
      <c r="Q155" s="57"/>
      <c r="R155" s="57"/>
    </row>
    <row r="156" spans="17:18">
      <c r="Q156" s="57"/>
      <c r="R156" s="57"/>
    </row>
    <row r="157" spans="17:18">
      <c r="Q157" s="57"/>
      <c r="R157" s="57"/>
    </row>
    <row r="158" spans="17:18">
      <c r="Q158" s="57"/>
      <c r="R158" s="57"/>
    </row>
    <row r="159" spans="17:18">
      <c r="Q159" s="57"/>
      <c r="R159" s="57"/>
    </row>
    <row r="160" spans="17:18">
      <c r="Q160" s="57"/>
      <c r="R160" s="57"/>
    </row>
    <row r="161" spans="17:18">
      <c r="Q161" s="57"/>
      <c r="R161" s="57"/>
    </row>
    <row r="162" spans="17:18">
      <c r="Q162" s="57"/>
      <c r="R162" s="57"/>
    </row>
    <row r="163" spans="17:18">
      <c r="Q163" s="57"/>
      <c r="R163" s="57"/>
    </row>
    <row r="164" spans="17:18">
      <c r="Q164" s="57"/>
      <c r="R164" s="57"/>
    </row>
    <row r="165" spans="17:18">
      <c r="Q165" s="57"/>
      <c r="R165" s="57"/>
    </row>
    <row r="166" spans="17:18">
      <c r="Q166" s="57"/>
      <c r="R166" s="57"/>
    </row>
    <row r="167" spans="17:18">
      <c r="Q167" s="57"/>
      <c r="R167" s="57"/>
    </row>
    <row r="168" spans="17:18">
      <c r="Q168" s="57"/>
      <c r="R168" s="57"/>
    </row>
    <row r="169" spans="17:18">
      <c r="Q169" s="57"/>
      <c r="R169" s="57"/>
    </row>
    <row r="170" spans="17:18">
      <c r="Q170" s="57"/>
      <c r="R170" s="57"/>
    </row>
    <row r="171" spans="17:18">
      <c r="Q171" s="57"/>
      <c r="R171" s="57"/>
    </row>
    <row r="172" spans="17:18">
      <c r="Q172" s="57"/>
      <c r="R172" s="57"/>
    </row>
    <row r="173" spans="17:18">
      <c r="Q173" s="57"/>
      <c r="R173" s="57"/>
    </row>
    <row r="174" spans="17:18">
      <c r="Q174" s="57"/>
      <c r="R174" s="57"/>
    </row>
    <row r="175" spans="17:18">
      <c r="Q175" s="57"/>
      <c r="R175" s="57"/>
    </row>
    <row r="176" spans="17:18">
      <c r="Q176" s="57"/>
      <c r="R176" s="57"/>
    </row>
    <row r="177" spans="17:18">
      <c r="Q177" s="57"/>
      <c r="R177" s="57"/>
    </row>
    <row r="178" spans="17:18">
      <c r="Q178" s="57"/>
      <c r="R178" s="57"/>
    </row>
    <row r="179" spans="17:18">
      <c r="Q179" s="57"/>
      <c r="R179" s="57"/>
    </row>
    <row r="180" spans="17:18">
      <c r="Q180" s="57"/>
      <c r="R180" s="57"/>
    </row>
    <row r="181" spans="17:18">
      <c r="Q181" s="57"/>
      <c r="R181" s="57"/>
    </row>
    <row r="182" spans="17:18">
      <c r="Q182" s="57"/>
      <c r="R182" s="57"/>
    </row>
    <row r="183" spans="17:18">
      <c r="Q183" s="57"/>
      <c r="R183" s="57"/>
    </row>
    <row r="184" spans="17:18">
      <c r="Q184" s="57"/>
      <c r="R184" s="57"/>
    </row>
    <row r="185" spans="17:18">
      <c r="Q185" s="57"/>
      <c r="R185" s="57"/>
    </row>
    <row r="186" spans="17:18">
      <c r="Q186" s="57"/>
      <c r="R186" s="57"/>
    </row>
    <row r="187" spans="17:18">
      <c r="Q187" s="57"/>
      <c r="R187" s="57"/>
    </row>
    <row r="188" spans="17:18">
      <c r="Q188" s="57"/>
      <c r="R188" s="57"/>
    </row>
    <row r="189" spans="17:18">
      <c r="Q189" s="57"/>
      <c r="R189" s="57"/>
    </row>
    <row r="190" spans="17:18">
      <c r="Q190" s="57"/>
      <c r="R190" s="57"/>
    </row>
    <row r="191" spans="17:18">
      <c r="Q191" s="57"/>
      <c r="R191" s="57"/>
    </row>
    <row r="192" spans="17:18">
      <c r="Q192" s="57"/>
      <c r="R192" s="57"/>
    </row>
    <row r="193" spans="17:18">
      <c r="Q193" s="57"/>
      <c r="R193" s="57"/>
    </row>
    <row r="194" spans="17:18">
      <c r="Q194" s="57"/>
      <c r="R194" s="57"/>
    </row>
    <row r="195" spans="17:18">
      <c r="Q195" s="57"/>
      <c r="R195" s="57"/>
    </row>
    <row r="196" spans="17:18">
      <c r="Q196" s="57"/>
      <c r="R196" s="57"/>
    </row>
    <row r="197" spans="17:18">
      <c r="Q197" s="57"/>
      <c r="R197" s="57"/>
    </row>
    <row r="198" spans="17:18">
      <c r="Q198" s="57"/>
      <c r="R198" s="57"/>
    </row>
    <row r="199" spans="17:18">
      <c r="Q199" s="57"/>
      <c r="R199" s="57"/>
    </row>
    <row r="200" spans="17:18">
      <c r="Q200" s="57"/>
      <c r="R200" s="57"/>
    </row>
    <row r="201" spans="17:18">
      <c r="Q201" s="57"/>
      <c r="R201" s="57"/>
    </row>
    <row r="202" spans="17:18">
      <c r="Q202" s="57"/>
      <c r="R202" s="57"/>
    </row>
    <row r="203" spans="17:18">
      <c r="Q203" s="57"/>
      <c r="R203" s="57"/>
    </row>
    <row r="204" spans="17:18">
      <c r="Q204" s="57"/>
      <c r="R204" s="57"/>
    </row>
    <row r="205" spans="17:18">
      <c r="Q205" s="57"/>
      <c r="R205" s="57"/>
    </row>
    <row r="206" spans="17:18">
      <c r="Q206" s="57"/>
      <c r="R206" s="57"/>
    </row>
    <row r="207" spans="17:18">
      <c r="Q207" s="57"/>
      <c r="R207" s="57"/>
    </row>
    <row r="208" spans="17:18">
      <c r="Q208" s="57"/>
      <c r="R208" s="57"/>
    </row>
    <row r="209" spans="17:18">
      <c r="Q209" s="57"/>
      <c r="R209" s="57"/>
    </row>
    <row r="210" spans="17:18">
      <c r="Q210" s="57"/>
      <c r="R210" s="57"/>
    </row>
    <row r="211" spans="17:18">
      <c r="Q211" s="57"/>
      <c r="R211" s="57"/>
    </row>
    <row r="212" spans="17:18">
      <c r="Q212" s="57"/>
      <c r="R212" s="57"/>
    </row>
    <row r="213" spans="17:18">
      <c r="Q213" s="57"/>
      <c r="R213" s="57"/>
    </row>
    <row r="214" spans="17:18">
      <c r="Q214" s="57"/>
      <c r="R214" s="57"/>
    </row>
    <row r="215" spans="17:18">
      <c r="Q215" s="57"/>
      <c r="R215" s="57"/>
    </row>
    <row r="216" spans="17:18">
      <c r="Q216" s="57"/>
      <c r="R216" s="57"/>
    </row>
    <row r="217" spans="17:18">
      <c r="Q217" s="57"/>
      <c r="R217" s="57"/>
    </row>
    <row r="218" spans="17:18">
      <c r="Q218" s="57"/>
      <c r="R218" s="57"/>
    </row>
    <row r="219" spans="17:18">
      <c r="Q219" s="57"/>
      <c r="R219" s="57"/>
    </row>
    <row r="220" spans="17:18">
      <c r="Q220" s="57"/>
      <c r="R220" s="57"/>
    </row>
    <row r="221" spans="17:18">
      <c r="Q221" s="57"/>
      <c r="R221" s="57"/>
    </row>
    <row r="222" spans="17:18">
      <c r="Q222" s="57"/>
      <c r="R222" s="57"/>
    </row>
    <row r="223" spans="17:18">
      <c r="Q223" s="57"/>
      <c r="R223" s="57"/>
    </row>
    <row r="224" spans="17:18">
      <c r="Q224" s="57"/>
      <c r="R224" s="57"/>
    </row>
    <row r="225" spans="17:18">
      <c r="Q225" s="57"/>
      <c r="R225" s="57"/>
    </row>
    <row r="226" spans="17:18">
      <c r="Q226" s="57"/>
      <c r="R226" s="57"/>
    </row>
    <row r="227" spans="17:18">
      <c r="Q227" s="57"/>
      <c r="R227" s="57"/>
    </row>
    <row r="228" spans="17:18">
      <c r="Q228" s="57"/>
      <c r="R228" s="57"/>
    </row>
    <row r="229" spans="17:18">
      <c r="Q229" s="57"/>
      <c r="R229" s="57"/>
    </row>
    <row r="230" spans="17:18">
      <c r="Q230" s="57"/>
      <c r="R230" s="57"/>
    </row>
    <row r="231" spans="17:18">
      <c r="Q231" s="57"/>
      <c r="R231" s="57"/>
    </row>
    <row r="232" spans="17:18">
      <c r="Q232" s="57"/>
      <c r="R232" s="57"/>
    </row>
    <row r="233" spans="17:18">
      <c r="Q233" s="57"/>
      <c r="R233" s="57"/>
    </row>
    <row r="234" spans="17:18">
      <c r="Q234" s="57"/>
      <c r="R234" s="57"/>
    </row>
    <row r="235" spans="17:18">
      <c r="Q235" s="57"/>
      <c r="R235" s="57"/>
    </row>
    <row r="236" spans="17:18">
      <c r="Q236" s="57"/>
      <c r="R236" s="57"/>
    </row>
    <row r="237" spans="17:18">
      <c r="Q237" s="57"/>
      <c r="R237" s="57"/>
    </row>
    <row r="238" spans="17:18">
      <c r="Q238" s="57"/>
      <c r="R238" s="57"/>
    </row>
    <row r="239" spans="17:18">
      <c r="Q239" s="57"/>
      <c r="R239" s="57"/>
    </row>
    <row r="240" spans="17:18">
      <c r="Q240" s="57"/>
      <c r="R240" s="57"/>
    </row>
    <row r="241" spans="17:18">
      <c r="Q241" s="57"/>
      <c r="R241" s="57"/>
    </row>
    <row r="242" spans="17:18">
      <c r="Q242" s="57"/>
      <c r="R242" s="57"/>
    </row>
    <row r="243" spans="17:18">
      <c r="Q243" s="57"/>
      <c r="R243" s="57"/>
    </row>
    <row r="244" spans="17:18">
      <c r="Q244" s="57"/>
      <c r="R244" s="57"/>
    </row>
    <row r="245" spans="17:18">
      <c r="Q245" s="57"/>
      <c r="R245" s="57"/>
    </row>
    <row r="246" spans="17:18">
      <c r="Q246" s="57"/>
      <c r="R246" s="57"/>
    </row>
    <row r="247" spans="17:18">
      <c r="Q247" s="57"/>
      <c r="R247" s="57"/>
    </row>
    <row r="248" spans="17:18">
      <c r="Q248" s="57"/>
      <c r="R248" s="57"/>
    </row>
    <row r="249" spans="17:18">
      <c r="Q249" s="57"/>
      <c r="R249" s="57"/>
    </row>
    <row r="250" spans="17:18">
      <c r="Q250" s="57"/>
      <c r="R250" s="57"/>
    </row>
    <row r="251" spans="17:18">
      <c r="Q251" s="57"/>
      <c r="R251" s="57"/>
    </row>
    <row r="252" spans="17:18">
      <c r="Q252" s="57"/>
      <c r="R252" s="57"/>
    </row>
    <row r="253" spans="17:18">
      <c r="Q253" s="57"/>
      <c r="R253" s="57"/>
    </row>
    <row r="254" spans="17:18">
      <c r="Q254" s="57"/>
      <c r="R254" s="57"/>
    </row>
    <row r="255" spans="17:18">
      <c r="Q255" s="57"/>
      <c r="R255" s="57"/>
    </row>
    <row r="256" spans="17:18">
      <c r="Q256" s="57"/>
      <c r="R256" s="57"/>
    </row>
    <row r="257" spans="17:18">
      <c r="Q257" s="57"/>
      <c r="R257" s="57"/>
    </row>
    <row r="258" spans="17:18">
      <c r="Q258" s="57"/>
      <c r="R258" s="57"/>
    </row>
    <row r="259" spans="17:18">
      <c r="Q259" s="57"/>
      <c r="R259" s="57"/>
    </row>
    <row r="260" spans="17:18">
      <c r="Q260" s="57"/>
      <c r="R260" s="57"/>
    </row>
    <row r="261" spans="17:18">
      <c r="Q261" s="57"/>
      <c r="R261" s="57"/>
    </row>
    <row r="262" spans="17:18">
      <c r="Q262" s="57"/>
      <c r="R262" s="57"/>
    </row>
    <row r="263" spans="17:18">
      <c r="Q263" s="57"/>
      <c r="R263" s="57"/>
    </row>
    <row r="264" spans="17:18">
      <c r="Q264" s="57"/>
      <c r="R264" s="57"/>
    </row>
    <row r="265" spans="17:18">
      <c r="Q265" s="57"/>
      <c r="R265" s="57"/>
    </row>
    <row r="266" spans="17:18">
      <c r="Q266" s="57"/>
      <c r="R266" s="57"/>
    </row>
    <row r="267" spans="17:18">
      <c r="Q267" s="57"/>
      <c r="R267" s="57"/>
    </row>
    <row r="268" spans="17:18">
      <c r="Q268" s="57"/>
      <c r="R268" s="57"/>
    </row>
    <row r="269" spans="17:18">
      <c r="Q269" s="57"/>
      <c r="R269" s="57"/>
    </row>
    <row r="270" spans="17:18">
      <c r="Q270" s="57"/>
      <c r="R270" s="57"/>
    </row>
    <row r="271" spans="17:18">
      <c r="Q271" s="57"/>
      <c r="R271" s="57"/>
    </row>
    <row r="272" spans="17:18">
      <c r="Q272" s="57"/>
      <c r="R272" s="57"/>
    </row>
    <row r="273" spans="17:18">
      <c r="Q273" s="57"/>
      <c r="R273" s="57"/>
    </row>
    <row r="274" spans="17:18">
      <c r="Q274" s="57"/>
      <c r="R274" s="57"/>
    </row>
    <row r="275" spans="17:18">
      <c r="Q275" s="57"/>
      <c r="R275" s="57"/>
    </row>
    <row r="276" spans="17:18">
      <c r="Q276" s="57"/>
      <c r="R276" s="57"/>
    </row>
    <row r="277" spans="17:18">
      <c r="Q277" s="57"/>
      <c r="R277" s="57"/>
    </row>
    <row r="278" spans="17:18">
      <c r="Q278" s="57"/>
      <c r="R278" s="57"/>
    </row>
    <row r="279" spans="17:18">
      <c r="Q279" s="57"/>
      <c r="R279" s="57"/>
    </row>
    <row r="280" spans="17:18">
      <c r="Q280" s="57"/>
      <c r="R280" s="57"/>
    </row>
    <row r="281" spans="17:18">
      <c r="Q281" s="57"/>
      <c r="R281" s="57"/>
    </row>
    <row r="282" spans="17:18">
      <c r="Q282" s="57"/>
      <c r="R282" s="57"/>
    </row>
    <row r="283" spans="17:18">
      <c r="Q283" s="57"/>
      <c r="R283" s="57"/>
    </row>
    <row r="284" spans="17:18">
      <c r="Q284" s="57"/>
      <c r="R284" s="57"/>
    </row>
    <row r="285" spans="17:18">
      <c r="Q285" s="57"/>
      <c r="R285" s="57"/>
    </row>
    <row r="286" spans="17:18">
      <c r="Q286" s="57"/>
      <c r="R286" s="57"/>
    </row>
    <row r="287" spans="17:18">
      <c r="Q287" s="57"/>
      <c r="R287" s="57"/>
    </row>
    <row r="288" spans="17:18">
      <c r="Q288" s="57"/>
      <c r="R288" s="57"/>
    </row>
    <row r="289" spans="17:18">
      <c r="Q289" s="57"/>
      <c r="R289" s="57"/>
    </row>
    <row r="290" spans="17:18">
      <c r="Q290" s="57"/>
      <c r="R290" s="57"/>
    </row>
    <row r="291" spans="17:18">
      <c r="Q291" s="57"/>
      <c r="R291" s="57"/>
    </row>
    <row r="292" spans="17:18">
      <c r="Q292" s="57"/>
      <c r="R292" s="57"/>
    </row>
    <row r="293" spans="17:18">
      <c r="Q293" s="57"/>
      <c r="R293" s="57"/>
    </row>
    <row r="294" spans="17:18">
      <c r="Q294" s="57"/>
      <c r="R294" s="57"/>
    </row>
    <row r="295" spans="17:18">
      <c r="Q295" s="57"/>
      <c r="R295" s="57"/>
    </row>
    <row r="296" spans="17:18">
      <c r="Q296" s="57"/>
      <c r="R296" s="57"/>
    </row>
    <row r="297" spans="17:18">
      <c r="Q297" s="57"/>
      <c r="R297" s="57"/>
    </row>
    <row r="298" spans="17:18">
      <c r="Q298" s="57"/>
      <c r="R298" s="57"/>
    </row>
    <row r="299" spans="17:18">
      <c r="Q299" s="57"/>
      <c r="R299" s="57"/>
    </row>
    <row r="300" spans="17:18">
      <c r="Q300" s="57"/>
      <c r="R300" s="57"/>
    </row>
    <row r="301" spans="17:18">
      <c r="Q301" s="57"/>
      <c r="R301" s="57"/>
    </row>
    <row r="302" spans="17:18">
      <c r="Q302" s="57"/>
      <c r="R302" s="57"/>
    </row>
    <row r="303" spans="17:18">
      <c r="Q303" s="57"/>
      <c r="R303" s="57"/>
    </row>
    <row r="304" spans="17:18">
      <c r="Q304" s="57"/>
      <c r="R304" s="57"/>
    </row>
    <row r="305" spans="17:18">
      <c r="Q305" s="57"/>
      <c r="R305" s="57"/>
    </row>
    <row r="306" spans="17:18">
      <c r="Q306" s="57"/>
      <c r="R306" s="57"/>
    </row>
    <row r="307" spans="17:18">
      <c r="Q307" s="57"/>
      <c r="R307" s="57"/>
    </row>
    <row r="308" spans="17:18">
      <c r="Q308" s="57"/>
      <c r="R308" s="57"/>
    </row>
    <row r="309" spans="17:18">
      <c r="Q309" s="57"/>
      <c r="R309" s="57"/>
    </row>
    <row r="310" spans="17:18">
      <c r="Q310" s="57"/>
      <c r="R310" s="57"/>
    </row>
    <row r="311" spans="17:18">
      <c r="Q311" s="57"/>
      <c r="R311" s="57"/>
    </row>
    <row r="312" spans="17:18">
      <c r="Q312" s="57"/>
      <c r="R312" s="57"/>
    </row>
    <row r="313" spans="17:18">
      <c r="Q313" s="57"/>
      <c r="R313" s="57"/>
    </row>
    <row r="314" spans="17:18">
      <c r="Q314" s="57"/>
      <c r="R314" s="57"/>
    </row>
    <row r="315" spans="17:18">
      <c r="Q315" s="57"/>
      <c r="R315" s="57"/>
    </row>
    <row r="316" spans="17:18">
      <c r="Q316" s="57"/>
      <c r="R316" s="57"/>
    </row>
    <row r="317" spans="17:18">
      <c r="Q317" s="57"/>
      <c r="R317" s="57"/>
    </row>
    <row r="318" spans="17:18">
      <c r="Q318" s="57"/>
      <c r="R318" s="57"/>
    </row>
    <row r="319" spans="17:18">
      <c r="Q319" s="57"/>
      <c r="R319" s="57"/>
    </row>
    <row r="320" spans="17:18">
      <c r="Q320" s="57"/>
      <c r="R320" s="57"/>
    </row>
    <row r="321" spans="17:18">
      <c r="Q321" s="57"/>
      <c r="R321" s="57"/>
    </row>
    <row r="322" spans="17:18">
      <c r="Q322" s="57"/>
      <c r="R322" s="57"/>
    </row>
    <row r="323" spans="17:18">
      <c r="Q323" s="57"/>
      <c r="R323" s="57"/>
    </row>
    <row r="324" spans="17:18">
      <c r="Q324" s="57"/>
      <c r="R324" s="57"/>
    </row>
    <row r="325" spans="17:18">
      <c r="Q325" s="57"/>
      <c r="R325" s="57"/>
    </row>
    <row r="326" spans="17:18">
      <c r="Q326" s="57"/>
      <c r="R326" s="57"/>
    </row>
    <row r="327" spans="17:18">
      <c r="Q327" s="57"/>
      <c r="R327" s="57"/>
    </row>
    <row r="328" spans="17:18">
      <c r="Q328" s="57"/>
      <c r="R328" s="57"/>
    </row>
    <row r="329" spans="17:18">
      <c r="Q329" s="57"/>
      <c r="R329" s="57"/>
    </row>
    <row r="330" spans="17:18">
      <c r="Q330" s="57"/>
      <c r="R330" s="57"/>
    </row>
    <row r="331" spans="17:18">
      <c r="Q331" s="57"/>
      <c r="R331" s="57"/>
    </row>
    <row r="332" spans="17:18">
      <c r="Q332" s="57"/>
      <c r="R332" s="57"/>
    </row>
    <row r="333" spans="17:18">
      <c r="Q333" s="57"/>
      <c r="R333" s="57"/>
    </row>
    <row r="334" spans="17:18">
      <c r="Q334" s="57"/>
      <c r="R334" s="57"/>
    </row>
    <row r="335" spans="17:18">
      <c r="Q335" s="57"/>
      <c r="R335" s="57"/>
    </row>
    <row r="336" spans="17:18">
      <c r="Q336" s="57"/>
      <c r="R336" s="57"/>
    </row>
    <row r="337" spans="17:18">
      <c r="Q337" s="57"/>
      <c r="R337" s="57"/>
    </row>
    <row r="338" spans="17:18">
      <c r="Q338" s="57"/>
      <c r="R338" s="57"/>
    </row>
    <row r="339" spans="17:18">
      <c r="Q339" s="57"/>
      <c r="R339" s="57"/>
    </row>
    <row r="340" spans="17:18">
      <c r="Q340" s="57"/>
      <c r="R340" s="57"/>
    </row>
    <row r="341" spans="17:18">
      <c r="Q341" s="57"/>
      <c r="R341" s="57"/>
    </row>
    <row r="342" spans="17:18">
      <c r="Q342" s="57"/>
      <c r="R342" s="57"/>
    </row>
    <row r="343" spans="17:18">
      <c r="Q343" s="57"/>
      <c r="R343" s="57"/>
    </row>
    <row r="344" spans="17:18">
      <c r="Q344" s="57"/>
      <c r="R344" s="57"/>
    </row>
    <row r="345" spans="17:18">
      <c r="Q345" s="57"/>
      <c r="R345" s="57"/>
    </row>
    <row r="346" spans="17:18">
      <c r="Q346" s="57"/>
      <c r="R346" s="57"/>
    </row>
    <row r="347" spans="17:18">
      <c r="Q347" s="57"/>
      <c r="R347" s="57"/>
    </row>
    <row r="348" spans="17:18">
      <c r="Q348" s="57"/>
      <c r="R348" s="57"/>
    </row>
    <row r="349" spans="17:18">
      <c r="Q349" s="57"/>
      <c r="R349" s="57"/>
    </row>
    <row r="350" spans="17:18">
      <c r="Q350" s="57"/>
      <c r="R350" s="57"/>
    </row>
    <row r="351" spans="17:18">
      <c r="Q351" s="57"/>
      <c r="R351" s="57"/>
    </row>
    <row r="352" spans="17:18">
      <c r="Q352" s="57"/>
      <c r="R352" s="57"/>
    </row>
    <row r="353" spans="17:18">
      <c r="Q353" s="57"/>
      <c r="R353" s="57"/>
    </row>
    <row r="354" spans="17:18">
      <c r="Q354" s="57"/>
      <c r="R354" s="57"/>
    </row>
    <row r="355" spans="17:18">
      <c r="Q355" s="57"/>
      <c r="R355" s="57"/>
    </row>
    <row r="356" spans="17:18">
      <c r="Q356" s="57"/>
      <c r="R356" s="57"/>
    </row>
    <row r="357" spans="17:18">
      <c r="Q357" s="57"/>
      <c r="R357" s="57"/>
    </row>
    <row r="358" spans="17:18">
      <c r="Q358" s="57"/>
      <c r="R358" s="57"/>
    </row>
    <row r="359" spans="17:18">
      <c r="Q359" s="57"/>
      <c r="R359" s="57"/>
    </row>
    <row r="360" spans="17:18">
      <c r="Q360" s="57"/>
      <c r="R360" s="57"/>
    </row>
    <row r="361" spans="17:18">
      <c r="Q361" s="57"/>
      <c r="R361" s="57"/>
    </row>
    <row r="362" spans="17:18">
      <c r="Q362" s="57"/>
      <c r="R362" s="57"/>
    </row>
    <row r="363" spans="17:18">
      <c r="Q363" s="57"/>
      <c r="R363" s="57"/>
    </row>
    <row r="364" spans="17:18">
      <c r="Q364" s="57"/>
      <c r="R364" s="57"/>
    </row>
    <row r="365" spans="17:18">
      <c r="Q365" s="57"/>
      <c r="R365" s="57"/>
    </row>
    <row r="366" spans="17:18">
      <c r="Q366" s="57"/>
      <c r="R366" s="57"/>
    </row>
    <row r="367" spans="17:18">
      <c r="Q367" s="57"/>
      <c r="R367" s="57"/>
    </row>
    <row r="368" spans="17:18">
      <c r="Q368" s="57"/>
      <c r="R368" s="57"/>
    </row>
    <row r="369" spans="17:18">
      <c r="Q369" s="57"/>
      <c r="R369" s="57"/>
    </row>
    <row r="370" spans="17:18">
      <c r="Q370" s="57"/>
      <c r="R370" s="57"/>
    </row>
    <row r="371" spans="17:18">
      <c r="Q371" s="57"/>
      <c r="R371" s="57"/>
    </row>
    <row r="372" spans="17:18">
      <c r="Q372" s="57"/>
      <c r="R372" s="57"/>
    </row>
    <row r="373" spans="17:18">
      <c r="Q373" s="57"/>
      <c r="R373" s="57"/>
    </row>
    <row r="374" spans="17:18">
      <c r="Q374" s="57"/>
      <c r="R374" s="57"/>
    </row>
    <row r="375" spans="17:18">
      <c r="Q375" s="57"/>
      <c r="R375" s="57"/>
    </row>
    <row r="376" spans="17:18">
      <c r="Q376" s="57"/>
      <c r="R376" s="57"/>
    </row>
    <row r="377" spans="17:18">
      <c r="Q377" s="57"/>
      <c r="R377" s="57"/>
    </row>
    <row r="378" spans="17:18">
      <c r="Q378" s="57"/>
      <c r="R378" s="57"/>
    </row>
    <row r="379" spans="17:18">
      <c r="Q379" s="57"/>
      <c r="R379" s="57"/>
    </row>
    <row r="380" spans="17:18">
      <c r="Q380" s="57"/>
      <c r="R380" s="57"/>
    </row>
    <row r="381" spans="17:18">
      <c r="Q381" s="57"/>
      <c r="R381" s="57"/>
    </row>
    <row r="382" spans="17:18">
      <c r="Q382" s="57"/>
      <c r="R382" s="57"/>
    </row>
    <row r="383" spans="17:18">
      <c r="Q383" s="57"/>
      <c r="R383" s="57"/>
    </row>
    <row r="384" spans="17:18">
      <c r="Q384" s="57"/>
      <c r="R384" s="57"/>
    </row>
    <row r="385" spans="17:18">
      <c r="Q385" s="57"/>
      <c r="R385" s="57"/>
    </row>
    <row r="386" spans="17:18">
      <c r="Q386" s="57"/>
      <c r="R386" s="57"/>
    </row>
    <row r="387" spans="17:18">
      <c r="Q387" s="57"/>
      <c r="R387" s="57"/>
    </row>
    <row r="388" spans="17:18">
      <c r="Q388" s="57"/>
      <c r="R388" s="57"/>
    </row>
    <row r="389" spans="17:18">
      <c r="Q389" s="57"/>
      <c r="R389" s="57"/>
    </row>
    <row r="390" spans="17:18">
      <c r="Q390" s="57"/>
      <c r="R390" s="57"/>
    </row>
    <row r="391" spans="17:18">
      <c r="Q391" s="57"/>
      <c r="R391" s="57"/>
    </row>
    <row r="392" spans="17:18">
      <c r="Q392" s="57"/>
      <c r="R392" s="57"/>
    </row>
    <row r="393" spans="17:18">
      <c r="Q393" s="57"/>
      <c r="R393" s="57"/>
    </row>
    <row r="394" spans="17:18">
      <c r="Q394" s="57"/>
      <c r="R394" s="57"/>
    </row>
    <row r="395" spans="17:18">
      <c r="Q395" s="57"/>
      <c r="R395" s="57"/>
    </row>
    <row r="396" spans="17:18">
      <c r="Q396" s="57"/>
      <c r="R396" s="57"/>
    </row>
    <row r="397" spans="17:18">
      <c r="Q397" s="57"/>
      <c r="R397" s="57"/>
    </row>
    <row r="398" spans="17:18">
      <c r="Q398" s="57"/>
      <c r="R398" s="57"/>
    </row>
    <row r="399" spans="17:18">
      <c r="Q399" s="57"/>
      <c r="R399" s="57"/>
    </row>
    <row r="400" spans="17:18">
      <c r="Q400" s="57"/>
      <c r="R400" s="57"/>
    </row>
    <row r="401" spans="17:18">
      <c r="Q401" s="57"/>
      <c r="R401" s="57"/>
    </row>
    <row r="402" spans="17:18">
      <c r="Q402" s="57"/>
      <c r="R402" s="57"/>
    </row>
    <row r="403" spans="17:18">
      <c r="Q403" s="57"/>
      <c r="R403" s="57"/>
    </row>
    <row r="404" spans="17:18">
      <c r="Q404" s="57"/>
      <c r="R404" s="57"/>
    </row>
    <row r="405" spans="17:18">
      <c r="Q405" s="57"/>
      <c r="R405" s="57"/>
    </row>
    <row r="406" spans="17:18">
      <c r="Q406" s="57"/>
      <c r="R406" s="57"/>
    </row>
    <row r="407" spans="17:18">
      <c r="Q407" s="57"/>
      <c r="R407" s="57"/>
    </row>
    <row r="408" spans="17:18">
      <c r="Q408" s="57"/>
      <c r="R408" s="57"/>
    </row>
    <row r="409" spans="17:18">
      <c r="Q409" s="57"/>
      <c r="R409" s="57"/>
    </row>
    <row r="410" spans="17:18">
      <c r="Q410" s="57"/>
      <c r="R410" s="57"/>
    </row>
    <row r="411" spans="17:18">
      <c r="Q411" s="57"/>
      <c r="R411" s="57"/>
    </row>
    <row r="412" spans="17:18">
      <c r="Q412" s="57"/>
      <c r="R412" s="57"/>
    </row>
    <row r="413" spans="17:18">
      <c r="Q413" s="57"/>
      <c r="R413" s="57"/>
    </row>
    <row r="414" spans="17:18">
      <c r="Q414" s="57"/>
      <c r="R414" s="57"/>
    </row>
    <row r="415" spans="17:18">
      <c r="Q415" s="57"/>
      <c r="R415" s="57"/>
    </row>
    <row r="416" spans="17:18">
      <c r="Q416" s="57"/>
      <c r="R416" s="57"/>
    </row>
    <row r="417" spans="17:18">
      <c r="Q417" s="57"/>
      <c r="R417" s="57"/>
    </row>
    <row r="418" spans="17:18">
      <c r="Q418" s="57"/>
      <c r="R418" s="57"/>
    </row>
    <row r="419" spans="17:18">
      <c r="Q419" s="57"/>
      <c r="R419" s="57"/>
    </row>
    <row r="420" spans="17:18">
      <c r="Q420" s="57"/>
      <c r="R420" s="57"/>
    </row>
    <row r="421" spans="17:18">
      <c r="Q421" s="57"/>
      <c r="R421" s="57"/>
    </row>
    <row r="422" spans="17:18">
      <c r="Q422" s="57"/>
      <c r="R422" s="57"/>
    </row>
    <row r="423" spans="17:18">
      <c r="Q423" s="57"/>
      <c r="R423" s="57"/>
    </row>
    <row r="424" spans="17:18">
      <c r="Q424" s="57"/>
      <c r="R424" s="57"/>
    </row>
    <row r="425" spans="17:18">
      <c r="Q425" s="57"/>
      <c r="R425" s="57"/>
    </row>
    <row r="426" spans="17:18">
      <c r="Q426" s="57"/>
      <c r="R426" s="57"/>
    </row>
    <row r="427" spans="17:18">
      <c r="Q427" s="57"/>
      <c r="R427" s="57"/>
    </row>
    <row r="428" spans="17:18">
      <c r="Q428" s="57"/>
      <c r="R428" s="57"/>
    </row>
    <row r="429" spans="17:18">
      <c r="Q429" s="57"/>
      <c r="R429" s="57"/>
    </row>
    <row r="430" spans="17:18">
      <c r="Q430" s="57"/>
      <c r="R430" s="57"/>
    </row>
    <row r="431" spans="17:18">
      <c r="Q431" s="57"/>
      <c r="R431" s="57"/>
    </row>
    <row r="432" spans="17:18">
      <c r="Q432" s="57"/>
      <c r="R432" s="57"/>
    </row>
    <row r="433" spans="17:18">
      <c r="Q433" s="57"/>
      <c r="R433" s="57"/>
    </row>
    <row r="434" spans="17:18">
      <c r="Q434" s="57"/>
      <c r="R434" s="57"/>
    </row>
    <row r="435" spans="17:18">
      <c r="Q435" s="57"/>
      <c r="R435" s="57"/>
    </row>
    <row r="436" spans="17:18">
      <c r="Q436" s="57"/>
      <c r="R436" s="57"/>
    </row>
    <row r="437" spans="17:18">
      <c r="Q437" s="57"/>
      <c r="R437" s="57"/>
    </row>
    <row r="438" spans="17:18">
      <c r="Q438" s="57"/>
      <c r="R438" s="57"/>
    </row>
    <row r="439" spans="17:18">
      <c r="Q439" s="57"/>
      <c r="R439" s="57"/>
    </row>
    <row r="440" spans="17:18">
      <c r="Q440" s="57"/>
      <c r="R440" s="57"/>
    </row>
    <row r="441" spans="17:18">
      <c r="Q441" s="57"/>
      <c r="R441" s="57"/>
    </row>
    <row r="442" spans="17:18">
      <c r="Q442" s="57"/>
      <c r="R442" s="57"/>
    </row>
    <row r="443" spans="17:18">
      <c r="Q443" s="57"/>
      <c r="R443" s="57"/>
    </row>
    <row r="444" spans="17:18">
      <c r="Q444" s="57"/>
      <c r="R444" s="57"/>
    </row>
    <row r="445" spans="17:18">
      <c r="Q445" s="57"/>
      <c r="R445" s="57"/>
    </row>
    <row r="446" spans="17:18">
      <c r="Q446" s="57"/>
      <c r="R446" s="57"/>
    </row>
    <row r="447" spans="17:18">
      <c r="Q447" s="57"/>
      <c r="R447" s="57"/>
    </row>
    <row r="448" spans="17:18">
      <c r="Q448" s="57"/>
      <c r="R448" s="57"/>
    </row>
    <row r="449" spans="17:18">
      <c r="Q449" s="57"/>
      <c r="R449" s="57"/>
    </row>
    <row r="450" spans="17:18">
      <c r="Q450" s="57"/>
      <c r="R450" s="57"/>
    </row>
    <row r="451" spans="17:18">
      <c r="Q451" s="57"/>
      <c r="R451" s="57"/>
    </row>
    <row r="452" spans="17:18">
      <c r="Q452" s="57"/>
      <c r="R452" s="57"/>
    </row>
    <row r="453" spans="17:18">
      <c r="Q453" s="57"/>
      <c r="R453" s="57"/>
    </row>
    <row r="454" spans="17:18">
      <c r="Q454" s="57"/>
      <c r="R454" s="57"/>
    </row>
    <row r="455" spans="17:18">
      <c r="Q455" s="57"/>
      <c r="R455" s="57"/>
    </row>
    <row r="456" spans="17:18">
      <c r="Q456" s="57"/>
      <c r="R456" s="57"/>
    </row>
    <row r="457" spans="17:18">
      <c r="Q457" s="57"/>
      <c r="R457" s="57"/>
    </row>
    <row r="458" spans="17:18">
      <c r="Q458" s="57"/>
      <c r="R458" s="57"/>
    </row>
    <row r="459" spans="17:18">
      <c r="Q459" s="57"/>
      <c r="R459" s="57"/>
    </row>
    <row r="460" spans="17:18">
      <c r="Q460" s="57"/>
      <c r="R460" s="57"/>
    </row>
    <row r="461" spans="17:18">
      <c r="Q461" s="57"/>
      <c r="R461" s="57"/>
    </row>
    <row r="462" spans="17:18">
      <c r="Q462" s="57"/>
      <c r="R462" s="57"/>
    </row>
    <row r="463" spans="17:18">
      <c r="Q463" s="57"/>
      <c r="R463" s="57"/>
    </row>
    <row r="464" spans="17:18">
      <c r="Q464" s="57"/>
      <c r="R464" s="57"/>
    </row>
    <row r="465" spans="17:18">
      <c r="Q465" s="57"/>
      <c r="R465" s="57"/>
    </row>
    <row r="466" spans="17:18">
      <c r="Q466" s="57"/>
      <c r="R466" s="57"/>
    </row>
    <row r="467" spans="17:18">
      <c r="Q467" s="57"/>
      <c r="R467" s="57"/>
    </row>
    <row r="468" spans="17:18">
      <c r="Q468" s="57"/>
      <c r="R468" s="57"/>
    </row>
    <row r="469" spans="17:18">
      <c r="Q469" s="57"/>
      <c r="R469" s="57"/>
    </row>
    <row r="470" spans="17:18">
      <c r="Q470" s="57"/>
      <c r="R470" s="57"/>
    </row>
    <row r="471" spans="17:18">
      <c r="Q471" s="57"/>
      <c r="R471" s="57"/>
    </row>
    <row r="472" spans="17:18">
      <c r="Q472" s="57"/>
      <c r="R472" s="57"/>
    </row>
    <row r="473" spans="17:18">
      <c r="Q473" s="57"/>
      <c r="R473" s="57"/>
    </row>
    <row r="474" spans="17:18">
      <c r="Q474" s="57"/>
      <c r="R474" s="57"/>
    </row>
    <row r="475" spans="17:18">
      <c r="Q475" s="57"/>
      <c r="R475" s="57"/>
    </row>
    <row r="476" spans="17:18">
      <c r="Q476" s="57"/>
      <c r="R476" s="57"/>
    </row>
    <row r="477" spans="17:18">
      <c r="Q477" s="57"/>
      <c r="R477" s="57"/>
    </row>
    <row r="478" spans="17:18">
      <c r="Q478" s="57"/>
      <c r="R478" s="57"/>
    </row>
    <row r="479" spans="17:18">
      <c r="Q479" s="57"/>
      <c r="R479" s="57"/>
    </row>
    <row r="480" spans="17:18">
      <c r="Q480" s="57"/>
      <c r="R480" s="57"/>
    </row>
    <row r="481" spans="17:18">
      <c r="Q481" s="57"/>
      <c r="R481" s="57"/>
    </row>
    <row r="482" spans="17:18">
      <c r="Q482" s="57"/>
      <c r="R482" s="57"/>
    </row>
    <row r="483" spans="17:18">
      <c r="Q483" s="57"/>
      <c r="R483" s="57"/>
    </row>
    <row r="484" spans="17:18">
      <c r="Q484" s="57"/>
      <c r="R484" s="57"/>
    </row>
    <row r="485" spans="17:18">
      <c r="Q485" s="57"/>
      <c r="R485" s="57"/>
    </row>
    <row r="486" spans="17:18">
      <c r="Q486" s="57"/>
      <c r="R486" s="57"/>
    </row>
    <row r="487" spans="17:18">
      <c r="Q487" s="57"/>
      <c r="R487" s="57"/>
    </row>
    <row r="488" spans="17:18">
      <c r="Q488" s="57"/>
      <c r="R488" s="57"/>
    </row>
    <row r="489" spans="17:18">
      <c r="Q489" s="57"/>
      <c r="R489" s="57"/>
    </row>
    <row r="490" spans="17:18">
      <c r="Q490" s="57"/>
      <c r="R490" s="57"/>
    </row>
    <row r="491" spans="17:18">
      <c r="Q491" s="57"/>
      <c r="R491" s="57"/>
    </row>
    <row r="492" spans="17:18">
      <c r="Q492" s="57"/>
      <c r="R492" s="57"/>
    </row>
    <row r="493" spans="17:18">
      <c r="Q493" s="57"/>
      <c r="R493" s="57"/>
    </row>
    <row r="494" spans="17:18">
      <c r="Q494" s="57"/>
      <c r="R494" s="57"/>
    </row>
    <row r="495" spans="17:18">
      <c r="Q495" s="57"/>
      <c r="R495" s="57"/>
    </row>
    <row r="496" spans="17:18">
      <c r="Q496" s="57"/>
      <c r="R496" s="57"/>
    </row>
    <row r="497" spans="17:18">
      <c r="Q497" s="57"/>
      <c r="R497" s="57"/>
    </row>
    <row r="498" spans="17:18">
      <c r="Q498" s="57"/>
      <c r="R498" s="57"/>
    </row>
    <row r="499" spans="17:18">
      <c r="Q499" s="57"/>
      <c r="R499" s="57"/>
    </row>
    <row r="500" spans="17:18">
      <c r="Q500" s="57"/>
      <c r="R500" s="57"/>
    </row>
    <row r="501" spans="17:18">
      <c r="Q501" s="57"/>
      <c r="R501" s="57"/>
    </row>
    <row r="502" spans="17:18">
      <c r="Q502" s="57"/>
      <c r="R502" s="57"/>
    </row>
    <row r="503" spans="17:18">
      <c r="Q503" s="57"/>
      <c r="R503" s="57"/>
    </row>
    <row r="504" spans="17:18">
      <c r="Q504" s="57"/>
      <c r="R504" s="57"/>
    </row>
    <row r="505" spans="17:18">
      <c r="Q505" s="57"/>
      <c r="R505" s="57"/>
    </row>
    <row r="506" spans="17:18">
      <c r="Q506" s="57"/>
      <c r="R506" s="57"/>
    </row>
    <row r="507" spans="17:18">
      <c r="Q507" s="57"/>
      <c r="R507" s="57"/>
    </row>
    <row r="508" spans="17:18">
      <c r="Q508" s="57"/>
      <c r="R508" s="57"/>
    </row>
    <row r="509" spans="17:18">
      <c r="Q509" s="57"/>
      <c r="R509" s="57"/>
    </row>
    <row r="510" spans="17:18">
      <c r="Q510" s="57"/>
      <c r="R510" s="57"/>
    </row>
    <row r="511" spans="17:18">
      <c r="Q511" s="57"/>
      <c r="R511" s="57"/>
    </row>
    <row r="512" spans="17:18">
      <c r="Q512" s="57"/>
      <c r="R512" s="57"/>
    </row>
    <row r="513" spans="17:18">
      <c r="Q513" s="57"/>
      <c r="R513" s="57"/>
    </row>
    <row r="514" spans="17:18">
      <c r="Q514" s="57"/>
      <c r="R514" s="57"/>
    </row>
    <row r="515" spans="17:18">
      <c r="Q515" s="57"/>
      <c r="R515" s="57"/>
    </row>
    <row r="516" spans="17:18">
      <c r="Q516" s="57"/>
      <c r="R516" s="57"/>
    </row>
    <row r="517" spans="17:18">
      <c r="Q517" s="57"/>
      <c r="R517" s="57"/>
    </row>
    <row r="518" spans="17:18">
      <c r="Q518" s="57"/>
      <c r="R518" s="57"/>
    </row>
    <row r="519" spans="17:18">
      <c r="Q519" s="57"/>
      <c r="R519" s="57"/>
    </row>
    <row r="520" spans="17:18">
      <c r="Q520" s="57"/>
      <c r="R520" s="57"/>
    </row>
    <row r="521" spans="17:18">
      <c r="Q521" s="57"/>
      <c r="R521" s="57"/>
    </row>
    <row r="522" spans="17:18">
      <c r="Q522" s="57"/>
      <c r="R522" s="57"/>
    </row>
    <row r="523" spans="17:18">
      <c r="Q523" s="57"/>
      <c r="R523" s="57"/>
    </row>
    <row r="524" spans="17:18">
      <c r="Q524" s="57"/>
      <c r="R524" s="57"/>
    </row>
    <row r="525" spans="17:18">
      <c r="Q525" s="57"/>
      <c r="R525" s="57"/>
    </row>
    <row r="526" spans="17:18">
      <c r="Q526" s="57"/>
      <c r="R526" s="57"/>
    </row>
    <row r="527" spans="17:18">
      <c r="Q527" s="57"/>
      <c r="R527" s="57"/>
    </row>
    <row r="528" spans="17:18">
      <c r="Q528" s="57"/>
      <c r="R528" s="57"/>
    </row>
    <row r="529" spans="17:18">
      <c r="Q529" s="57"/>
      <c r="R529" s="57"/>
    </row>
    <row r="530" spans="17:18">
      <c r="Q530" s="57"/>
      <c r="R530" s="57"/>
    </row>
    <row r="531" spans="17:18">
      <c r="Q531" s="57"/>
      <c r="R531" s="57"/>
    </row>
    <row r="532" spans="17:18">
      <c r="Q532" s="57"/>
      <c r="R532" s="57"/>
    </row>
    <row r="533" spans="17:18">
      <c r="Q533" s="57"/>
      <c r="R533" s="57"/>
    </row>
    <row r="534" spans="17:18">
      <c r="Q534" s="57"/>
      <c r="R534" s="57"/>
    </row>
    <row r="535" spans="17:18">
      <c r="Q535" s="57"/>
      <c r="R535" s="57"/>
    </row>
    <row r="536" spans="17:18">
      <c r="Q536" s="57"/>
      <c r="R536" s="57"/>
    </row>
    <row r="537" spans="17:18">
      <c r="Q537" s="57"/>
      <c r="R537" s="57"/>
    </row>
    <row r="538" spans="17:18">
      <c r="Q538" s="57"/>
      <c r="R538" s="57"/>
    </row>
    <row r="539" spans="17:18">
      <c r="Q539" s="57"/>
      <c r="R539" s="57"/>
    </row>
    <row r="540" spans="17:18">
      <c r="Q540" s="57"/>
      <c r="R540" s="57"/>
    </row>
    <row r="541" spans="17:18">
      <c r="Q541" s="57"/>
      <c r="R541" s="57"/>
    </row>
    <row r="542" spans="17:18">
      <c r="Q542" s="57"/>
      <c r="R542" s="57"/>
    </row>
    <row r="543" spans="17:18">
      <c r="Q543" s="57"/>
      <c r="R543" s="57"/>
    </row>
    <row r="544" spans="17:18">
      <c r="Q544" s="57"/>
      <c r="R544" s="57"/>
    </row>
    <row r="545" spans="17:18">
      <c r="Q545" s="57"/>
      <c r="R545" s="57"/>
    </row>
    <row r="546" spans="17:18">
      <c r="Q546" s="57"/>
      <c r="R546" s="57"/>
    </row>
    <row r="547" spans="17:18">
      <c r="Q547" s="57"/>
      <c r="R547" s="57"/>
    </row>
    <row r="548" spans="17:18">
      <c r="Q548" s="57"/>
      <c r="R548" s="57"/>
    </row>
    <row r="549" spans="17:18">
      <c r="Q549" s="57"/>
      <c r="R549" s="57"/>
    </row>
    <row r="550" spans="17:18">
      <c r="Q550" s="57"/>
      <c r="R550" s="57"/>
    </row>
    <row r="551" spans="17:18">
      <c r="Q551" s="57"/>
      <c r="R551" s="57"/>
    </row>
    <row r="552" spans="17:18">
      <c r="Q552" s="57"/>
      <c r="R552" s="57"/>
    </row>
    <row r="553" spans="17:18">
      <c r="Q553" s="57"/>
      <c r="R553" s="57"/>
    </row>
    <row r="554" spans="17:18">
      <c r="Q554" s="57"/>
      <c r="R554" s="57"/>
    </row>
    <row r="555" spans="17:18">
      <c r="Q555" s="57"/>
      <c r="R555" s="57"/>
    </row>
    <row r="556" spans="17:18">
      <c r="Q556" s="57"/>
      <c r="R556" s="57"/>
    </row>
    <row r="557" spans="17:18">
      <c r="Q557" s="57"/>
      <c r="R557" s="57"/>
    </row>
    <row r="558" spans="17:18">
      <c r="Q558" s="57"/>
      <c r="R558" s="57"/>
    </row>
    <row r="559" spans="17:18">
      <c r="Q559" s="57"/>
      <c r="R559" s="57"/>
    </row>
    <row r="560" spans="17:18">
      <c r="Q560" s="57"/>
      <c r="R560" s="57"/>
    </row>
    <row r="561" spans="17:18">
      <c r="Q561" s="57"/>
      <c r="R561" s="57"/>
    </row>
    <row r="562" spans="17:18">
      <c r="Q562" s="57"/>
      <c r="R562" s="57"/>
    </row>
    <row r="563" spans="17:18">
      <c r="Q563" s="57"/>
      <c r="R563" s="57"/>
    </row>
    <row r="564" spans="17:18">
      <c r="Q564" s="57"/>
      <c r="R564" s="57"/>
    </row>
    <row r="565" spans="17:18">
      <c r="Q565" s="57"/>
      <c r="R565" s="57"/>
    </row>
    <row r="566" spans="17:18">
      <c r="Q566" s="57"/>
      <c r="R566" s="57"/>
    </row>
    <row r="567" spans="17:18">
      <c r="Q567" s="57"/>
      <c r="R567" s="57"/>
    </row>
    <row r="568" spans="17:18">
      <c r="Q568" s="57"/>
      <c r="R568" s="57"/>
    </row>
    <row r="569" spans="17:18">
      <c r="Q569" s="57"/>
      <c r="R569" s="57"/>
    </row>
    <row r="570" spans="17:18">
      <c r="Q570" s="57"/>
      <c r="R570" s="57"/>
    </row>
    <row r="571" spans="17:18">
      <c r="Q571" s="57"/>
      <c r="R571" s="57"/>
    </row>
    <row r="572" spans="17:18">
      <c r="Q572" s="57"/>
      <c r="R572" s="57"/>
    </row>
    <row r="573" spans="17:18">
      <c r="Q573" s="57"/>
      <c r="R573" s="57"/>
    </row>
    <row r="574" spans="17:18">
      <c r="Q574" s="57"/>
      <c r="R574" s="57"/>
    </row>
    <row r="575" spans="17:18">
      <c r="Q575" s="57"/>
      <c r="R575" s="57"/>
    </row>
    <row r="576" spans="17:18">
      <c r="Q576" s="57"/>
      <c r="R576" s="57"/>
    </row>
    <row r="577" spans="17:18">
      <c r="Q577" s="57"/>
      <c r="R577" s="57"/>
    </row>
    <row r="578" spans="17:18">
      <c r="Q578" s="57"/>
      <c r="R578" s="57"/>
    </row>
    <row r="579" spans="17:18">
      <c r="Q579" s="57"/>
      <c r="R579" s="57"/>
    </row>
    <row r="580" spans="17:18">
      <c r="Q580" s="57"/>
      <c r="R580" s="57"/>
    </row>
    <row r="581" spans="17:18">
      <c r="Q581" s="57"/>
      <c r="R581" s="57"/>
    </row>
    <row r="582" spans="17:18">
      <c r="Q582" s="57"/>
      <c r="R582" s="57"/>
    </row>
    <row r="583" spans="17:18">
      <c r="Q583" s="57"/>
      <c r="R583" s="57"/>
    </row>
    <row r="584" spans="17:18">
      <c r="Q584" s="57"/>
      <c r="R584" s="57"/>
    </row>
    <row r="585" spans="17:18">
      <c r="Q585" s="57"/>
      <c r="R585" s="57"/>
    </row>
    <row r="586" spans="17:18">
      <c r="Q586" s="57"/>
      <c r="R586" s="57"/>
    </row>
    <row r="587" spans="17:18">
      <c r="Q587" s="57"/>
      <c r="R587" s="57"/>
    </row>
    <row r="588" spans="17:18">
      <c r="Q588" s="57"/>
      <c r="R588" s="57"/>
    </row>
    <row r="589" spans="17:18">
      <c r="Q589" s="57"/>
      <c r="R589" s="57"/>
    </row>
    <row r="590" spans="17:18">
      <c r="Q590" s="57"/>
      <c r="R590" s="57"/>
    </row>
    <row r="591" spans="17:18">
      <c r="Q591" s="57"/>
      <c r="R591" s="57"/>
    </row>
    <row r="592" spans="17:18">
      <c r="Q592" s="57"/>
      <c r="R592" s="57"/>
    </row>
    <row r="593" spans="17:18">
      <c r="Q593" s="57"/>
      <c r="R593" s="57"/>
    </row>
    <row r="594" spans="17:18">
      <c r="Q594" s="57"/>
      <c r="R594" s="57"/>
    </row>
    <row r="595" spans="17:18">
      <c r="Q595" s="57"/>
      <c r="R595" s="57"/>
    </row>
    <row r="596" spans="17:18">
      <c r="Q596" s="57"/>
      <c r="R596" s="57"/>
    </row>
    <row r="597" spans="17:18">
      <c r="Q597" s="57"/>
      <c r="R597" s="57"/>
    </row>
    <row r="598" spans="17:18">
      <c r="Q598" s="57"/>
      <c r="R598" s="57"/>
    </row>
    <row r="599" spans="17:18">
      <c r="Q599" s="57"/>
      <c r="R599" s="57"/>
    </row>
    <row r="600" spans="17:18">
      <c r="Q600" s="57"/>
      <c r="R600" s="57"/>
    </row>
    <row r="601" spans="17:18">
      <c r="Q601" s="57"/>
      <c r="R601" s="57"/>
    </row>
    <row r="602" spans="17:18">
      <c r="Q602" s="57"/>
      <c r="R602" s="57"/>
    </row>
    <row r="603" spans="17:18">
      <c r="Q603" s="57"/>
      <c r="R603" s="57"/>
    </row>
    <row r="604" spans="17:18">
      <c r="Q604" s="57"/>
      <c r="R604" s="57"/>
    </row>
    <row r="605" spans="17:18">
      <c r="Q605" s="57"/>
      <c r="R605" s="57"/>
    </row>
    <row r="606" spans="17:18">
      <c r="Q606" s="57"/>
      <c r="R606" s="57"/>
    </row>
    <row r="607" spans="17:18">
      <c r="Q607" s="57"/>
      <c r="R607" s="57"/>
    </row>
    <row r="608" spans="17:18">
      <c r="Q608" s="57"/>
      <c r="R608" s="57"/>
    </row>
    <row r="609" spans="17:18">
      <c r="Q609" s="57"/>
      <c r="R609" s="57"/>
    </row>
    <row r="610" spans="17:18">
      <c r="Q610" s="57"/>
      <c r="R610" s="57"/>
    </row>
    <row r="611" spans="17:18">
      <c r="Q611" s="57"/>
      <c r="R611" s="57"/>
    </row>
    <row r="612" spans="17:18">
      <c r="Q612" s="57"/>
      <c r="R612" s="57"/>
    </row>
    <row r="613" spans="17:18">
      <c r="Q613" s="57"/>
      <c r="R613" s="57"/>
    </row>
    <row r="614" spans="17:18">
      <c r="Q614" s="57"/>
      <c r="R614" s="57"/>
    </row>
    <row r="615" spans="17:18">
      <c r="Q615" s="57"/>
      <c r="R615" s="57"/>
    </row>
    <row r="616" spans="17:18">
      <c r="Q616" s="57"/>
      <c r="R616" s="57"/>
    </row>
    <row r="617" spans="17:18">
      <c r="Q617" s="57"/>
      <c r="R617" s="57"/>
    </row>
    <row r="618" spans="17:18">
      <c r="Q618" s="57"/>
      <c r="R618" s="57"/>
    </row>
    <row r="619" spans="17:18">
      <c r="Q619" s="57"/>
      <c r="R619" s="57"/>
    </row>
    <row r="620" spans="17:18">
      <c r="Q620" s="57"/>
      <c r="R620" s="57"/>
    </row>
    <row r="621" spans="17:18">
      <c r="Q621" s="57"/>
      <c r="R621" s="57"/>
    </row>
    <row r="622" spans="17:18">
      <c r="Q622" s="57"/>
      <c r="R622" s="57"/>
    </row>
    <row r="623" spans="17:18">
      <c r="Q623" s="57"/>
      <c r="R623" s="57"/>
    </row>
    <row r="624" spans="17:18">
      <c r="Q624" s="57"/>
      <c r="R624" s="57"/>
    </row>
    <row r="625" spans="17:18">
      <c r="Q625" s="57"/>
      <c r="R625" s="57"/>
    </row>
    <row r="626" spans="17:18">
      <c r="Q626" s="57"/>
      <c r="R626" s="57"/>
    </row>
    <row r="627" spans="17:18">
      <c r="Q627" s="57"/>
      <c r="R627" s="57"/>
    </row>
    <row r="628" spans="17:18">
      <c r="Q628" s="57"/>
      <c r="R628" s="57"/>
    </row>
    <row r="629" spans="17:18">
      <c r="Q629" s="57"/>
      <c r="R629" s="57"/>
    </row>
    <row r="630" spans="17:18">
      <c r="Q630" s="57"/>
      <c r="R630" s="57"/>
    </row>
    <row r="631" spans="17:18">
      <c r="Q631" s="57"/>
      <c r="R631" s="57"/>
    </row>
    <row r="632" spans="17:18">
      <c r="Q632" s="57"/>
      <c r="R632" s="57"/>
    </row>
    <row r="633" spans="17:18">
      <c r="Q633" s="57"/>
      <c r="R633" s="57"/>
    </row>
    <row r="634" spans="17:18">
      <c r="Q634" s="57"/>
      <c r="R634" s="57"/>
    </row>
    <row r="635" spans="17:18">
      <c r="Q635" s="57"/>
      <c r="R635" s="57"/>
    </row>
    <row r="636" spans="17:18">
      <c r="Q636" s="57"/>
      <c r="R636" s="57"/>
    </row>
    <row r="637" spans="17:18">
      <c r="Q637" s="57"/>
      <c r="R637" s="57"/>
    </row>
    <row r="638" spans="17:18">
      <c r="Q638" s="57"/>
      <c r="R638" s="57"/>
    </row>
    <row r="639" spans="17:18">
      <c r="Q639" s="57"/>
      <c r="R639" s="57"/>
    </row>
    <row r="640" spans="17:18">
      <c r="Q640" s="57"/>
      <c r="R640" s="57"/>
    </row>
    <row r="641" spans="17:18">
      <c r="Q641" s="57"/>
      <c r="R641" s="57"/>
    </row>
    <row r="642" spans="17:18">
      <c r="Q642" s="57"/>
      <c r="R642" s="57"/>
    </row>
    <row r="643" spans="17:18">
      <c r="Q643" s="57"/>
      <c r="R643" s="57"/>
    </row>
    <row r="644" spans="17:18">
      <c r="Q644" s="57"/>
      <c r="R644" s="57"/>
    </row>
    <row r="645" spans="17:18">
      <c r="Q645" s="57"/>
      <c r="R645" s="57"/>
    </row>
    <row r="646" spans="17:18">
      <c r="Q646" s="57"/>
      <c r="R646" s="57"/>
    </row>
    <row r="647" spans="17:18">
      <c r="Q647" s="57"/>
      <c r="R647" s="57"/>
    </row>
    <row r="648" spans="17:18">
      <c r="Q648" s="57"/>
      <c r="R648" s="57"/>
    </row>
    <row r="649" spans="17:18">
      <c r="Q649" s="57"/>
      <c r="R649" s="57"/>
    </row>
    <row r="650" spans="17:18">
      <c r="Q650" s="57"/>
      <c r="R650" s="57"/>
    </row>
    <row r="651" spans="17:18">
      <c r="Q651" s="57"/>
      <c r="R651" s="57"/>
    </row>
    <row r="652" spans="17:18">
      <c r="Q652" s="57"/>
      <c r="R652" s="57"/>
    </row>
    <row r="653" spans="17:18">
      <c r="Q653" s="57"/>
      <c r="R653" s="57"/>
    </row>
    <row r="654" spans="17:18">
      <c r="Q654" s="57"/>
      <c r="R654" s="57"/>
    </row>
    <row r="655" spans="17:18">
      <c r="Q655" s="57"/>
      <c r="R655" s="57"/>
    </row>
    <row r="656" spans="17:18">
      <c r="Q656" s="57"/>
      <c r="R656" s="57"/>
    </row>
    <row r="657" spans="17:18">
      <c r="Q657" s="57"/>
      <c r="R657" s="57"/>
    </row>
    <row r="658" spans="17:18">
      <c r="Q658" s="57"/>
      <c r="R658" s="57"/>
    </row>
    <row r="659" spans="17:18">
      <c r="Q659" s="57"/>
      <c r="R659" s="57"/>
    </row>
    <row r="660" spans="17:18">
      <c r="Q660" s="57"/>
      <c r="R660" s="57"/>
    </row>
    <row r="661" spans="17:18">
      <c r="Q661" s="57"/>
      <c r="R661" s="57"/>
    </row>
    <row r="662" spans="17:18">
      <c r="Q662" s="57"/>
      <c r="R662" s="57"/>
    </row>
    <row r="663" spans="17:18">
      <c r="Q663" s="57"/>
      <c r="R663" s="57"/>
    </row>
    <row r="664" spans="17:18">
      <c r="Q664" s="57"/>
      <c r="R664" s="57"/>
    </row>
    <row r="665" spans="17:18">
      <c r="Q665" s="57"/>
      <c r="R665" s="57"/>
    </row>
    <row r="666" spans="17:18">
      <c r="Q666" s="57"/>
      <c r="R666" s="57"/>
    </row>
    <row r="667" spans="17:18">
      <c r="Q667" s="57"/>
      <c r="R667" s="57"/>
    </row>
    <row r="668" spans="17:18">
      <c r="Q668" s="57"/>
      <c r="R668" s="57"/>
    </row>
    <row r="669" spans="17:18">
      <c r="Q669" s="57"/>
      <c r="R669" s="57"/>
    </row>
    <row r="670" spans="17:18">
      <c r="Q670" s="57"/>
      <c r="R670" s="57"/>
    </row>
    <row r="671" spans="17:18">
      <c r="Q671" s="57"/>
      <c r="R671" s="57"/>
    </row>
    <row r="672" spans="17:18">
      <c r="Q672" s="57"/>
      <c r="R672" s="57"/>
    </row>
    <row r="673" spans="17:18">
      <c r="Q673" s="57"/>
      <c r="R673" s="57"/>
    </row>
    <row r="674" spans="17:18">
      <c r="Q674" s="57"/>
      <c r="R674" s="57"/>
    </row>
    <row r="675" spans="17:18">
      <c r="Q675" s="57"/>
      <c r="R675" s="57"/>
    </row>
    <row r="676" spans="17:18">
      <c r="Q676" s="57"/>
      <c r="R676" s="57"/>
    </row>
    <row r="677" spans="17:18">
      <c r="Q677" s="57"/>
      <c r="R677" s="57"/>
    </row>
    <row r="678" spans="17:18">
      <c r="Q678" s="57"/>
      <c r="R678" s="57"/>
    </row>
    <row r="679" spans="17:18">
      <c r="Q679" s="57"/>
      <c r="R679" s="57"/>
    </row>
    <row r="680" spans="17:18">
      <c r="Q680" s="57"/>
      <c r="R680" s="57"/>
    </row>
    <row r="681" spans="17:18">
      <c r="Q681" s="57"/>
      <c r="R681" s="57"/>
    </row>
    <row r="682" spans="17:18">
      <c r="Q682" s="57"/>
      <c r="R682" s="57"/>
    </row>
    <row r="683" spans="17:18">
      <c r="Q683" s="57"/>
      <c r="R683" s="57"/>
    </row>
    <row r="684" spans="17:18">
      <c r="Q684" s="57"/>
      <c r="R684" s="57"/>
    </row>
    <row r="685" spans="17:18">
      <c r="Q685" s="57"/>
      <c r="R685" s="57"/>
    </row>
    <row r="686" spans="17:18">
      <c r="Q686" s="57"/>
      <c r="R686" s="57"/>
    </row>
    <row r="687" spans="17:18">
      <c r="Q687" s="57"/>
      <c r="R687" s="57"/>
    </row>
    <row r="688" spans="17:18">
      <c r="Q688" s="57"/>
      <c r="R688" s="57"/>
    </row>
    <row r="689" spans="17:18">
      <c r="Q689" s="57"/>
      <c r="R689" s="57"/>
    </row>
    <row r="690" spans="17:18">
      <c r="Q690" s="57"/>
      <c r="R690" s="57"/>
    </row>
    <row r="691" spans="17:18">
      <c r="Q691" s="57"/>
      <c r="R691" s="57"/>
    </row>
    <row r="692" spans="17:18">
      <c r="Q692" s="57"/>
      <c r="R692" s="57"/>
    </row>
    <row r="693" spans="17:18">
      <c r="Q693" s="57"/>
      <c r="R693" s="57"/>
    </row>
    <row r="694" spans="17:18">
      <c r="Q694" s="57"/>
      <c r="R694" s="57"/>
    </row>
    <row r="695" spans="17:18">
      <c r="Q695" s="57"/>
      <c r="R695" s="57"/>
    </row>
    <row r="696" spans="17:18">
      <c r="Q696" s="57"/>
      <c r="R696" s="57"/>
    </row>
    <row r="697" spans="17:18">
      <c r="Q697" s="57"/>
      <c r="R697" s="57"/>
    </row>
    <row r="698" spans="17:18">
      <c r="Q698" s="57"/>
      <c r="R698" s="57"/>
    </row>
    <row r="699" spans="17:18">
      <c r="Q699" s="57"/>
      <c r="R699" s="57"/>
    </row>
    <row r="700" spans="17:18">
      <c r="Q700" s="57"/>
      <c r="R700" s="57"/>
    </row>
    <row r="701" spans="17:18">
      <c r="Q701" s="57"/>
      <c r="R701" s="57"/>
    </row>
    <row r="702" spans="17:18">
      <c r="Q702" s="57"/>
      <c r="R702" s="57"/>
    </row>
    <row r="703" spans="17:18">
      <c r="Q703" s="57"/>
      <c r="R703" s="57"/>
    </row>
    <row r="704" spans="17:18">
      <c r="Q704" s="57"/>
      <c r="R704" s="57"/>
    </row>
    <row r="705" spans="17:18">
      <c r="Q705" s="57"/>
      <c r="R705" s="57"/>
    </row>
    <row r="706" spans="17:18">
      <c r="Q706" s="57"/>
      <c r="R706" s="57"/>
    </row>
    <row r="707" spans="17:18">
      <c r="Q707" s="57"/>
      <c r="R707" s="57"/>
    </row>
    <row r="708" spans="17:18">
      <c r="Q708" s="57"/>
      <c r="R708" s="57"/>
    </row>
    <row r="709" spans="17:18">
      <c r="Q709" s="57"/>
      <c r="R709" s="57"/>
    </row>
    <row r="710" spans="17:18">
      <c r="Q710" s="57"/>
      <c r="R710" s="57"/>
    </row>
    <row r="711" spans="17:18">
      <c r="Q711" s="57"/>
      <c r="R711" s="57"/>
    </row>
    <row r="712" spans="17:18">
      <c r="Q712" s="57"/>
      <c r="R712" s="57"/>
    </row>
    <row r="713" spans="17:18">
      <c r="Q713" s="57"/>
      <c r="R713" s="57"/>
    </row>
    <row r="714" spans="17:18">
      <c r="Q714" s="57"/>
      <c r="R714" s="57"/>
    </row>
    <row r="715" spans="17:18">
      <c r="Q715" s="57"/>
      <c r="R715" s="57"/>
    </row>
    <row r="716" spans="17:18">
      <c r="Q716" s="57"/>
      <c r="R716" s="57"/>
    </row>
    <row r="717" spans="17:18">
      <c r="Q717" s="57"/>
      <c r="R717" s="57"/>
    </row>
    <row r="718" spans="17:18">
      <c r="Q718" s="57"/>
      <c r="R718" s="57"/>
    </row>
    <row r="719" spans="17:18">
      <c r="Q719" s="57"/>
      <c r="R719" s="57"/>
    </row>
    <row r="720" spans="17:18">
      <c r="Q720" s="57"/>
      <c r="R720" s="57"/>
    </row>
    <row r="721" spans="17:18">
      <c r="Q721" s="57"/>
      <c r="R721" s="57"/>
    </row>
    <row r="722" spans="17:18">
      <c r="Q722" s="57"/>
      <c r="R722" s="57"/>
    </row>
    <row r="723" spans="17:18">
      <c r="Q723" s="57"/>
      <c r="R723" s="57"/>
    </row>
    <row r="724" spans="17:18">
      <c r="Q724" s="57"/>
      <c r="R724" s="57"/>
    </row>
    <row r="725" spans="17:18">
      <c r="Q725" s="57"/>
      <c r="R725" s="57"/>
    </row>
    <row r="726" spans="17:18">
      <c r="Q726" s="57"/>
      <c r="R726" s="57"/>
    </row>
    <row r="727" spans="17:18">
      <c r="Q727" s="57"/>
      <c r="R727" s="57"/>
    </row>
    <row r="728" spans="17:18">
      <c r="Q728" s="57"/>
      <c r="R728" s="57"/>
    </row>
    <row r="729" spans="17:18">
      <c r="Q729" s="57"/>
      <c r="R729" s="57"/>
    </row>
    <row r="730" spans="17:18">
      <c r="Q730" s="57"/>
      <c r="R730" s="57"/>
    </row>
    <row r="731" spans="17:18">
      <c r="Q731" s="57"/>
      <c r="R731" s="57"/>
    </row>
    <row r="732" spans="17:18">
      <c r="Q732" s="57"/>
      <c r="R732" s="57"/>
    </row>
    <row r="733" spans="17:18">
      <c r="Q733" s="57"/>
      <c r="R733" s="57"/>
    </row>
    <row r="734" spans="17:18">
      <c r="Q734" s="57"/>
      <c r="R734" s="57"/>
    </row>
    <row r="735" spans="17:18">
      <c r="Q735" s="57"/>
      <c r="R735" s="57"/>
    </row>
    <row r="736" spans="17:18">
      <c r="Q736" s="57"/>
      <c r="R736" s="57"/>
    </row>
    <row r="737" spans="17:18">
      <c r="Q737" s="57"/>
      <c r="R737" s="57"/>
    </row>
    <row r="738" spans="17:18">
      <c r="Q738" s="57"/>
      <c r="R738" s="57"/>
    </row>
    <row r="739" spans="17:18">
      <c r="Q739" s="57"/>
      <c r="R739" s="57"/>
    </row>
    <row r="740" spans="17:18">
      <c r="Q740" s="57"/>
      <c r="R740" s="57"/>
    </row>
    <row r="741" spans="17:18">
      <c r="Q741" s="57"/>
      <c r="R741" s="57"/>
    </row>
    <row r="742" spans="17:18">
      <c r="Q742" s="57"/>
      <c r="R742" s="57"/>
    </row>
    <row r="743" spans="17:18">
      <c r="Q743" s="57"/>
      <c r="R743" s="57"/>
    </row>
    <row r="744" spans="17:18">
      <c r="Q744" s="57"/>
      <c r="R744" s="57"/>
    </row>
    <row r="745" spans="17:18">
      <c r="Q745" s="57"/>
      <c r="R745" s="57"/>
    </row>
    <row r="746" spans="17:18">
      <c r="Q746" s="57"/>
      <c r="R746" s="57"/>
    </row>
    <row r="747" spans="17:18">
      <c r="Q747" s="57"/>
      <c r="R747" s="57"/>
    </row>
    <row r="748" spans="17:18">
      <c r="Q748" s="57"/>
      <c r="R748" s="57"/>
    </row>
    <row r="749" spans="17:18">
      <c r="Q749" s="57"/>
      <c r="R749" s="57"/>
    </row>
    <row r="750" spans="17:18">
      <c r="Q750" s="57"/>
      <c r="R750" s="57"/>
    </row>
    <row r="751" spans="17:18">
      <c r="Q751" s="57"/>
      <c r="R751" s="57"/>
    </row>
    <row r="752" spans="17:18">
      <c r="Q752" s="57"/>
      <c r="R752" s="57"/>
    </row>
    <row r="753" spans="17:18">
      <c r="Q753" s="57"/>
      <c r="R753" s="57"/>
    </row>
    <row r="754" spans="17:18">
      <c r="Q754" s="57"/>
      <c r="R754" s="57"/>
    </row>
    <row r="755" spans="17:18">
      <c r="Q755" s="57"/>
      <c r="R755" s="57"/>
    </row>
    <row r="756" spans="17:18">
      <c r="Q756" s="57"/>
      <c r="R756" s="57"/>
    </row>
    <row r="757" spans="17:18">
      <c r="Q757" s="57"/>
      <c r="R757" s="57"/>
    </row>
    <row r="758" spans="17:18">
      <c r="Q758" s="57"/>
      <c r="R758" s="57"/>
    </row>
    <row r="759" spans="17:18">
      <c r="Q759" s="57"/>
      <c r="R759" s="57"/>
    </row>
    <row r="760" spans="17:18">
      <c r="Q760" s="57"/>
      <c r="R760" s="57"/>
    </row>
    <row r="761" spans="17:18">
      <c r="Q761" s="57"/>
      <c r="R761" s="57"/>
    </row>
    <row r="762" spans="17:18">
      <c r="Q762" s="57"/>
      <c r="R762" s="57"/>
    </row>
    <row r="763" spans="17:18">
      <c r="Q763" s="57"/>
      <c r="R763" s="57"/>
    </row>
    <row r="764" spans="17:18">
      <c r="Q764" s="57"/>
      <c r="R764" s="57"/>
    </row>
    <row r="765" spans="17:18">
      <c r="Q765" s="57"/>
      <c r="R765" s="57"/>
    </row>
    <row r="766" spans="17:18">
      <c r="Q766" s="57"/>
      <c r="R766" s="57"/>
    </row>
    <row r="767" spans="17:18">
      <c r="Q767" s="57"/>
      <c r="R767" s="57"/>
    </row>
    <row r="768" spans="17:18">
      <c r="Q768" s="57"/>
      <c r="R768" s="57"/>
    </row>
    <row r="769" spans="17:18">
      <c r="Q769" s="57"/>
      <c r="R769" s="57"/>
    </row>
    <row r="770" spans="17:18">
      <c r="Q770" s="57"/>
      <c r="R770" s="57"/>
    </row>
    <row r="771" spans="17:18">
      <c r="Q771" s="57"/>
      <c r="R771" s="57"/>
    </row>
    <row r="772" spans="17:18">
      <c r="Q772" s="57"/>
      <c r="R772" s="57"/>
    </row>
    <row r="773" spans="17:18">
      <c r="Q773" s="57"/>
      <c r="R773" s="57"/>
    </row>
    <row r="774" spans="17:18">
      <c r="Q774" s="57"/>
      <c r="R774" s="57"/>
    </row>
    <row r="775" spans="17:18">
      <c r="Q775" s="57"/>
      <c r="R775" s="57"/>
    </row>
    <row r="776" spans="17:18">
      <c r="Q776" s="57"/>
      <c r="R776" s="57"/>
    </row>
    <row r="777" spans="17:18">
      <c r="Q777" s="57"/>
      <c r="R777" s="57"/>
    </row>
    <row r="778" spans="17:18">
      <c r="Q778" s="57"/>
      <c r="R778" s="57"/>
    </row>
    <row r="779" spans="17:18">
      <c r="Q779" s="57"/>
      <c r="R779" s="57"/>
    </row>
    <row r="780" spans="17:18">
      <c r="Q780" s="57"/>
      <c r="R780" s="57"/>
    </row>
    <row r="781" spans="17:18">
      <c r="Q781" s="57"/>
      <c r="R781" s="57"/>
    </row>
    <row r="782" spans="17:18">
      <c r="Q782" s="57"/>
      <c r="R782" s="57"/>
    </row>
    <row r="783" spans="17:18">
      <c r="Q783" s="57"/>
      <c r="R783" s="57"/>
    </row>
    <row r="784" spans="17:18">
      <c r="Q784" s="57"/>
      <c r="R784" s="57"/>
    </row>
    <row r="785" spans="17:18">
      <c r="Q785" s="57"/>
      <c r="R785" s="57"/>
    </row>
    <row r="786" spans="17:18">
      <c r="Q786" s="57"/>
      <c r="R786" s="57"/>
    </row>
    <row r="787" spans="17:18">
      <c r="Q787" s="57"/>
      <c r="R787" s="57"/>
    </row>
    <row r="788" spans="17:18">
      <c r="Q788" s="57"/>
      <c r="R788" s="57"/>
    </row>
    <row r="789" spans="17:18">
      <c r="Q789" s="57"/>
      <c r="R789" s="57"/>
    </row>
    <row r="790" spans="17:18">
      <c r="Q790" s="57"/>
      <c r="R790" s="57"/>
    </row>
    <row r="791" spans="17:18">
      <c r="Q791" s="57"/>
      <c r="R791" s="57"/>
    </row>
    <row r="792" spans="17:18">
      <c r="Q792" s="57"/>
      <c r="R792" s="57"/>
    </row>
    <row r="793" spans="17:18">
      <c r="Q793" s="57"/>
      <c r="R793" s="57"/>
    </row>
    <row r="794" spans="17:18">
      <c r="Q794" s="57"/>
      <c r="R794" s="57"/>
    </row>
    <row r="795" spans="17:18">
      <c r="Q795" s="57"/>
      <c r="R795" s="57"/>
    </row>
    <row r="796" spans="17:18">
      <c r="Q796" s="57"/>
      <c r="R796" s="57"/>
    </row>
    <row r="797" spans="17:18">
      <c r="Q797" s="57"/>
      <c r="R797" s="57"/>
    </row>
    <row r="798" spans="17:18">
      <c r="Q798" s="57"/>
      <c r="R798" s="57"/>
    </row>
    <row r="799" spans="17:18">
      <c r="Q799" s="57"/>
      <c r="R799" s="57"/>
    </row>
    <row r="800" spans="17:18">
      <c r="Q800" s="57"/>
      <c r="R800" s="57"/>
    </row>
    <row r="801" spans="17:18">
      <c r="Q801" s="57"/>
      <c r="R801" s="57"/>
    </row>
    <row r="802" spans="17:18">
      <c r="Q802" s="57"/>
      <c r="R802" s="57"/>
    </row>
    <row r="803" spans="17:18">
      <c r="Q803" s="57"/>
      <c r="R803" s="57"/>
    </row>
    <row r="804" spans="17:18">
      <c r="Q804" s="57"/>
      <c r="R804" s="57"/>
    </row>
    <row r="805" spans="17:18">
      <c r="Q805" s="57"/>
      <c r="R805" s="57"/>
    </row>
    <row r="806" spans="17:18">
      <c r="Q806" s="57"/>
      <c r="R806" s="57"/>
    </row>
    <row r="807" spans="17:18">
      <c r="Q807" s="57"/>
      <c r="R807" s="57"/>
    </row>
    <row r="808" spans="17:18">
      <c r="Q808" s="57"/>
      <c r="R808" s="57"/>
    </row>
    <row r="809" spans="17:18">
      <c r="Q809" s="57"/>
      <c r="R809" s="57"/>
    </row>
    <row r="810" spans="17:18">
      <c r="Q810" s="57"/>
      <c r="R810" s="57"/>
    </row>
    <row r="811" spans="17:18">
      <c r="Q811" s="57"/>
      <c r="R811" s="57"/>
    </row>
    <row r="812" spans="17:18">
      <c r="Q812" s="57"/>
      <c r="R812" s="57"/>
    </row>
    <row r="813" spans="17:18">
      <c r="Q813" s="57"/>
      <c r="R813" s="57"/>
    </row>
    <row r="814" spans="17:18">
      <c r="Q814" s="57"/>
      <c r="R814" s="57"/>
    </row>
    <row r="815" spans="17:18">
      <c r="Q815" s="57"/>
      <c r="R815" s="57"/>
    </row>
    <row r="816" spans="17:18">
      <c r="Q816" s="57"/>
      <c r="R816" s="57"/>
    </row>
    <row r="817" spans="17:18">
      <c r="Q817" s="57"/>
      <c r="R817" s="57"/>
    </row>
    <row r="818" spans="17:18">
      <c r="Q818" s="57"/>
      <c r="R818" s="57"/>
    </row>
    <row r="819" spans="17:18">
      <c r="Q819" s="57"/>
      <c r="R819" s="57"/>
    </row>
    <row r="820" spans="17:18">
      <c r="Q820" s="57"/>
      <c r="R820" s="57"/>
    </row>
    <row r="821" spans="17:18">
      <c r="Q821" s="57"/>
      <c r="R821" s="57"/>
    </row>
    <row r="822" spans="17:18">
      <c r="Q822" s="57"/>
      <c r="R822" s="57"/>
    </row>
    <row r="823" spans="17:18">
      <c r="Q823" s="57"/>
      <c r="R823" s="57"/>
    </row>
    <row r="824" spans="17:18">
      <c r="Q824" s="57"/>
      <c r="R824" s="57"/>
    </row>
    <row r="825" spans="17:18">
      <c r="Q825" s="57"/>
      <c r="R825" s="57"/>
    </row>
    <row r="826" spans="17:18">
      <c r="Q826" s="57"/>
      <c r="R826" s="57"/>
    </row>
    <row r="827" spans="17:18">
      <c r="Q827" s="57"/>
      <c r="R827" s="57"/>
    </row>
    <row r="828" spans="17:18">
      <c r="Q828" s="57"/>
      <c r="R828" s="57"/>
    </row>
    <row r="829" spans="17:18">
      <c r="Q829" s="57"/>
      <c r="R829" s="57"/>
    </row>
    <row r="830" spans="17:18">
      <c r="Q830" s="57"/>
      <c r="R830" s="57"/>
    </row>
    <row r="831" spans="17:18">
      <c r="Q831" s="57"/>
      <c r="R831" s="57"/>
    </row>
    <row r="832" spans="17:18">
      <c r="Q832" s="57"/>
      <c r="R832" s="57"/>
    </row>
    <row r="833" spans="17:18">
      <c r="Q833" s="57"/>
      <c r="R833" s="57"/>
    </row>
    <row r="834" spans="17:18">
      <c r="Q834" s="57"/>
      <c r="R834" s="57"/>
    </row>
    <row r="835" spans="17:18">
      <c r="Q835" s="57"/>
      <c r="R835" s="57"/>
    </row>
    <row r="836" spans="17:18">
      <c r="Q836" s="57"/>
      <c r="R836" s="57"/>
    </row>
    <row r="837" spans="17:18">
      <c r="Q837" s="57"/>
      <c r="R837" s="57"/>
    </row>
    <row r="838" spans="17:18">
      <c r="Q838" s="57"/>
      <c r="R838" s="57"/>
    </row>
    <row r="839" spans="17:18">
      <c r="Q839" s="57"/>
      <c r="R839" s="57"/>
    </row>
    <row r="840" spans="17:18">
      <c r="Q840" s="57"/>
      <c r="R840" s="57"/>
    </row>
    <row r="841" spans="17:18">
      <c r="Q841" s="57"/>
      <c r="R841" s="57"/>
    </row>
    <row r="842" spans="17:18">
      <c r="Q842" s="57"/>
      <c r="R842" s="57"/>
    </row>
    <row r="843" spans="17:18">
      <c r="Q843" s="57"/>
      <c r="R843" s="57"/>
    </row>
    <row r="844" spans="17:18">
      <c r="Q844" s="57"/>
      <c r="R844" s="57"/>
    </row>
    <row r="845" spans="17:18">
      <c r="Q845" s="57"/>
      <c r="R845" s="57"/>
    </row>
    <row r="846" spans="17:18">
      <c r="Q846" s="57"/>
      <c r="R846" s="57"/>
    </row>
    <row r="847" spans="17:18">
      <c r="Q847" s="57"/>
      <c r="R847" s="57"/>
    </row>
    <row r="848" spans="17:18">
      <c r="Q848" s="57"/>
      <c r="R848" s="57"/>
    </row>
    <row r="849" spans="17:18">
      <c r="Q849" s="57"/>
      <c r="R849" s="57"/>
    </row>
    <row r="850" spans="17:18">
      <c r="Q850" s="57"/>
      <c r="R850" s="57"/>
    </row>
    <row r="851" spans="17:18">
      <c r="Q851" s="57"/>
      <c r="R851" s="57"/>
    </row>
    <row r="852" spans="17:18">
      <c r="Q852" s="57"/>
      <c r="R852" s="57"/>
    </row>
    <row r="853" spans="17:18">
      <c r="Q853" s="57"/>
      <c r="R853" s="57"/>
    </row>
    <row r="854" spans="17:18">
      <c r="Q854" s="57"/>
      <c r="R854" s="57"/>
    </row>
    <row r="855" spans="17:18">
      <c r="Q855" s="57"/>
      <c r="R855" s="57"/>
    </row>
    <row r="856" spans="17:18">
      <c r="Q856" s="57"/>
      <c r="R856" s="57"/>
    </row>
    <row r="857" spans="17:18">
      <c r="Q857" s="57"/>
      <c r="R857" s="57"/>
    </row>
    <row r="858" spans="17:18">
      <c r="Q858" s="57"/>
      <c r="R858" s="57"/>
    </row>
    <row r="859" spans="17:18">
      <c r="Q859" s="57"/>
      <c r="R859" s="57"/>
    </row>
    <row r="860" spans="17:18">
      <c r="Q860" s="57"/>
      <c r="R860" s="57"/>
    </row>
    <row r="861" spans="17:18">
      <c r="Q861" s="57"/>
      <c r="R861" s="57"/>
    </row>
    <row r="862" spans="17:18">
      <c r="Q862" s="57"/>
      <c r="R862" s="57"/>
    </row>
    <row r="863" spans="17:18">
      <c r="Q863" s="57"/>
      <c r="R863" s="57"/>
    </row>
    <row r="864" spans="17:18">
      <c r="Q864" s="57"/>
      <c r="R864" s="57"/>
    </row>
    <row r="865" spans="17:18">
      <c r="Q865" s="57"/>
      <c r="R865" s="57"/>
    </row>
    <row r="866" spans="17:18">
      <c r="Q866" s="57"/>
      <c r="R866" s="57"/>
    </row>
    <row r="867" spans="17:18">
      <c r="Q867" s="57"/>
      <c r="R867" s="57"/>
    </row>
    <row r="868" spans="17:18">
      <c r="Q868" s="57"/>
      <c r="R868" s="57"/>
    </row>
    <row r="869" spans="17:18">
      <c r="Q869" s="57"/>
      <c r="R869" s="57"/>
    </row>
    <row r="870" spans="17:18">
      <c r="Q870" s="57"/>
      <c r="R870" s="57"/>
    </row>
    <row r="871" spans="17:18">
      <c r="Q871" s="57"/>
      <c r="R871" s="57"/>
    </row>
    <row r="872" spans="17:18">
      <c r="Q872" s="57"/>
      <c r="R872" s="57"/>
    </row>
    <row r="873" spans="17:18">
      <c r="Q873" s="57"/>
      <c r="R873" s="57"/>
    </row>
    <row r="874" spans="17:18">
      <c r="Q874" s="57"/>
      <c r="R874" s="57"/>
    </row>
    <row r="875" spans="17:18">
      <c r="Q875" s="57"/>
      <c r="R875" s="57"/>
    </row>
    <row r="876" spans="17:18">
      <c r="Q876" s="57"/>
      <c r="R876" s="57"/>
    </row>
    <row r="877" spans="17:18">
      <c r="Q877" s="57"/>
      <c r="R877" s="57"/>
    </row>
    <row r="878" spans="17:18">
      <c r="Q878" s="57"/>
      <c r="R878" s="57"/>
    </row>
    <row r="879" spans="17:18">
      <c r="Q879" s="57"/>
      <c r="R879" s="57"/>
    </row>
    <row r="880" spans="17:18">
      <c r="Q880" s="57"/>
      <c r="R880" s="57"/>
    </row>
    <row r="881" spans="17:18">
      <c r="Q881" s="57"/>
      <c r="R881" s="57"/>
    </row>
    <row r="882" spans="17:18">
      <c r="Q882" s="57"/>
      <c r="R882" s="57"/>
    </row>
    <row r="883" spans="17:18">
      <c r="Q883" s="57"/>
      <c r="R883" s="57"/>
    </row>
    <row r="884" spans="17:18">
      <c r="Q884" s="57"/>
      <c r="R884" s="57"/>
    </row>
    <row r="885" spans="17:18">
      <c r="Q885" s="57"/>
      <c r="R885" s="57"/>
    </row>
    <row r="886" spans="17:18">
      <c r="Q886" s="57"/>
      <c r="R886" s="57"/>
    </row>
    <row r="887" spans="17:18">
      <c r="Q887" s="57"/>
      <c r="R887" s="57"/>
    </row>
    <row r="888" spans="17:18">
      <c r="Q888" s="57"/>
      <c r="R888" s="57"/>
    </row>
    <row r="889" spans="17:18">
      <c r="Q889" s="57"/>
      <c r="R889" s="57"/>
    </row>
    <row r="890" spans="17:18">
      <c r="Q890" s="57"/>
      <c r="R890" s="57"/>
    </row>
    <row r="891" spans="17:18">
      <c r="Q891" s="57"/>
      <c r="R891" s="57"/>
    </row>
    <row r="892" spans="17:18">
      <c r="Q892" s="57"/>
      <c r="R892" s="57"/>
    </row>
    <row r="893" spans="17:18">
      <c r="Q893" s="57"/>
      <c r="R893" s="57"/>
    </row>
    <row r="894" spans="17:18">
      <c r="Q894" s="57"/>
      <c r="R894" s="57"/>
    </row>
    <row r="895" spans="17:18">
      <c r="Q895" s="57"/>
      <c r="R895" s="57"/>
    </row>
    <row r="896" spans="17:18">
      <c r="Q896" s="57"/>
      <c r="R896" s="57"/>
    </row>
    <row r="897" spans="17:18">
      <c r="Q897" s="57"/>
      <c r="R897" s="57"/>
    </row>
    <row r="898" spans="17:18">
      <c r="Q898" s="57"/>
      <c r="R898" s="57"/>
    </row>
    <row r="899" spans="17:18">
      <c r="Q899" s="57"/>
      <c r="R899" s="57"/>
    </row>
    <row r="900" spans="17:18">
      <c r="Q900" s="57"/>
      <c r="R900" s="57"/>
    </row>
    <row r="901" spans="17:18">
      <c r="Q901" s="57"/>
      <c r="R901" s="57"/>
    </row>
    <row r="902" spans="17:18">
      <c r="Q902" s="57"/>
      <c r="R902" s="57"/>
    </row>
    <row r="903" spans="17:18">
      <c r="Q903" s="57"/>
      <c r="R903" s="57"/>
    </row>
    <row r="904" spans="17:18">
      <c r="Q904" s="57"/>
      <c r="R904" s="57"/>
    </row>
    <row r="905" spans="17:18">
      <c r="Q905" s="57"/>
      <c r="R905" s="57"/>
    </row>
    <row r="906" spans="17:18">
      <c r="Q906" s="57"/>
      <c r="R906" s="57"/>
    </row>
    <row r="907" spans="17:18">
      <c r="Q907" s="57"/>
      <c r="R907" s="57"/>
    </row>
    <row r="908" spans="17:18">
      <c r="Q908" s="57"/>
      <c r="R908" s="57"/>
    </row>
    <row r="909" spans="17:18">
      <c r="Q909" s="57"/>
      <c r="R909" s="57"/>
    </row>
    <row r="910" spans="17:18">
      <c r="Q910" s="57"/>
      <c r="R910" s="57"/>
    </row>
    <row r="911" spans="17:18">
      <c r="Q911" s="57"/>
      <c r="R911" s="57"/>
    </row>
    <row r="912" spans="17:18">
      <c r="Q912" s="57"/>
      <c r="R912" s="57"/>
    </row>
    <row r="913" spans="17:18">
      <c r="Q913" s="57"/>
      <c r="R913" s="57"/>
    </row>
    <row r="914" spans="17:18">
      <c r="Q914" s="57"/>
      <c r="R914" s="57"/>
    </row>
    <row r="915" spans="17:18">
      <c r="Q915" s="57"/>
      <c r="R915" s="57"/>
    </row>
    <row r="916" spans="17:18">
      <c r="Q916" s="57"/>
      <c r="R916" s="57"/>
    </row>
    <row r="917" spans="17:18">
      <c r="Q917" s="57"/>
      <c r="R917" s="57"/>
    </row>
    <row r="918" spans="17:18">
      <c r="Q918" s="57"/>
      <c r="R918" s="57"/>
    </row>
    <row r="919" spans="17:18">
      <c r="Q919" s="57"/>
      <c r="R919" s="57"/>
    </row>
    <row r="920" spans="17:18">
      <c r="Q920" s="57"/>
      <c r="R920" s="57"/>
    </row>
    <row r="921" spans="17:18">
      <c r="Q921" s="57"/>
      <c r="R921" s="57"/>
    </row>
    <row r="922" spans="17:18">
      <c r="Q922" s="57"/>
      <c r="R922" s="57"/>
    </row>
    <row r="923" spans="17:18">
      <c r="Q923" s="57"/>
      <c r="R923" s="57"/>
    </row>
    <row r="924" spans="17:18">
      <c r="Q924" s="57"/>
      <c r="R924" s="57"/>
    </row>
    <row r="925" spans="17:18">
      <c r="Q925" s="57"/>
      <c r="R925" s="57"/>
    </row>
    <row r="926" spans="17:18">
      <c r="Q926" s="57"/>
      <c r="R926" s="57"/>
    </row>
    <row r="927" spans="17:18">
      <c r="Q927" s="57"/>
      <c r="R927" s="57"/>
    </row>
    <row r="928" spans="17:18">
      <c r="Q928" s="57"/>
      <c r="R928" s="57"/>
    </row>
    <row r="929" spans="17:18">
      <c r="Q929" s="57"/>
      <c r="R929" s="57"/>
    </row>
    <row r="930" spans="17:18">
      <c r="Q930" s="57"/>
      <c r="R930" s="57"/>
    </row>
    <row r="931" spans="17:18">
      <c r="Q931" s="57"/>
      <c r="R931" s="57"/>
    </row>
    <row r="932" spans="17:18">
      <c r="Q932" s="57"/>
      <c r="R932" s="57"/>
    </row>
    <row r="933" spans="17:18">
      <c r="Q933" s="57"/>
      <c r="R933" s="57"/>
    </row>
    <row r="934" spans="17:18">
      <c r="Q934" s="57"/>
      <c r="R934" s="57"/>
    </row>
    <row r="935" spans="17:18">
      <c r="Q935" s="57"/>
      <c r="R935" s="57"/>
    </row>
    <row r="936" spans="17:18">
      <c r="Q936" s="57"/>
      <c r="R936" s="57"/>
    </row>
    <row r="937" spans="17:18">
      <c r="Q937" s="57"/>
      <c r="R937" s="57"/>
    </row>
    <row r="938" spans="17:18">
      <c r="Q938" s="57"/>
      <c r="R938" s="57"/>
    </row>
    <row r="939" spans="17:18">
      <c r="Q939" s="57"/>
      <c r="R939" s="57"/>
    </row>
    <row r="940" spans="17:18">
      <c r="Q940" s="57"/>
      <c r="R940" s="57"/>
    </row>
    <row r="941" spans="17:18">
      <c r="Q941" s="57"/>
      <c r="R941" s="57"/>
    </row>
    <row r="942" spans="17:18">
      <c r="Q942" s="57"/>
      <c r="R942" s="57"/>
    </row>
    <row r="943" spans="17:18">
      <c r="Q943" s="57"/>
      <c r="R943" s="57"/>
    </row>
    <row r="944" spans="17:18">
      <c r="Q944" s="57"/>
      <c r="R944" s="57"/>
    </row>
    <row r="945" spans="17:18">
      <c r="Q945" s="57"/>
      <c r="R945" s="57"/>
    </row>
    <row r="946" spans="17:18">
      <c r="Q946" s="57"/>
      <c r="R946" s="57"/>
    </row>
    <row r="947" spans="17:18">
      <c r="Q947" s="57"/>
      <c r="R947" s="57"/>
    </row>
    <row r="948" spans="17:18">
      <c r="Q948" s="57"/>
      <c r="R948" s="57"/>
    </row>
    <row r="949" spans="17:18">
      <c r="Q949" s="57"/>
      <c r="R949" s="57"/>
    </row>
    <row r="950" spans="17:18">
      <c r="Q950" s="57"/>
      <c r="R950" s="57"/>
    </row>
    <row r="951" spans="17:18">
      <c r="Q951" s="57"/>
      <c r="R951" s="57"/>
    </row>
    <row r="952" spans="17:18">
      <c r="Q952" s="57"/>
      <c r="R952" s="57"/>
    </row>
    <row r="953" spans="17:18">
      <c r="Q953" s="57"/>
      <c r="R953" s="57"/>
    </row>
    <row r="954" spans="17:18">
      <c r="Q954" s="57"/>
      <c r="R954" s="57"/>
    </row>
    <row r="955" spans="17:18">
      <c r="Q955" s="57"/>
      <c r="R955" s="57"/>
    </row>
    <row r="956" spans="17:18">
      <c r="Q956" s="57"/>
      <c r="R956" s="57"/>
    </row>
    <row r="957" spans="17:18">
      <c r="Q957" s="57"/>
      <c r="R957" s="57"/>
    </row>
    <row r="958" spans="17:18">
      <c r="Q958" s="57"/>
      <c r="R958" s="57"/>
    </row>
    <row r="959" spans="17:18">
      <c r="Q959" s="56"/>
      <c r="R959" s="56"/>
    </row>
    <row r="960" spans="17:18">
      <c r="Q960" s="56"/>
      <c r="R960" s="56"/>
    </row>
    <row r="961" spans="17:18">
      <c r="Q961" s="56"/>
      <c r="R961" s="56"/>
    </row>
    <row r="962" spans="17:18">
      <c r="Q962" s="56"/>
      <c r="R962" s="56"/>
    </row>
    <row r="963" spans="17:18">
      <c r="Q963" s="56"/>
      <c r="R963" s="56"/>
    </row>
    <row r="964" spans="17:18">
      <c r="Q964" s="56"/>
      <c r="R964" s="56"/>
    </row>
    <row r="965" spans="17:18">
      <c r="Q965" s="56"/>
      <c r="R965" s="56"/>
    </row>
    <row r="966" spans="17:18">
      <c r="Q966" s="56"/>
      <c r="R966" s="56"/>
    </row>
    <row r="967" spans="17:18">
      <c r="Q967" s="56"/>
      <c r="R967" s="56"/>
    </row>
    <row r="968" spans="17:18">
      <c r="Q968" s="56"/>
      <c r="R968" s="56"/>
    </row>
    <row r="969" spans="17:18">
      <c r="Q969" s="56"/>
      <c r="R969" s="56"/>
    </row>
    <row r="970" spans="17:18">
      <c r="Q970" s="56"/>
      <c r="R970" s="56"/>
    </row>
    <row r="971" spans="17:18">
      <c r="Q971" s="56"/>
      <c r="R971" s="56"/>
    </row>
    <row r="972" spans="17:18">
      <c r="Q972" s="56"/>
      <c r="R972" s="56"/>
    </row>
    <row r="973" spans="17:18">
      <c r="Q973" s="56"/>
      <c r="R973" s="56"/>
    </row>
  </sheetData>
  <phoneticPr fontId="4" type="noConversion"/>
  <printOptions horizontalCentered="1"/>
  <pageMargins left="0.31496062992125984" right="0.31496062992125984" top="0.74803149606299213" bottom="0.74803149606299213" header="0.31496062992125984" footer="0.31496062992125984"/>
  <pageSetup paperSize="8" orientation="portrait" r:id="rId1"/>
  <rowBreaks count="1" manualBreakCount="1">
    <brk id="20" max="1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workbookViewId="0">
      <pane ySplit="1" topLeftCell="A2" activePane="bottomLeft" state="frozen"/>
      <selection activeCell="I40" sqref="I40:J40"/>
      <selection pane="bottomLeft" activeCell="I10" sqref="I10"/>
    </sheetView>
  </sheetViews>
  <sheetFormatPr defaultRowHeight="16.2"/>
  <cols>
    <col min="1" max="1" width="5.44140625" style="12" bestFit="1" customWidth="1"/>
    <col min="2" max="3" width="5.44140625" style="12" customWidth="1"/>
    <col min="4" max="4" width="7" style="13" customWidth="1"/>
    <col min="5" max="5" width="15" style="13" bestFit="1" customWidth="1"/>
    <col min="6" max="6" width="8" style="15" bestFit="1" customWidth="1"/>
    <col min="7" max="7" width="5.44140625" style="17" bestFit="1" customWidth="1"/>
    <col min="8" max="8" width="10.6640625" style="13" bestFit="1" customWidth="1"/>
    <col min="9" max="9" width="6.44140625" style="12" customWidth="1"/>
    <col min="10" max="10" width="5.44140625" style="13" bestFit="1" customWidth="1"/>
    <col min="11" max="11" width="9" style="12" bestFit="1" customWidth="1"/>
    <col min="12" max="12" width="8.21875" style="12" bestFit="1" customWidth="1"/>
    <col min="13" max="245" width="9" style="12"/>
    <col min="246" max="246" width="5.44140625" style="12" bestFit="1" customWidth="1"/>
    <col min="247" max="247" width="6.88671875" style="12" bestFit="1" customWidth="1"/>
    <col min="248" max="248" width="6.33203125" style="12" bestFit="1" customWidth="1"/>
    <col min="249" max="249" width="9.109375" style="12" bestFit="1" customWidth="1"/>
    <col min="250" max="250" width="12.6640625" style="12" bestFit="1" customWidth="1"/>
    <col min="251" max="251" width="17.77734375" style="12" bestFit="1" customWidth="1"/>
    <col min="252" max="252" width="5.44140625" style="12" bestFit="1" customWidth="1"/>
    <col min="253" max="253" width="9.6640625" style="12" bestFit="1" customWidth="1"/>
    <col min="254" max="254" width="7" style="12" bestFit="1" customWidth="1"/>
    <col min="255" max="255" width="7.33203125" style="12" bestFit="1" customWidth="1"/>
    <col min="256" max="256" width="7.77734375" style="12" bestFit="1" customWidth="1"/>
    <col min="257" max="257" width="17.109375" style="12" bestFit="1" customWidth="1"/>
    <col min="258" max="258" width="5.44140625" style="12" bestFit="1" customWidth="1"/>
    <col min="259" max="259" width="17.109375" style="12" bestFit="1" customWidth="1"/>
    <col min="260" max="260" width="16.33203125" style="12" bestFit="1" customWidth="1"/>
    <col min="261" max="261" width="11.109375" style="12" bestFit="1" customWidth="1"/>
    <col min="262" max="262" width="7.77734375" style="12" bestFit="1" customWidth="1"/>
    <col min="263" max="263" width="13.109375" style="12" bestFit="1" customWidth="1"/>
    <col min="264" max="264" width="6.44140625" style="12" bestFit="1" customWidth="1"/>
    <col min="265" max="501" width="9" style="12"/>
    <col min="502" max="502" width="5.44140625" style="12" bestFit="1" customWidth="1"/>
    <col min="503" max="503" width="6.88671875" style="12" bestFit="1" customWidth="1"/>
    <col min="504" max="504" width="6.33203125" style="12" bestFit="1" customWidth="1"/>
    <col min="505" max="505" width="9.109375" style="12" bestFit="1" customWidth="1"/>
    <col min="506" max="506" width="12.6640625" style="12" bestFit="1" customWidth="1"/>
    <col min="507" max="507" width="17.77734375" style="12" bestFit="1" customWidth="1"/>
    <col min="508" max="508" width="5.44140625" style="12" bestFit="1" customWidth="1"/>
    <col min="509" max="509" width="9.6640625" style="12" bestFit="1" customWidth="1"/>
    <col min="510" max="510" width="7" style="12" bestFit="1" customWidth="1"/>
    <col min="511" max="511" width="7.33203125" style="12" bestFit="1" customWidth="1"/>
    <col min="512" max="512" width="7.77734375" style="12" bestFit="1" customWidth="1"/>
    <col min="513" max="513" width="17.109375" style="12" bestFit="1" customWidth="1"/>
    <col min="514" max="514" width="5.44140625" style="12" bestFit="1" customWidth="1"/>
    <col min="515" max="515" width="17.109375" style="12" bestFit="1" customWidth="1"/>
    <col min="516" max="516" width="16.33203125" style="12" bestFit="1" customWidth="1"/>
    <col min="517" max="517" width="11.109375" style="12" bestFit="1" customWidth="1"/>
    <col min="518" max="518" width="7.77734375" style="12" bestFit="1" customWidth="1"/>
    <col min="519" max="519" width="13.109375" style="12" bestFit="1" customWidth="1"/>
    <col min="520" max="520" width="6.44140625" style="12" bestFit="1" customWidth="1"/>
    <col min="521" max="757" width="9" style="12"/>
    <col min="758" max="758" width="5.44140625" style="12" bestFit="1" customWidth="1"/>
    <col min="759" max="759" width="6.88671875" style="12" bestFit="1" customWidth="1"/>
    <col min="760" max="760" width="6.33203125" style="12" bestFit="1" customWidth="1"/>
    <col min="761" max="761" width="9.109375" style="12" bestFit="1" customWidth="1"/>
    <col min="762" max="762" width="12.6640625" style="12" bestFit="1" customWidth="1"/>
    <col min="763" max="763" width="17.77734375" style="12" bestFit="1" customWidth="1"/>
    <col min="764" max="764" width="5.44140625" style="12" bestFit="1" customWidth="1"/>
    <col min="765" max="765" width="9.6640625" style="12" bestFit="1" customWidth="1"/>
    <col min="766" max="766" width="7" style="12" bestFit="1" customWidth="1"/>
    <col min="767" max="767" width="7.33203125" style="12" bestFit="1" customWidth="1"/>
    <col min="768" max="768" width="7.77734375" style="12" bestFit="1" customWidth="1"/>
    <col min="769" max="769" width="17.109375" style="12" bestFit="1" customWidth="1"/>
    <col min="770" max="770" width="5.44140625" style="12" bestFit="1" customWidth="1"/>
    <col min="771" max="771" width="17.109375" style="12" bestFit="1" customWidth="1"/>
    <col min="772" max="772" width="16.33203125" style="12" bestFit="1" customWidth="1"/>
    <col min="773" max="773" width="11.109375" style="12" bestFit="1" customWidth="1"/>
    <col min="774" max="774" width="7.77734375" style="12" bestFit="1" customWidth="1"/>
    <col min="775" max="775" width="13.109375" style="12" bestFit="1" customWidth="1"/>
    <col min="776" max="776" width="6.44140625" style="12" bestFit="1" customWidth="1"/>
    <col min="777" max="1013" width="9" style="12"/>
    <col min="1014" max="1014" width="5.44140625" style="12" bestFit="1" customWidth="1"/>
    <col min="1015" max="1015" width="6.88671875" style="12" bestFit="1" customWidth="1"/>
    <col min="1016" max="1016" width="6.33203125" style="12" bestFit="1" customWidth="1"/>
    <col min="1017" max="1017" width="9.109375" style="12" bestFit="1" customWidth="1"/>
    <col min="1018" max="1018" width="12.6640625" style="12" bestFit="1" customWidth="1"/>
    <col min="1019" max="1019" width="17.77734375" style="12" bestFit="1" customWidth="1"/>
    <col min="1020" max="1020" width="5.44140625" style="12" bestFit="1" customWidth="1"/>
    <col min="1021" max="1021" width="9.6640625" style="12" bestFit="1" customWidth="1"/>
    <col min="1022" max="1022" width="7" style="12" bestFit="1" customWidth="1"/>
    <col min="1023" max="1023" width="7.33203125" style="12" bestFit="1" customWidth="1"/>
    <col min="1024" max="1024" width="7.77734375" style="12" bestFit="1" customWidth="1"/>
    <col min="1025" max="1025" width="17.109375" style="12" bestFit="1" customWidth="1"/>
    <col min="1026" max="1026" width="5.44140625" style="12" bestFit="1" customWidth="1"/>
    <col min="1027" max="1027" width="17.109375" style="12" bestFit="1" customWidth="1"/>
    <col min="1028" max="1028" width="16.33203125" style="12" bestFit="1" customWidth="1"/>
    <col min="1029" max="1029" width="11.109375" style="12" bestFit="1" customWidth="1"/>
    <col min="1030" max="1030" width="7.77734375" style="12" bestFit="1" customWidth="1"/>
    <col min="1031" max="1031" width="13.109375" style="12" bestFit="1" customWidth="1"/>
    <col min="1032" max="1032" width="6.44140625" style="12" bestFit="1" customWidth="1"/>
    <col min="1033" max="1269" width="9" style="12"/>
    <col min="1270" max="1270" width="5.44140625" style="12" bestFit="1" customWidth="1"/>
    <col min="1271" max="1271" width="6.88671875" style="12" bestFit="1" customWidth="1"/>
    <col min="1272" max="1272" width="6.33203125" style="12" bestFit="1" customWidth="1"/>
    <col min="1273" max="1273" width="9.109375" style="12" bestFit="1" customWidth="1"/>
    <col min="1274" max="1274" width="12.6640625" style="12" bestFit="1" customWidth="1"/>
    <col min="1275" max="1275" width="17.77734375" style="12" bestFit="1" customWidth="1"/>
    <col min="1276" max="1276" width="5.44140625" style="12" bestFit="1" customWidth="1"/>
    <col min="1277" max="1277" width="9.6640625" style="12" bestFit="1" customWidth="1"/>
    <col min="1278" max="1278" width="7" style="12" bestFit="1" customWidth="1"/>
    <col min="1279" max="1279" width="7.33203125" style="12" bestFit="1" customWidth="1"/>
    <col min="1280" max="1280" width="7.77734375" style="12" bestFit="1" customWidth="1"/>
    <col min="1281" max="1281" width="17.109375" style="12" bestFit="1" customWidth="1"/>
    <col min="1282" max="1282" width="5.44140625" style="12" bestFit="1" customWidth="1"/>
    <col min="1283" max="1283" width="17.109375" style="12" bestFit="1" customWidth="1"/>
    <col min="1284" max="1284" width="16.33203125" style="12" bestFit="1" customWidth="1"/>
    <col min="1285" max="1285" width="11.109375" style="12" bestFit="1" customWidth="1"/>
    <col min="1286" max="1286" width="7.77734375" style="12" bestFit="1" customWidth="1"/>
    <col min="1287" max="1287" width="13.109375" style="12" bestFit="1" customWidth="1"/>
    <col min="1288" max="1288" width="6.44140625" style="12" bestFit="1" customWidth="1"/>
    <col min="1289" max="1525" width="9" style="12"/>
    <col min="1526" max="1526" width="5.44140625" style="12" bestFit="1" customWidth="1"/>
    <col min="1527" max="1527" width="6.88671875" style="12" bestFit="1" customWidth="1"/>
    <col min="1528" max="1528" width="6.33203125" style="12" bestFit="1" customWidth="1"/>
    <col min="1529" max="1529" width="9.109375" style="12" bestFit="1" customWidth="1"/>
    <col min="1530" max="1530" width="12.6640625" style="12" bestFit="1" customWidth="1"/>
    <col min="1531" max="1531" width="17.77734375" style="12" bestFit="1" customWidth="1"/>
    <col min="1532" max="1532" width="5.44140625" style="12" bestFit="1" customWidth="1"/>
    <col min="1533" max="1533" width="9.6640625" style="12" bestFit="1" customWidth="1"/>
    <col min="1534" max="1534" width="7" style="12" bestFit="1" customWidth="1"/>
    <col min="1535" max="1535" width="7.33203125" style="12" bestFit="1" customWidth="1"/>
    <col min="1536" max="1536" width="7.77734375" style="12" bestFit="1" customWidth="1"/>
    <col min="1537" max="1537" width="17.109375" style="12" bestFit="1" customWidth="1"/>
    <col min="1538" max="1538" width="5.44140625" style="12" bestFit="1" customWidth="1"/>
    <col min="1539" max="1539" width="17.109375" style="12" bestFit="1" customWidth="1"/>
    <col min="1540" max="1540" width="16.33203125" style="12" bestFit="1" customWidth="1"/>
    <col min="1541" max="1541" width="11.109375" style="12" bestFit="1" customWidth="1"/>
    <col min="1542" max="1542" width="7.77734375" style="12" bestFit="1" customWidth="1"/>
    <col min="1543" max="1543" width="13.109375" style="12" bestFit="1" customWidth="1"/>
    <col min="1544" max="1544" width="6.44140625" style="12" bestFit="1" customWidth="1"/>
    <col min="1545" max="1781" width="9" style="12"/>
    <col min="1782" max="1782" width="5.44140625" style="12" bestFit="1" customWidth="1"/>
    <col min="1783" max="1783" width="6.88671875" style="12" bestFit="1" customWidth="1"/>
    <col min="1784" max="1784" width="6.33203125" style="12" bestFit="1" customWidth="1"/>
    <col min="1785" max="1785" width="9.109375" style="12" bestFit="1" customWidth="1"/>
    <col min="1786" max="1786" width="12.6640625" style="12" bestFit="1" customWidth="1"/>
    <col min="1787" max="1787" width="17.77734375" style="12" bestFit="1" customWidth="1"/>
    <col min="1788" max="1788" width="5.44140625" style="12" bestFit="1" customWidth="1"/>
    <col min="1789" max="1789" width="9.6640625" style="12" bestFit="1" customWidth="1"/>
    <col min="1790" max="1790" width="7" style="12" bestFit="1" customWidth="1"/>
    <col min="1791" max="1791" width="7.33203125" style="12" bestFit="1" customWidth="1"/>
    <col min="1792" max="1792" width="7.77734375" style="12" bestFit="1" customWidth="1"/>
    <col min="1793" max="1793" width="17.109375" style="12" bestFit="1" customWidth="1"/>
    <col min="1794" max="1794" width="5.44140625" style="12" bestFit="1" customWidth="1"/>
    <col min="1795" max="1795" width="17.109375" style="12" bestFit="1" customWidth="1"/>
    <col min="1796" max="1796" width="16.33203125" style="12" bestFit="1" customWidth="1"/>
    <col min="1797" max="1797" width="11.109375" style="12" bestFit="1" customWidth="1"/>
    <col min="1798" max="1798" width="7.77734375" style="12" bestFit="1" customWidth="1"/>
    <col min="1799" max="1799" width="13.109375" style="12" bestFit="1" customWidth="1"/>
    <col min="1800" max="1800" width="6.44140625" style="12" bestFit="1" customWidth="1"/>
    <col min="1801" max="2037" width="9" style="12"/>
    <col min="2038" max="2038" width="5.44140625" style="12" bestFit="1" customWidth="1"/>
    <col min="2039" max="2039" width="6.88671875" style="12" bestFit="1" customWidth="1"/>
    <col min="2040" max="2040" width="6.33203125" style="12" bestFit="1" customWidth="1"/>
    <col min="2041" max="2041" width="9.109375" style="12" bestFit="1" customWidth="1"/>
    <col min="2042" max="2042" width="12.6640625" style="12" bestFit="1" customWidth="1"/>
    <col min="2043" max="2043" width="17.77734375" style="12" bestFit="1" customWidth="1"/>
    <col min="2044" max="2044" width="5.44140625" style="12" bestFit="1" customWidth="1"/>
    <col min="2045" max="2045" width="9.6640625" style="12" bestFit="1" customWidth="1"/>
    <col min="2046" max="2046" width="7" style="12" bestFit="1" customWidth="1"/>
    <col min="2047" max="2047" width="7.33203125" style="12" bestFit="1" customWidth="1"/>
    <col min="2048" max="2048" width="7.77734375" style="12" bestFit="1" customWidth="1"/>
    <col min="2049" max="2049" width="17.109375" style="12" bestFit="1" customWidth="1"/>
    <col min="2050" max="2050" width="5.44140625" style="12" bestFit="1" customWidth="1"/>
    <col min="2051" max="2051" width="17.109375" style="12" bestFit="1" customWidth="1"/>
    <col min="2052" max="2052" width="16.33203125" style="12" bestFit="1" customWidth="1"/>
    <col min="2053" max="2053" width="11.109375" style="12" bestFit="1" customWidth="1"/>
    <col min="2054" max="2054" width="7.77734375" style="12" bestFit="1" customWidth="1"/>
    <col min="2055" max="2055" width="13.109375" style="12" bestFit="1" customWidth="1"/>
    <col min="2056" max="2056" width="6.44140625" style="12" bestFit="1" customWidth="1"/>
    <col min="2057" max="2293" width="9" style="12"/>
    <col min="2294" max="2294" width="5.44140625" style="12" bestFit="1" customWidth="1"/>
    <col min="2295" max="2295" width="6.88671875" style="12" bestFit="1" customWidth="1"/>
    <col min="2296" max="2296" width="6.33203125" style="12" bestFit="1" customWidth="1"/>
    <col min="2297" max="2297" width="9.109375" style="12" bestFit="1" customWidth="1"/>
    <col min="2298" max="2298" width="12.6640625" style="12" bestFit="1" customWidth="1"/>
    <col min="2299" max="2299" width="17.77734375" style="12" bestFit="1" customWidth="1"/>
    <col min="2300" max="2300" width="5.44140625" style="12" bestFit="1" customWidth="1"/>
    <col min="2301" max="2301" width="9.6640625" style="12" bestFit="1" customWidth="1"/>
    <col min="2302" max="2302" width="7" style="12" bestFit="1" customWidth="1"/>
    <col min="2303" max="2303" width="7.33203125" style="12" bestFit="1" customWidth="1"/>
    <col min="2304" max="2304" width="7.77734375" style="12" bestFit="1" customWidth="1"/>
    <col min="2305" max="2305" width="17.109375" style="12" bestFit="1" customWidth="1"/>
    <col min="2306" max="2306" width="5.44140625" style="12" bestFit="1" customWidth="1"/>
    <col min="2307" max="2307" width="17.109375" style="12" bestFit="1" customWidth="1"/>
    <col min="2308" max="2308" width="16.33203125" style="12" bestFit="1" customWidth="1"/>
    <col min="2309" max="2309" width="11.109375" style="12" bestFit="1" customWidth="1"/>
    <col min="2310" max="2310" width="7.77734375" style="12" bestFit="1" customWidth="1"/>
    <col min="2311" max="2311" width="13.109375" style="12" bestFit="1" customWidth="1"/>
    <col min="2312" max="2312" width="6.44140625" style="12" bestFit="1" customWidth="1"/>
    <col min="2313" max="2549" width="9" style="12"/>
    <col min="2550" max="2550" width="5.44140625" style="12" bestFit="1" customWidth="1"/>
    <col min="2551" max="2551" width="6.88671875" style="12" bestFit="1" customWidth="1"/>
    <col min="2552" max="2552" width="6.33203125" style="12" bestFit="1" customWidth="1"/>
    <col min="2553" max="2553" width="9.109375" style="12" bestFit="1" customWidth="1"/>
    <col min="2554" max="2554" width="12.6640625" style="12" bestFit="1" customWidth="1"/>
    <col min="2555" max="2555" width="17.77734375" style="12" bestFit="1" customWidth="1"/>
    <col min="2556" max="2556" width="5.44140625" style="12" bestFit="1" customWidth="1"/>
    <col min="2557" max="2557" width="9.6640625" style="12" bestFit="1" customWidth="1"/>
    <col min="2558" max="2558" width="7" style="12" bestFit="1" customWidth="1"/>
    <col min="2559" max="2559" width="7.33203125" style="12" bestFit="1" customWidth="1"/>
    <col min="2560" max="2560" width="7.77734375" style="12" bestFit="1" customWidth="1"/>
    <col min="2561" max="2561" width="17.109375" style="12" bestFit="1" customWidth="1"/>
    <col min="2562" max="2562" width="5.44140625" style="12" bestFit="1" customWidth="1"/>
    <col min="2563" max="2563" width="17.109375" style="12" bestFit="1" customWidth="1"/>
    <col min="2564" max="2564" width="16.33203125" style="12" bestFit="1" customWidth="1"/>
    <col min="2565" max="2565" width="11.109375" style="12" bestFit="1" customWidth="1"/>
    <col min="2566" max="2566" width="7.77734375" style="12" bestFit="1" customWidth="1"/>
    <col min="2567" max="2567" width="13.109375" style="12" bestFit="1" customWidth="1"/>
    <col min="2568" max="2568" width="6.44140625" style="12" bestFit="1" customWidth="1"/>
    <col min="2569" max="2805" width="9" style="12"/>
    <col min="2806" max="2806" width="5.44140625" style="12" bestFit="1" customWidth="1"/>
    <col min="2807" max="2807" width="6.88671875" style="12" bestFit="1" customWidth="1"/>
    <col min="2808" max="2808" width="6.33203125" style="12" bestFit="1" customWidth="1"/>
    <col min="2809" max="2809" width="9.109375" style="12" bestFit="1" customWidth="1"/>
    <col min="2810" max="2810" width="12.6640625" style="12" bestFit="1" customWidth="1"/>
    <col min="2811" max="2811" width="17.77734375" style="12" bestFit="1" customWidth="1"/>
    <col min="2812" max="2812" width="5.44140625" style="12" bestFit="1" customWidth="1"/>
    <col min="2813" max="2813" width="9.6640625" style="12" bestFit="1" customWidth="1"/>
    <col min="2814" max="2814" width="7" style="12" bestFit="1" customWidth="1"/>
    <col min="2815" max="2815" width="7.33203125" style="12" bestFit="1" customWidth="1"/>
    <col min="2816" max="2816" width="7.77734375" style="12" bestFit="1" customWidth="1"/>
    <col min="2817" max="2817" width="17.109375" style="12" bestFit="1" customWidth="1"/>
    <col min="2818" max="2818" width="5.44140625" style="12" bestFit="1" customWidth="1"/>
    <col min="2819" max="2819" width="17.109375" style="12" bestFit="1" customWidth="1"/>
    <col min="2820" max="2820" width="16.33203125" style="12" bestFit="1" customWidth="1"/>
    <col min="2821" max="2821" width="11.109375" style="12" bestFit="1" customWidth="1"/>
    <col min="2822" max="2822" width="7.77734375" style="12" bestFit="1" customWidth="1"/>
    <col min="2823" max="2823" width="13.109375" style="12" bestFit="1" customWidth="1"/>
    <col min="2824" max="2824" width="6.44140625" style="12" bestFit="1" customWidth="1"/>
    <col min="2825" max="3061" width="9" style="12"/>
    <col min="3062" max="3062" width="5.44140625" style="12" bestFit="1" customWidth="1"/>
    <col min="3063" max="3063" width="6.88671875" style="12" bestFit="1" customWidth="1"/>
    <col min="3064" max="3064" width="6.33203125" style="12" bestFit="1" customWidth="1"/>
    <col min="3065" max="3065" width="9.109375" style="12" bestFit="1" customWidth="1"/>
    <col min="3066" max="3066" width="12.6640625" style="12" bestFit="1" customWidth="1"/>
    <col min="3067" max="3067" width="17.77734375" style="12" bestFit="1" customWidth="1"/>
    <col min="3068" max="3068" width="5.44140625" style="12" bestFit="1" customWidth="1"/>
    <col min="3069" max="3069" width="9.6640625" style="12" bestFit="1" customWidth="1"/>
    <col min="3070" max="3070" width="7" style="12" bestFit="1" customWidth="1"/>
    <col min="3071" max="3071" width="7.33203125" style="12" bestFit="1" customWidth="1"/>
    <col min="3072" max="3072" width="7.77734375" style="12" bestFit="1" customWidth="1"/>
    <col min="3073" max="3073" width="17.109375" style="12" bestFit="1" customWidth="1"/>
    <col min="3074" max="3074" width="5.44140625" style="12" bestFit="1" customWidth="1"/>
    <col min="3075" max="3075" width="17.109375" style="12" bestFit="1" customWidth="1"/>
    <col min="3076" max="3076" width="16.33203125" style="12" bestFit="1" customWidth="1"/>
    <col min="3077" max="3077" width="11.109375" style="12" bestFit="1" customWidth="1"/>
    <col min="3078" max="3078" width="7.77734375" style="12" bestFit="1" customWidth="1"/>
    <col min="3079" max="3079" width="13.109375" style="12" bestFit="1" customWidth="1"/>
    <col min="3080" max="3080" width="6.44140625" style="12" bestFit="1" customWidth="1"/>
    <col min="3081" max="3317" width="9" style="12"/>
    <col min="3318" max="3318" width="5.44140625" style="12" bestFit="1" customWidth="1"/>
    <col min="3319" max="3319" width="6.88671875" style="12" bestFit="1" customWidth="1"/>
    <col min="3320" max="3320" width="6.33203125" style="12" bestFit="1" customWidth="1"/>
    <col min="3321" max="3321" width="9.109375" style="12" bestFit="1" customWidth="1"/>
    <col min="3322" max="3322" width="12.6640625" style="12" bestFit="1" customWidth="1"/>
    <col min="3323" max="3323" width="17.77734375" style="12" bestFit="1" customWidth="1"/>
    <col min="3324" max="3324" width="5.44140625" style="12" bestFit="1" customWidth="1"/>
    <col min="3325" max="3325" width="9.6640625" style="12" bestFit="1" customWidth="1"/>
    <col min="3326" max="3326" width="7" style="12" bestFit="1" customWidth="1"/>
    <col min="3327" max="3327" width="7.33203125" style="12" bestFit="1" customWidth="1"/>
    <col min="3328" max="3328" width="7.77734375" style="12" bestFit="1" customWidth="1"/>
    <col min="3329" max="3329" width="17.109375" style="12" bestFit="1" customWidth="1"/>
    <col min="3330" max="3330" width="5.44140625" style="12" bestFit="1" customWidth="1"/>
    <col min="3331" max="3331" width="17.109375" style="12" bestFit="1" customWidth="1"/>
    <col min="3332" max="3332" width="16.33203125" style="12" bestFit="1" customWidth="1"/>
    <col min="3333" max="3333" width="11.109375" style="12" bestFit="1" customWidth="1"/>
    <col min="3334" max="3334" width="7.77734375" style="12" bestFit="1" customWidth="1"/>
    <col min="3335" max="3335" width="13.109375" style="12" bestFit="1" customWidth="1"/>
    <col min="3336" max="3336" width="6.44140625" style="12" bestFit="1" customWidth="1"/>
    <col min="3337" max="3573" width="9" style="12"/>
    <col min="3574" max="3574" width="5.44140625" style="12" bestFit="1" customWidth="1"/>
    <col min="3575" max="3575" width="6.88671875" style="12" bestFit="1" customWidth="1"/>
    <col min="3576" max="3576" width="6.33203125" style="12" bestFit="1" customWidth="1"/>
    <col min="3577" max="3577" width="9.109375" style="12" bestFit="1" customWidth="1"/>
    <col min="3578" max="3578" width="12.6640625" style="12" bestFit="1" customWidth="1"/>
    <col min="3579" max="3579" width="17.77734375" style="12" bestFit="1" customWidth="1"/>
    <col min="3580" max="3580" width="5.44140625" style="12" bestFit="1" customWidth="1"/>
    <col min="3581" max="3581" width="9.6640625" style="12" bestFit="1" customWidth="1"/>
    <col min="3582" max="3582" width="7" style="12" bestFit="1" customWidth="1"/>
    <col min="3583" max="3583" width="7.33203125" style="12" bestFit="1" customWidth="1"/>
    <col min="3584" max="3584" width="7.77734375" style="12" bestFit="1" customWidth="1"/>
    <col min="3585" max="3585" width="17.109375" style="12" bestFit="1" customWidth="1"/>
    <col min="3586" max="3586" width="5.44140625" style="12" bestFit="1" customWidth="1"/>
    <col min="3587" max="3587" width="17.109375" style="12" bestFit="1" customWidth="1"/>
    <col min="3588" max="3588" width="16.33203125" style="12" bestFit="1" customWidth="1"/>
    <col min="3589" max="3589" width="11.109375" style="12" bestFit="1" customWidth="1"/>
    <col min="3590" max="3590" width="7.77734375" style="12" bestFit="1" customWidth="1"/>
    <col min="3591" max="3591" width="13.109375" style="12" bestFit="1" customWidth="1"/>
    <col min="3592" max="3592" width="6.44140625" style="12" bestFit="1" customWidth="1"/>
    <col min="3593" max="3829" width="9" style="12"/>
    <col min="3830" max="3830" width="5.44140625" style="12" bestFit="1" customWidth="1"/>
    <col min="3831" max="3831" width="6.88671875" style="12" bestFit="1" customWidth="1"/>
    <col min="3832" max="3832" width="6.33203125" style="12" bestFit="1" customWidth="1"/>
    <col min="3833" max="3833" width="9.109375" style="12" bestFit="1" customWidth="1"/>
    <col min="3834" max="3834" width="12.6640625" style="12" bestFit="1" customWidth="1"/>
    <col min="3835" max="3835" width="17.77734375" style="12" bestFit="1" customWidth="1"/>
    <col min="3836" max="3836" width="5.44140625" style="12" bestFit="1" customWidth="1"/>
    <col min="3837" max="3837" width="9.6640625" style="12" bestFit="1" customWidth="1"/>
    <col min="3838" max="3838" width="7" style="12" bestFit="1" customWidth="1"/>
    <col min="3839" max="3839" width="7.33203125" style="12" bestFit="1" customWidth="1"/>
    <col min="3840" max="3840" width="7.77734375" style="12" bestFit="1" customWidth="1"/>
    <col min="3841" max="3841" width="17.109375" style="12" bestFit="1" customWidth="1"/>
    <col min="3842" max="3842" width="5.44140625" style="12" bestFit="1" customWidth="1"/>
    <col min="3843" max="3843" width="17.109375" style="12" bestFit="1" customWidth="1"/>
    <col min="3844" max="3844" width="16.33203125" style="12" bestFit="1" customWidth="1"/>
    <col min="3845" max="3845" width="11.109375" style="12" bestFit="1" customWidth="1"/>
    <col min="3846" max="3846" width="7.77734375" style="12" bestFit="1" customWidth="1"/>
    <col min="3847" max="3847" width="13.109375" style="12" bestFit="1" customWidth="1"/>
    <col min="3848" max="3848" width="6.44140625" style="12" bestFit="1" customWidth="1"/>
    <col min="3849" max="4085" width="9" style="12"/>
    <col min="4086" max="4086" width="5.44140625" style="12" bestFit="1" customWidth="1"/>
    <col min="4087" max="4087" width="6.88671875" style="12" bestFit="1" customWidth="1"/>
    <col min="4088" max="4088" width="6.33203125" style="12" bestFit="1" customWidth="1"/>
    <col min="4089" max="4089" width="9.109375" style="12" bestFit="1" customWidth="1"/>
    <col min="4090" max="4090" width="12.6640625" style="12" bestFit="1" customWidth="1"/>
    <col min="4091" max="4091" width="17.77734375" style="12" bestFit="1" customWidth="1"/>
    <col min="4092" max="4092" width="5.44140625" style="12" bestFit="1" customWidth="1"/>
    <col min="4093" max="4093" width="9.6640625" style="12" bestFit="1" customWidth="1"/>
    <col min="4094" max="4094" width="7" style="12" bestFit="1" customWidth="1"/>
    <col min="4095" max="4095" width="7.33203125" style="12" bestFit="1" customWidth="1"/>
    <col min="4096" max="4096" width="7.77734375" style="12" bestFit="1" customWidth="1"/>
    <col min="4097" max="4097" width="17.109375" style="12" bestFit="1" customWidth="1"/>
    <col min="4098" max="4098" width="5.44140625" style="12" bestFit="1" customWidth="1"/>
    <col min="4099" max="4099" width="17.109375" style="12" bestFit="1" customWidth="1"/>
    <col min="4100" max="4100" width="16.33203125" style="12" bestFit="1" customWidth="1"/>
    <col min="4101" max="4101" width="11.109375" style="12" bestFit="1" customWidth="1"/>
    <col min="4102" max="4102" width="7.77734375" style="12" bestFit="1" customWidth="1"/>
    <col min="4103" max="4103" width="13.109375" style="12" bestFit="1" customWidth="1"/>
    <col min="4104" max="4104" width="6.44140625" style="12" bestFit="1" customWidth="1"/>
    <col min="4105" max="4341" width="9" style="12"/>
    <col min="4342" max="4342" width="5.44140625" style="12" bestFit="1" customWidth="1"/>
    <col min="4343" max="4343" width="6.88671875" style="12" bestFit="1" customWidth="1"/>
    <col min="4344" max="4344" width="6.33203125" style="12" bestFit="1" customWidth="1"/>
    <col min="4345" max="4345" width="9.109375" style="12" bestFit="1" customWidth="1"/>
    <col min="4346" max="4346" width="12.6640625" style="12" bestFit="1" customWidth="1"/>
    <col min="4347" max="4347" width="17.77734375" style="12" bestFit="1" customWidth="1"/>
    <col min="4348" max="4348" width="5.44140625" style="12" bestFit="1" customWidth="1"/>
    <col min="4349" max="4349" width="9.6640625" style="12" bestFit="1" customWidth="1"/>
    <col min="4350" max="4350" width="7" style="12" bestFit="1" customWidth="1"/>
    <col min="4351" max="4351" width="7.33203125" style="12" bestFit="1" customWidth="1"/>
    <col min="4352" max="4352" width="7.77734375" style="12" bestFit="1" customWidth="1"/>
    <col min="4353" max="4353" width="17.109375" style="12" bestFit="1" customWidth="1"/>
    <col min="4354" max="4354" width="5.44140625" style="12" bestFit="1" customWidth="1"/>
    <col min="4355" max="4355" width="17.109375" style="12" bestFit="1" customWidth="1"/>
    <col min="4356" max="4356" width="16.33203125" style="12" bestFit="1" customWidth="1"/>
    <col min="4357" max="4357" width="11.109375" style="12" bestFit="1" customWidth="1"/>
    <col min="4358" max="4358" width="7.77734375" style="12" bestFit="1" customWidth="1"/>
    <col min="4359" max="4359" width="13.109375" style="12" bestFit="1" customWidth="1"/>
    <col min="4360" max="4360" width="6.44140625" style="12" bestFit="1" customWidth="1"/>
    <col min="4361" max="4597" width="9" style="12"/>
    <col min="4598" max="4598" width="5.44140625" style="12" bestFit="1" customWidth="1"/>
    <col min="4599" max="4599" width="6.88671875" style="12" bestFit="1" customWidth="1"/>
    <col min="4600" max="4600" width="6.33203125" style="12" bestFit="1" customWidth="1"/>
    <col min="4601" max="4601" width="9.109375" style="12" bestFit="1" customWidth="1"/>
    <col min="4602" max="4602" width="12.6640625" style="12" bestFit="1" customWidth="1"/>
    <col min="4603" max="4603" width="17.77734375" style="12" bestFit="1" customWidth="1"/>
    <col min="4604" max="4604" width="5.44140625" style="12" bestFit="1" customWidth="1"/>
    <col min="4605" max="4605" width="9.6640625" style="12" bestFit="1" customWidth="1"/>
    <col min="4606" max="4606" width="7" style="12" bestFit="1" customWidth="1"/>
    <col min="4607" max="4607" width="7.33203125" style="12" bestFit="1" customWidth="1"/>
    <col min="4608" max="4608" width="7.77734375" style="12" bestFit="1" customWidth="1"/>
    <col min="4609" max="4609" width="17.109375" style="12" bestFit="1" customWidth="1"/>
    <col min="4610" max="4610" width="5.44140625" style="12" bestFit="1" customWidth="1"/>
    <col min="4611" max="4611" width="17.109375" style="12" bestFit="1" customWidth="1"/>
    <col min="4612" max="4612" width="16.33203125" style="12" bestFit="1" customWidth="1"/>
    <col min="4613" max="4613" width="11.109375" style="12" bestFit="1" customWidth="1"/>
    <col min="4614" max="4614" width="7.77734375" style="12" bestFit="1" customWidth="1"/>
    <col min="4615" max="4615" width="13.109375" style="12" bestFit="1" customWidth="1"/>
    <col min="4616" max="4616" width="6.44140625" style="12" bestFit="1" customWidth="1"/>
    <col min="4617" max="4853" width="9" style="12"/>
    <col min="4854" max="4854" width="5.44140625" style="12" bestFit="1" customWidth="1"/>
    <col min="4855" max="4855" width="6.88671875" style="12" bestFit="1" customWidth="1"/>
    <col min="4856" max="4856" width="6.33203125" style="12" bestFit="1" customWidth="1"/>
    <col min="4857" max="4857" width="9.109375" style="12" bestFit="1" customWidth="1"/>
    <col min="4858" max="4858" width="12.6640625" style="12" bestFit="1" customWidth="1"/>
    <col min="4859" max="4859" width="17.77734375" style="12" bestFit="1" customWidth="1"/>
    <col min="4860" max="4860" width="5.44140625" style="12" bestFit="1" customWidth="1"/>
    <col min="4861" max="4861" width="9.6640625" style="12" bestFit="1" customWidth="1"/>
    <col min="4862" max="4862" width="7" style="12" bestFit="1" customWidth="1"/>
    <col min="4863" max="4863" width="7.33203125" style="12" bestFit="1" customWidth="1"/>
    <col min="4864" max="4864" width="7.77734375" style="12" bestFit="1" customWidth="1"/>
    <col min="4865" max="4865" width="17.109375" style="12" bestFit="1" customWidth="1"/>
    <col min="4866" max="4866" width="5.44140625" style="12" bestFit="1" customWidth="1"/>
    <col min="4867" max="4867" width="17.109375" style="12" bestFit="1" customWidth="1"/>
    <col min="4868" max="4868" width="16.33203125" style="12" bestFit="1" customWidth="1"/>
    <col min="4869" max="4869" width="11.109375" style="12" bestFit="1" customWidth="1"/>
    <col min="4870" max="4870" width="7.77734375" style="12" bestFit="1" customWidth="1"/>
    <col min="4871" max="4871" width="13.109375" style="12" bestFit="1" customWidth="1"/>
    <col min="4872" max="4872" width="6.44140625" style="12" bestFit="1" customWidth="1"/>
    <col min="4873" max="5109" width="9" style="12"/>
    <col min="5110" max="5110" width="5.44140625" style="12" bestFit="1" customWidth="1"/>
    <col min="5111" max="5111" width="6.88671875" style="12" bestFit="1" customWidth="1"/>
    <col min="5112" max="5112" width="6.33203125" style="12" bestFit="1" customWidth="1"/>
    <col min="5113" max="5113" width="9.109375" style="12" bestFit="1" customWidth="1"/>
    <col min="5114" max="5114" width="12.6640625" style="12" bestFit="1" customWidth="1"/>
    <col min="5115" max="5115" width="17.77734375" style="12" bestFit="1" customWidth="1"/>
    <col min="5116" max="5116" width="5.44140625" style="12" bestFit="1" customWidth="1"/>
    <col min="5117" max="5117" width="9.6640625" style="12" bestFit="1" customWidth="1"/>
    <col min="5118" max="5118" width="7" style="12" bestFit="1" customWidth="1"/>
    <col min="5119" max="5119" width="7.33203125" style="12" bestFit="1" customWidth="1"/>
    <col min="5120" max="5120" width="7.77734375" style="12" bestFit="1" customWidth="1"/>
    <col min="5121" max="5121" width="17.109375" style="12" bestFit="1" customWidth="1"/>
    <col min="5122" max="5122" width="5.44140625" style="12" bestFit="1" customWidth="1"/>
    <col min="5123" max="5123" width="17.109375" style="12" bestFit="1" customWidth="1"/>
    <col min="5124" max="5124" width="16.33203125" style="12" bestFit="1" customWidth="1"/>
    <col min="5125" max="5125" width="11.109375" style="12" bestFit="1" customWidth="1"/>
    <col min="5126" max="5126" width="7.77734375" style="12" bestFit="1" customWidth="1"/>
    <col min="5127" max="5127" width="13.109375" style="12" bestFit="1" customWidth="1"/>
    <col min="5128" max="5128" width="6.44140625" style="12" bestFit="1" customWidth="1"/>
    <col min="5129" max="5365" width="9" style="12"/>
    <col min="5366" max="5366" width="5.44140625" style="12" bestFit="1" customWidth="1"/>
    <col min="5367" max="5367" width="6.88671875" style="12" bestFit="1" customWidth="1"/>
    <col min="5368" max="5368" width="6.33203125" style="12" bestFit="1" customWidth="1"/>
    <col min="5369" max="5369" width="9.109375" style="12" bestFit="1" customWidth="1"/>
    <col min="5370" max="5370" width="12.6640625" style="12" bestFit="1" customWidth="1"/>
    <col min="5371" max="5371" width="17.77734375" style="12" bestFit="1" customWidth="1"/>
    <col min="5372" max="5372" width="5.44140625" style="12" bestFit="1" customWidth="1"/>
    <col min="5373" max="5373" width="9.6640625" style="12" bestFit="1" customWidth="1"/>
    <col min="5374" max="5374" width="7" style="12" bestFit="1" customWidth="1"/>
    <col min="5375" max="5375" width="7.33203125" style="12" bestFit="1" customWidth="1"/>
    <col min="5376" max="5376" width="7.77734375" style="12" bestFit="1" customWidth="1"/>
    <col min="5377" max="5377" width="17.109375" style="12" bestFit="1" customWidth="1"/>
    <col min="5378" max="5378" width="5.44140625" style="12" bestFit="1" customWidth="1"/>
    <col min="5379" max="5379" width="17.109375" style="12" bestFit="1" customWidth="1"/>
    <col min="5380" max="5380" width="16.33203125" style="12" bestFit="1" customWidth="1"/>
    <col min="5381" max="5381" width="11.109375" style="12" bestFit="1" customWidth="1"/>
    <col min="5382" max="5382" width="7.77734375" style="12" bestFit="1" customWidth="1"/>
    <col min="5383" max="5383" width="13.109375" style="12" bestFit="1" customWidth="1"/>
    <col min="5384" max="5384" width="6.44140625" style="12" bestFit="1" customWidth="1"/>
    <col min="5385" max="5621" width="9" style="12"/>
    <col min="5622" max="5622" width="5.44140625" style="12" bestFit="1" customWidth="1"/>
    <col min="5623" max="5623" width="6.88671875" style="12" bestFit="1" customWidth="1"/>
    <col min="5624" max="5624" width="6.33203125" style="12" bestFit="1" customWidth="1"/>
    <col min="5625" max="5625" width="9.109375" style="12" bestFit="1" customWidth="1"/>
    <col min="5626" max="5626" width="12.6640625" style="12" bestFit="1" customWidth="1"/>
    <col min="5627" max="5627" width="17.77734375" style="12" bestFit="1" customWidth="1"/>
    <col min="5628" max="5628" width="5.44140625" style="12" bestFit="1" customWidth="1"/>
    <col min="5629" max="5629" width="9.6640625" style="12" bestFit="1" customWidth="1"/>
    <col min="5630" max="5630" width="7" style="12" bestFit="1" customWidth="1"/>
    <col min="5631" max="5631" width="7.33203125" style="12" bestFit="1" customWidth="1"/>
    <col min="5632" max="5632" width="7.77734375" style="12" bestFit="1" customWidth="1"/>
    <col min="5633" max="5633" width="17.109375" style="12" bestFit="1" customWidth="1"/>
    <col min="5634" max="5634" width="5.44140625" style="12" bestFit="1" customWidth="1"/>
    <col min="5635" max="5635" width="17.109375" style="12" bestFit="1" customWidth="1"/>
    <col min="5636" max="5636" width="16.33203125" style="12" bestFit="1" customWidth="1"/>
    <col min="5637" max="5637" width="11.109375" style="12" bestFit="1" customWidth="1"/>
    <col min="5638" max="5638" width="7.77734375" style="12" bestFit="1" customWidth="1"/>
    <col min="5639" max="5639" width="13.109375" style="12" bestFit="1" customWidth="1"/>
    <col min="5640" max="5640" width="6.44140625" style="12" bestFit="1" customWidth="1"/>
    <col min="5641" max="5877" width="9" style="12"/>
    <col min="5878" max="5878" width="5.44140625" style="12" bestFit="1" customWidth="1"/>
    <col min="5879" max="5879" width="6.88671875" style="12" bestFit="1" customWidth="1"/>
    <col min="5880" max="5880" width="6.33203125" style="12" bestFit="1" customWidth="1"/>
    <col min="5881" max="5881" width="9.109375" style="12" bestFit="1" customWidth="1"/>
    <col min="5882" max="5882" width="12.6640625" style="12" bestFit="1" customWidth="1"/>
    <col min="5883" max="5883" width="17.77734375" style="12" bestFit="1" customWidth="1"/>
    <col min="5884" max="5884" width="5.44140625" style="12" bestFit="1" customWidth="1"/>
    <col min="5885" max="5885" width="9.6640625" style="12" bestFit="1" customWidth="1"/>
    <col min="5886" max="5886" width="7" style="12" bestFit="1" customWidth="1"/>
    <col min="5887" max="5887" width="7.33203125" style="12" bestFit="1" customWidth="1"/>
    <col min="5888" max="5888" width="7.77734375" style="12" bestFit="1" customWidth="1"/>
    <col min="5889" max="5889" width="17.109375" style="12" bestFit="1" customWidth="1"/>
    <col min="5890" max="5890" width="5.44140625" style="12" bestFit="1" customWidth="1"/>
    <col min="5891" max="5891" width="17.109375" style="12" bestFit="1" customWidth="1"/>
    <col min="5892" max="5892" width="16.33203125" style="12" bestFit="1" customWidth="1"/>
    <col min="5893" max="5893" width="11.109375" style="12" bestFit="1" customWidth="1"/>
    <col min="5894" max="5894" width="7.77734375" style="12" bestFit="1" customWidth="1"/>
    <col min="5895" max="5895" width="13.109375" style="12" bestFit="1" customWidth="1"/>
    <col min="5896" max="5896" width="6.44140625" style="12" bestFit="1" customWidth="1"/>
    <col min="5897" max="6133" width="9" style="12"/>
    <col min="6134" max="6134" width="5.44140625" style="12" bestFit="1" customWidth="1"/>
    <col min="6135" max="6135" width="6.88671875" style="12" bestFit="1" customWidth="1"/>
    <col min="6136" max="6136" width="6.33203125" style="12" bestFit="1" customWidth="1"/>
    <col min="6137" max="6137" width="9.109375" style="12" bestFit="1" customWidth="1"/>
    <col min="6138" max="6138" width="12.6640625" style="12" bestFit="1" customWidth="1"/>
    <col min="6139" max="6139" width="17.77734375" style="12" bestFit="1" customWidth="1"/>
    <col min="6140" max="6140" width="5.44140625" style="12" bestFit="1" customWidth="1"/>
    <col min="6141" max="6141" width="9.6640625" style="12" bestFit="1" customWidth="1"/>
    <col min="6142" max="6142" width="7" style="12" bestFit="1" customWidth="1"/>
    <col min="6143" max="6143" width="7.33203125" style="12" bestFit="1" customWidth="1"/>
    <col min="6144" max="6144" width="7.77734375" style="12" bestFit="1" customWidth="1"/>
    <col min="6145" max="6145" width="17.109375" style="12" bestFit="1" customWidth="1"/>
    <col min="6146" max="6146" width="5.44140625" style="12" bestFit="1" customWidth="1"/>
    <col min="6147" max="6147" width="17.109375" style="12" bestFit="1" customWidth="1"/>
    <col min="6148" max="6148" width="16.33203125" style="12" bestFit="1" customWidth="1"/>
    <col min="6149" max="6149" width="11.109375" style="12" bestFit="1" customWidth="1"/>
    <col min="6150" max="6150" width="7.77734375" style="12" bestFit="1" customWidth="1"/>
    <col min="6151" max="6151" width="13.109375" style="12" bestFit="1" customWidth="1"/>
    <col min="6152" max="6152" width="6.44140625" style="12" bestFit="1" customWidth="1"/>
    <col min="6153" max="6389" width="9" style="12"/>
    <col min="6390" max="6390" width="5.44140625" style="12" bestFit="1" customWidth="1"/>
    <col min="6391" max="6391" width="6.88671875" style="12" bestFit="1" customWidth="1"/>
    <col min="6392" max="6392" width="6.33203125" style="12" bestFit="1" customWidth="1"/>
    <col min="6393" max="6393" width="9.109375" style="12" bestFit="1" customWidth="1"/>
    <col min="6394" max="6394" width="12.6640625" style="12" bestFit="1" customWidth="1"/>
    <col min="6395" max="6395" width="17.77734375" style="12" bestFit="1" customWidth="1"/>
    <col min="6396" max="6396" width="5.44140625" style="12" bestFit="1" customWidth="1"/>
    <col min="6397" max="6397" width="9.6640625" style="12" bestFit="1" customWidth="1"/>
    <col min="6398" max="6398" width="7" style="12" bestFit="1" customWidth="1"/>
    <col min="6399" max="6399" width="7.33203125" style="12" bestFit="1" customWidth="1"/>
    <col min="6400" max="6400" width="7.77734375" style="12" bestFit="1" customWidth="1"/>
    <col min="6401" max="6401" width="17.109375" style="12" bestFit="1" customWidth="1"/>
    <col min="6402" max="6402" width="5.44140625" style="12" bestFit="1" customWidth="1"/>
    <col min="6403" max="6403" width="17.109375" style="12" bestFit="1" customWidth="1"/>
    <col min="6404" max="6404" width="16.33203125" style="12" bestFit="1" customWidth="1"/>
    <col min="6405" max="6405" width="11.109375" style="12" bestFit="1" customWidth="1"/>
    <col min="6406" max="6406" width="7.77734375" style="12" bestFit="1" customWidth="1"/>
    <col min="6407" max="6407" width="13.109375" style="12" bestFit="1" customWidth="1"/>
    <col min="6408" max="6408" width="6.44140625" style="12" bestFit="1" customWidth="1"/>
    <col min="6409" max="6645" width="9" style="12"/>
    <col min="6646" max="6646" width="5.44140625" style="12" bestFit="1" customWidth="1"/>
    <col min="6647" max="6647" width="6.88671875" style="12" bestFit="1" customWidth="1"/>
    <col min="6648" max="6648" width="6.33203125" style="12" bestFit="1" customWidth="1"/>
    <col min="6649" max="6649" width="9.109375" style="12" bestFit="1" customWidth="1"/>
    <col min="6650" max="6650" width="12.6640625" style="12" bestFit="1" customWidth="1"/>
    <col min="6651" max="6651" width="17.77734375" style="12" bestFit="1" customWidth="1"/>
    <col min="6652" max="6652" width="5.44140625" style="12" bestFit="1" customWidth="1"/>
    <col min="6653" max="6653" width="9.6640625" style="12" bestFit="1" customWidth="1"/>
    <col min="6654" max="6654" width="7" style="12" bestFit="1" customWidth="1"/>
    <col min="6655" max="6655" width="7.33203125" style="12" bestFit="1" customWidth="1"/>
    <col min="6656" max="6656" width="7.77734375" style="12" bestFit="1" customWidth="1"/>
    <col min="6657" max="6657" width="17.109375" style="12" bestFit="1" customWidth="1"/>
    <col min="6658" max="6658" width="5.44140625" style="12" bestFit="1" customWidth="1"/>
    <col min="6659" max="6659" width="17.109375" style="12" bestFit="1" customWidth="1"/>
    <col min="6660" max="6660" width="16.33203125" style="12" bestFit="1" customWidth="1"/>
    <col min="6661" max="6661" width="11.109375" style="12" bestFit="1" customWidth="1"/>
    <col min="6662" max="6662" width="7.77734375" style="12" bestFit="1" customWidth="1"/>
    <col min="6663" max="6663" width="13.109375" style="12" bestFit="1" customWidth="1"/>
    <col min="6664" max="6664" width="6.44140625" style="12" bestFit="1" customWidth="1"/>
    <col min="6665" max="6901" width="9" style="12"/>
    <col min="6902" max="6902" width="5.44140625" style="12" bestFit="1" customWidth="1"/>
    <col min="6903" max="6903" width="6.88671875" style="12" bestFit="1" customWidth="1"/>
    <col min="6904" max="6904" width="6.33203125" style="12" bestFit="1" customWidth="1"/>
    <col min="6905" max="6905" width="9.109375" style="12" bestFit="1" customWidth="1"/>
    <col min="6906" max="6906" width="12.6640625" style="12" bestFit="1" customWidth="1"/>
    <col min="6907" max="6907" width="17.77734375" style="12" bestFit="1" customWidth="1"/>
    <col min="6908" max="6908" width="5.44140625" style="12" bestFit="1" customWidth="1"/>
    <col min="6909" max="6909" width="9.6640625" style="12" bestFit="1" customWidth="1"/>
    <col min="6910" max="6910" width="7" style="12" bestFit="1" customWidth="1"/>
    <col min="6911" max="6911" width="7.33203125" style="12" bestFit="1" customWidth="1"/>
    <col min="6912" max="6912" width="7.77734375" style="12" bestFit="1" customWidth="1"/>
    <col min="6913" max="6913" width="17.109375" style="12" bestFit="1" customWidth="1"/>
    <col min="6914" max="6914" width="5.44140625" style="12" bestFit="1" customWidth="1"/>
    <col min="6915" max="6915" width="17.109375" style="12" bestFit="1" customWidth="1"/>
    <col min="6916" max="6916" width="16.33203125" style="12" bestFit="1" customWidth="1"/>
    <col min="6917" max="6917" width="11.109375" style="12" bestFit="1" customWidth="1"/>
    <col min="6918" max="6918" width="7.77734375" style="12" bestFit="1" customWidth="1"/>
    <col min="6919" max="6919" width="13.109375" style="12" bestFit="1" customWidth="1"/>
    <col min="6920" max="6920" width="6.44140625" style="12" bestFit="1" customWidth="1"/>
    <col min="6921" max="7157" width="9" style="12"/>
    <col min="7158" max="7158" width="5.44140625" style="12" bestFit="1" customWidth="1"/>
    <col min="7159" max="7159" width="6.88671875" style="12" bestFit="1" customWidth="1"/>
    <col min="7160" max="7160" width="6.33203125" style="12" bestFit="1" customWidth="1"/>
    <col min="7161" max="7161" width="9.109375" style="12" bestFit="1" customWidth="1"/>
    <col min="7162" max="7162" width="12.6640625" style="12" bestFit="1" customWidth="1"/>
    <col min="7163" max="7163" width="17.77734375" style="12" bestFit="1" customWidth="1"/>
    <col min="7164" max="7164" width="5.44140625" style="12" bestFit="1" customWidth="1"/>
    <col min="7165" max="7165" width="9.6640625" style="12" bestFit="1" customWidth="1"/>
    <col min="7166" max="7166" width="7" style="12" bestFit="1" customWidth="1"/>
    <col min="7167" max="7167" width="7.33203125" style="12" bestFit="1" customWidth="1"/>
    <col min="7168" max="7168" width="7.77734375" style="12" bestFit="1" customWidth="1"/>
    <col min="7169" max="7169" width="17.109375" style="12" bestFit="1" customWidth="1"/>
    <col min="7170" max="7170" width="5.44140625" style="12" bestFit="1" customWidth="1"/>
    <col min="7171" max="7171" width="17.109375" style="12" bestFit="1" customWidth="1"/>
    <col min="7172" max="7172" width="16.33203125" style="12" bestFit="1" customWidth="1"/>
    <col min="7173" max="7173" width="11.109375" style="12" bestFit="1" customWidth="1"/>
    <col min="7174" max="7174" width="7.77734375" style="12" bestFit="1" customWidth="1"/>
    <col min="7175" max="7175" width="13.109375" style="12" bestFit="1" customWidth="1"/>
    <col min="7176" max="7176" width="6.44140625" style="12" bestFit="1" customWidth="1"/>
    <col min="7177" max="7413" width="9" style="12"/>
    <col min="7414" max="7414" width="5.44140625" style="12" bestFit="1" customWidth="1"/>
    <col min="7415" max="7415" width="6.88671875" style="12" bestFit="1" customWidth="1"/>
    <col min="7416" max="7416" width="6.33203125" style="12" bestFit="1" customWidth="1"/>
    <col min="7417" max="7417" width="9.109375" style="12" bestFit="1" customWidth="1"/>
    <col min="7418" max="7418" width="12.6640625" style="12" bestFit="1" customWidth="1"/>
    <col min="7419" max="7419" width="17.77734375" style="12" bestFit="1" customWidth="1"/>
    <col min="7420" max="7420" width="5.44140625" style="12" bestFit="1" customWidth="1"/>
    <col min="7421" max="7421" width="9.6640625" style="12" bestFit="1" customWidth="1"/>
    <col min="7422" max="7422" width="7" style="12" bestFit="1" customWidth="1"/>
    <col min="7423" max="7423" width="7.33203125" style="12" bestFit="1" customWidth="1"/>
    <col min="7424" max="7424" width="7.77734375" style="12" bestFit="1" customWidth="1"/>
    <col min="7425" max="7425" width="17.109375" style="12" bestFit="1" customWidth="1"/>
    <col min="7426" max="7426" width="5.44140625" style="12" bestFit="1" customWidth="1"/>
    <col min="7427" max="7427" width="17.109375" style="12" bestFit="1" customWidth="1"/>
    <col min="7428" max="7428" width="16.33203125" style="12" bestFit="1" customWidth="1"/>
    <col min="7429" max="7429" width="11.109375" style="12" bestFit="1" customWidth="1"/>
    <col min="7430" max="7430" width="7.77734375" style="12" bestFit="1" customWidth="1"/>
    <col min="7431" max="7431" width="13.109375" style="12" bestFit="1" customWidth="1"/>
    <col min="7432" max="7432" width="6.44140625" style="12" bestFit="1" customWidth="1"/>
    <col min="7433" max="7669" width="9" style="12"/>
    <col min="7670" max="7670" width="5.44140625" style="12" bestFit="1" customWidth="1"/>
    <col min="7671" max="7671" width="6.88671875" style="12" bestFit="1" customWidth="1"/>
    <col min="7672" max="7672" width="6.33203125" style="12" bestFit="1" customWidth="1"/>
    <col min="7673" max="7673" width="9.109375" style="12" bestFit="1" customWidth="1"/>
    <col min="7674" max="7674" width="12.6640625" style="12" bestFit="1" customWidth="1"/>
    <col min="7675" max="7675" width="17.77734375" style="12" bestFit="1" customWidth="1"/>
    <col min="7676" max="7676" width="5.44140625" style="12" bestFit="1" customWidth="1"/>
    <col min="7677" max="7677" width="9.6640625" style="12" bestFit="1" customWidth="1"/>
    <col min="7678" max="7678" width="7" style="12" bestFit="1" customWidth="1"/>
    <col min="7679" max="7679" width="7.33203125" style="12" bestFit="1" customWidth="1"/>
    <col min="7680" max="7680" width="7.77734375" style="12" bestFit="1" customWidth="1"/>
    <col min="7681" max="7681" width="17.109375" style="12" bestFit="1" customWidth="1"/>
    <col min="7682" max="7682" width="5.44140625" style="12" bestFit="1" customWidth="1"/>
    <col min="7683" max="7683" width="17.109375" style="12" bestFit="1" customWidth="1"/>
    <col min="7684" max="7684" width="16.33203125" style="12" bestFit="1" customWidth="1"/>
    <col min="7685" max="7685" width="11.109375" style="12" bestFit="1" customWidth="1"/>
    <col min="7686" max="7686" width="7.77734375" style="12" bestFit="1" customWidth="1"/>
    <col min="7687" max="7687" width="13.109375" style="12" bestFit="1" customWidth="1"/>
    <col min="7688" max="7688" width="6.44140625" style="12" bestFit="1" customWidth="1"/>
    <col min="7689" max="7925" width="9" style="12"/>
    <col min="7926" max="7926" width="5.44140625" style="12" bestFit="1" customWidth="1"/>
    <col min="7927" max="7927" width="6.88671875" style="12" bestFit="1" customWidth="1"/>
    <col min="7928" max="7928" width="6.33203125" style="12" bestFit="1" customWidth="1"/>
    <col min="7929" max="7929" width="9.109375" style="12" bestFit="1" customWidth="1"/>
    <col min="7930" max="7930" width="12.6640625" style="12" bestFit="1" customWidth="1"/>
    <col min="7931" max="7931" width="17.77734375" style="12" bestFit="1" customWidth="1"/>
    <col min="7932" max="7932" width="5.44140625" style="12" bestFit="1" customWidth="1"/>
    <col min="7933" max="7933" width="9.6640625" style="12" bestFit="1" customWidth="1"/>
    <col min="7934" max="7934" width="7" style="12" bestFit="1" customWidth="1"/>
    <col min="7935" max="7935" width="7.33203125" style="12" bestFit="1" customWidth="1"/>
    <col min="7936" max="7936" width="7.77734375" style="12" bestFit="1" customWidth="1"/>
    <col min="7937" max="7937" width="17.109375" style="12" bestFit="1" customWidth="1"/>
    <col min="7938" max="7938" width="5.44140625" style="12" bestFit="1" customWidth="1"/>
    <col min="7939" max="7939" width="17.109375" style="12" bestFit="1" customWidth="1"/>
    <col min="7940" max="7940" width="16.33203125" style="12" bestFit="1" customWidth="1"/>
    <col min="7941" max="7941" width="11.109375" style="12" bestFit="1" customWidth="1"/>
    <col min="7942" max="7942" width="7.77734375" style="12" bestFit="1" customWidth="1"/>
    <col min="7943" max="7943" width="13.109375" style="12" bestFit="1" customWidth="1"/>
    <col min="7944" max="7944" width="6.44140625" style="12" bestFit="1" customWidth="1"/>
    <col min="7945" max="8181" width="9" style="12"/>
    <col min="8182" max="8182" width="5.44140625" style="12" bestFit="1" customWidth="1"/>
    <col min="8183" max="8183" width="6.88671875" style="12" bestFit="1" customWidth="1"/>
    <col min="8184" max="8184" width="6.33203125" style="12" bestFit="1" customWidth="1"/>
    <col min="8185" max="8185" width="9.109375" style="12" bestFit="1" customWidth="1"/>
    <col min="8186" max="8186" width="12.6640625" style="12" bestFit="1" customWidth="1"/>
    <col min="8187" max="8187" width="17.77734375" style="12" bestFit="1" customWidth="1"/>
    <col min="8188" max="8188" width="5.44140625" style="12" bestFit="1" customWidth="1"/>
    <col min="8189" max="8189" width="9.6640625" style="12" bestFit="1" customWidth="1"/>
    <col min="8190" max="8190" width="7" style="12" bestFit="1" customWidth="1"/>
    <col min="8191" max="8191" width="7.33203125" style="12" bestFit="1" customWidth="1"/>
    <col min="8192" max="8192" width="7.77734375" style="12" bestFit="1" customWidth="1"/>
    <col min="8193" max="8193" width="17.109375" style="12" bestFit="1" customWidth="1"/>
    <col min="8194" max="8194" width="5.44140625" style="12" bestFit="1" customWidth="1"/>
    <col min="8195" max="8195" width="17.109375" style="12" bestFit="1" customWidth="1"/>
    <col min="8196" max="8196" width="16.33203125" style="12" bestFit="1" customWidth="1"/>
    <col min="8197" max="8197" width="11.109375" style="12" bestFit="1" customWidth="1"/>
    <col min="8198" max="8198" width="7.77734375" style="12" bestFit="1" customWidth="1"/>
    <col min="8199" max="8199" width="13.109375" style="12" bestFit="1" customWidth="1"/>
    <col min="8200" max="8200" width="6.44140625" style="12" bestFit="1" customWidth="1"/>
    <col min="8201" max="8437" width="9" style="12"/>
    <col min="8438" max="8438" width="5.44140625" style="12" bestFit="1" customWidth="1"/>
    <col min="8439" max="8439" width="6.88671875" style="12" bestFit="1" customWidth="1"/>
    <col min="8440" max="8440" width="6.33203125" style="12" bestFit="1" customWidth="1"/>
    <col min="8441" max="8441" width="9.109375" style="12" bestFit="1" customWidth="1"/>
    <col min="8442" max="8442" width="12.6640625" style="12" bestFit="1" customWidth="1"/>
    <col min="8443" max="8443" width="17.77734375" style="12" bestFit="1" customWidth="1"/>
    <col min="8444" max="8444" width="5.44140625" style="12" bestFit="1" customWidth="1"/>
    <col min="8445" max="8445" width="9.6640625" style="12" bestFit="1" customWidth="1"/>
    <col min="8446" max="8446" width="7" style="12" bestFit="1" customWidth="1"/>
    <col min="8447" max="8447" width="7.33203125" style="12" bestFit="1" customWidth="1"/>
    <col min="8448" max="8448" width="7.77734375" style="12" bestFit="1" customWidth="1"/>
    <col min="8449" max="8449" width="17.109375" style="12" bestFit="1" customWidth="1"/>
    <col min="8450" max="8450" width="5.44140625" style="12" bestFit="1" customWidth="1"/>
    <col min="8451" max="8451" width="17.109375" style="12" bestFit="1" customWidth="1"/>
    <col min="8452" max="8452" width="16.33203125" style="12" bestFit="1" customWidth="1"/>
    <col min="8453" max="8453" width="11.109375" style="12" bestFit="1" customWidth="1"/>
    <col min="8454" max="8454" width="7.77734375" style="12" bestFit="1" customWidth="1"/>
    <col min="8455" max="8455" width="13.109375" style="12" bestFit="1" customWidth="1"/>
    <col min="8456" max="8456" width="6.44140625" style="12" bestFit="1" customWidth="1"/>
    <col min="8457" max="8693" width="9" style="12"/>
    <col min="8694" max="8694" width="5.44140625" style="12" bestFit="1" customWidth="1"/>
    <col min="8695" max="8695" width="6.88671875" style="12" bestFit="1" customWidth="1"/>
    <col min="8696" max="8696" width="6.33203125" style="12" bestFit="1" customWidth="1"/>
    <col min="8697" max="8697" width="9.109375" style="12" bestFit="1" customWidth="1"/>
    <col min="8698" max="8698" width="12.6640625" style="12" bestFit="1" customWidth="1"/>
    <col min="8699" max="8699" width="17.77734375" style="12" bestFit="1" customWidth="1"/>
    <col min="8700" max="8700" width="5.44140625" style="12" bestFit="1" customWidth="1"/>
    <col min="8701" max="8701" width="9.6640625" style="12" bestFit="1" customWidth="1"/>
    <col min="8702" max="8702" width="7" style="12" bestFit="1" customWidth="1"/>
    <col min="8703" max="8703" width="7.33203125" style="12" bestFit="1" customWidth="1"/>
    <col min="8704" max="8704" width="7.77734375" style="12" bestFit="1" customWidth="1"/>
    <col min="8705" max="8705" width="17.109375" style="12" bestFit="1" customWidth="1"/>
    <col min="8706" max="8706" width="5.44140625" style="12" bestFit="1" customWidth="1"/>
    <col min="8707" max="8707" width="17.109375" style="12" bestFit="1" customWidth="1"/>
    <col min="8708" max="8708" width="16.33203125" style="12" bestFit="1" customWidth="1"/>
    <col min="8709" max="8709" width="11.109375" style="12" bestFit="1" customWidth="1"/>
    <col min="8710" max="8710" width="7.77734375" style="12" bestFit="1" customWidth="1"/>
    <col min="8711" max="8711" width="13.109375" style="12" bestFit="1" customWidth="1"/>
    <col min="8712" max="8712" width="6.44140625" style="12" bestFit="1" customWidth="1"/>
    <col min="8713" max="8949" width="9" style="12"/>
    <col min="8950" max="8950" width="5.44140625" style="12" bestFit="1" customWidth="1"/>
    <col min="8951" max="8951" width="6.88671875" style="12" bestFit="1" customWidth="1"/>
    <col min="8952" max="8952" width="6.33203125" style="12" bestFit="1" customWidth="1"/>
    <col min="8953" max="8953" width="9.109375" style="12" bestFit="1" customWidth="1"/>
    <col min="8954" max="8954" width="12.6640625" style="12" bestFit="1" customWidth="1"/>
    <col min="8955" max="8955" width="17.77734375" style="12" bestFit="1" customWidth="1"/>
    <col min="8956" max="8956" width="5.44140625" style="12" bestFit="1" customWidth="1"/>
    <col min="8957" max="8957" width="9.6640625" style="12" bestFit="1" customWidth="1"/>
    <col min="8958" max="8958" width="7" style="12" bestFit="1" customWidth="1"/>
    <col min="8959" max="8959" width="7.33203125" style="12" bestFit="1" customWidth="1"/>
    <col min="8960" max="8960" width="7.77734375" style="12" bestFit="1" customWidth="1"/>
    <col min="8961" max="8961" width="17.109375" style="12" bestFit="1" customWidth="1"/>
    <col min="8962" max="8962" width="5.44140625" style="12" bestFit="1" customWidth="1"/>
    <col min="8963" max="8963" width="17.109375" style="12" bestFit="1" customWidth="1"/>
    <col min="8964" max="8964" width="16.33203125" style="12" bestFit="1" customWidth="1"/>
    <col min="8965" max="8965" width="11.109375" style="12" bestFit="1" customWidth="1"/>
    <col min="8966" max="8966" width="7.77734375" style="12" bestFit="1" customWidth="1"/>
    <col min="8967" max="8967" width="13.109375" style="12" bestFit="1" customWidth="1"/>
    <col min="8968" max="8968" width="6.44140625" style="12" bestFit="1" customWidth="1"/>
    <col min="8969" max="9205" width="9" style="12"/>
    <col min="9206" max="9206" width="5.44140625" style="12" bestFit="1" customWidth="1"/>
    <col min="9207" max="9207" width="6.88671875" style="12" bestFit="1" customWidth="1"/>
    <col min="9208" max="9208" width="6.33203125" style="12" bestFit="1" customWidth="1"/>
    <col min="9209" max="9209" width="9.109375" style="12" bestFit="1" customWidth="1"/>
    <col min="9210" max="9210" width="12.6640625" style="12" bestFit="1" customWidth="1"/>
    <col min="9211" max="9211" width="17.77734375" style="12" bestFit="1" customWidth="1"/>
    <col min="9212" max="9212" width="5.44140625" style="12" bestFit="1" customWidth="1"/>
    <col min="9213" max="9213" width="9.6640625" style="12" bestFit="1" customWidth="1"/>
    <col min="9214" max="9214" width="7" style="12" bestFit="1" customWidth="1"/>
    <col min="9215" max="9215" width="7.33203125" style="12" bestFit="1" customWidth="1"/>
    <col min="9216" max="9216" width="7.77734375" style="12" bestFit="1" customWidth="1"/>
    <col min="9217" max="9217" width="17.109375" style="12" bestFit="1" customWidth="1"/>
    <col min="9218" max="9218" width="5.44140625" style="12" bestFit="1" customWidth="1"/>
    <col min="9219" max="9219" width="17.109375" style="12" bestFit="1" customWidth="1"/>
    <col min="9220" max="9220" width="16.33203125" style="12" bestFit="1" customWidth="1"/>
    <col min="9221" max="9221" width="11.109375" style="12" bestFit="1" customWidth="1"/>
    <col min="9222" max="9222" width="7.77734375" style="12" bestFit="1" customWidth="1"/>
    <col min="9223" max="9223" width="13.109375" style="12" bestFit="1" customWidth="1"/>
    <col min="9224" max="9224" width="6.44140625" style="12" bestFit="1" customWidth="1"/>
    <col min="9225" max="9461" width="9" style="12"/>
    <col min="9462" max="9462" width="5.44140625" style="12" bestFit="1" customWidth="1"/>
    <col min="9463" max="9463" width="6.88671875" style="12" bestFit="1" customWidth="1"/>
    <col min="9464" max="9464" width="6.33203125" style="12" bestFit="1" customWidth="1"/>
    <col min="9465" max="9465" width="9.109375" style="12" bestFit="1" customWidth="1"/>
    <col min="9466" max="9466" width="12.6640625" style="12" bestFit="1" customWidth="1"/>
    <col min="9467" max="9467" width="17.77734375" style="12" bestFit="1" customWidth="1"/>
    <col min="9468" max="9468" width="5.44140625" style="12" bestFit="1" customWidth="1"/>
    <col min="9469" max="9469" width="9.6640625" style="12" bestFit="1" customWidth="1"/>
    <col min="9470" max="9470" width="7" style="12" bestFit="1" customWidth="1"/>
    <col min="9471" max="9471" width="7.33203125" style="12" bestFit="1" customWidth="1"/>
    <col min="9472" max="9472" width="7.77734375" style="12" bestFit="1" customWidth="1"/>
    <col min="9473" max="9473" width="17.109375" style="12" bestFit="1" customWidth="1"/>
    <col min="9474" max="9474" width="5.44140625" style="12" bestFit="1" customWidth="1"/>
    <col min="9475" max="9475" width="17.109375" style="12" bestFit="1" customWidth="1"/>
    <col min="9476" max="9476" width="16.33203125" style="12" bestFit="1" customWidth="1"/>
    <col min="9477" max="9477" width="11.109375" style="12" bestFit="1" customWidth="1"/>
    <col min="9478" max="9478" width="7.77734375" style="12" bestFit="1" customWidth="1"/>
    <col min="9479" max="9479" width="13.109375" style="12" bestFit="1" customWidth="1"/>
    <col min="9480" max="9480" width="6.44140625" style="12" bestFit="1" customWidth="1"/>
    <col min="9481" max="9717" width="9" style="12"/>
    <col min="9718" max="9718" width="5.44140625" style="12" bestFit="1" customWidth="1"/>
    <col min="9719" max="9719" width="6.88671875" style="12" bestFit="1" customWidth="1"/>
    <col min="9720" max="9720" width="6.33203125" style="12" bestFit="1" customWidth="1"/>
    <col min="9721" max="9721" width="9.109375" style="12" bestFit="1" customWidth="1"/>
    <col min="9722" max="9722" width="12.6640625" style="12" bestFit="1" customWidth="1"/>
    <col min="9723" max="9723" width="17.77734375" style="12" bestFit="1" customWidth="1"/>
    <col min="9724" max="9724" width="5.44140625" style="12" bestFit="1" customWidth="1"/>
    <col min="9725" max="9725" width="9.6640625" style="12" bestFit="1" customWidth="1"/>
    <col min="9726" max="9726" width="7" style="12" bestFit="1" customWidth="1"/>
    <col min="9727" max="9727" width="7.33203125" style="12" bestFit="1" customWidth="1"/>
    <col min="9728" max="9728" width="7.77734375" style="12" bestFit="1" customWidth="1"/>
    <col min="9729" max="9729" width="17.109375" style="12" bestFit="1" customWidth="1"/>
    <col min="9730" max="9730" width="5.44140625" style="12" bestFit="1" customWidth="1"/>
    <col min="9731" max="9731" width="17.109375" style="12" bestFit="1" customWidth="1"/>
    <col min="9732" max="9732" width="16.33203125" style="12" bestFit="1" customWidth="1"/>
    <col min="9733" max="9733" width="11.109375" style="12" bestFit="1" customWidth="1"/>
    <col min="9734" max="9734" width="7.77734375" style="12" bestFit="1" customWidth="1"/>
    <col min="9735" max="9735" width="13.109375" style="12" bestFit="1" customWidth="1"/>
    <col min="9736" max="9736" width="6.44140625" style="12" bestFit="1" customWidth="1"/>
    <col min="9737" max="9973" width="9" style="12"/>
    <col min="9974" max="9974" width="5.44140625" style="12" bestFit="1" customWidth="1"/>
    <col min="9975" max="9975" width="6.88671875" style="12" bestFit="1" customWidth="1"/>
    <col min="9976" max="9976" width="6.33203125" style="12" bestFit="1" customWidth="1"/>
    <col min="9977" max="9977" width="9.109375" style="12" bestFit="1" customWidth="1"/>
    <col min="9978" max="9978" width="12.6640625" style="12" bestFit="1" customWidth="1"/>
    <col min="9979" max="9979" width="17.77734375" style="12" bestFit="1" customWidth="1"/>
    <col min="9980" max="9980" width="5.44140625" style="12" bestFit="1" customWidth="1"/>
    <col min="9981" max="9981" width="9.6640625" style="12" bestFit="1" customWidth="1"/>
    <col min="9982" max="9982" width="7" style="12" bestFit="1" customWidth="1"/>
    <col min="9983" max="9983" width="7.33203125" style="12" bestFit="1" customWidth="1"/>
    <col min="9984" max="9984" width="7.77734375" style="12" bestFit="1" customWidth="1"/>
    <col min="9985" max="9985" width="17.109375" style="12" bestFit="1" customWidth="1"/>
    <col min="9986" max="9986" width="5.44140625" style="12" bestFit="1" customWidth="1"/>
    <col min="9987" max="9987" width="17.109375" style="12" bestFit="1" customWidth="1"/>
    <col min="9988" max="9988" width="16.33203125" style="12" bestFit="1" customWidth="1"/>
    <col min="9989" max="9989" width="11.109375" style="12" bestFit="1" customWidth="1"/>
    <col min="9990" max="9990" width="7.77734375" style="12" bestFit="1" customWidth="1"/>
    <col min="9991" max="9991" width="13.109375" style="12" bestFit="1" customWidth="1"/>
    <col min="9992" max="9992" width="6.44140625" style="12" bestFit="1" customWidth="1"/>
    <col min="9993" max="10229" width="9" style="12"/>
    <col min="10230" max="10230" width="5.44140625" style="12" bestFit="1" customWidth="1"/>
    <col min="10231" max="10231" width="6.88671875" style="12" bestFit="1" customWidth="1"/>
    <col min="10232" max="10232" width="6.33203125" style="12" bestFit="1" customWidth="1"/>
    <col min="10233" max="10233" width="9.109375" style="12" bestFit="1" customWidth="1"/>
    <col min="10234" max="10234" width="12.6640625" style="12" bestFit="1" customWidth="1"/>
    <col min="10235" max="10235" width="17.77734375" style="12" bestFit="1" customWidth="1"/>
    <col min="10236" max="10236" width="5.44140625" style="12" bestFit="1" customWidth="1"/>
    <col min="10237" max="10237" width="9.6640625" style="12" bestFit="1" customWidth="1"/>
    <col min="10238" max="10238" width="7" style="12" bestFit="1" customWidth="1"/>
    <col min="10239" max="10239" width="7.33203125" style="12" bestFit="1" customWidth="1"/>
    <col min="10240" max="10240" width="7.77734375" style="12" bestFit="1" customWidth="1"/>
    <col min="10241" max="10241" width="17.109375" style="12" bestFit="1" customWidth="1"/>
    <col min="10242" max="10242" width="5.44140625" style="12" bestFit="1" customWidth="1"/>
    <col min="10243" max="10243" width="17.109375" style="12" bestFit="1" customWidth="1"/>
    <col min="10244" max="10244" width="16.33203125" style="12" bestFit="1" customWidth="1"/>
    <col min="10245" max="10245" width="11.109375" style="12" bestFit="1" customWidth="1"/>
    <col min="10246" max="10246" width="7.77734375" style="12" bestFit="1" customWidth="1"/>
    <col min="10247" max="10247" width="13.109375" style="12" bestFit="1" customWidth="1"/>
    <col min="10248" max="10248" width="6.44140625" style="12" bestFit="1" customWidth="1"/>
    <col min="10249" max="10485" width="9" style="12"/>
    <col min="10486" max="10486" width="5.44140625" style="12" bestFit="1" customWidth="1"/>
    <col min="10487" max="10487" width="6.88671875" style="12" bestFit="1" customWidth="1"/>
    <col min="10488" max="10488" width="6.33203125" style="12" bestFit="1" customWidth="1"/>
    <col min="10489" max="10489" width="9.109375" style="12" bestFit="1" customWidth="1"/>
    <col min="10490" max="10490" width="12.6640625" style="12" bestFit="1" customWidth="1"/>
    <col min="10491" max="10491" width="17.77734375" style="12" bestFit="1" customWidth="1"/>
    <col min="10492" max="10492" width="5.44140625" style="12" bestFit="1" customWidth="1"/>
    <col min="10493" max="10493" width="9.6640625" style="12" bestFit="1" customWidth="1"/>
    <col min="10494" max="10494" width="7" style="12" bestFit="1" customWidth="1"/>
    <col min="10495" max="10495" width="7.33203125" style="12" bestFit="1" customWidth="1"/>
    <col min="10496" max="10496" width="7.77734375" style="12" bestFit="1" customWidth="1"/>
    <col min="10497" max="10497" width="17.109375" style="12" bestFit="1" customWidth="1"/>
    <col min="10498" max="10498" width="5.44140625" style="12" bestFit="1" customWidth="1"/>
    <col min="10499" max="10499" width="17.109375" style="12" bestFit="1" customWidth="1"/>
    <col min="10500" max="10500" width="16.33203125" style="12" bestFit="1" customWidth="1"/>
    <col min="10501" max="10501" width="11.109375" style="12" bestFit="1" customWidth="1"/>
    <col min="10502" max="10502" width="7.77734375" style="12" bestFit="1" customWidth="1"/>
    <col min="10503" max="10503" width="13.109375" style="12" bestFit="1" customWidth="1"/>
    <col min="10504" max="10504" width="6.44140625" style="12" bestFit="1" customWidth="1"/>
    <col min="10505" max="10741" width="9" style="12"/>
    <col min="10742" max="10742" width="5.44140625" style="12" bestFit="1" customWidth="1"/>
    <col min="10743" max="10743" width="6.88671875" style="12" bestFit="1" customWidth="1"/>
    <col min="10744" max="10744" width="6.33203125" style="12" bestFit="1" customWidth="1"/>
    <col min="10745" max="10745" width="9.109375" style="12" bestFit="1" customWidth="1"/>
    <col min="10746" max="10746" width="12.6640625" style="12" bestFit="1" customWidth="1"/>
    <col min="10747" max="10747" width="17.77734375" style="12" bestFit="1" customWidth="1"/>
    <col min="10748" max="10748" width="5.44140625" style="12" bestFit="1" customWidth="1"/>
    <col min="10749" max="10749" width="9.6640625" style="12" bestFit="1" customWidth="1"/>
    <col min="10750" max="10750" width="7" style="12" bestFit="1" customWidth="1"/>
    <col min="10751" max="10751" width="7.33203125" style="12" bestFit="1" customWidth="1"/>
    <col min="10752" max="10752" width="7.77734375" style="12" bestFit="1" customWidth="1"/>
    <col min="10753" max="10753" width="17.109375" style="12" bestFit="1" customWidth="1"/>
    <col min="10754" max="10754" width="5.44140625" style="12" bestFit="1" customWidth="1"/>
    <col min="10755" max="10755" width="17.109375" style="12" bestFit="1" customWidth="1"/>
    <col min="10756" max="10756" width="16.33203125" style="12" bestFit="1" customWidth="1"/>
    <col min="10757" max="10757" width="11.109375" style="12" bestFit="1" customWidth="1"/>
    <col min="10758" max="10758" width="7.77734375" style="12" bestFit="1" customWidth="1"/>
    <col min="10759" max="10759" width="13.109375" style="12" bestFit="1" customWidth="1"/>
    <col min="10760" max="10760" width="6.44140625" style="12" bestFit="1" customWidth="1"/>
    <col min="10761" max="10997" width="9" style="12"/>
    <col min="10998" max="10998" width="5.44140625" style="12" bestFit="1" customWidth="1"/>
    <col min="10999" max="10999" width="6.88671875" style="12" bestFit="1" customWidth="1"/>
    <col min="11000" max="11000" width="6.33203125" style="12" bestFit="1" customWidth="1"/>
    <col min="11001" max="11001" width="9.109375" style="12" bestFit="1" customWidth="1"/>
    <col min="11002" max="11002" width="12.6640625" style="12" bestFit="1" customWidth="1"/>
    <col min="11003" max="11003" width="17.77734375" style="12" bestFit="1" customWidth="1"/>
    <col min="11004" max="11004" width="5.44140625" style="12" bestFit="1" customWidth="1"/>
    <col min="11005" max="11005" width="9.6640625" style="12" bestFit="1" customWidth="1"/>
    <col min="11006" max="11006" width="7" style="12" bestFit="1" customWidth="1"/>
    <col min="11007" max="11007" width="7.33203125" style="12" bestFit="1" customWidth="1"/>
    <col min="11008" max="11008" width="7.77734375" style="12" bestFit="1" customWidth="1"/>
    <col min="11009" max="11009" width="17.109375" style="12" bestFit="1" customWidth="1"/>
    <col min="11010" max="11010" width="5.44140625" style="12" bestFit="1" customWidth="1"/>
    <col min="11011" max="11011" width="17.109375" style="12" bestFit="1" customWidth="1"/>
    <col min="11012" max="11012" width="16.33203125" style="12" bestFit="1" customWidth="1"/>
    <col min="11013" max="11013" width="11.109375" style="12" bestFit="1" customWidth="1"/>
    <col min="11014" max="11014" width="7.77734375" style="12" bestFit="1" customWidth="1"/>
    <col min="11015" max="11015" width="13.109375" style="12" bestFit="1" customWidth="1"/>
    <col min="11016" max="11016" width="6.44140625" style="12" bestFit="1" customWidth="1"/>
    <col min="11017" max="11253" width="9" style="12"/>
    <col min="11254" max="11254" width="5.44140625" style="12" bestFit="1" customWidth="1"/>
    <col min="11255" max="11255" width="6.88671875" style="12" bestFit="1" customWidth="1"/>
    <col min="11256" max="11256" width="6.33203125" style="12" bestFit="1" customWidth="1"/>
    <col min="11257" max="11257" width="9.109375" style="12" bestFit="1" customWidth="1"/>
    <col min="11258" max="11258" width="12.6640625" style="12" bestFit="1" customWidth="1"/>
    <col min="11259" max="11259" width="17.77734375" style="12" bestFit="1" customWidth="1"/>
    <col min="11260" max="11260" width="5.44140625" style="12" bestFit="1" customWidth="1"/>
    <col min="11261" max="11261" width="9.6640625" style="12" bestFit="1" customWidth="1"/>
    <col min="11262" max="11262" width="7" style="12" bestFit="1" customWidth="1"/>
    <col min="11263" max="11263" width="7.33203125" style="12" bestFit="1" customWidth="1"/>
    <col min="11264" max="11264" width="7.77734375" style="12" bestFit="1" customWidth="1"/>
    <col min="11265" max="11265" width="17.109375" style="12" bestFit="1" customWidth="1"/>
    <col min="11266" max="11266" width="5.44140625" style="12" bestFit="1" customWidth="1"/>
    <col min="11267" max="11267" width="17.109375" style="12" bestFit="1" customWidth="1"/>
    <col min="11268" max="11268" width="16.33203125" style="12" bestFit="1" customWidth="1"/>
    <col min="11269" max="11269" width="11.109375" style="12" bestFit="1" customWidth="1"/>
    <col min="11270" max="11270" width="7.77734375" style="12" bestFit="1" customWidth="1"/>
    <col min="11271" max="11271" width="13.109375" style="12" bestFit="1" customWidth="1"/>
    <col min="11272" max="11272" width="6.44140625" style="12" bestFit="1" customWidth="1"/>
    <col min="11273" max="11509" width="9" style="12"/>
    <col min="11510" max="11510" width="5.44140625" style="12" bestFit="1" customWidth="1"/>
    <col min="11511" max="11511" width="6.88671875" style="12" bestFit="1" customWidth="1"/>
    <col min="11512" max="11512" width="6.33203125" style="12" bestFit="1" customWidth="1"/>
    <col min="11513" max="11513" width="9.109375" style="12" bestFit="1" customWidth="1"/>
    <col min="11514" max="11514" width="12.6640625" style="12" bestFit="1" customWidth="1"/>
    <col min="11515" max="11515" width="17.77734375" style="12" bestFit="1" customWidth="1"/>
    <col min="11516" max="11516" width="5.44140625" style="12" bestFit="1" customWidth="1"/>
    <col min="11517" max="11517" width="9.6640625" style="12" bestFit="1" customWidth="1"/>
    <col min="11518" max="11518" width="7" style="12" bestFit="1" customWidth="1"/>
    <col min="11519" max="11519" width="7.33203125" style="12" bestFit="1" customWidth="1"/>
    <col min="11520" max="11520" width="7.77734375" style="12" bestFit="1" customWidth="1"/>
    <col min="11521" max="11521" width="17.109375" style="12" bestFit="1" customWidth="1"/>
    <col min="11522" max="11522" width="5.44140625" style="12" bestFit="1" customWidth="1"/>
    <col min="11523" max="11523" width="17.109375" style="12" bestFit="1" customWidth="1"/>
    <col min="11524" max="11524" width="16.33203125" style="12" bestFit="1" customWidth="1"/>
    <col min="11525" max="11525" width="11.109375" style="12" bestFit="1" customWidth="1"/>
    <col min="11526" max="11526" width="7.77734375" style="12" bestFit="1" customWidth="1"/>
    <col min="11527" max="11527" width="13.109375" style="12" bestFit="1" customWidth="1"/>
    <col min="11528" max="11528" width="6.44140625" style="12" bestFit="1" customWidth="1"/>
    <col min="11529" max="11765" width="9" style="12"/>
    <col min="11766" max="11766" width="5.44140625" style="12" bestFit="1" customWidth="1"/>
    <col min="11767" max="11767" width="6.88671875" style="12" bestFit="1" customWidth="1"/>
    <col min="11768" max="11768" width="6.33203125" style="12" bestFit="1" customWidth="1"/>
    <col min="11769" max="11769" width="9.109375" style="12" bestFit="1" customWidth="1"/>
    <col min="11770" max="11770" width="12.6640625" style="12" bestFit="1" customWidth="1"/>
    <col min="11771" max="11771" width="17.77734375" style="12" bestFit="1" customWidth="1"/>
    <col min="11772" max="11772" width="5.44140625" style="12" bestFit="1" customWidth="1"/>
    <col min="11773" max="11773" width="9.6640625" style="12" bestFit="1" customWidth="1"/>
    <col min="11774" max="11774" width="7" style="12" bestFit="1" customWidth="1"/>
    <col min="11775" max="11775" width="7.33203125" style="12" bestFit="1" customWidth="1"/>
    <col min="11776" max="11776" width="7.77734375" style="12" bestFit="1" customWidth="1"/>
    <col min="11777" max="11777" width="17.109375" style="12" bestFit="1" customWidth="1"/>
    <col min="11778" max="11778" width="5.44140625" style="12" bestFit="1" customWidth="1"/>
    <col min="11779" max="11779" width="17.109375" style="12" bestFit="1" customWidth="1"/>
    <col min="11780" max="11780" width="16.33203125" style="12" bestFit="1" customWidth="1"/>
    <col min="11781" max="11781" width="11.109375" style="12" bestFit="1" customWidth="1"/>
    <col min="11782" max="11782" width="7.77734375" style="12" bestFit="1" customWidth="1"/>
    <col min="11783" max="11783" width="13.109375" style="12" bestFit="1" customWidth="1"/>
    <col min="11784" max="11784" width="6.44140625" style="12" bestFit="1" customWidth="1"/>
    <col min="11785" max="12021" width="9" style="12"/>
    <col min="12022" max="12022" width="5.44140625" style="12" bestFit="1" customWidth="1"/>
    <col min="12023" max="12023" width="6.88671875" style="12" bestFit="1" customWidth="1"/>
    <col min="12024" max="12024" width="6.33203125" style="12" bestFit="1" customWidth="1"/>
    <col min="12025" max="12025" width="9.109375" style="12" bestFit="1" customWidth="1"/>
    <col min="12026" max="12026" width="12.6640625" style="12" bestFit="1" customWidth="1"/>
    <col min="12027" max="12027" width="17.77734375" style="12" bestFit="1" customWidth="1"/>
    <col min="12028" max="12028" width="5.44140625" style="12" bestFit="1" customWidth="1"/>
    <col min="12029" max="12029" width="9.6640625" style="12" bestFit="1" customWidth="1"/>
    <col min="12030" max="12030" width="7" style="12" bestFit="1" customWidth="1"/>
    <col min="12031" max="12031" width="7.33203125" style="12" bestFit="1" customWidth="1"/>
    <col min="12032" max="12032" width="7.77734375" style="12" bestFit="1" customWidth="1"/>
    <col min="12033" max="12033" width="17.109375" style="12" bestFit="1" customWidth="1"/>
    <col min="12034" max="12034" width="5.44140625" style="12" bestFit="1" customWidth="1"/>
    <col min="12035" max="12035" width="17.109375" style="12" bestFit="1" customWidth="1"/>
    <col min="12036" max="12036" width="16.33203125" style="12" bestFit="1" customWidth="1"/>
    <col min="12037" max="12037" width="11.109375" style="12" bestFit="1" customWidth="1"/>
    <col min="12038" max="12038" width="7.77734375" style="12" bestFit="1" customWidth="1"/>
    <col min="12039" max="12039" width="13.109375" style="12" bestFit="1" customWidth="1"/>
    <col min="12040" max="12040" width="6.44140625" style="12" bestFit="1" customWidth="1"/>
    <col min="12041" max="12277" width="9" style="12"/>
    <col min="12278" max="12278" width="5.44140625" style="12" bestFit="1" customWidth="1"/>
    <col min="12279" max="12279" width="6.88671875" style="12" bestFit="1" customWidth="1"/>
    <col min="12280" max="12280" width="6.33203125" style="12" bestFit="1" customWidth="1"/>
    <col min="12281" max="12281" width="9.109375" style="12" bestFit="1" customWidth="1"/>
    <col min="12282" max="12282" width="12.6640625" style="12" bestFit="1" customWidth="1"/>
    <col min="12283" max="12283" width="17.77734375" style="12" bestFit="1" customWidth="1"/>
    <col min="12284" max="12284" width="5.44140625" style="12" bestFit="1" customWidth="1"/>
    <col min="12285" max="12285" width="9.6640625" style="12" bestFit="1" customWidth="1"/>
    <col min="12286" max="12286" width="7" style="12" bestFit="1" customWidth="1"/>
    <col min="12287" max="12287" width="7.33203125" style="12" bestFit="1" customWidth="1"/>
    <col min="12288" max="12288" width="7.77734375" style="12" bestFit="1" customWidth="1"/>
    <col min="12289" max="12289" width="17.109375" style="12" bestFit="1" customWidth="1"/>
    <col min="12290" max="12290" width="5.44140625" style="12" bestFit="1" customWidth="1"/>
    <col min="12291" max="12291" width="17.109375" style="12" bestFit="1" customWidth="1"/>
    <col min="12292" max="12292" width="16.33203125" style="12" bestFit="1" customWidth="1"/>
    <col min="12293" max="12293" width="11.109375" style="12" bestFit="1" customWidth="1"/>
    <col min="12294" max="12294" width="7.77734375" style="12" bestFit="1" customWidth="1"/>
    <col min="12295" max="12295" width="13.109375" style="12" bestFit="1" customWidth="1"/>
    <col min="12296" max="12296" width="6.44140625" style="12" bestFit="1" customWidth="1"/>
    <col min="12297" max="12533" width="9" style="12"/>
    <col min="12534" max="12534" width="5.44140625" style="12" bestFit="1" customWidth="1"/>
    <col min="12535" max="12535" width="6.88671875" style="12" bestFit="1" customWidth="1"/>
    <col min="12536" max="12536" width="6.33203125" style="12" bestFit="1" customWidth="1"/>
    <col min="12537" max="12537" width="9.109375" style="12" bestFit="1" customWidth="1"/>
    <col min="12538" max="12538" width="12.6640625" style="12" bestFit="1" customWidth="1"/>
    <col min="12539" max="12539" width="17.77734375" style="12" bestFit="1" customWidth="1"/>
    <col min="12540" max="12540" width="5.44140625" style="12" bestFit="1" customWidth="1"/>
    <col min="12541" max="12541" width="9.6640625" style="12" bestFit="1" customWidth="1"/>
    <col min="12542" max="12542" width="7" style="12" bestFit="1" customWidth="1"/>
    <col min="12543" max="12543" width="7.33203125" style="12" bestFit="1" customWidth="1"/>
    <col min="12544" max="12544" width="7.77734375" style="12" bestFit="1" customWidth="1"/>
    <col min="12545" max="12545" width="17.109375" style="12" bestFit="1" customWidth="1"/>
    <col min="12546" max="12546" width="5.44140625" style="12" bestFit="1" customWidth="1"/>
    <col min="12547" max="12547" width="17.109375" style="12" bestFit="1" customWidth="1"/>
    <col min="12548" max="12548" width="16.33203125" style="12" bestFit="1" customWidth="1"/>
    <col min="12549" max="12549" width="11.109375" style="12" bestFit="1" customWidth="1"/>
    <col min="12550" max="12550" width="7.77734375" style="12" bestFit="1" customWidth="1"/>
    <col min="12551" max="12551" width="13.109375" style="12" bestFit="1" customWidth="1"/>
    <col min="12552" max="12552" width="6.44140625" style="12" bestFit="1" customWidth="1"/>
    <col min="12553" max="12789" width="9" style="12"/>
    <col min="12790" max="12790" width="5.44140625" style="12" bestFit="1" customWidth="1"/>
    <col min="12791" max="12791" width="6.88671875" style="12" bestFit="1" customWidth="1"/>
    <col min="12792" max="12792" width="6.33203125" style="12" bestFit="1" customWidth="1"/>
    <col min="12793" max="12793" width="9.109375" style="12" bestFit="1" customWidth="1"/>
    <col min="12794" max="12794" width="12.6640625" style="12" bestFit="1" customWidth="1"/>
    <col min="12795" max="12795" width="17.77734375" style="12" bestFit="1" customWidth="1"/>
    <col min="12796" max="12796" width="5.44140625" style="12" bestFit="1" customWidth="1"/>
    <col min="12797" max="12797" width="9.6640625" style="12" bestFit="1" customWidth="1"/>
    <col min="12798" max="12798" width="7" style="12" bestFit="1" customWidth="1"/>
    <col min="12799" max="12799" width="7.33203125" style="12" bestFit="1" customWidth="1"/>
    <col min="12800" max="12800" width="7.77734375" style="12" bestFit="1" customWidth="1"/>
    <col min="12801" max="12801" width="17.109375" style="12" bestFit="1" customWidth="1"/>
    <col min="12802" max="12802" width="5.44140625" style="12" bestFit="1" customWidth="1"/>
    <col min="12803" max="12803" width="17.109375" style="12" bestFit="1" customWidth="1"/>
    <col min="12804" max="12804" width="16.33203125" style="12" bestFit="1" customWidth="1"/>
    <col min="12805" max="12805" width="11.109375" style="12" bestFit="1" customWidth="1"/>
    <col min="12806" max="12806" width="7.77734375" style="12" bestFit="1" customWidth="1"/>
    <col min="12807" max="12807" width="13.109375" style="12" bestFit="1" customWidth="1"/>
    <col min="12808" max="12808" width="6.44140625" style="12" bestFit="1" customWidth="1"/>
    <col min="12809" max="13045" width="9" style="12"/>
    <col min="13046" max="13046" width="5.44140625" style="12" bestFit="1" customWidth="1"/>
    <col min="13047" max="13047" width="6.88671875" style="12" bestFit="1" customWidth="1"/>
    <col min="13048" max="13048" width="6.33203125" style="12" bestFit="1" customWidth="1"/>
    <col min="13049" max="13049" width="9.109375" style="12" bestFit="1" customWidth="1"/>
    <col min="13050" max="13050" width="12.6640625" style="12" bestFit="1" customWidth="1"/>
    <col min="13051" max="13051" width="17.77734375" style="12" bestFit="1" customWidth="1"/>
    <col min="13052" max="13052" width="5.44140625" style="12" bestFit="1" customWidth="1"/>
    <col min="13053" max="13053" width="9.6640625" style="12" bestFit="1" customWidth="1"/>
    <col min="13054" max="13054" width="7" style="12" bestFit="1" customWidth="1"/>
    <col min="13055" max="13055" width="7.33203125" style="12" bestFit="1" customWidth="1"/>
    <col min="13056" max="13056" width="7.77734375" style="12" bestFit="1" customWidth="1"/>
    <col min="13057" max="13057" width="17.109375" style="12" bestFit="1" customWidth="1"/>
    <col min="13058" max="13058" width="5.44140625" style="12" bestFit="1" customWidth="1"/>
    <col min="13059" max="13059" width="17.109375" style="12" bestFit="1" customWidth="1"/>
    <col min="13060" max="13060" width="16.33203125" style="12" bestFit="1" customWidth="1"/>
    <col min="13061" max="13061" width="11.109375" style="12" bestFit="1" customWidth="1"/>
    <col min="13062" max="13062" width="7.77734375" style="12" bestFit="1" customWidth="1"/>
    <col min="13063" max="13063" width="13.109375" style="12" bestFit="1" customWidth="1"/>
    <col min="13064" max="13064" width="6.44140625" style="12" bestFit="1" customWidth="1"/>
    <col min="13065" max="13301" width="9" style="12"/>
    <col min="13302" max="13302" width="5.44140625" style="12" bestFit="1" customWidth="1"/>
    <col min="13303" max="13303" width="6.88671875" style="12" bestFit="1" customWidth="1"/>
    <col min="13304" max="13304" width="6.33203125" style="12" bestFit="1" customWidth="1"/>
    <col min="13305" max="13305" width="9.109375" style="12" bestFit="1" customWidth="1"/>
    <col min="13306" max="13306" width="12.6640625" style="12" bestFit="1" customWidth="1"/>
    <col min="13307" max="13307" width="17.77734375" style="12" bestFit="1" customWidth="1"/>
    <col min="13308" max="13308" width="5.44140625" style="12" bestFit="1" customWidth="1"/>
    <col min="13309" max="13309" width="9.6640625" style="12" bestFit="1" customWidth="1"/>
    <col min="13310" max="13310" width="7" style="12" bestFit="1" customWidth="1"/>
    <col min="13311" max="13311" width="7.33203125" style="12" bestFit="1" customWidth="1"/>
    <col min="13312" max="13312" width="7.77734375" style="12" bestFit="1" customWidth="1"/>
    <col min="13313" max="13313" width="17.109375" style="12" bestFit="1" customWidth="1"/>
    <col min="13314" max="13314" width="5.44140625" style="12" bestFit="1" customWidth="1"/>
    <col min="13315" max="13315" width="17.109375" style="12" bestFit="1" customWidth="1"/>
    <col min="13316" max="13316" width="16.33203125" style="12" bestFit="1" customWidth="1"/>
    <col min="13317" max="13317" width="11.109375" style="12" bestFit="1" customWidth="1"/>
    <col min="13318" max="13318" width="7.77734375" style="12" bestFit="1" customWidth="1"/>
    <col min="13319" max="13319" width="13.109375" style="12" bestFit="1" customWidth="1"/>
    <col min="13320" max="13320" width="6.44140625" style="12" bestFit="1" customWidth="1"/>
    <col min="13321" max="13557" width="9" style="12"/>
    <col min="13558" max="13558" width="5.44140625" style="12" bestFit="1" customWidth="1"/>
    <col min="13559" max="13559" width="6.88671875" style="12" bestFit="1" customWidth="1"/>
    <col min="13560" max="13560" width="6.33203125" style="12" bestFit="1" customWidth="1"/>
    <col min="13561" max="13561" width="9.109375" style="12" bestFit="1" customWidth="1"/>
    <col min="13562" max="13562" width="12.6640625" style="12" bestFit="1" customWidth="1"/>
    <col min="13563" max="13563" width="17.77734375" style="12" bestFit="1" customWidth="1"/>
    <col min="13564" max="13564" width="5.44140625" style="12" bestFit="1" customWidth="1"/>
    <col min="13565" max="13565" width="9.6640625" style="12" bestFit="1" customWidth="1"/>
    <col min="13566" max="13566" width="7" style="12" bestFit="1" customWidth="1"/>
    <col min="13567" max="13567" width="7.33203125" style="12" bestFit="1" customWidth="1"/>
    <col min="13568" max="13568" width="7.77734375" style="12" bestFit="1" customWidth="1"/>
    <col min="13569" max="13569" width="17.109375" style="12" bestFit="1" customWidth="1"/>
    <col min="13570" max="13570" width="5.44140625" style="12" bestFit="1" customWidth="1"/>
    <col min="13571" max="13571" width="17.109375" style="12" bestFit="1" customWidth="1"/>
    <col min="13572" max="13572" width="16.33203125" style="12" bestFit="1" customWidth="1"/>
    <col min="13573" max="13573" width="11.109375" style="12" bestFit="1" customWidth="1"/>
    <col min="13574" max="13574" width="7.77734375" style="12" bestFit="1" customWidth="1"/>
    <col min="13575" max="13575" width="13.109375" style="12" bestFit="1" customWidth="1"/>
    <col min="13576" max="13576" width="6.44140625" style="12" bestFit="1" customWidth="1"/>
    <col min="13577" max="13813" width="9" style="12"/>
    <col min="13814" max="13814" width="5.44140625" style="12" bestFit="1" customWidth="1"/>
    <col min="13815" max="13815" width="6.88671875" style="12" bestFit="1" customWidth="1"/>
    <col min="13816" max="13816" width="6.33203125" style="12" bestFit="1" customWidth="1"/>
    <col min="13817" max="13817" width="9.109375" style="12" bestFit="1" customWidth="1"/>
    <col min="13818" max="13818" width="12.6640625" style="12" bestFit="1" customWidth="1"/>
    <col min="13819" max="13819" width="17.77734375" style="12" bestFit="1" customWidth="1"/>
    <col min="13820" max="13820" width="5.44140625" style="12" bestFit="1" customWidth="1"/>
    <col min="13821" max="13821" width="9.6640625" style="12" bestFit="1" customWidth="1"/>
    <col min="13822" max="13822" width="7" style="12" bestFit="1" customWidth="1"/>
    <col min="13823" max="13823" width="7.33203125" style="12" bestFit="1" customWidth="1"/>
    <col min="13824" max="13824" width="7.77734375" style="12" bestFit="1" customWidth="1"/>
    <col min="13825" max="13825" width="17.109375" style="12" bestFit="1" customWidth="1"/>
    <col min="13826" max="13826" width="5.44140625" style="12" bestFit="1" customWidth="1"/>
    <col min="13827" max="13827" width="17.109375" style="12" bestFit="1" customWidth="1"/>
    <col min="13828" max="13828" width="16.33203125" style="12" bestFit="1" customWidth="1"/>
    <col min="13829" max="13829" width="11.109375" style="12" bestFit="1" customWidth="1"/>
    <col min="13830" max="13830" width="7.77734375" style="12" bestFit="1" customWidth="1"/>
    <col min="13831" max="13831" width="13.109375" style="12" bestFit="1" customWidth="1"/>
    <col min="13832" max="13832" width="6.44140625" style="12" bestFit="1" customWidth="1"/>
    <col min="13833" max="14069" width="9" style="12"/>
    <col min="14070" max="14070" width="5.44140625" style="12" bestFit="1" customWidth="1"/>
    <col min="14071" max="14071" width="6.88671875" style="12" bestFit="1" customWidth="1"/>
    <col min="14072" max="14072" width="6.33203125" style="12" bestFit="1" customWidth="1"/>
    <col min="14073" max="14073" width="9.109375" style="12" bestFit="1" customWidth="1"/>
    <col min="14074" max="14074" width="12.6640625" style="12" bestFit="1" customWidth="1"/>
    <col min="14075" max="14075" width="17.77734375" style="12" bestFit="1" customWidth="1"/>
    <col min="14076" max="14076" width="5.44140625" style="12" bestFit="1" customWidth="1"/>
    <col min="14077" max="14077" width="9.6640625" style="12" bestFit="1" customWidth="1"/>
    <col min="14078" max="14078" width="7" style="12" bestFit="1" customWidth="1"/>
    <col min="14079" max="14079" width="7.33203125" style="12" bestFit="1" customWidth="1"/>
    <col min="14080" max="14080" width="7.77734375" style="12" bestFit="1" customWidth="1"/>
    <col min="14081" max="14081" width="17.109375" style="12" bestFit="1" customWidth="1"/>
    <col min="14082" max="14082" width="5.44140625" style="12" bestFit="1" customWidth="1"/>
    <col min="14083" max="14083" width="17.109375" style="12" bestFit="1" customWidth="1"/>
    <col min="14084" max="14084" width="16.33203125" style="12" bestFit="1" customWidth="1"/>
    <col min="14085" max="14085" width="11.109375" style="12" bestFit="1" customWidth="1"/>
    <col min="14086" max="14086" width="7.77734375" style="12" bestFit="1" customWidth="1"/>
    <col min="14087" max="14087" width="13.109375" style="12" bestFit="1" customWidth="1"/>
    <col min="14088" max="14088" width="6.44140625" style="12" bestFit="1" customWidth="1"/>
    <col min="14089" max="14325" width="9" style="12"/>
    <col min="14326" max="14326" width="5.44140625" style="12" bestFit="1" customWidth="1"/>
    <col min="14327" max="14327" width="6.88671875" style="12" bestFit="1" customWidth="1"/>
    <col min="14328" max="14328" width="6.33203125" style="12" bestFit="1" customWidth="1"/>
    <col min="14329" max="14329" width="9.109375" style="12" bestFit="1" customWidth="1"/>
    <col min="14330" max="14330" width="12.6640625" style="12" bestFit="1" customWidth="1"/>
    <col min="14331" max="14331" width="17.77734375" style="12" bestFit="1" customWidth="1"/>
    <col min="14332" max="14332" width="5.44140625" style="12" bestFit="1" customWidth="1"/>
    <col min="14333" max="14333" width="9.6640625" style="12" bestFit="1" customWidth="1"/>
    <col min="14334" max="14334" width="7" style="12" bestFit="1" customWidth="1"/>
    <col min="14335" max="14335" width="7.33203125" style="12" bestFit="1" customWidth="1"/>
    <col min="14336" max="14336" width="7.77734375" style="12" bestFit="1" customWidth="1"/>
    <col min="14337" max="14337" width="17.109375" style="12" bestFit="1" customWidth="1"/>
    <col min="14338" max="14338" width="5.44140625" style="12" bestFit="1" customWidth="1"/>
    <col min="14339" max="14339" width="17.109375" style="12" bestFit="1" customWidth="1"/>
    <col min="14340" max="14340" width="16.33203125" style="12" bestFit="1" customWidth="1"/>
    <col min="14341" max="14341" width="11.109375" style="12" bestFit="1" customWidth="1"/>
    <col min="14342" max="14342" width="7.77734375" style="12" bestFit="1" customWidth="1"/>
    <col min="14343" max="14343" width="13.109375" style="12" bestFit="1" customWidth="1"/>
    <col min="14344" max="14344" width="6.44140625" style="12" bestFit="1" customWidth="1"/>
    <col min="14345" max="14581" width="9" style="12"/>
    <col min="14582" max="14582" width="5.44140625" style="12" bestFit="1" customWidth="1"/>
    <col min="14583" max="14583" width="6.88671875" style="12" bestFit="1" customWidth="1"/>
    <col min="14584" max="14584" width="6.33203125" style="12" bestFit="1" customWidth="1"/>
    <col min="14585" max="14585" width="9.109375" style="12" bestFit="1" customWidth="1"/>
    <col min="14586" max="14586" width="12.6640625" style="12" bestFit="1" customWidth="1"/>
    <col min="14587" max="14587" width="17.77734375" style="12" bestFit="1" customWidth="1"/>
    <col min="14588" max="14588" width="5.44140625" style="12" bestFit="1" customWidth="1"/>
    <col min="14589" max="14589" width="9.6640625" style="12" bestFit="1" customWidth="1"/>
    <col min="14590" max="14590" width="7" style="12" bestFit="1" customWidth="1"/>
    <col min="14591" max="14591" width="7.33203125" style="12" bestFit="1" customWidth="1"/>
    <col min="14592" max="14592" width="7.77734375" style="12" bestFit="1" customWidth="1"/>
    <col min="14593" max="14593" width="17.109375" style="12" bestFit="1" customWidth="1"/>
    <col min="14594" max="14594" width="5.44140625" style="12" bestFit="1" customWidth="1"/>
    <col min="14595" max="14595" width="17.109375" style="12" bestFit="1" customWidth="1"/>
    <col min="14596" max="14596" width="16.33203125" style="12" bestFit="1" customWidth="1"/>
    <col min="14597" max="14597" width="11.109375" style="12" bestFit="1" customWidth="1"/>
    <col min="14598" max="14598" width="7.77734375" style="12" bestFit="1" customWidth="1"/>
    <col min="14599" max="14599" width="13.109375" style="12" bestFit="1" customWidth="1"/>
    <col min="14600" max="14600" width="6.44140625" style="12" bestFit="1" customWidth="1"/>
    <col min="14601" max="14837" width="9" style="12"/>
    <col min="14838" max="14838" width="5.44140625" style="12" bestFit="1" customWidth="1"/>
    <col min="14839" max="14839" width="6.88671875" style="12" bestFit="1" customWidth="1"/>
    <col min="14840" max="14840" width="6.33203125" style="12" bestFit="1" customWidth="1"/>
    <col min="14841" max="14841" width="9.109375" style="12" bestFit="1" customWidth="1"/>
    <col min="14842" max="14842" width="12.6640625" style="12" bestFit="1" customWidth="1"/>
    <col min="14843" max="14843" width="17.77734375" style="12" bestFit="1" customWidth="1"/>
    <col min="14844" max="14844" width="5.44140625" style="12" bestFit="1" customWidth="1"/>
    <col min="14845" max="14845" width="9.6640625" style="12" bestFit="1" customWidth="1"/>
    <col min="14846" max="14846" width="7" style="12" bestFit="1" customWidth="1"/>
    <col min="14847" max="14847" width="7.33203125" style="12" bestFit="1" customWidth="1"/>
    <col min="14848" max="14848" width="7.77734375" style="12" bestFit="1" customWidth="1"/>
    <col min="14849" max="14849" width="17.109375" style="12" bestFit="1" customWidth="1"/>
    <col min="14850" max="14850" width="5.44140625" style="12" bestFit="1" customWidth="1"/>
    <col min="14851" max="14851" width="17.109375" style="12" bestFit="1" customWidth="1"/>
    <col min="14852" max="14852" width="16.33203125" style="12" bestFit="1" customWidth="1"/>
    <col min="14853" max="14853" width="11.109375" style="12" bestFit="1" customWidth="1"/>
    <col min="14854" max="14854" width="7.77734375" style="12" bestFit="1" customWidth="1"/>
    <col min="14855" max="14855" width="13.109375" style="12" bestFit="1" customWidth="1"/>
    <col min="14856" max="14856" width="6.44140625" style="12" bestFit="1" customWidth="1"/>
    <col min="14857" max="15093" width="9" style="12"/>
    <col min="15094" max="15094" width="5.44140625" style="12" bestFit="1" customWidth="1"/>
    <col min="15095" max="15095" width="6.88671875" style="12" bestFit="1" customWidth="1"/>
    <col min="15096" max="15096" width="6.33203125" style="12" bestFit="1" customWidth="1"/>
    <col min="15097" max="15097" width="9.109375" style="12" bestFit="1" customWidth="1"/>
    <col min="15098" max="15098" width="12.6640625" style="12" bestFit="1" customWidth="1"/>
    <col min="15099" max="15099" width="17.77734375" style="12" bestFit="1" customWidth="1"/>
    <col min="15100" max="15100" width="5.44140625" style="12" bestFit="1" customWidth="1"/>
    <col min="15101" max="15101" width="9.6640625" style="12" bestFit="1" customWidth="1"/>
    <col min="15102" max="15102" width="7" style="12" bestFit="1" customWidth="1"/>
    <col min="15103" max="15103" width="7.33203125" style="12" bestFit="1" customWidth="1"/>
    <col min="15104" max="15104" width="7.77734375" style="12" bestFit="1" customWidth="1"/>
    <col min="15105" max="15105" width="17.109375" style="12" bestFit="1" customWidth="1"/>
    <col min="15106" max="15106" width="5.44140625" style="12" bestFit="1" customWidth="1"/>
    <col min="15107" max="15107" width="17.109375" style="12" bestFit="1" customWidth="1"/>
    <col min="15108" max="15108" width="16.33203125" style="12" bestFit="1" customWidth="1"/>
    <col min="15109" max="15109" width="11.109375" style="12" bestFit="1" customWidth="1"/>
    <col min="15110" max="15110" width="7.77734375" style="12" bestFit="1" customWidth="1"/>
    <col min="15111" max="15111" width="13.109375" style="12" bestFit="1" customWidth="1"/>
    <col min="15112" max="15112" width="6.44140625" style="12" bestFit="1" customWidth="1"/>
    <col min="15113" max="15349" width="9" style="12"/>
    <col min="15350" max="15350" width="5.44140625" style="12" bestFit="1" customWidth="1"/>
    <col min="15351" max="15351" width="6.88671875" style="12" bestFit="1" customWidth="1"/>
    <col min="15352" max="15352" width="6.33203125" style="12" bestFit="1" customWidth="1"/>
    <col min="15353" max="15353" width="9.109375" style="12" bestFit="1" customWidth="1"/>
    <col min="15354" max="15354" width="12.6640625" style="12" bestFit="1" customWidth="1"/>
    <col min="15355" max="15355" width="17.77734375" style="12" bestFit="1" customWidth="1"/>
    <col min="15356" max="15356" width="5.44140625" style="12" bestFit="1" customWidth="1"/>
    <col min="15357" max="15357" width="9.6640625" style="12" bestFit="1" customWidth="1"/>
    <col min="15358" max="15358" width="7" style="12" bestFit="1" customWidth="1"/>
    <col min="15359" max="15359" width="7.33203125" style="12" bestFit="1" customWidth="1"/>
    <col min="15360" max="15360" width="7.77734375" style="12" bestFit="1" customWidth="1"/>
    <col min="15361" max="15361" width="17.109375" style="12" bestFit="1" customWidth="1"/>
    <col min="15362" max="15362" width="5.44140625" style="12" bestFit="1" customWidth="1"/>
    <col min="15363" max="15363" width="17.109375" style="12" bestFit="1" customWidth="1"/>
    <col min="15364" max="15364" width="16.33203125" style="12" bestFit="1" customWidth="1"/>
    <col min="15365" max="15365" width="11.109375" style="12" bestFit="1" customWidth="1"/>
    <col min="15366" max="15366" width="7.77734375" style="12" bestFit="1" customWidth="1"/>
    <col min="15367" max="15367" width="13.109375" style="12" bestFit="1" customWidth="1"/>
    <col min="15368" max="15368" width="6.44140625" style="12" bestFit="1" customWidth="1"/>
    <col min="15369" max="15605" width="9" style="12"/>
    <col min="15606" max="15606" width="5.44140625" style="12" bestFit="1" customWidth="1"/>
    <col min="15607" max="15607" width="6.88671875" style="12" bestFit="1" customWidth="1"/>
    <col min="15608" max="15608" width="6.33203125" style="12" bestFit="1" customWidth="1"/>
    <col min="15609" max="15609" width="9.109375" style="12" bestFit="1" customWidth="1"/>
    <col min="15610" max="15610" width="12.6640625" style="12" bestFit="1" customWidth="1"/>
    <col min="15611" max="15611" width="17.77734375" style="12" bestFit="1" customWidth="1"/>
    <col min="15612" max="15612" width="5.44140625" style="12" bestFit="1" customWidth="1"/>
    <col min="15613" max="15613" width="9.6640625" style="12" bestFit="1" customWidth="1"/>
    <col min="15614" max="15614" width="7" style="12" bestFit="1" customWidth="1"/>
    <col min="15615" max="15615" width="7.33203125" style="12" bestFit="1" customWidth="1"/>
    <col min="15616" max="15616" width="7.77734375" style="12" bestFit="1" customWidth="1"/>
    <col min="15617" max="15617" width="17.109375" style="12" bestFit="1" customWidth="1"/>
    <col min="15618" max="15618" width="5.44140625" style="12" bestFit="1" customWidth="1"/>
    <col min="15619" max="15619" width="17.109375" style="12" bestFit="1" customWidth="1"/>
    <col min="15620" max="15620" width="16.33203125" style="12" bestFit="1" customWidth="1"/>
    <col min="15621" max="15621" width="11.109375" style="12" bestFit="1" customWidth="1"/>
    <col min="15622" max="15622" width="7.77734375" style="12" bestFit="1" customWidth="1"/>
    <col min="15623" max="15623" width="13.109375" style="12" bestFit="1" customWidth="1"/>
    <col min="15624" max="15624" width="6.44140625" style="12" bestFit="1" customWidth="1"/>
    <col min="15625" max="15861" width="9" style="12"/>
    <col min="15862" max="15862" width="5.44140625" style="12" bestFit="1" customWidth="1"/>
    <col min="15863" max="15863" width="6.88671875" style="12" bestFit="1" customWidth="1"/>
    <col min="15864" max="15864" width="6.33203125" style="12" bestFit="1" customWidth="1"/>
    <col min="15865" max="15865" width="9.109375" style="12" bestFit="1" customWidth="1"/>
    <col min="15866" max="15866" width="12.6640625" style="12" bestFit="1" customWidth="1"/>
    <col min="15867" max="15867" width="17.77734375" style="12" bestFit="1" customWidth="1"/>
    <col min="15868" max="15868" width="5.44140625" style="12" bestFit="1" customWidth="1"/>
    <col min="15869" max="15869" width="9.6640625" style="12" bestFit="1" customWidth="1"/>
    <col min="15870" max="15870" width="7" style="12" bestFit="1" customWidth="1"/>
    <col min="15871" max="15871" width="7.33203125" style="12" bestFit="1" customWidth="1"/>
    <col min="15872" max="15872" width="7.77734375" style="12" bestFit="1" customWidth="1"/>
    <col min="15873" max="15873" width="17.109375" style="12" bestFit="1" customWidth="1"/>
    <col min="15874" max="15874" width="5.44140625" style="12" bestFit="1" customWidth="1"/>
    <col min="15875" max="15875" width="17.109375" style="12" bestFit="1" customWidth="1"/>
    <col min="15876" max="15876" width="16.33203125" style="12" bestFit="1" customWidth="1"/>
    <col min="15877" max="15877" width="11.109375" style="12" bestFit="1" customWidth="1"/>
    <col min="15878" max="15878" width="7.77734375" style="12" bestFit="1" customWidth="1"/>
    <col min="15879" max="15879" width="13.109375" style="12" bestFit="1" customWidth="1"/>
    <col min="15880" max="15880" width="6.44140625" style="12" bestFit="1" customWidth="1"/>
    <col min="15881" max="16117" width="9" style="12"/>
    <col min="16118" max="16118" width="5.44140625" style="12" bestFit="1" customWidth="1"/>
    <col min="16119" max="16119" width="6.88671875" style="12" bestFit="1" customWidth="1"/>
    <col min="16120" max="16120" width="6.33203125" style="12" bestFit="1" customWidth="1"/>
    <col min="16121" max="16121" width="9.109375" style="12" bestFit="1" customWidth="1"/>
    <col min="16122" max="16122" width="12.6640625" style="12" bestFit="1" customWidth="1"/>
    <col min="16123" max="16123" width="17.77734375" style="12" bestFit="1" customWidth="1"/>
    <col min="16124" max="16124" width="5.44140625" style="12" bestFit="1" customWidth="1"/>
    <col min="16125" max="16125" width="9.6640625" style="12" bestFit="1" customWidth="1"/>
    <col min="16126" max="16126" width="7" style="12" bestFit="1" customWidth="1"/>
    <col min="16127" max="16127" width="7.33203125" style="12" bestFit="1" customWidth="1"/>
    <col min="16128" max="16128" width="7.77734375" style="12" bestFit="1" customWidth="1"/>
    <col min="16129" max="16129" width="17.109375" style="12" bestFit="1" customWidth="1"/>
    <col min="16130" max="16130" width="5.44140625" style="12" bestFit="1" customWidth="1"/>
    <col min="16131" max="16131" width="17.109375" style="12" bestFit="1" customWidth="1"/>
    <col min="16132" max="16132" width="16.33203125" style="12" bestFit="1" customWidth="1"/>
    <col min="16133" max="16133" width="11.109375" style="12" bestFit="1" customWidth="1"/>
    <col min="16134" max="16134" width="7.77734375" style="12" bestFit="1" customWidth="1"/>
    <col min="16135" max="16135" width="13.109375" style="12" bestFit="1" customWidth="1"/>
    <col min="16136" max="16136" width="6.44140625" style="12" bestFit="1" customWidth="1"/>
    <col min="16137" max="16384" width="9" style="12"/>
  </cols>
  <sheetData>
    <row r="1" spans="1:12" s="4" customFormat="1" ht="48.6">
      <c r="A1" s="1" t="s">
        <v>0</v>
      </c>
      <c r="B1" s="1" t="s">
        <v>1</v>
      </c>
      <c r="C1" s="1" t="s">
        <v>2</v>
      </c>
      <c r="D1" s="54" t="s">
        <v>85</v>
      </c>
      <c r="E1" s="25" t="s">
        <v>2470</v>
      </c>
      <c r="F1" s="26" t="s">
        <v>2471</v>
      </c>
      <c r="G1" s="54" t="s">
        <v>86</v>
      </c>
      <c r="H1" s="55" t="s">
        <v>2476</v>
      </c>
      <c r="I1" s="25" t="s">
        <v>2477</v>
      </c>
      <c r="J1" s="3" t="s">
        <v>2478</v>
      </c>
      <c r="K1" s="25" t="s">
        <v>2480</v>
      </c>
      <c r="L1" s="54" t="s">
        <v>2479</v>
      </c>
    </row>
    <row r="2" spans="1:12" s="4" customFormat="1">
      <c r="A2" s="1">
        <v>1</v>
      </c>
      <c r="B2" s="1" t="s">
        <v>2296</v>
      </c>
      <c r="C2" s="1" t="s">
        <v>35</v>
      </c>
      <c r="D2" s="2" t="s">
        <v>49</v>
      </c>
      <c r="E2" s="5" t="s">
        <v>2294</v>
      </c>
      <c r="F2" s="5" t="s">
        <v>12</v>
      </c>
      <c r="G2" s="2" t="s">
        <v>49</v>
      </c>
      <c r="H2" s="5" t="s">
        <v>2300</v>
      </c>
      <c r="I2" s="6">
        <v>1</v>
      </c>
      <c r="J2" s="6">
        <v>1</v>
      </c>
      <c r="K2" s="6">
        <f>131.8+9*1.002</f>
        <v>140.81800000000001</v>
      </c>
      <c r="L2" s="7">
        <f t="shared" ref="L2:L65" si="0">IF(K2="","",ROUNDUP(I2*J2*K2,0))</f>
        <v>141</v>
      </c>
    </row>
    <row r="3" spans="1:12" s="4" customFormat="1">
      <c r="A3" s="1">
        <v>2</v>
      </c>
      <c r="B3" s="1" t="s">
        <v>2296</v>
      </c>
      <c r="C3" s="1" t="s">
        <v>35</v>
      </c>
      <c r="D3" s="2" t="s">
        <v>49</v>
      </c>
      <c r="E3" s="5" t="s">
        <v>2294</v>
      </c>
      <c r="F3" s="5" t="s">
        <v>12</v>
      </c>
      <c r="G3" s="2" t="s">
        <v>49</v>
      </c>
      <c r="H3" s="5" t="s">
        <v>2298</v>
      </c>
      <c r="I3" s="6">
        <v>1</v>
      </c>
      <c r="J3" s="6">
        <v>1</v>
      </c>
      <c r="K3" s="6">
        <f>114.6+20*1.002</f>
        <v>134.63999999999999</v>
      </c>
      <c r="L3" s="7">
        <f t="shared" si="0"/>
        <v>135</v>
      </c>
    </row>
    <row r="4" spans="1:12" s="4" customFormat="1">
      <c r="A4" s="1">
        <v>3</v>
      </c>
      <c r="B4" s="1" t="s">
        <v>2296</v>
      </c>
      <c r="C4" s="1" t="s">
        <v>35</v>
      </c>
      <c r="D4" s="2" t="s">
        <v>49</v>
      </c>
      <c r="E4" s="5" t="s">
        <v>2294</v>
      </c>
      <c r="F4" s="5" t="s">
        <v>12</v>
      </c>
      <c r="G4" s="2" t="s">
        <v>49</v>
      </c>
      <c r="H4" s="5" t="s">
        <v>2295</v>
      </c>
      <c r="I4" s="6">
        <v>1</v>
      </c>
      <c r="J4" s="6">
        <v>3</v>
      </c>
      <c r="K4" s="6">
        <v>3.2</v>
      </c>
      <c r="L4" s="7">
        <f t="shared" si="0"/>
        <v>10</v>
      </c>
    </row>
    <row r="5" spans="1:12" s="4" customFormat="1">
      <c r="A5" s="1">
        <v>4</v>
      </c>
      <c r="B5" s="1" t="s">
        <v>2296</v>
      </c>
      <c r="C5" s="1" t="s">
        <v>35</v>
      </c>
      <c r="D5" s="2" t="s">
        <v>49</v>
      </c>
      <c r="E5" s="5" t="s">
        <v>2294</v>
      </c>
      <c r="F5" s="5" t="s">
        <v>12</v>
      </c>
      <c r="G5" s="2" t="s">
        <v>49</v>
      </c>
      <c r="H5" s="5" t="s">
        <v>2299</v>
      </c>
      <c r="I5" s="6">
        <v>1</v>
      </c>
      <c r="J5" s="6">
        <v>3</v>
      </c>
      <c r="K5" s="6">
        <f>6*2</f>
        <v>12</v>
      </c>
      <c r="L5" s="7">
        <f t="shared" si="0"/>
        <v>36</v>
      </c>
    </row>
    <row r="6" spans="1:12" s="4" customFormat="1">
      <c r="A6" s="1">
        <v>5</v>
      </c>
      <c r="B6" s="1" t="s">
        <v>2296</v>
      </c>
      <c r="C6" s="1" t="s">
        <v>35</v>
      </c>
      <c r="D6" s="2" t="s">
        <v>49</v>
      </c>
      <c r="E6" s="5" t="s">
        <v>2294</v>
      </c>
      <c r="F6" s="5" t="s">
        <v>12</v>
      </c>
      <c r="G6" s="2" t="s">
        <v>49</v>
      </c>
      <c r="H6" s="5" t="s">
        <v>2297</v>
      </c>
      <c r="I6" s="6">
        <v>1</v>
      </c>
      <c r="J6" s="6">
        <v>3</v>
      </c>
      <c r="K6" s="6">
        <f>2.2*6+12*1.002</f>
        <v>25.224000000000004</v>
      </c>
      <c r="L6" s="7">
        <f t="shared" si="0"/>
        <v>76</v>
      </c>
    </row>
    <row r="7" spans="1:12" s="4" customFormat="1">
      <c r="A7" s="1">
        <v>6</v>
      </c>
      <c r="B7" s="1" t="s">
        <v>2296</v>
      </c>
      <c r="C7" s="1" t="s">
        <v>43</v>
      </c>
      <c r="D7" s="2" t="s">
        <v>49</v>
      </c>
      <c r="E7" s="5" t="s">
        <v>2294</v>
      </c>
      <c r="F7" s="5" t="s">
        <v>12</v>
      </c>
      <c r="G7" s="2" t="s">
        <v>49</v>
      </c>
      <c r="H7" s="5" t="s">
        <v>2295</v>
      </c>
      <c r="I7" s="6">
        <v>1</v>
      </c>
      <c r="J7" s="6">
        <v>2</v>
      </c>
      <c r="K7" s="6">
        <v>2.8</v>
      </c>
      <c r="L7" s="7">
        <f t="shared" si="0"/>
        <v>6</v>
      </c>
    </row>
    <row r="8" spans="1:12" s="4" customFormat="1">
      <c r="A8" s="1">
        <v>7</v>
      </c>
      <c r="B8" s="1" t="s">
        <v>2296</v>
      </c>
      <c r="C8" s="1" t="s">
        <v>43</v>
      </c>
      <c r="D8" s="2" t="s">
        <v>49</v>
      </c>
      <c r="E8" s="5" t="s">
        <v>2294</v>
      </c>
      <c r="F8" s="5" t="s">
        <v>12</v>
      </c>
      <c r="G8" s="2" t="s">
        <v>49</v>
      </c>
      <c r="H8" s="5" t="s">
        <v>2297</v>
      </c>
      <c r="I8" s="6">
        <v>1</v>
      </c>
      <c r="J8" s="6">
        <v>2</v>
      </c>
      <c r="K8" s="6">
        <f>10*2+10*1.002</f>
        <v>30.02</v>
      </c>
      <c r="L8" s="7">
        <f t="shared" si="0"/>
        <v>61</v>
      </c>
    </row>
    <row r="9" spans="1:12" s="4" customFormat="1">
      <c r="A9" s="1">
        <v>8</v>
      </c>
      <c r="B9" s="1" t="s">
        <v>2296</v>
      </c>
      <c r="C9" s="1" t="s">
        <v>43</v>
      </c>
      <c r="D9" s="2" t="s">
        <v>49</v>
      </c>
      <c r="E9" s="5" t="s">
        <v>2294</v>
      </c>
      <c r="F9" s="5" t="s">
        <v>12</v>
      </c>
      <c r="G9" s="2" t="s">
        <v>49</v>
      </c>
      <c r="H9" s="5" t="s">
        <v>2295</v>
      </c>
      <c r="I9" s="6">
        <v>1</v>
      </c>
      <c r="J9" s="6">
        <v>1</v>
      </c>
      <c r="K9" s="6">
        <v>6</v>
      </c>
      <c r="L9" s="7">
        <f t="shared" si="0"/>
        <v>6</v>
      </c>
    </row>
    <row r="10" spans="1:12" s="4" customFormat="1">
      <c r="A10" s="1">
        <v>9</v>
      </c>
      <c r="B10" s="1" t="s">
        <v>2296</v>
      </c>
      <c r="C10" s="1" t="s">
        <v>43</v>
      </c>
      <c r="D10" s="2" t="s">
        <v>49</v>
      </c>
      <c r="E10" s="5" t="s">
        <v>2294</v>
      </c>
      <c r="F10" s="5" t="s">
        <v>12</v>
      </c>
      <c r="G10" s="2" t="s">
        <v>49</v>
      </c>
      <c r="H10" s="5" t="s">
        <v>2297</v>
      </c>
      <c r="I10" s="6">
        <v>1</v>
      </c>
      <c r="J10" s="6">
        <v>1</v>
      </c>
      <c r="K10" s="6">
        <f>5.2*2+8.6+10*1.002</f>
        <v>29.02</v>
      </c>
      <c r="L10" s="7">
        <f t="shared" si="0"/>
        <v>30</v>
      </c>
    </row>
    <row r="11" spans="1:12" s="4" customFormat="1">
      <c r="A11" s="1">
        <v>10</v>
      </c>
      <c r="B11" s="1" t="s">
        <v>2296</v>
      </c>
      <c r="C11" s="1" t="s">
        <v>43</v>
      </c>
      <c r="D11" s="2" t="s">
        <v>49</v>
      </c>
      <c r="E11" s="5" t="s">
        <v>2294</v>
      </c>
      <c r="F11" s="5" t="s">
        <v>12</v>
      </c>
      <c r="G11" s="2" t="s">
        <v>49</v>
      </c>
      <c r="H11" s="5" t="s">
        <v>2299</v>
      </c>
      <c r="I11" s="6">
        <v>1</v>
      </c>
      <c r="J11" s="6">
        <v>3</v>
      </c>
      <c r="K11" s="6">
        <v>3</v>
      </c>
      <c r="L11" s="7">
        <f t="shared" si="0"/>
        <v>9</v>
      </c>
    </row>
    <row r="12" spans="1:12" s="4" customFormat="1">
      <c r="A12" s="1">
        <v>11</v>
      </c>
      <c r="B12" s="1" t="s">
        <v>2296</v>
      </c>
      <c r="C12" s="1" t="s">
        <v>43</v>
      </c>
      <c r="D12" s="2" t="s">
        <v>49</v>
      </c>
      <c r="E12" s="5" t="s">
        <v>2294</v>
      </c>
      <c r="F12" s="5" t="s">
        <v>12</v>
      </c>
      <c r="G12" s="2" t="s">
        <v>49</v>
      </c>
      <c r="H12" s="5" t="s">
        <v>2297</v>
      </c>
      <c r="I12" s="6">
        <v>1</v>
      </c>
      <c r="J12" s="6">
        <v>3</v>
      </c>
      <c r="K12" s="6">
        <f>2.5*4+3*2+8*1.002</f>
        <v>24.015999999999998</v>
      </c>
      <c r="L12" s="7">
        <f t="shared" si="0"/>
        <v>73</v>
      </c>
    </row>
    <row r="13" spans="1:12" s="4" customFormat="1">
      <c r="A13" s="1">
        <v>12</v>
      </c>
      <c r="B13" s="1" t="s">
        <v>2296</v>
      </c>
      <c r="C13" s="1" t="s">
        <v>35</v>
      </c>
      <c r="D13" s="2" t="s">
        <v>49</v>
      </c>
      <c r="E13" s="5" t="s">
        <v>2294</v>
      </c>
      <c r="F13" s="5" t="s">
        <v>12</v>
      </c>
      <c r="G13" s="2" t="s">
        <v>49</v>
      </c>
      <c r="H13" s="5" t="s">
        <v>2295</v>
      </c>
      <c r="I13" s="6">
        <v>1</v>
      </c>
      <c r="J13" s="6">
        <v>9</v>
      </c>
      <c r="K13" s="6">
        <v>5.6</v>
      </c>
      <c r="L13" s="7">
        <f t="shared" si="0"/>
        <v>51</v>
      </c>
    </row>
    <row r="14" spans="1:12" s="4" customFormat="1">
      <c r="A14" s="1">
        <v>13</v>
      </c>
      <c r="B14" s="1" t="s">
        <v>2296</v>
      </c>
      <c r="C14" s="1" t="s">
        <v>35</v>
      </c>
      <c r="D14" s="2" t="s">
        <v>49</v>
      </c>
      <c r="E14" s="5" t="s">
        <v>2294</v>
      </c>
      <c r="F14" s="5" t="s">
        <v>12</v>
      </c>
      <c r="G14" s="2" t="s">
        <v>49</v>
      </c>
      <c r="H14" s="5" t="s">
        <v>2297</v>
      </c>
      <c r="I14" s="6">
        <v>1</v>
      </c>
      <c r="J14" s="6">
        <v>9</v>
      </c>
      <c r="K14" s="6">
        <f>5*3+9*1.002</f>
        <v>24.018000000000001</v>
      </c>
      <c r="L14" s="7">
        <f t="shared" si="0"/>
        <v>217</v>
      </c>
    </row>
    <row r="15" spans="1:12" s="4" customFormat="1">
      <c r="A15" s="1">
        <v>14</v>
      </c>
      <c r="B15" s="1" t="s">
        <v>2296</v>
      </c>
      <c r="C15" s="1" t="s">
        <v>35</v>
      </c>
      <c r="D15" s="2" t="s">
        <v>49</v>
      </c>
      <c r="E15" s="5" t="s">
        <v>2294</v>
      </c>
      <c r="F15" s="5" t="s">
        <v>12</v>
      </c>
      <c r="G15" s="2" t="s">
        <v>49</v>
      </c>
      <c r="H15" s="5" t="s">
        <v>2298</v>
      </c>
      <c r="I15" s="6">
        <v>1</v>
      </c>
      <c r="J15" s="6">
        <v>5</v>
      </c>
      <c r="K15" s="6">
        <v>1</v>
      </c>
      <c r="L15" s="7">
        <f t="shared" si="0"/>
        <v>5</v>
      </c>
    </row>
    <row r="16" spans="1:12" s="4" customFormat="1">
      <c r="A16" s="1">
        <v>15</v>
      </c>
      <c r="B16" s="1" t="s">
        <v>2296</v>
      </c>
      <c r="C16" s="1" t="s">
        <v>35</v>
      </c>
      <c r="D16" s="2" t="s">
        <v>49</v>
      </c>
      <c r="E16" s="5" t="s">
        <v>2294</v>
      </c>
      <c r="F16" s="5" t="s">
        <v>12</v>
      </c>
      <c r="G16" s="2" t="s">
        <v>49</v>
      </c>
      <c r="H16" s="5" t="s">
        <v>2299</v>
      </c>
      <c r="I16" s="6">
        <v>1</v>
      </c>
      <c r="J16" s="6">
        <v>5</v>
      </c>
      <c r="K16" s="6">
        <v>4.7</v>
      </c>
      <c r="L16" s="7">
        <f t="shared" si="0"/>
        <v>24</v>
      </c>
    </row>
    <row r="17" spans="1:12" s="4" customFormat="1">
      <c r="A17" s="1">
        <v>16</v>
      </c>
      <c r="B17" s="1" t="s">
        <v>2296</v>
      </c>
      <c r="C17" s="1" t="s">
        <v>35</v>
      </c>
      <c r="D17" s="2" t="s">
        <v>49</v>
      </c>
      <c r="E17" s="5" t="s">
        <v>2294</v>
      </c>
      <c r="F17" s="5" t="s">
        <v>12</v>
      </c>
      <c r="G17" s="2" t="s">
        <v>49</v>
      </c>
      <c r="H17" s="5" t="s">
        <v>2297</v>
      </c>
      <c r="I17" s="6">
        <v>1</v>
      </c>
      <c r="J17" s="6">
        <v>5</v>
      </c>
      <c r="K17" s="6">
        <f>7.5*3+12*1.002</f>
        <v>34.524000000000001</v>
      </c>
      <c r="L17" s="7">
        <f t="shared" si="0"/>
        <v>173</v>
      </c>
    </row>
    <row r="18" spans="1:12" s="4" customFormat="1">
      <c r="A18" s="1">
        <v>17</v>
      </c>
      <c r="B18" s="1" t="s">
        <v>2296</v>
      </c>
      <c r="C18" s="1" t="s">
        <v>35</v>
      </c>
      <c r="D18" s="2" t="s">
        <v>49</v>
      </c>
      <c r="E18" s="5" t="s">
        <v>2294</v>
      </c>
      <c r="F18" s="5" t="s">
        <v>12</v>
      </c>
      <c r="G18" s="2" t="s">
        <v>49</v>
      </c>
      <c r="H18" s="5" t="s">
        <v>2298</v>
      </c>
      <c r="I18" s="6">
        <v>1</v>
      </c>
      <c r="J18" s="6">
        <v>2</v>
      </c>
      <c r="K18" s="6">
        <v>1.2</v>
      </c>
      <c r="L18" s="7">
        <f t="shared" si="0"/>
        <v>3</v>
      </c>
    </row>
    <row r="19" spans="1:12" s="4" customFormat="1">
      <c r="A19" s="1">
        <v>18</v>
      </c>
      <c r="B19" s="1" t="s">
        <v>2296</v>
      </c>
      <c r="C19" s="1" t="s">
        <v>35</v>
      </c>
      <c r="D19" s="2" t="s">
        <v>49</v>
      </c>
      <c r="E19" s="5" t="s">
        <v>2294</v>
      </c>
      <c r="F19" s="5" t="s">
        <v>12</v>
      </c>
      <c r="G19" s="2" t="s">
        <v>49</v>
      </c>
      <c r="H19" s="5" t="s">
        <v>2299</v>
      </c>
      <c r="I19" s="6">
        <v>1</v>
      </c>
      <c r="J19" s="6">
        <v>2</v>
      </c>
      <c r="K19" s="6">
        <v>3</v>
      </c>
      <c r="L19" s="7">
        <f t="shared" si="0"/>
        <v>6</v>
      </c>
    </row>
    <row r="20" spans="1:12" s="4" customFormat="1">
      <c r="A20" s="1">
        <v>19</v>
      </c>
      <c r="B20" s="1" t="s">
        <v>2296</v>
      </c>
      <c r="C20" s="1" t="s">
        <v>43</v>
      </c>
      <c r="D20" s="2" t="s">
        <v>49</v>
      </c>
      <c r="E20" s="5" t="s">
        <v>2294</v>
      </c>
      <c r="F20" s="5" t="s">
        <v>12</v>
      </c>
      <c r="G20" s="2" t="s">
        <v>49</v>
      </c>
      <c r="H20" s="5" t="s">
        <v>2297</v>
      </c>
      <c r="I20" s="6">
        <v>1</v>
      </c>
      <c r="J20" s="6">
        <v>2</v>
      </c>
      <c r="K20" s="6">
        <f>2+6+7.3*2+11*1.002</f>
        <v>33.622</v>
      </c>
      <c r="L20" s="7">
        <f t="shared" si="0"/>
        <v>68</v>
      </c>
    </row>
    <row r="21" spans="1:12" s="4" customFormat="1">
      <c r="A21" s="1">
        <v>20</v>
      </c>
      <c r="B21" s="1" t="s">
        <v>2296</v>
      </c>
      <c r="C21" s="1" t="s">
        <v>43</v>
      </c>
      <c r="D21" s="2" t="s">
        <v>49</v>
      </c>
      <c r="E21" s="5" t="s">
        <v>2294</v>
      </c>
      <c r="F21" s="5" t="s">
        <v>12</v>
      </c>
      <c r="G21" s="2" t="s">
        <v>49</v>
      </c>
      <c r="H21" s="5" t="s">
        <v>2295</v>
      </c>
      <c r="I21" s="6">
        <v>1</v>
      </c>
      <c r="J21" s="6">
        <v>1</v>
      </c>
      <c r="K21" s="6">
        <v>1.7</v>
      </c>
      <c r="L21" s="7">
        <f t="shared" si="0"/>
        <v>2</v>
      </c>
    </row>
    <row r="22" spans="1:12" s="4" customFormat="1">
      <c r="A22" s="1">
        <v>21</v>
      </c>
      <c r="B22" s="1" t="s">
        <v>2296</v>
      </c>
      <c r="C22" s="1" t="s">
        <v>43</v>
      </c>
      <c r="D22" s="2" t="s">
        <v>49</v>
      </c>
      <c r="E22" s="5" t="s">
        <v>2294</v>
      </c>
      <c r="F22" s="5" t="s">
        <v>12</v>
      </c>
      <c r="G22" s="2" t="s">
        <v>49</v>
      </c>
      <c r="H22" s="5" t="s">
        <v>2299</v>
      </c>
      <c r="I22" s="6">
        <v>1</v>
      </c>
      <c r="J22" s="6">
        <v>1</v>
      </c>
      <c r="K22" s="6">
        <f>2.6+9.6</f>
        <v>12.2</v>
      </c>
      <c r="L22" s="7">
        <f t="shared" si="0"/>
        <v>13</v>
      </c>
    </row>
    <row r="23" spans="1:12" s="4" customFormat="1">
      <c r="A23" s="1">
        <v>22</v>
      </c>
      <c r="B23" s="1" t="s">
        <v>2296</v>
      </c>
      <c r="C23" s="1" t="s">
        <v>43</v>
      </c>
      <c r="D23" s="2" t="s">
        <v>49</v>
      </c>
      <c r="E23" s="5" t="s">
        <v>2294</v>
      </c>
      <c r="F23" s="5" t="s">
        <v>12</v>
      </c>
      <c r="G23" s="2" t="s">
        <v>49</v>
      </c>
      <c r="H23" s="5" t="s">
        <v>2297</v>
      </c>
      <c r="I23" s="6">
        <v>1</v>
      </c>
      <c r="J23" s="6">
        <v>1</v>
      </c>
      <c r="K23" s="6">
        <f>3*5+2.5*2+10*1.002</f>
        <v>30.02</v>
      </c>
      <c r="L23" s="7">
        <f t="shared" si="0"/>
        <v>31</v>
      </c>
    </row>
    <row r="24" spans="1:12" s="4" customFormat="1">
      <c r="A24" s="1">
        <v>23</v>
      </c>
      <c r="B24" s="1" t="s">
        <v>2296</v>
      </c>
      <c r="C24" s="1" t="s">
        <v>35</v>
      </c>
      <c r="D24" s="2" t="s">
        <v>49</v>
      </c>
      <c r="E24" s="5" t="s">
        <v>2294</v>
      </c>
      <c r="F24" s="5" t="s">
        <v>12</v>
      </c>
      <c r="G24" s="2" t="s">
        <v>49</v>
      </c>
      <c r="H24" s="5" t="s">
        <v>2295</v>
      </c>
      <c r="I24" s="6">
        <v>1</v>
      </c>
      <c r="J24" s="6">
        <v>1</v>
      </c>
      <c r="K24" s="6">
        <v>1.1399999999999999</v>
      </c>
      <c r="L24" s="7">
        <f t="shared" si="0"/>
        <v>2</v>
      </c>
    </row>
    <row r="25" spans="1:12" s="4" customFormat="1">
      <c r="A25" s="1">
        <v>24</v>
      </c>
      <c r="B25" s="1" t="s">
        <v>2296</v>
      </c>
      <c r="C25" s="1" t="s">
        <v>35</v>
      </c>
      <c r="D25" s="2" t="s">
        <v>49</v>
      </c>
      <c r="E25" s="5" t="s">
        <v>2294</v>
      </c>
      <c r="F25" s="5" t="s">
        <v>12</v>
      </c>
      <c r="G25" s="2" t="s">
        <v>49</v>
      </c>
      <c r="H25" s="5" t="s">
        <v>2299</v>
      </c>
      <c r="I25" s="6">
        <v>1</v>
      </c>
      <c r="J25" s="6">
        <v>1</v>
      </c>
      <c r="K25" s="6">
        <f>1.1+2</f>
        <v>3.1</v>
      </c>
      <c r="L25" s="7">
        <f t="shared" si="0"/>
        <v>4</v>
      </c>
    </row>
    <row r="26" spans="1:12" s="4" customFormat="1">
      <c r="A26" s="1">
        <v>25</v>
      </c>
      <c r="B26" s="1" t="s">
        <v>2296</v>
      </c>
      <c r="C26" s="1" t="s">
        <v>35</v>
      </c>
      <c r="D26" s="2" t="s">
        <v>49</v>
      </c>
      <c r="E26" s="5" t="s">
        <v>2294</v>
      </c>
      <c r="F26" s="5" t="s">
        <v>12</v>
      </c>
      <c r="G26" s="2" t="s">
        <v>49</v>
      </c>
      <c r="H26" s="5" t="s">
        <v>2297</v>
      </c>
      <c r="I26" s="6">
        <v>1</v>
      </c>
      <c r="J26" s="6">
        <v>1</v>
      </c>
      <c r="K26" s="6">
        <f>4.8+4.8+1.8+7.3+10*1.002</f>
        <v>28.72</v>
      </c>
      <c r="L26" s="7">
        <f t="shared" si="0"/>
        <v>29</v>
      </c>
    </row>
    <row r="27" spans="1:12" s="4" customFormat="1">
      <c r="A27" s="1">
        <v>26</v>
      </c>
      <c r="B27" s="1" t="s">
        <v>2296</v>
      </c>
      <c r="C27" s="1" t="s">
        <v>35</v>
      </c>
      <c r="D27" s="2" t="s">
        <v>49</v>
      </c>
      <c r="E27" s="5" t="s">
        <v>2294</v>
      </c>
      <c r="F27" s="5" t="s">
        <v>12</v>
      </c>
      <c r="G27" s="2" t="s">
        <v>49</v>
      </c>
      <c r="H27" s="5" t="s">
        <v>2297</v>
      </c>
      <c r="I27" s="6">
        <v>1</v>
      </c>
      <c r="J27" s="6">
        <v>1</v>
      </c>
      <c r="K27" s="6">
        <f>5.8+4.3+4.9+6*1.002</f>
        <v>21.012</v>
      </c>
      <c r="L27" s="7">
        <f>IF(K27="","",ROUNDUP(I27*J27*K27,0))</f>
        <v>22</v>
      </c>
    </row>
    <row r="28" spans="1:12" s="4" customFormat="1">
      <c r="A28" s="1">
        <v>27</v>
      </c>
      <c r="B28" s="1" t="s">
        <v>2296</v>
      </c>
      <c r="C28" s="1" t="s">
        <v>35</v>
      </c>
      <c r="D28" s="2" t="s">
        <v>9</v>
      </c>
      <c r="E28" s="5" t="s">
        <v>2324</v>
      </c>
      <c r="F28" s="5" t="s">
        <v>2325</v>
      </c>
      <c r="G28" s="2" t="s">
        <v>9</v>
      </c>
      <c r="H28" s="5" t="s">
        <v>2326</v>
      </c>
      <c r="I28" s="6">
        <v>1</v>
      </c>
      <c r="J28" s="6">
        <v>1</v>
      </c>
      <c r="K28" s="6">
        <v>1.8</v>
      </c>
      <c r="L28" s="7">
        <f t="shared" si="0"/>
        <v>2</v>
      </c>
    </row>
    <row r="29" spans="1:12" s="4" customFormat="1">
      <c r="A29" s="1">
        <v>28</v>
      </c>
      <c r="B29" s="1" t="s">
        <v>2328</v>
      </c>
      <c r="C29" s="1" t="s">
        <v>2329</v>
      </c>
      <c r="D29" s="2" t="s">
        <v>9</v>
      </c>
      <c r="E29" s="5" t="s">
        <v>2324</v>
      </c>
      <c r="F29" s="5" t="s">
        <v>2325</v>
      </c>
      <c r="G29" s="2" t="s">
        <v>9</v>
      </c>
      <c r="H29" s="5" t="s">
        <v>2330</v>
      </c>
      <c r="I29" s="6">
        <v>1</v>
      </c>
      <c r="J29" s="6">
        <v>1</v>
      </c>
      <c r="K29" s="6">
        <f>2.4+6.8*3+9*1.002</f>
        <v>31.817999999999998</v>
      </c>
      <c r="L29" s="7">
        <f t="shared" si="0"/>
        <v>32</v>
      </c>
    </row>
    <row r="30" spans="1:12" s="4" customFormat="1">
      <c r="A30" s="1">
        <v>29</v>
      </c>
      <c r="B30" s="1" t="s">
        <v>2328</v>
      </c>
      <c r="C30" s="1" t="s">
        <v>2331</v>
      </c>
      <c r="D30" s="2" t="s">
        <v>9</v>
      </c>
      <c r="E30" s="5" t="s">
        <v>2324</v>
      </c>
      <c r="F30" s="5" t="s">
        <v>2325</v>
      </c>
      <c r="G30" s="2" t="s">
        <v>9</v>
      </c>
      <c r="H30" s="5" t="s">
        <v>2332</v>
      </c>
      <c r="I30" s="6">
        <v>1</v>
      </c>
      <c r="J30" s="6">
        <v>1</v>
      </c>
      <c r="K30" s="6">
        <v>1.3</v>
      </c>
      <c r="L30" s="7">
        <f t="shared" si="0"/>
        <v>2</v>
      </c>
    </row>
    <row r="31" spans="1:12" s="4" customFormat="1">
      <c r="A31" s="1">
        <v>30</v>
      </c>
      <c r="B31" s="1" t="s">
        <v>2328</v>
      </c>
      <c r="C31" s="1" t="s">
        <v>2331</v>
      </c>
      <c r="D31" s="2" t="s">
        <v>9</v>
      </c>
      <c r="E31" s="5" t="s">
        <v>2324</v>
      </c>
      <c r="F31" s="5" t="s">
        <v>2325</v>
      </c>
      <c r="G31" s="2" t="s">
        <v>9</v>
      </c>
      <c r="H31" s="5" t="s">
        <v>2326</v>
      </c>
      <c r="I31" s="6">
        <v>1</v>
      </c>
      <c r="J31" s="6">
        <v>1</v>
      </c>
      <c r="K31" s="6">
        <v>1</v>
      </c>
      <c r="L31" s="7">
        <f t="shared" si="0"/>
        <v>1</v>
      </c>
    </row>
    <row r="32" spans="1:12" s="4" customFormat="1">
      <c r="A32" s="1">
        <v>31</v>
      </c>
      <c r="B32" s="1" t="s">
        <v>2328</v>
      </c>
      <c r="C32" s="1" t="s">
        <v>2331</v>
      </c>
      <c r="D32" s="2" t="s">
        <v>9</v>
      </c>
      <c r="E32" s="5" t="s">
        <v>2324</v>
      </c>
      <c r="F32" s="5" t="s">
        <v>2325</v>
      </c>
      <c r="G32" s="2" t="s">
        <v>9</v>
      </c>
      <c r="H32" s="5" t="s">
        <v>2333</v>
      </c>
      <c r="I32" s="6">
        <v>1</v>
      </c>
      <c r="J32" s="6">
        <v>1</v>
      </c>
      <c r="K32" s="6">
        <f>2.8+1.6</f>
        <v>4.4000000000000004</v>
      </c>
      <c r="L32" s="7">
        <f t="shared" si="0"/>
        <v>5</v>
      </c>
    </row>
    <row r="33" spans="1:12" s="4" customFormat="1">
      <c r="A33" s="1">
        <v>32</v>
      </c>
      <c r="B33" s="1" t="s">
        <v>2328</v>
      </c>
      <c r="C33" s="1" t="s">
        <v>2331</v>
      </c>
      <c r="D33" s="2" t="s">
        <v>9</v>
      </c>
      <c r="E33" s="5" t="s">
        <v>2324</v>
      </c>
      <c r="F33" s="5" t="s">
        <v>2325</v>
      </c>
      <c r="G33" s="2" t="s">
        <v>9</v>
      </c>
      <c r="H33" s="5" t="s">
        <v>2330</v>
      </c>
      <c r="I33" s="6">
        <v>1</v>
      </c>
      <c r="J33" s="6">
        <v>1</v>
      </c>
      <c r="K33" s="6">
        <f>6.8+1.8+7.8+8.3+12*1.002</f>
        <v>36.724000000000004</v>
      </c>
      <c r="L33" s="7">
        <f t="shared" si="0"/>
        <v>37</v>
      </c>
    </row>
    <row r="34" spans="1:12" s="4" customFormat="1">
      <c r="A34" s="1">
        <v>33</v>
      </c>
      <c r="B34" s="1" t="s">
        <v>2328</v>
      </c>
      <c r="C34" s="1" t="s">
        <v>2331</v>
      </c>
      <c r="D34" s="2" t="s">
        <v>9</v>
      </c>
      <c r="E34" s="5" t="s">
        <v>2324</v>
      </c>
      <c r="F34" s="5" t="s">
        <v>2325</v>
      </c>
      <c r="G34" s="2" t="s">
        <v>9</v>
      </c>
      <c r="H34" s="5" t="s">
        <v>2326</v>
      </c>
      <c r="I34" s="6">
        <v>1</v>
      </c>
      <c r="J34" s="6">
        <v>1</v>
      </c>
      <c r="K34" s="6">
        <v>2</v>
      </c>
      <c r="L34" s="7">
        <f t="shared" si="0"/>
        <v>2</v>
      </c>
    </row>
    <row r="35" spans="1:12" s="4" customFormat="1">
      <c r="A35" s="1">
        <v>34</v>
      </c>
      <c r="B35" s="1" t="s">
        <v>2328</v>
      </c>
      <c r="C35" s="1" t="s">
        <v>2329</v>
      </c>
      <c r="D35" s="2" t="s">
        <v>9</v>
      </c>
      <c r="E35" s="5" t="s">
        <v>2324</v>
      </c>
      <c r="F35" s="5" t="s">
        <v>2325</v>
      </c>
      <c r="G35" s="2" t="s">
        <v>9</v>
      </c>
      <c r="H35" s="5" t="s">
        <v>2330</v>
      </c>
      <c r="I35" s="6">
        <v>1</v>
      </c>
      <c r="J35" s="6">
        <v>1</v>
      </c>
      <c r="K35" s="6">
        <f>15+0.9*2+15.6+11*1.002</f>
        <v>43.421999999999997</v>
      </c>
      <c r="L35" s="7">
        <f t="shared" si="0"/>
        <v>44</v>
      </c>
    </row>
    <row r="36" spans="1:12" s="4" customFormat="1">
      <c r="A36" s="1">
        <v>35</v>
      </c>
      <c r="B36" s="1" t="s">
        <v>2328</v>
      </c>
      <c r="C36" s="1" t="s">
        <v>2329</v>
      </c>
      <c r="D36" s="2" t="s">
        <v>9</v>
      </c>
      <c r="E36" s="5" t="s">
        <v>2324</v>
      </c>
      <c r="F36" s="5" t="s">
        <v>2325</v>
      </c>
      <c r="G36" s="2" t="s">
        <v>9</v>
      </c>
      <c r="H36" s="5" t="s">
        <v>2330</v>
      </c>
      <c r="I36" s="6">
        <v>1</v>
      </c>
      <c r="J36" s="6">
        <v>31</v>
      </c>
      <c r="K36" s="6">
        <f>3.2-0.8+1.5</f>
        <v>3.9000000000000004</v>
      </c>
      <c r="L36" s="7">
        <f t="shared" si="0"/>
        <v>121</v>
      </c>
    </row>
    <row r="37" spans="1:12" s="4" customFormat="1">
      <c r="A37" s="1">
        <v>36</v>
      </c>
      <c r="B37" s="1" t="s">
        <v>2328</v>
      </c>
      <c r="C37" s="1" t="s">
        <v>2331</v>
      </c>
      <c r="D37" s="2" t="s">
        <v>9</v>
      </c>
      <c r="E37" s="5" t="s">
        <v>2324</v>
      </c>
      <c r="F37" s="5" t="s">
        <v>2325</v>
      </c>
      <c r="G37" s="2" t="s">
        <v>9</v>
      </c>
      <c r="H37" s="5" t="s">
        <v>2334</v>
      </c>
      <c r="I37" s="6">
        <v>1</v>
      </c>
      <c r="J37" s="6">
        <v>31</v>
      </c>
      <c r="K37" s="6">
        <f>3.2-0.8+1.5</f>
        <v>3.9000000000000004</v>
      </c>
      <c r="L37" s="7">
        <f t="shared" si="0"/>
        <v>121</v>
      </c>
    </row>
    <row r="38" spans="1:12" s="4" customFormat="1">
      <c r="A38" s="1">
        <v>37</v>
      </c>
      <c r="B38" s="1" t="s">
        <v>2328</v>
      </c>
      <c r="C38" s="1" t="s">
        <v>2331</v>
      </c>
      <c r="D38" s="2" t="s">
        <v>9</v>
      </c>
      <c r="E38" s="5" t="s">
        <v>2324</v>
      </c>
      <c r="F38" s="5" t="s">
        <v>2325</v>
      </c>
      <c r="G38" s="2" t="s">
        <v>9</v>
      </c>
      <c r="H38" s="5" t="s">
        <v>2334</v>
      </c>
      <c r="I38" s="6">
        <v>1</v>
      </c>
      <c r="J38" s="6">
        <v>1</v>
      </c>
      <c r="K38" s="6">
        <f>776.1+312*2*1.002</f>
        <v>1401.348</v>
      </c>
      <c r="L38" s="7">
        <f t="shared" si="0"/>
        <v>1402</v>
      </c>
    </row>
    <row r="39" spans="1:12" s="4" customFormat="1">
      <c r="A39" s="1">
        <v>38</v>
      </c>
      <c r="B39" s="1" t="s">
        <v>2335</v>
      </c>
      <c r="C39" s="1" t="s">
        <v>2329</v>
      </c>
      <c r="D39" s="2" t="s">
        <v>2336</v>
      </c>
      <c r="E39" s="5" t="s">
        <v>2324</v>
      </c>
      <c r="F39" s="5" t="s">
        <v>2325</v>
      </c>
      <c r="G39" s="2" t="s">
        <v>2336</v>
      </c>
      <c r="H39" s="5" t="s">
        <v>2337</v>
      </c>
      <c r="I39" s="6">
        <v>1</v>
      </c>
      <c r="J39" s="6">
        <v>1</v>
      </c>
      <c r="K39" s="6">
        <f>3.2+130.5</f>
        <v>133.69999999999999</v>
      </c>
      <c r="L39" s="7">
        <f t="shared" si="0"/>
        <v>134</v>
      </c>
    </row>
    <row r="40" spans="1:12" s="4" customFormat="1">
      <c r="A40" s="1">
        <v>39</v>
      </c>
      <c r="B40" s="1" t="s">
        <v>2335</v>
      </c>
      <c r="C40" s="1" t="s">
        <v>2329</v>
      </c>
      <c r="D40" s="2" t="s">
        <v>2336</v>
      </c>
      <c r="E40" s="5" t="s">
        <v>2324</v>
      </c>
      <c r="F40" s="5" t="s">
        <v>2325</v>
      </c>
      <c r="G40" s="2" t="s">
        <v>2336</v>
      </c>
      <c r="H40" s="5" t="s">
        <v>2332</v>
      </c>
      <c r="I40" s="6">
        <v>1</v>
      </c>
      <c r="J40" s="6">
        <v>1</v>
      </c>
      <c r="K40" s="6">
        <f>126+22*2*1.002</f>
        <v>170.08799999999999</v>
      </c>
      <c r="L40" s="7">
        <f t="shared" si="0"/>
        <v>171</v>
      </c>
    </row>
    <row r="41" spans="1:12" s="4" customFormat="1">
      <c r="A41" s="1">
        <v>40</v>
      </c>
      <c r="B41" s="1" t="s">
        <v>2335</v>
      </c>
      <c r="C41" s="1" t="s">
        <v>2329</v>
      </c>
      <c r="D41" s="2" t="s">
        <v>2336</v>
      </c>
      <c r="E41" s="5" t="s">
        <v>2324</v>
      </c>
      <c r="F41" s="5" t="s">
        <v>2325</v>
      </c>
      <c r="G41" s="2" t="s">
        <v>2336</v>
      </c>
      <c r="H41" s="5" t="s">
        <v>2326</v>
      </c>
      <c r="I41" s="6">
        <v>1</v>
      </c>
      <c r="J41" s="6">
        <v>3</v>
      </c>
      <c r="K41" s="6">
        <v>3</v>
      </c>
      <c r="L41" s="7">
        <f t="shared" si="0"/>
        <v>9</v>
      </c>
    </row>
    <row r="42" spans="1:12" s="4" customFormat="1">
      <c r="A42" s="1">
        <v>41</v>
      </c>
      <c r="B42" s="1" t="s">
        <v>2335</v>
      </c>
      <c r="C42" s="1" t="s">
        <v>2329</v>
      </c>
      <c r="D42" s="2" t="s">
        <v>2336</v>
      </c>
      <c r="E42" s="5" t="s">
        <v>2324</v>
      </c>
      <c r="F42" s="5" t="s">
        <v>2325</v>
      </c>
      <c r="G42" s="2" t="s">
        <v>2336</v>
      </c>
      <c r="H42" s="5" t="s">
        <v>2333</v>
      </c>
      <c r="I42" s="6">
        <v>1</v>
      </c>
      <c r="J42" s="6">
        <v>3</v>
      </c>
      <c r="K42" s="6">
        <v>6</v>
      </c>
      <c r="L42" s="7">
        <f t="shared" si="0"/>
        <v>18</v>
      </c>
    </row>
    <row r="43" spans="1:12" s="4" customFormat="1">
      <c r="A43" s="1">
        <v>42</v>
      </c>
      <c r="B43" s="1" t="s">
        <v>2335</v>
      </c>
      <c r="C43" s="1" t="s">
        <v>2331</v>
      </c>
      <c r="D43" s="2" t="s">
        <v>2336</v>
      </c>
      <c r="E43" s="5" t="s">
        <v>2324</v>
      </c>
      <c r="F43" s="5" t="s">
        <v>2325</v>
      </c>
      <c r="G43" s="2" t="s">
        <v>2336</v>
      </c>
      <c r="H43" s="5" t="s">
        <v>2330</v>
      </c>
      <c r="I43" s="6">
        <v>1</v>
      </c>
      <c r="J43" s="6">
        <v>3</v>
      </c>
      <c r="K43" s="6">
        <f>2.5*6+6+12*1.002</f>
        <v>33.024000000000001</v>
      </c>
      <c r="L43" s="7">
        <f t="shared" si="0"/>
        <v>100</v>
      </c>
    </row>
    <row r="44" spans="1:12" s="4" customFormat="1">
      <c r="A44" s="1">
        <v>43</v>
      </c>
      <c r="B44" s="1" t="s">
        <v>2335</v>
      </c>
      <c r="C44" s="1" t="s">
        <v>2331</v>
      </c>
      <c r="D44" s="2" t="s">
        <v>2336</v>
      </c>
      <c r="E44" s="5" t="s">
        <v>2324</v>
      </c>
      <c r="F44" s="5" t="s">
        <v>2325</v>
      </c>
      <c r="G44" s="2" t="s">
        <v>2336</v>
      </c>
      <c r="H44" s="5" t="s">
        <v>2326</v>
      </c>
      <c r="I44" s="6">
        <v>1</v>
      </c>
      <c r="J44" s="6">
        <v>2</v>
      </c>
      <c r="K44" s="6">
        <v>2.8</v>
      </c>
      <c r="L44" s="7">
        <f t="shared" si="0"/>
        <v>6</v>
      </c>
    </row>
    <row r="45" spans="1:12" s="4" customFormat="1">
      <c r="A45" s="1">
        <v>44</v>
      </c>
      <c r="B45" s="1" t="s">
        <v>2335</v>
      </c>
      <c r="C45" s="1" t="s">
        <v>2329</v>
      </c>
      <c r="D45" s="2" t="s">
        <v>2336</v>
      </c>
      <c r="E45" s="5" t="s">
        <v>2324</v>
      </c>
      <c r="F45" s="5" t="s">
        <v>2325</v>
      </c>
      <c r="G45" s="2" t="s">
        <v>2336</v>
      </c>
      <c r="H45" s="5" t="s">
        <v>2330</v>
      </c>
      <c r="I45" s="6">
        <v>1</v>
      </c>
      <c r="J45" s="6">
        <v>2</v>
      </c>
      <c r="K45" s="6">
        <f>10*2</f>
        <v>20</v>
      </c>
      <c r="L45" s="7">
        <f t="shared" si="0"/>
        <v>40</v>
      </c>
    </row>
    <row r="46" spans="1:12" s="4" customFormat="1">
      <c r="A46" s="1">
        <v>45</v>
      </c>
      <c r="B46" s="1" t="s">
        <v>2335</v>
      </c>
      <c r="C46" s="1" t="s">
        <v>2329</v>
      </c>
      <c r="D46" s="2" t="s">
        <v>2336</v>
      </c>
      <c r="E46" s="5" t="s">
        <v>2324</v>
      </c>
      <c r="F46" s="5" t="s">
        <v>2325</v>
      </c>
      <c r="G46" s="2" t="s">
        <v>2336</v>
      </c>
      <c r="H46" s="5" t="s">
        <v>2333</v>
      </c>
      <c r="I46" s="6">
        <v>1</v>
      </c>
      <c r="J46" s="6">
        <v>2</v>
      </c>
      <c r="K46" s="6">
        <v>2.6</v>
      </c>
      <c r="L46" s="7">
        <f t="shared" si="0"/>
        <v>6</v>
      </c>
    </row>
    <row r="47" spans="1:12" s="4" customFormat="1">
      <c r="A47" s="1">
        <v>46</v>
      </c>
      <c r="B47" s="1" t="s">
        <v>2335</v>
      </c>
      <c r="C47" s="1" t="s">
        <v>2329</v>
      </c>
      <c r="D47" s="2" t="s">
        <v>2336</v>
      </c>
      <c r="E47" s="5" t="s">
        <v>2324</v>
      </c>
      <c r="F47" s="5" t="s">
        <v>2325</v>
      </c>
      <c r="G47" s="2" t="s">
        <v>2336</v>
      </c>
      <c r="H47" s="5" t="s">
        <v>2330</v>
      </c>
      <c r="I47" s="6">
        <v>1</v>
      </c>
      <c r="J47" s="6">
        <v>2</v>
      </c>
      <c r="K47" s="6">
        <f>3*4+5.2+8*1.002</f>
        <v>25.216000000000001</v>
      </c>
      <c r="L47" s="7">
        <f t="shared" si="0"/>
        <v>51</v>
      </c>
    </row>
    <row r="48" spans="1:12" s="4" customFormat="1">
      <c r="A48" s="1">
        <v>47</v>
      </c>
      <c r="B48" s="1" t="s">
        <v>2335</v>
      </c>
      <c r="C48" s="1" t="s">
        <v>2329</v>
      </c>
      <c r="D48" s="2" t="s">
        <v>2336</v>
      </c>
      <c r="E48" s="5" t="s">
        <v>2324</v>
      </c>
      <c r="F48" s="5" t="s">
        <v>2325</v>
      </c>
      <c r="G48" s="2" t="s">
        <v>2336</v>
      </c>
      <c r="H48" s="5" t="s">
        <v>2326</v>
      </c>
      <c r="I48" s="6">
        <v>1</v>
      </c>
      <c r="J48" s="6">
        <v>1</v>
      </c>
      <c r="K48" s="6">
        <v>1.7</v>
      </c>
      <c r="L48" s="7">
        <f t="shared" si="0"/>
        <v>2</v>
      </c>
    </row>
    <row r="49" spans="1:12" s="4" customFormat="1">
      <c r="A49" s="1">
        <v>48</v>
      </c>
      <c r="B49" s="1" t="s">
        <v>2335</v>
      </c>
      <c r="C49" s="1" t="s">
        <v>2329</v>
      </c>
      <c r="D49" s="2" t="s">
        <v>2336</v>
      </c>
      <c r="E49" s="5" t="s">
        <v>2324</v>
      </c>
      <c r="F49" s="5" t="s">
        <v>2325</v>
      </c>
      <c r="G49" s="2" t="s">
        <v>2336</v>
      </c>
      <c r="H49" s="5" t="s">
        <v>2333</v>
      </c>
      <c r="I49" s="6">
        <v>1</v>
      </c>
      <c r="J49" s="6">
        <v>1</v>
      </c>
      <c r="K49" s="6">
        <v>3.6</v>
      </c>
      <c r="L49" s="7">
        <f t="shared" si="0"/>
        <v>4</v>
      </c>
    </row>
    <row r="50" spans="1:12" s="4" customFormat="1">
      <c r="A50" s="1">
        <v>49</v>
      </c>
      <c r="B50" s="1" t="s">
        <v>2335</v>
      </c>
      <c r="C50" s="1" t="s">
        <v>2331</v>
      </c>
      <c r="D50" s="2" t="s">
        <v>2336</v>
      </c>
      <c r="E50" s="5" t="s">
        <v>2324</v>
      </c>
      <c r="F50" s="5" t="s">
        <v>2325</v>
      </c>
      <c r="G50" s="2" t="s">
        <v>2336</v>
      </c>
      <c r="H50" s="5" t="s">
        <v>2330</v>
      </c>
      <c r="I50" s="6">
        <v>1</v>
      </c>
      <c r="J50" s="6">
        <v>1</v>
      </c>
      <c r="K50" s="6">
        <f>5+3*5+10*1.002</f>
        <v>30.02</v>
      </c>
      <c r="L50" s="7">
        <f t="shared" si="0"/>
        <v>31</v>
      </c>
    </row>
    <row r="51" spans="1:12" s="4" customFormat="1">
      <c r="A51" s="1">
        <v>50</v>
      </c>
      <c r="B51" s="1" t="s">
        <v>2335</v>
      </c>
      <c r="C51" s="1" t="s">
        <v>2331</v>
      </c>
      <c r="D51" s="2" t="s">
        <v>2336</v>
      </c>
      <c r="E51" s="5" t="s">
        <v>2324</v>
      </c>
      <c r="F51" s="5" t="s">
        <v>2325</v>
      </c>
      <c r="G51" s="2" t="s">
        <v>2336</v>
      </c>
      <c r="H51" s="5" t="s">
        <v>2326</v>
      </c>
      <c r="I51" s="6">
        <v>1</v>
      </c>
      <c r="J51" s="6">
        <v>9</v>
      </c>
      <c r="K51" s="6">
        <v>1</v>
      </c>
      <c r="L51" s="7">
        <f t="shared" si="0"/>
        <v>9</v>
      </c>
    </row>
    <row r="52" spans="1:12" s="4" customFormat="1">
      <c r="A52" s="1">
        <v>51</v>
      </c>
      <c r="B52" s="1" t="s">
        <v>2335</v>
      </c>
      <c r="C52" s="1" t="s">
        <v>2331</v>
      </c>
      <c r="D52" s="2" t="s">
        <v>2336</v>
      </c>
      <c r="E52" s="5" t="s">
        <v>2324</v>
      </c>
      <c r="F52" s="5" t="s">
        <v>2325</v>
      </c>
      <c r="G52" s="2" t="s">
        <v>2336</v>
      </c>
      <c r="H52" s="5" t="s">
        <v>2330</v>
      </c>
      <c r="I52" s="6">
        <v>1</v>
      </c>
      <c r="J52" s="6">
        <v>9</v>
      </c>
      <c r="K52" s="6">
        <f>5*3+2.8+1.9+9*1.002</f>
        <v>28.718</v>
      </c>
      <c r="L52" s="7">
        <f t="shared" si="0"/>
        <v>259</v>
      </c>
    </row>
    <row r="53" spans="1:12" s="4" customFormat="1">
      <c r="A53" s="1">
        <v>52</v>
      </c>
      <c r="B53" s="1" t="s">
        <v>2335</v>
      </c>
      <c r="C53" s="1" t="s">
        <v>2331</v>
      </c>
      <c r="D53" s="2" t="s">
        <v>2336</v>
      </c>
      <c r="E53" s="5" t="s">
        <v>2324</v>
      </c>
      <c r="F53" s="5" t="s">
        <v>2325</v>
      </c>
      <c r="G53" s="2" t="s">
        <v>2336</v>
      </c>
      <c r="H53" s="5" t="s">
        <v>2332</v>
      </c>
      <c r="I53" s="6">
        <v>1</v>
      </c>
      <c r="J53" s="6">
        <v>5</v>
      </c>
      <c r="K53" s="6">
        <v>1</v>
      </c>
      <c r="L53" s="7">
        <f t="shared" si="0"/>
        <v>5</v>
      </c>
    </row>
    <row r="54" spans="1:12" s="4" customFormat="1">
      <c r="A54" s="1">
        <v>53</v>
      </c>
      <c r="B54" s="1" t="s">
        <v>2335</v>
      </c>
      <c r="C54" s="1" t="s">
        <v>2331</v>
      </c>
      <c r="D54" s="2" t="s">
        <v>2336</v>
      </c>
      <c r="E54" s="5" t="s">
        <v>2324</v>
      </c>
      <c r="F54" s="5" t="s">
        <v>2325</v>
      </c>
      <c r="G54" s="2" t="s">
        <v>2336</v>
      </c>
      <c r="H54" s="5" t="s">
        <v>2333</v>
      </c>
      <c r="I54" s="6">
        <v>1</v>
      </c>
      <c r="J54" s="6">
        <v>5</v>
      </c>
      <c r="K54" s="6">
        <v>2.1</v>
      </c>
      <c r="L54" s="7">
        <f t="shared" si="0"/>
        <v>11</v>
      </c>
    </row>
    <row r="55" spans="1:12" s="4" customFormat="1">
      <c r="A55" s="1">
        <v>54</v>
      </c>
      <c r="B55" s="1" t="s">
        <v>2335</v>
      </c>
      <c r="C55" s="1" t="s">
        <v>2331</v>
      </c>
      <c r="D55" s="2" t="s">
        <v>2336</v>
      </c>
      <c r="E55" s="5" t="s">
        <v>2324</v>
      </c>
      <c r="F55" s="5" t="s">
        <v>2325</v>
      </c>
      <c r="G55" s="2" t="s">
        <v>2336</v>
      </c>
      <c r="H55" s="5" t="s">
        <v>2330</v>
      </c>
      <c r="I55" s="6">
        <v>1</v>
      </c>
      <c r="J55" s="6">
        <v>5</v>
      </c>
      <c r="K55" s="6">
        <f>7.5*3+12*1.002</f>
        <v>34.524000000000001</v>
      </c>
      <c r="L55" s="7">
        <f t="shared" si="0"/>
        <v>173</v>
      </c>
    </row>
    <row r="56" spans="1:12" s="4" customFormat="1">
      <c r="A56" s="1">
        <v>55</v>
      </c>
      <c r="B56" s="1" t="s">
        <v>2335</v>
      </c>
      <c r="C56" s="1" t="s">
        <v>2329</v>
      </c>
      <c r="D56" s="2" t="s">
        <v>2336</v>
      </c>
      <c r="E56" s="5" t="s">
        <v>2324</v>
      </c>
      <c r="F56" s="5" t="s">
        <v>2325</v>
      </c>
      <c r="G56" s="2" t="s">
        <v>2336</v>
      </c>
      <c r="H56" s="5" t="s">
        <v>2326</v>
      </c>
      <c r="I56" s="6">
        <v>1</v>
      </c>
      <c r="J56" s="6">
        <v>1</v>
      </c>
      <c r="K56" s="6">
        <v>2.4</v>
      </c>
      <c r="L56" s="7">
        <f t="shared" si="0"/>
        <v>3</v>
      </c>
    </row>
    <row r="57" spans="1:12" s="4" customFormat="1">
      <c r="A57" s="1">
        <v>56</v>
      </c>
      <c r="B57" s="1" t="s">
        <v>2335</v>
      </c>
      <c r="C57" s="1" t="s">
        <v>2329</v>
      </c>
      <c r="D57" s="2" t="s">
        <v>2336</v>
      </c>
      <c r="E57" s="5" t="s">
        <v>2324</v>
      </c>
      <c r="F57" s="5" t="s">
        <v>2325</v>
      </c>
      <c r="G57" s="2" t="s">
        <v>2336</v>
      </c>
      <c r="H57" s="5" t="s">
        <v>2330</v>
      </c>
      <c r="I57" s="6">
        <v>1</v>
      </c>
      <c r="J57" s="6">
        <v>1</v>
      </c>
      <c r="K57" s="6">
        <f>15.6+4.8+9*1.002</f>
        <v>29.417999999999999</v>
      </c>
      <c r="L57" s="7">
        <f t="shared" si="0"/>
        <v>30</v>
      </c>
    </row>
    <row r="58" spans="1:12" s="4" customFormat="1">
      <c r="A58" s="1">
        <v>57</v>
      </c>
      <c r="B58" s="1" t="s">
        <v>2335</v>
      </c>
      <c r="C58" s="1" t="s">
        <v>2329</v>
      </c>
      <c r="D58" s="2" t="s">
        <v>2336</v>
      </c>
      <c r="E58" s="5" t="s">
        <v>2324</v>
      </c>
      <c r="F58" s="5" t="s">
        <v>2325</v>
      </c>
      <c r="G58" s="2" t="s">
        <v>2336</v>
      </c>
      <c r="H58" s="5" t="s">
        <v>2326</v>
      </c>
      <c r="I58" s="6">
        <v>1</v>
      </c>
      <c r="J58" s="6">
        <v>1</v>
      </c>
      <c r="K58" s="6">
        <v>2</v>
      </c>
      <c r="L58" s="7">
        <f t="shared" si="0"/>
        <v>2</v>
      </c>
    </row>
    <row r="59" spans="1:12" s="4" customFormat="1">
      <c r="A59" s="1">
        <v>58</v>
      </c>
      <c r="B59" s="1" t="s">
        <v>2335</v>
      </c>
      <c r="C59" s="1" t="s">
        <v>2329</v>
      </c>
      <c r="D59" s="2" t="s">
        <v>2336</v>
      </c>
      <c r="E59" s="5" t="s">
        <v>2324</v>
      </c>
      <c r="F59" s="5" t="s">
        <v>2325</v>
      </c>
      <c r="G59" s="2" t="s">
        <v>2336</v>
      </c>
      <c r="H59" s="5" t="s">
        <v>2330</v>
      </c>
      <c r="I59" s="6">
        <v>1</v>
      </c>
      <c r="J59" s="6">
        <v>1</v>
      </c>
      <c r="K59" s="6">
        <f>31.9+11*1.002</f>
        <v>42.921999999999997</v>
      </c>
      <c r="L59" s="7">
        <f t="shared" si="0"/>
        <v>43</v>
      </c>
    </row>
    <row r="60" spans="1:12" s="4" customFormat="1">
      <c r="A60" s="1">
        <v>59</v>
      </c>
      <c r="B60" s="1" t="s">
        <v>2335</v>
      </c>
      <c r="C60" s="1" t="s">
        <v>2329</v>
      </c>
      <c r="D60" s="2" t="s">
        <v>2336</v>
      </c>
      <c r="E60" s="5" t="s">
        <v>2324</v>
      </c>
      <c r="F60" s="5" t="s">
        <v>2325</v>
      </c>
      <c r="G60" s="2" t="s">
        <v>2336</v>
      </c>
      <c r="H60" s="5" t="s">
        <v>2332</v>
      </c>
      <c r="I60" s="6">
        <v>1</v>
      </c>
      <c r="J60" s="6">
        <v>1</v>
      </c>
      <c r="K60" s="6">
        <v>1.3</v>
      </c>
      <c r="L60" s="7">
        <f t="shared" si="0"/>
        <v>2</v>
      </c>
    </row>
    <row r="61" spans="1:12" s="4" customFormat="1">
      <c r="A61" s="1">
        <v>60</v>
      </c>
      <c r="B61" s="1" t="s">
        <v>2335</v>
      </c>
      <c r="C61" s="1" t="s">
        <v>2329</v>
      </c>
      <c r="D61" s="2" t="s">
        <v>2336</v>
      </c>
      <c r="E61" s="5" t="s">
        <v>2324</v>
      </c>
      <c r="F61" s="5" t="s">
        <v>2325</v>
      </c>
      <c r="G61" s="2" t="s">
        <v>2336</v>
      </c>
      <c r="H61" s="5" t="s">
        <v>2326</v>
      </c>
      <c r="I61" s="6">
        <v>1</v>
      </c>
      <c r="J61" s="6">
        <v>1</v>
      </c>
      <c r="K61" s="6">
        <v>0.9</v>
      </c>
      <c r="L61" s="7">
        <f t="shared" si="0"/>
        <v>1</v>
      </c>
    </row>
    <row r="62" spans="1:12" s="4" customFormat="1">
      <c r="A62" s="1">
        <v>61</v>
      </c>
      <c r="B62" s="1" t="s">
        <v>2335</v>
      </c>
      <c r="C62" s="1" t="s">
        <v>2329</v>
      </c>
      <c r="D62" s="2" t="s">
        <v>2336</v>
      </c>
      <c r="E62" s="5" t="s">
        <v>2324</v>
      </c>
      <c r="F62" s="5" t="s">
        <v>2325</v>
      </c>
      <c r="G62" s="2" t="s">
        <v>2336</v>
      </c>
      <c r="H62" s="5" t="s">
        <v>2333</v>
      </c>
      <c r="I62" s="6">
        <v>1</v>
      </c>
      <c r="J62" s="6">
        <v>1</v>
      </c>
      <c r="K62" s="6">
        <v>1.9</v>
      </c>
      <c r="L62" s="7">
        <f t="shared" si="0"/>
        <v>2</v>
      </c>
    </row>
    <row r="63" spans="1:12" s="4" customFormat="1">
      <c r="A63" s="1">
        <v>62</v>
      </c>
      <c r="B63" s="1" t="s">
        <v>2335</v>
      </c>
      <c r="C63" s="1" t="s">
        <v>2331</v>
      </c>
      <c r="D63" s="2" t="s">
        <v>2336</v>
      </c>
      <c r="E63" s="5" t="s">
        <v>2324</v>
      </c>
      <c r="F63" s="5" t="s">
        <v>2325</v>
      </c>
      <c r="G63" s="2" t="s">
        <v>2336</v>
      </c>
      <c r="H63" s="5" t="s">
        <v>2330</v>
      </c>
      <c r="I63" s="6">
        <v>1</v>
      </c>
      <c r="J63" s="6">
        <v>1</v>
      </c>
      <c r="K63" s="6">
        <f>23.8+12*1.002</f>
        <v>35.823999999999998</v>
      </c>
      <c r="L63" s="7">
        <f t="shared" si="0"/>
        <v>36</v>
      </c>
    </row>
    <row r="64" spans="1:12" s="4" customFormat="1">
      <c r="A64" s="1">
        <v>63</v>
      </c>
      <c r="B64" s="1" t="s">
        <v>2335</v>
      </c>
      <c r="C64" s="1" t="s">
        <v>2331</v>
      </c>
      <c r="D64" s="2" t="s">
        <v>2336</v>
      </c>
      <c r="E64" s="5" t="s">
        <v>2324</v>
      </c>
      <c r="F64" s="5" t="s">
        <v>2325</v>
      </c>
      <c r="G64" s="2" t="s">
        <v>2336</v>
      </c>
      <c r="H64" s="5" t="s">
        <v>2326</v>
      </c>
      <c r="I64" s="6">
        <v>1</v>
      </c>
      <c r="J64" s="6">
        <v>1</v>
      </c>
      <c r="K64" s="6">
        <v>1.2</v>
      </c>
      <c r="L64" s="7">
        <f t="shared" si="0"/>
        <v>2</v>
      </c>
    </row>
    <row r="65" spans="1:12" s="4" customFormat="1">
      <c r="A65" s="1">
        <v>64</v>
      </c>
      <c r="B65" s="1" t="s">
        <v>2335</v>
      </c>
      <c r="C65" s="1" t="s">
        <v>2331</v>
      </c>
      <c r="D65" s="2" t="s">
        <v>2336</v>
      </c>
      <c r="E65" s="5" t="s">
        <v>2324</v>
      </c>
      <c r="F65" s="5" t="s">
        <v>2325</v>
      </c>
      <c r="G65" s="2" t="s">
        <v>2336</v>
      </c>
      <c r="H65" s="5" t="s">
        <v>2330</v>
      </c>
      <c r="I65" s="6">
        <v>1</v>
      </c>
      <c r="J65" s="6">
        <v>1</v>
      </c>
      <c r="K65" s="6">
        <f>8.5+1.9+3+5*2+10*1.002</f>
        <v>33.42</v>
      </c>
      <c r="L65" s="7">
        <f t="shared" si="0"/>
        <v>34</v>
      </c>
    </row>
    <row r="66" spans="1:12" s="4" customFormat="1">
      <c r="A66" s="1">
        <v>65</v>
      </c>
      <c r="B66" s="1" t="s">
        <v>2335</v>
      </c>
      <c r="C66" s="1" t="s">
        <v>2331</v>
      </c>
      <c r="D66" s="2" t="s">
        <v>2336</v>
      </c>
      <c r="E66" s="5" t="s">
        <v>2324</v>
      </c>
      <c r="F66" s="5" t="s">
        <v>2325</v>
      </c>
      <c r="G66" s="2" t="s">
        <v>2336</v>
      </c>
      <c r="H66" s="5" t="s">
        <v>2332</v>
      </c>
      <c r="I66" s="6">
        <v>1</v>
      </c>
      <c r="J66" s="6">
        <v>2</v>
      </c>
      <c r="K66" s="6">
        <v>1.1000000000000001</v>
      </c>
      <c r="L66" s="7">
        <f t="shared" ref="L66:L69" si="1">IF(K66="","",ROUNDUP(I66*J66*K66,0))</f>
        <v>3</v>
      </c>
    </row>
    <row r="67" spans="1:12" s="4" customFormat="1">
      <c r="A67" s="1">
        <v>66</v>
      </c>
      <c r="B67" s="1" t="s">
        <v>2335</v>
      </c>
      <c r="C67" s="1" t="s">
        <v>2329</v>
      </c>
      <c r="D67" s="2" t="s">
        <v>2336</v>
      </c>
      <c r="E67" s="5" t="s">
        <v>2324</v>
      </c>
      <c r="F67" s="5" t="s">
        <v>2325</v>
      </c>
      <c r="G67" s="2" t="s">
        <v>2336</v>
      </c>
      <c r="H67" s="5" t="s">
        <v>2333</v>
      </c>
      <c r="I67" s="6">
        <v>1</v>
      </c>
      <c r="J67" s="6">
        <v>2</v>
      </c>
      <c r="K67" s="6">
        <v>3</v>
      </c>
      <c r="L67" s="7">
        <f t="shared" si="1"/>
        <v>6</v>
      </c>
    </row>
    <row r="68" spans="1:12" s="4" customFormat="1">
      <c r="A68" s="1">
        <v>67</v>
      </c>
      <c r="B68" s="1" t="s">
        <v>2335</v>
      </c>
      <c r="C68" s="1" t="s">
        <v>2329</v>
      </c>
      <c r="D68" s="2" t="s">
        <v>2336</v>
      </c>
      <c r="E68" s="5" t="s">
        <v>2324</v>
      </c>
      <c r="F68" s="5" t="s">
        <v>2325</v>
      </c>
      <c r="G68" s="2" t="s">
        <v>2336</v>
      </c>
      <c r="H68" s="5" t="s">
        <v>2330</v>
      </c>
      <c r="I68" s="6">
        <v>1</v>
      </c>
      <c r="J68" s="6">
        <v>2</v>
      </c>
      <c r="K68" s="6">
        <f>7.3*2+4.9+2+11*1.002</f>
        <v>32.521999999999998</v>
      </c>
      <c r="L68" s="7">
        <f t="shared" si="1"/>
        <v>66</v>
      </c>
    </row>
    <row r="69" spans="1:12" s="4" customFormat="1">
      <c r="A69" s="1">
        <v>68</v>
      </c>
      <c r="B69" s="1" t="s">
        <v>2335</v>
      </c>
      <c r="C69" s="1" t="s">
        <v>2329</v>
      </c>
      <c r="D69" s="2" t="s">
        <v>2336</v>
      </c>
      <c r="E69" s="5" t="s">
        <v>2324</v>
      </c>
      <c r="F69" s="5" t="s">
        <v>2325</v>
      </c>
      <c r="G69" s="2" t="s">
        <v>2336</v>
      </c>
      <c r="H69" s="5" t="s">
        <v>2333</v>
      </c>
      <c r="I69" s="6">
        <v>1</v>
      </c>
      <c r="J69" s="6">
        <v>1</v>
      </c>
      <c r="K69" s="6">
        <v>3</v>
      </c>
      <c r="L69" s="7">
        <f t="shared" si="1"/>
        <v>3</v>
      </c>
    </row>
    <row r="70" spans="1:12" s="4" customFormat="1">
      <c r="A70" s="1">
        <v>69</v>
      </c>
      <c r="B70" s="1" t="s">
        <v>2335</v>
      </c>
      <c r="C70" s="1" t="s">
        <v>2329</v>
      </c>
      <c r="D70" s="2" t="s">
        <v>2336</v>
      </c>
      <c r="E70" s="5" t="s">
        <v>2324</v>
      </c>
      <c r="F70" s="5" t="s">
        <v>2325</v>
      </c>
      <c r="G70" s="2" t="s">
        <v>2336</v>
      </c>
      <c r="H70" s="5" t="s">
        <v>2330</v>
      </c>
      <c r="I70" s="6">
        <v>1</v>
      </c>
      <c r="J70" s="6">
        <v>1</v>
      </c>
      <c r="K70" s="6">
        <f>3*2+2.4*4+8*1.002</f>
        <v>23.616</v>
      </c>
      <c r="L70" s="7">
        <f>IF(K70="","",ROUNDUP(I70*J70*K70,0))</f>
        <v>24</v>
      </c>
    </row>
    <row r="71" spans="1:12" s="4" customFormat="1">
      <c r="A71" s="1">
        <v>70</v>
      </c>
      <c r="B71" s="1" t="s">
        <v>2335</v>
      </c>
      <c r="C71" s="1" t="s">
        <v>2329</v>
      </c>
      <c r="D71" s="2" t="s">
        <v>2336</v>
      </c>
      <c r="E71" s="5" t="s">
        <v>2324</v>
      </c>
      <c r="F71" s="5" t="s">
        <v>2325</v>
      </c>
      <c r="G71" s="2" t="s">
        <v>2336</v>
      </c>
      <c r="H71" s="5" t="s">
        <v>2326</v>
      </c>
      <c r="I71" s="6">
        <v>1</v>
      </c>
      <c r="J71" s="6">
        <v>1</v>
      </c>
      <c r="K71" s="6">
        <v>1.1000000000000001</v>
      </c>
      <c r="L71" s="7">
        <f t="shared" ref="L71" si="2">IF(K71="","",ROUNDUP(I71*J71*K71,0))</f>
        <v>2</v>
      </c>
    </row>
    <row r="72" spans="1:12" s="4" customFormat="1">
      <c r="A72" s="1">
        <v>71</v>
      </c>
      <c r="B72" s="1" t="s">
        <v>2335</v>
      </c>
      <c r="C72" s="1" t="s">
        <v>2329</v>
      </c>
      <c r="D72" s="2" t="s">
        <v>2336</v>
      </c>
      <c r="E72" s="5" t="s">
        <v>2324</v>
      </c>
      <c r="F72" s="5" t="s">
        <v>2325</v>
      </c>
      <c r="G72" s="2" t="s">
        <v>2336</v>
      </c>
      <c r="H72" s="5" t="s">
        <v>2333</v>
      </c>
      <c r="I72" s="6">
        <v>1</v>
      </c>
      <c r="J72" s="6">
        <v>1</v>
      </c>
      <c r="K72" s="6">
        <v>3</v>
      </c>
      <c r="L72" s="7">
        <f>IF(K72="","",ROUNDUP(I72*J72*K72,0))</f>
        <v>3</v>
      </c>
    </row>
    <row r="73" spans="1:12" s="4" customFormat="1">
      <c r="A73" s="1">
        <v>72</v>
      </c>
      <c r="B73" s="1" t="s">
        <v>2335</v>
      </c>
      <c r="C73" s="1" t="s">
        <v>2329</v>
      </c>
      <c r="D73" s="2" t="s">
        <v>2336</v>
      </c>
      <c r="E73" s="5" t="s">
        <v>2324</v>
      </c>
      <c r="F73" s="5" t="s">
        <v>2325</v>
      </c>
      <c r="G73" s="2" t="s">
        <v>2336</v>
      </c>
      <c r="H73" s="5" t="s">
        <v>2330</v>
      </c>
      <c r="I73" s="6">
        <v>1</v>
      </c>
      <c r="J73" s="6">
        <v>1</v>
      </c>
      <c r="K73" s="6">
        <f>18.3+10*1.002</f>
        <v>28.32</v>
      </c>
      <c r="L73" s="7">
        <f t="shared" ref="L73:L118" si="3">IF(K73="","",ROUNDUP(I73*J73*K73,0))</f>
        <v>29</v>
      </c>
    </row>
    <row r="74" spans="1:12" s="4" customFormat="1">
      <c r="A74" s="1">
        <v>73</v>
      </c>
      <c r="B74" s="1" t="s">
        <v>2335</v>
      </c>
      <c r="C74" s="1" t="s">
        <v>2329</v>
      </c>
      <c r="D74" s="2" t="s">
        <v>2336</v>
      </c>
      <c r="E74" s="5" t="s">
        <v>2324</v>
      </c>
      <c r="F74" s="5" t="s">
        <v>2325</v>
      </c>
      <c r="G74" s="2" t="s">
        <v>2336</v>
      </c>
      <c r="H74" s="5" t="s">
        <v>2330</v>
      </c>
      <c r="I74" s="6">
        <v>1</v>
      </c>
      <c r="J74" s="6">
        <v>1</v>
      </c>
      <c r="K74" s="6">
        <f>14.4+6*1.002</f>
        <v>20.411999999999999</v>
      </c>
      <c r="L74" s="7">
        <f t="shared" si="3"/>
        <v>21</v>
      </c>
    </row>
    <row r="75" spans="1:12" s="4" customFormat="1">
      <c r="A75" s="1">
        <v>74</v>
      </c>
      <c r="B75" s="1" t="s">
        <v>220</v>
      </c>
      <c r="C75" s="1" t="s">
        <v>2338</v>
      </c>
      <c r="D75" s="2" t="s">
        <v>11</v>
      </c>
      <c r="E75" s="5" t="s">
        <v>2324</v>
      </c>
      <c r="F75" s="5" t="s">
        <v>2325</v>
      </c>
      <c r="G75" s="2" t="s">
        <v>11</v>
      </c>
      <c r="H75" s="5" t="s">
        <v>2330</v>
      </c>
      <c r="I75" s="6">
        <v>1</v>
      </c>
      <c r="J75" s="6">
        <v>30</v>
      </c>
      <c r="K75" s="6">
        <f>3.2-0.8+1.5</f>
        <v>3.9000000000000004</v>
      </c>
      <c r="L75" s="7">
        <f t="shared" si="3"/>
        <v>117</v>
      </c>
    </row>
    <row r="76" spans="1:12" s="4" customFormat="1">
      <c r="A76" s="1">
        <v>75</v>
      </c>
      <c r="B76" s="1" t="s">
        <v>220</v>
      </c>
      <c r="C76" s="1" t="s">
        <v>2338</v>
      </c>
      <c r="D76" s="2" t="s">
        <v>11</v>
      </c>
      <c r="E76" s="5" t="s">
        <v>2324</v>
      </c>
      <c r="F76" s="5" t="s">
        <v>2325</v>
      </c>
      <c r="G76" s="2" t="s">
        <v>11</v>
      </c>
      <c r="H76" s="5" t="s">
        <v>2334</v>
      </c>
      <c r="I76" s="6">
        <v>1</v>
      </c>
      <c r="J76" s="6">
        <v>30</v>
      </c>
      <c r="K76" s="6">
        <f>3.2-0.8+1.5</f>
        <v>3.9000000000000004</v>
      </c>
      <c r="L76" s="7">
        <f t="shared" si="3"/>
        <v>117</v>
      </c>
    </row>
    <row r="77" spans="1:12" s="4" customFormat="1">
      <c r="A77" s="1">
        <v>76</v>
      </c>
      <c r="B77" s="1" t="s">
        <v>220</v>
      </c>
      <c r="C77" s="1" t="s">
        <v>2339</v>
      </c>
      <c r="D77" s="2" t="s">
        <v>11</v>
      </c>
      <c r="E77" s="5" t="s">
        <v>2324</v>
      </c>
      <c r="F77" s="5" t="s">
        <v>2325</v>
      </c>
      <c r="G77" s="2" t="s">
        <v>11</v>
      </c>
      <c r="H77" s="5" t="s">
        <v>2334</v>
      </c>
      <c r="I77" s="6">
        <v>1</v>
      </c>
      <c r="J77" s="6">
        <v>1</v>
      </c>
      <c r="K77" s="6">
        <f>789.5+312*2*1.002</f>
        <v>1414.748</v>
      </c>
      <c r="L77" s="7">
        <f t="shared" si="3"/>
        <v>1415</v>
      </c>
    </row>
    <row r="78" spans="1:12" s="4" customFormat="1">
      <c r="A78" s="1">
        <v>77</v>
      </c>
      <c r="B78" s="1" t="s">
        <v>220</v>
      </c>
      <c r="C78" s="1" t="s">
        <v>2338</v>
      </c>
      <c r="D78" s="2" t="s">
        <v>2340</v>
      </c>
      <c r="E78" s="5" t="s">
        <v>2341</v>
      </c>
      <c r="F78" s="5" t="s">
        <v>2342</v>
      </c>
      <c r="G78" s="2" t="s">
        <v>2340</v>
      </c>
      <c r="H78" s="5" t="s">
        <v>2343</v>
      </c>
      <c r="I78" s="6">
        <v>1</v>
      </c>
      <c r="J78" s="6">
        <v>1</v>
      </c>
      <c r="K78" s="6">
        <f>26.1+3.2*2</f>
        <v>32.5</v>
      </c>
      <c r="L78" s="7">
        <f t="shared" si="3"/>
        <v>33</v>
      </c>
    </row>
    <row r="79" spans="1:12" s="4" customFormat="1">
      <c r="A79" s="1">
        <v>78</v>
      </c>
      <c r="B79" s="1" t="s">
        <v>2344</v>
      </c>
      <c r="C79" s="1" t="s">
        <v>2339</v>
      </c>
      <c r="D79" s="2" t="s">
        <v>2345</v>
      </c>
      <c r="E79" s="5" t="s">
        <v>2341</v>
      </c>
      <c r="F79" s="5" t="s">
        <v>2342</v>
      </c>
      <c r="G79" s="2" t="s">
        <v>2345</v>
      </c>
      <c r="H79" s="5" t="s">
        <v>2343</v>
      </c>
      <c r="I79" s="6">
        <v>1</v>
      </c>
      <c r="J79" s="6">
        <v>1</v>
      </c>
      <c r="K79" s="6">
        <f>25.7+3.2*2</f>
        <v>32.1</v>
      </c>
      <c r="L79" s="7">
        <f t="shared" si="3"/>
        <v>33</v>
      </c>
    </row>
    <row r="80" spans="1:12" s="4" customFormat="1">
      <c r="A80" s="1">
        <v>79</v>
      </c>
      <c r="B80" s="1"/>
      <c r="C80" s="1"/>
      <c r="D80" s="2"/>
      <c r="E80" s="5"/>
      <c r="F80" s="5"/>
      <c r="G80" s="2"/>
      <c r="H80" s="5"/>
      <c r="I80" s="6"/>
      <c r="J80" s="6"/>
      <c r="K80" s="6"/>
      <c r="L80" s="7" t="str">
        <f t="shared" si="3"/>
        <v/>
      </c>
    </row>
    <row r="81" spans="1:12" s="4" customFormat="1">
      <c r="A81" s="1">
        <v>80</v>
      </c>
      <c r="B81" s="1" t="s">
        <v>2346</v>
      </c>
      <c r="C81" s="1" t="s">
        <v>2338</v>
      </c>
      <c r="D81" s="2" t="s">
        <v>2340</v>
      </c>
      <c r="E81" s="5" t="s">
        <v>2341</v>
      </c>
      <c r="F81" s="5"/>
      <c r="G81" s="2" t="s">
        <v>2347</v>
      </c>
      <c r="H81" s="5" t="s">
        <v>2348</v>
      </c>
      <c r="I81" s="6">
        <v>1</v>
      </c>
      <c r="J81" s="6">
        <v>1</v>
      </c>
      <c r="K81" s="6">
        <f>11.4+3.2*2+29.7</f>
        <v>47.5</v>
      </c>
      <c r="L81" s="7">
        <f t="shared" si="3"/>
        <v>48</v>
      </c>
    </row>
    <row r="82" spans="1:12" s="4" customFormat="1">
      <c r="A82" s="1">
        <v>81</v>
      </c>
      <c r="B82" s="1" t="s">
        <v>2346</v>
      </c>
      <c r="C82" s="1" t="s">
        <v>2338</v>
      </c>
      <c r="D82" s="2" t="s">
        <v>2347</v>
      </c>
      <c r="E82" s="5" t="s">
        <v>2341</v>
      </c>
      <c r="F82" s="5"/>
      <c r="G82" s="2" t="s">
        <v>2347</v>
      </c>
      <c r="H82" s="5" t="s">
        <v>2343</v>
      </c>
      <c r="I82" s="6">
        <v>1</v>
      </c>
      <c r="J82" s="6">
        <v>1</v>
      </c>
      <c r="K82" s="6">
        <f>2.9+1.8+20.8+1.9+6.8+22.6+4+4*3.2+2*3.2</f>
        <v>80</v>
      </c>
      <c r="L82" s="7">
        <f t="shared" si="3"/>
        <v>80</v>
      </c>
    </row>
    <row r="83" spans="1:12" s="4" customFormat="1">
      <c r="A83" s="1">
        <v>82</v>
      </c>
      <c r="B83" s="1" t="s">
        <v>2346</v>
      </c>
      <c r="C83" s="1" t="s">
        <v>2338</v>
      </c>
      <c r="D83" s="2" t="s">
        <v>2347</v>
      </c>
      <c r="E83" s="5" t="s">
        <v>2341</v>
      </c>
      <c r="F83" s="5"/>
      <c r="G83" s="2" t="s">
        <v>84</v>
      </c>
      <c r="H83" s="5" t="s">
        <v>2349</v>
      </c>
      <c r="I83" s="6">
        <v>1</v>
      </c>
      <c r="J83" s="6">
        <v>1</v>
      </c>
      <c r="K83" s="6">
        <f>1.5*2*12</f>
        <v>36</v>
      </c>
      <c r="L83" s="7">
        <f t="shared" si="3"/>
        <v>36</v>
      </c>
    </row>
    <row r="84" spans="1:12" s="4" customFormat="1">
      <c r="A84" s="1">
        <v>83</v>
      </c>
      <c r="B84" s="1" t="s">
        <v>2350</v>
      </c>
      <c r="C84" s="1" t="s">
        <v>2329</v>
      </c>
      <c r="D84" s="2" t="s">
        <v>2351</v>
      </c>
      <c r="E84" s="5" t="s">
        <v>2324</v>
      </c>
      <c r="F84" s="5"/>
      <c r="G84" s="2" t="s">
        <v>84</v>
      </c>
      <c r="H84" s="5" t="s">
        <v>2332</v>
      </c>
      <c r="I84" s="6">
        <v>1</v>
      </c>
      <c r="J84" s="6">
        <v>1</v>
      </c>
      <c r="K84" s="6"/>
      <c r="L84" s="7" t="str">
        <f t="shared" si="3"/>
        <v/>
      </c>
    </row>
    <row r="85" spans="1:12" s="4" customFormat="1">
      <c r="A85" s="1">
        <v>84</v>
      </c>
      <c r="B85" s="1" t="s">
        <v>2350</v>
      </c>
      <c r="C85" s="1" t="s">
        <v>2329</v>
      </c>
      <c r="D85" s="2" t="s">
        <v>2351</v>
      </c>
      <c r="E85" s="5" t="s">
        <v>2324</v>
      </c>
      <c r="F85" s="5"/>
      <c r="G85" s="2" t="s">
        <v>84</v>
      </c>
      <c r="H85" s="5" t="s">
        <v>2326</v>
      </c>
      <c r="I85" s="6">
        <v>1</v>
      </c>
      <c r="J85" s="6">
        <v>1</v>
      </c>
      <c r="K85" s="6">
        <f>1.5*4*2</f>
        <v>12</v>
      </c>
      <c r="L85" s="7">
        <f t="shared" si="3"/>
        <v>12</v>
      </c>
    </row>
    <row r="86" spans="1:12" s="4" customFormat="1">
      <c r="A86" s="1">
        <v>85</v>
      </c>
      <c r="B86" s="1" t="s">
        <v>2350</v>
      </c>
      <c r="C86" s="1" t="s">
        <v>2331</v>
      </c>
      <c r="D86" s="2" t="s">
        <v>2351</v>
      </c>
      <c r="E86" s="5" t="s">
        <v>2324</v>
      </c>
      <c r="F86" s="5"/>
      <c r="G86" s="2" t="s">
        <v>84</v>
      </c>
      <c r="H86" s="5" t="s">
        <v>2326</v>
      </c>
      <c r="I86" s="6">
        <v>1</v>
      </c>
      <c r="J86" s="6">
        <v>1</v>
      </c>
      <c r="K86" s="6">
        <f>1.5*2*13</f>
        <v>39</v>
      </c>
      <c r="L86" s="7">
        <f t="shared" si="3"/>
        <v>39</v>
      </c>
    </row>
    <row r="87" spans="1:12" s="4" customFormat="1">
      <c r="A87" s="1">
        <v>86</v>
      </c>
      <c r="B87" s="1" t="s">
        <v>2350</v>
      </c>
      <c r="C87" s="1" t="s">
        <v>2331</v>
      </c>
      <c r="D87" s="2" t="s">
        <v>2351</v>
      </c>
      <c r="E87" s="5" t="s">
        <v>2324</v>
      </c>
      <c r="F87" s="5"/>
      <c r="G87" s="2" t="s">
        <v>84</v>
      </c>
      <c r="H87" s="5" t="s">
        <v>2326</v>
      </c>
      <c r="I87" s="6">
        <v>1</v>
      </c>
      <c r="J87" s="6">
        <v>1</v>
      </c>
      <c r="K87" s="6"/>
      <c r="L87" s="7" t="str">
        <f t="shared" si="3"/>
        <v/>
      </c>
    </row>
    <row r="88" spans="1:12" s="4" customFormat="1">
      <c r="A88" s="1">
        <v>87</v>
      </c>
      <c r="B88" s="1" t="s">
        <v>2350</v>
      </c>
      <c r="C88" s="1" t="s">
        <v>2331</v>
      </c>
      <c r="D88" s="2" t="s">
        <v>2351</v>
      </c>
      <c r="E88" s="5" t="s">
        <v>2324</v>
      </c>
      <c r="F88" s="5"/>
      <c r="G88" s="2" t="s">
        <v>84</v>
      </c>
      <c r="H88" s="5" t="s">
        <v>2330</v>
      </c>
      <c r="I88" s="6">
        <v>1</v>
      </c>
      <c r="J88" s="6">
        <v>1</v>
      </c>
      <c r="K88" s="6"/>
      <c r="L88" s="7" t="str">
        <f t="shared" si="3"/>
        <v/>
      </c>
    </row>
    <row r="89" spans="1:12" s="4" customFormat="1">
      <c r="A89" s="1">
        <v>88</v>
      </c>
      <c r="B89" s="1" t="s">
        <v>2350</v>
      </c>
      <c r="C89" s="1" t="s">
        <v>2331</v>
      </c>
      <c r="D89" s="2" t="s">
        <v>2351</v>
      </c>
      <c r="E89" s="5" t="s">
        <v>2324</v>
      </c>
      <c r="F89" s="5"/>
      <c r="G89" s="2" t="s">
        <v>84</v>
      </c>
      <c r="H89" s="5" t="s">
        <v>2337</v>
      </c>
      <c r="I89" s="6">
        <v>1</v>
      </c>
      <c r="J89" s="6">
        <v>1</v>
      </c>
      <c r="K89" s="6">
        <f>2*5.1+4.1*2</f>
        <v>18.399999999999999</v>
      </c>
      <c r="L89" s="7">
        <f t="shared" si="3"/>
        <v>19</v>
      </c>
    </row>
    <row r="90" spans="1:12" s="4" customFormat="1">
      <c r="A90" s="1">
        <v>89</v>
      </c>
      <c r="B90" s="1"/>
      <c r="C90" s="1"/>
      <c r="D90" s="2"/>
      <c r="E90" s="5"/>
      <c r="F90" s="5"/>
      <c r="G90" s="2"/>
      <c r="H90" s="5"/>
      <c r="I90" s="6"/>
      <c r="J90" s="6"/>
      <c r="K90" s="6"/>
      <c r="L90" s="7" t="str">
        <f t="shared" si="3"/>
        <v/>
      </c>
    </row>
    <row r="91" spans="1:12" s="4" customFormat="1">
      <c r="A91" s="1">
        <v>90</v>
      </c>
      <c r="B91" s="1" t="s">
        <v>2352</v>
      </c>
      <c r="C91" s="1" t="s">
        <v>2329</v>
      </c>
      <c r="D91" s="2" t="s">
        <v>2353</v>
      </c>
      <c r="E91" s="5" t="s">
        <v>2324</v>
      </c>
      <c r="F91" s="5"/>
      <c r="G91" s="2" t="s">
        <v>2351</v>
      </c>
      <c r="H91" s="5" t="s">
        <v>2337</v>
      </c>
      <c r="I91" s="6">
        <v>1</v>
      </c>
      <c r="J91" s="6">
        <v>2</v>
      </c>
      <c r="K91" s="6">
        <v>57.85</v>
      </c>
      <c r="L91" s="7">
        <f t="shared" si="3"/>
        <v>116</v>
      </c>
    </row>
    <row r="92" spans="1:12" s="4" customFormat="1">
      <c r="A92" s="1">
        <v>91</v>
      </c>
      <c r="B92" s="1" t="s">
        <v>2352</v>
      </c>
      <c r="C92" s="1" t="s">
        <v>2329</v>
      </c>
      <c r="D92" s="2" t="s">
        <v>2351</v>
      </c>
      <c r="E92" s="5" t="s">
        <v>2324</v>
      </c>
      <c r="F92" s="5"/>
      <c r="G92" s="2" t="s">
        <v>2351</v>
      </c>
      <c r="H92" s="5" t="s">
        <v>2337</v>
      </c>
      <c r="I92" s="6">
        <v>2</v>
      </c>
      <c r="J92" s="6">
        <v>3</v>
      </c>
      <c r="K92" s="6">
        <v>2</v>
      </c>
      <c r="L92" s="7">
        <f t="shared" si="3"/>
        <v>12</v>
      </c>
    </row>
    <row r="93" spans="1:12" s="4" customFormat="1">
      <c r="A93" s="1">
        <v>92</v>
      </c>
      <c r="B93" s="1" t="s">
        <v>2352</v>
      </c>
      <c r="C93" s="1" t="s">
        <v>2329</v>
      </c>
      <c r="D93" s="2" t="s">
        <v>2351</v>
      </c>
      <c r="E93" s="5" t="s">
        <v>2324</v>
      </c>
      <c r="F93" s="5"/>
      <c r="G93" s="2" t="s">
        <v>84</v>
      </c>
      <c r="H93" s="5" t="s">
        <v>2349</v>
      </c>
      <c r="I93" s="6">
        <v>2</v>
      </c>
      <c r="J93" s="6">
        <v>3</v>
      </c>
      <c r="K93" s="6">
        <f>5.7+5.7+13.1</f>
        <v>24.5</v>
      </c>
      <c r="L93" s="7">
        <f t="shared" si="3"/>
        <v>147</v>
      </c>
    </row>
    <row r="94" spans="1:12" s="4" customFormat="1">
      <c r="A94" s="1">
        <v>93</v>
      </c>
      <c r="B94" s="1" t="s">
        <v>2352</v>
      </c>
      <c r="C94" s="1" t="s">
        <v>2329</v>
      </c>
      <c r="D94" s="2" t="s">
        <v>2351</v>
      </c>
      <c r="E94" s="5" t="s">
        <v>2324</v>
      </c>
      <c r="F94" s="5"/>
      <c r="G94" s="2" t="s">
        <v>84</v>
      </c>
      <c r="H94" s="5" t="s">
        <v>2332</v>
      </c>
      <c r="I94" s="6">
        <v>2</v>
      </c>
      <c r="J94" s="6">
        <v>3</v>
      </c>
      <c r="K94" s="6">
        <f>4.6+3.7+5.8+3.1</f>
        <v>17.200000000000003</v>
      </c>
      <c r="L94" s="7">
        <f t="shared" si="3"/>
        <v>104</v>
      </c>
    </row>
    <row r="95" spans="1:12" s="4" customFormat="1">
      <c r="A95" s="1">
        <v>94</v>
      </c>
      <c r="B95" s="1" t="s">
        <v>2352</v>
      </c>
      <c r="C95" s="1" t="s">
        <v>2329</v>
      </c>
      <c r="D95" s="2" t="s">
        <v>2351</v>
      </c>
      <c r="E95" s="5" t="s">
        <v>2324</v>
      </c>
      <c r="F95" s="5"/>
      <c r="G95" s="2" t="s">
        <v>84</v>
      </c>
      <c r="H95" s="5" t="s">
        <v>2326</v>
      </c>
      <c r="I95" s="6">
        <v>2</v>
      </c>
      <c r="J95" s="6">
        <v>3</v>
      </c>
      <c r="K95" s="6">
        <v>8.1</v>
      </c>
      <c r="L95" s="7">
        <f t="shared" si="3"/>
        <v>49</v>
      </c>
    </row>
    <row r="96" spans="1:12" s="4" customFormat="1">
      <c r="A96" s="1">
        <v>95</v>
      </c>
      <c r="B96" s="1" t="s">
        <v>2352</v>
      </c>
      <c r="C96" s="1" t="s">
        <v>2331</v>
      </c>
      <c r="D96" s="2" t="s">
        <v>2351</v>
      </c>
      <c r="E96" s="5" t="s">
        <v>2324</v>
      </c>
      <c r="F96" s="5"/>
      <c r="G96" s="2" t="s">
        <v>84</v>
      </c>
      <c r="H96" s="5" t="s">
        <v>2333</v>
      </c>
      <c r="I96" s="6">
        <v>2</v>
      </c>
      <c r="J96" s="6">
        <v>3</v>
      </c>
      <c r="K96" s="6">
        <v>4</v>
      </c>
      <c r="L96" s="7">
        <f t="shared" si="3"/>
        <v>24</v>
      </c>
    </row>
    <row r="97" spans="1:12" s="4" customFormat="1">
      <c r="A97" s="1">
        <v>96</v>
      </c>
      <c r="B97" s="1" t="s">
        <v>2352</v>
      </c>
      <c r="C97" s="1" t="s">
        <v>2331</v>
      </c>
      <c r="D97" s="2" t="s">
        <v>2351</v>
      </c>
      <c r="E97" s="5" t="s">
        <v>2324</v>
      </c>
      <c r="F97" s="5"/>
      <c r="G97" s="2" t="s">
        <v>84</v>
      </c>
      <c r="H97" s="5" t="s">
        <v>2330</v>
      </c>
      <c r="I97" s="6">
        <v>2</v>
      </c>
      <c r="J97" s="6">
        <v>3</v>
      </c>
      <c r="K97" s="6">
        <f>81.2+57*1.002</f>
        <v>138.31399999999999</v>
      </c>
      <c r="L97" s="7">
        <f t="shared" si="3"/>
        <v>830</v>
      </c>
    </row>
    <row r="98" spans="1:12" s="4" customFormat="1">
      <c r="A98" s="1">
        <v>97</v>
      </c>
      <c r="B98" s="1" t="s">
        <v>2352</v>
      </c>
      <c r="C98" s="1" t="s">
        <v>2331</v>
      </c>
      <c r="D98" s="2" t="s">
        <v>2351</v>
      </c>
      <c r="E98" s="5" t="s">
        <v>2324</v>
      </c>
      <c r="F98" s="5"/>
      <c r="G98" s="2" t="s">
        <v>84</v>
      </c>
      <c r="H98" s="5" t="s">
        <v>2330</v>
      </c>
      <c r="I98" s="6">
        <v>2</v>
      </c>
      <c r="J98" s="6">
        <v>3</v>
      </c>
      <c r="K98" s="6">
        <f>21.7+3.2*2</f>
        <v>28.1</v>
      </c>
      <c r="L98" s="7">
        <f t="shared" si="3"/>
        <v>169</v>
      </c>
    </row>
    <row r="99" spans="1:12" s="4" customFormat="1">
      <c r="A99" s="1">
        <v>98</v>
      </c>
      <c r="B99" s="1" t="s">
        <v>2352</v>
      </c>
      <c r="C99" s="1" t="s">
        <v>2331</v>
      </c>
      <c r="D99" s="2" t="s">
        <v>2351</v>
      </c>
      <c r="E99" s="5" t="s">
        <v>2324</v>
      </c>
      <c r="F99" s="5"/>
      <c r="G99" s="2" t="s">
        <v>84</v>
      </c>
      <c r="H99" s="5" t="s">
        <v>2337</v>
      </c>
      <c r="I99" s="6">
        <v>2</v>
      </c>
      <c r="J99" s="6">
        <v>3</v>
      </c>
      <c r="K99" s="6">
        <v>3.2</v>
      </c>
      <c r="L99" s="7">
        <f t="shared" si="3"/>
        <v>20</v>
      </c>
    </row>
    <row r="100" spans="1:12" s="4" customFormat="1">
      <c r="A100" s="1">
        <v>99</v>
      </c>
      <c r="B100" s="1"/>
      <c r="C100" s="1"/>
      <c r="D100" s="2"/>
      <c r="E100" s="5"/>
      <c r="F100" s="5"/>
      <c r="G100" s="2"/>
      <c r="H100" s="5"/>
      <c r="I100" s="6"/>
      <c r="J100" s="6"/>
      <c r="K100" s="6"/>
      <c r="L100" s="7" t="str">
        <f t="shared" si="3"/>
        <v/>
      </c>
    </row>
    <row r="101" spans="1:12" s="4" customFormat="1">
      <c r="A101" s="1">
        <v>100</v>
      </c>
      <c r="B101" s="1"/>
      <c r="C101" s="1"/>
      <c r="D101" s="2"/>
      <c r="E101" s="5"/>
      <c r="F101" s="5"/>
      <c r="G101" s="2"/>
      <c r="H101" s="5"/>
      <c r="I101" s="6"/>
      <c r="J101" s="6"/>
      <c r="K101" s="6"/>
      <c r="L101" s="7" t="str">
        <f t="shared" si="3"/>
        <v/>
      </c>
    </row>
    <row r="102" spans="1:12" s="4" customFormat="1">
      <c r="A102" s="1">
        <v>101</v>
      </c>
      <c r="B102" s="1"/>
      <c r="C102" s="1"/>
      <c r="D102" s="2"/>
      <c r="E102" s="5"/>
      <c r="F102" s="5"/>
      <c r="G102" s="2"/>
      <c r="H102" s="5"/>
      <c r="I102" s="6"/>
      <c r="J102" s="6"/>
      <c r="K102" s="6"/>
      <c r="L102" s="7" t="str">
        <f t="shared" si="3"/>
        <v/>
      </c>
    </row>
    <row r="103" spans="1:12" s="4" customFormat="1">
      <c r="A103" s="1">
        <v>102</v>
      </c>
      <c r="B103" s="1"/>
      <c r="C103" s="1"/>
      <c r="D103" s="2"/>
      <c r="E103" s="5"/>
      <c r="F103" s="5"/>
      <c r="G103" s="2"/>
      <c r="H103" s="5"/>
      <c r="I103" s="6"/>
      <c r="J103" s="6"/>
      <c r="K103" s="6"/>
      <c r="L103" s="7" t="str">
        <f t="shared" si="3"/>
        <v/>
      </c>
    </row>
    <row r="104" spans="1:12" s="4" customFormat="1">
      <c r="A104" s="1">
        <v>103</v>
      </c>
      <c r="B104" s="1"/>
      <c r="C104" s="1"/>
      <c r="D104" s="2"/>
      <c r="E104" s="5"/>
      <c r="F104" s="5"/>
      <c r="G104" s="2"/>
      <c r="H104" s="5"/>
      <c r="I104" s="6"/>
      <c r="J104" s="6"/>
      <c r="K104" s="6"/>
      <c r="L104" s="7" t="str">
        <f t="shared" si="3"/>
        <v/>
      </c>
    </row>
    <row r="105" spans="1:12" s="4" customFormat="1">
      <c r="A105" s="1">
        <v>104</v>
      </c>
      <c r="B105" s="1"/>
      <c r="C105" s="1"/>
      <c r="D105" s="2"/>
      <c r="E105" s="5"/>
      <c r="F105" s="5"/>
      <c r="G105" s="2"/>
      <c r="H105" s="5"/>
      <c r="I105" s="6"/>
      <c r="J105" s="6"/>
      <c r="K105" s="6"/>
      <c r="L105" s="7" t="str">
        <f t="shared" si="3"/>
        <v/>
      </c>
    </row>
    <row r="106" spans="1:12" s="4" customFormat="1">
      <c r="A106" s="1">
        <v>105</v>
      </c>
      <c r="B106" s="1"/>
      <c r="C106" s="1"/>
      <c r="D106" s="2"/>
      <c r="E106" s="5"/>
      <c r="F106" s="5"/>
      <c r="G106" s="2"/>
      <c r="H106" s="5"/>
      <c r="I106" s="6"/>
      <c r="J106" s="6"/>
      <c r="K106" s="6"/>
      <c r="L106" s="7" t="str">
        <f t="shared" si="3"/>
        <v/>
      </c>
    </row>
    <row r="107" spans="1:12" s="4" customFormat="1">
      <c r="A107" s="1">
        <v>106</v>
      </c>
      <c r="B107" s="1"/>
      <c r="C107" s="1"/>
      <c r="D107" s="2"/>
      <c r="E107" s="5"/>
      <c r="F107" s="5"/>
      <c r="G107" s="2"/>
      <c r="H107" s="5"/>
      <c r="I107" s="6"/>
      <c r="J107" s="6"/>
      <c r="K107" s="6"/>
      <c r="L107" s="7" t="str">
        <f t="shared" si="3"/>
        <v/>
      </c>
    </row>
    <row r="108" spans="1:12" s="4" customFormat="1">
      <c r="A108" s="1">
        <v>107</v>
      </c>
      <c r="B108" s="1"/>
      <c r="C108" s="1"/>
      <c r="D108" s="2"/>
      <c r="E108" s="5"/>
      <c r="F108" s="5"/>
      <c r="G108" s="2"/>
      <c r="H108" s="5"/>
      <c r="I108" s="6"/>
      <c r="J108" s="6"/>
      <c r="K108" s="6"/>
      <c r="L108" s="7" t="str">
        <f t="shared" si="3"/>
        <v/>
      </c>
    </row>
    <row r="109" spans="1:12">
      <c r="A109" s="1">
        <v>108</v>
      </c>
      <c r="B109" s="1"/>
      <c r="C109" s="1"/>
      <c r="D109" s="19"/>
      <c r="E109" s="19"/>
      <c r="F109" s="21"/>
      <c r="G109" s="3"/>
      <c r="H109" s="5"/>
      <c r="I109" s="6"/>
      <c r="J109" s="6"/>
      <c r="K109" s="6"/>
      <c r="L109" s="7" t="str">
        <f t="shared" si="3"/>
        <v/>
      </c>
    </row>
    <row r="110" spans="1:12">
      <c r="A110" s="1">
        <v>109</v>
      </c>
      <c r="B110" s="1"/>
      <c r="C110" s="1"/>
      <c r="D110" s="19"/>
      <c r="E110" s="19"/>
      <c r="F110" s="21"/>
      <c r="G110" s="3"/>
      <c r="H110" s="5"/>
      <c r="I110" s="6"/>
      <c r="J110" s="6"/>
      <c r="K110" s="6"/>
      <c r="L110" s="7" t="str">
        <f t="shared" si="3"/>
        <v/>
      </c>
    </row>
    <row r="111" spans="1:12">
      <c r="A111" s="1">
        <v>110</v>
      </c>
      <c r="B111" s="1"/>
      <c r="C111" s="1"/>
      <c r="D111" s="19"/>
      <c r="E111" s="19"/>
      <c r="F111" s="21"/>
      <c r="G111" s="3"/>
      <c r="H111" s="5"/>
      <c r="I111" s="6"/>
      <c r="J111" s="6"/>
      <c r="K111" s="6"/>
      <c r="L111" s="7" t="str">
        <f t="shared" si="3"/>
        <v/>
      </c>
    </row>
    <row r="112" spans="1:12">
      <c r="A112" s="1">
        <v>111</v>
      </c>
      <c r="B112" s="1"/>
      <c r="C112" s="1"/>
      <c r="D112" s="19"/>
      <c r="E112" s="19"/>
      <c r="F112" s="21"/>
      <c r="G112" s="3"/>
      <c r="H112" s="5"/>
      <c r="I112" s="6"/>
      <c r="J112" s="6"/>
      <c r="K112" s="6"/>
      <c r="L112" s="7" t="str">
        <f t="shared" si="3"/>
        <v/>
      </c>
    </row>
    <row r="113" spans="1:12">
      <c r="A113" s="1">
        <v>112</v>
      </c>
      <c r="B113" s="1"/>
      <c r="C113" s="1"/>
      <c r="D113" s="19"/>
      <c r="E113" s="19"/>
      <c r="F113" s="21"/>
      <c r="G113" s="3"/>
      <c r="H113" s="5"/>
      <c r="I113" s="6"/>
      <c r="J113" s="6"/>
      <c r="K113" s="6"/>
      <c r="L113" s="7" t="str">
        <f t="shared" si="3"/>
        <v/>
      </c>
    </row>
    <row r="114" spans="1:12">
      <c r="A114" s="1">
        <v>113</v>
      </c>
      <c r="B114" s="1"/>
      <c r="C114" s="1"/>
      <c r="D114" s="19"/>
      <c r="E114" s="19"/>
      <c r="F114" s="21"/>
      <c r="G114" s="3"/>
      <c r="H114" s="5"/>
      <c r="I114" s="6"/>
      <c r="J114" s="6"/>
      <c r="K114" s="6"/>
      <c r="L114" s="7" t="str">
        <f t="shared" si="3"/>
        <v/>
      </c>
    </row>
    <row r="115" spans="1:12">
      <c r="A115" s="1">
        <v>114</v>
      </c>
      <c r="B115" s="1"/>
      <c r="C115" s="1"/>
      <c r="D115" s="19"/>
      <c r="E115" s="5"/>
      <c r="F115" s="5"/>
      <c r="G115" s="3"/>
      <c r="H115" s="5"/>
      <c r="I115" s="6"/>
      <c r="J115" s="6"/>
      <c r="K115" s="6"/>
      <c r="L115" s="7" t="str">
        <f t="shared" si="3"/>
        <v/>
      </c>
    </row>
    <row r="116" spans="1:12">
      <c r="A116" s="1">
        <v>115</v>
      </c>
      <c r="B116" s="1"/>
      <c r="C116" s="1"/>
      <c r="D116" s="19"/>
      <c r="E116" s="19"/>
      <c r="F116" s="21"/>
      <c r="G116" s="3"/>
      <c r="H116" s="5"/>
      <c r="I116" s="6"/>
      <c r="J116" s="6"/>
      <c r="K116" s="6"/>
      <c r="L116" s="7" t="str">
        <f t="shared" si="3"/>
        <v/>
      </c>
    </row>
    <row r="117" spans="1:12">
      <c r="A117" s="1">
        <v>116</v>
      </c>
      <c r="B117" s="1"/>
      <c r="C117" s="1"/>
      <c r="D117" s="19"/>
      <c r="E117" s="5"/>
      <c r="F117" s="5"/>
      <c r="G117" s="3"/>
      <c r="H117" s="5"/>
      <c r="I117" s="6"/>
      <c r="J117" s="6"/>
      <c r="K117" s="6"/>
      <c r="L117" s="7" t="str">
        <f t="shared" si="3"/>
        <v/>
      </c>
    </row>
    <row r="118" spans="1:12" s="10" customFormat="1">
      <c r="A118" s="1">
        <v>117</v>
      </c>
      <c r="B118" s="1"/>
      <c r="C118" s="1"/>
      <c r="D118" s="19"/>
      <c r="E118" s="5"/>
      <c r="F118" s="5"/>
      <c r="G118" s="3"/>
      <c r="H118" s="5"/>
      <c r="I118" s="6"/>
      <c r="J118" s="6"/>
      <c r="K118" s="6"/>
      <c r="L118" s="7" t="str">
        <f t="shared" si="3"/>
        <v/>
      </c>
    </row>
    <row r="119" spans="1:12" s="10" customFormat="1">
      <c r="D119" s="11"/>
      <c r="E119" s="11"/>
      <c r="F119" s="23"/>
      <c r="G119" s="59"/>
      <c r="H119" s="56"/>
      <c r="I119" s="56"/>
      <c r="J119" s="56"/>
      <c r="K119" s="56"/>
      <c r="L119" s="56"/>
    </row>
    <row r="120" spans="1:12" s="10" customFormat="1">
      <c r="D120" s="11"/>
      <c r="E120" s="11"/>
      <c r="F120" s="23"/>
      <c r="G120" s="59"/>
      <c r="H120" s="56"/>
      <c r="I120" s="56"/>
      <c r="J120" s="56"/>
      <c r="K120" s="56"/>
      <c r="L120" s="56"/>
    </row>
    <row r="121" spans="1:12" s="10" customFormat="1">
      <c r="D121" s="11"/>
      <c r="E121" s="11"/>
      <c r="F121" s="23"/>
      <c r="G121" s="59"/>
      <c r="H121" s="13"/>
      <c r="I121" s="12"/>
      <c r="J121" s="13"/>
      <c r="K121" s="12"/>
      <c r="L121" s="12"/>
    </row>
    <row r="122" spans="1:12" customFormat="1"/>
    <row r="123" spans="1:12" customFormat="1"/>
    <row r="124" spans="1:12" customFormat="1"/>
    <row r="125" spans="1:12" customFormat="1"/>
    <row r="126" spans="1:12" customFormat="1"/>
    <row r="127" spans="1:12" customFormat="1"/>
    <row r="128" spans="1:12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</sheetData>
  <phoneticPr fontId="4" type="noConversion"/>
  <printOptions horizontalCentered="1"/>
  <pageMargins left="0.31496062992125984" right="0.31496062992125984" top="0.74803149606299213" bottom="0.74803149606299213" header="0.31496062992125984" footer="0.31496062992125984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5</vt:i4>
      </vt:variant>
    </vt:vector>
  </HeadingPairs>
  <TitlesOfParts>
    <vt:vector size="10" baseType="lpstr">
      <vt:lpstr>電氣管線 </vt:lpstr>
      <vt:lpstr>弱電</vt:lpstr>
      <vt:lpstr>給排水</vt:lpstr>
      <vt:lpstr>消防電</vt:lpstr>
      <vt:lpstr>消防水</vt:lpstr>
      <vt:lpstr>地線總長</vt:lpstr>
      <vt:lpstr>接地線徑</vt:lpstr>
      <vt:lpstr>管總長</vt:lpstr>
      <vt:lpstr>線徑</vt:lpstr>
      <vt:lpstr>總線長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Jill Lin</cp:lastModifiedBy>
  <cp:lastPrinted>2016-11-14T02:43:41Z</cp:lastPrinted>
  <dcterms:created xsi:type="dcterms:W3CDTF">2016-10-25T08:45:40Z</dcterms:created>
  <dcterms:modified xsi:type="dcterms:W3CDTF">2016-12-01T12:31:13Z</dcterms:modified>
</cp:coreProperties>
</file>