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.NET\topmeperp_v1\topmeperp_v1\UploadFile\"/>
    </mc:Choice>
  </mc:AlternateContent>
  <bookViews>
    <workbookView xWindow="14400" yWindow="-12" windowWidth="14448" windowHeight="12732" activeTab="2"/>
  </bookViews>
  <sheets>
    <sheet name="次九宮格" sheetId="8" r:id="rId1"/>
    <sheet name="九宮格" sheetId="9" r:id="rId2"/>
    <sheet name="初期成本標單" sheetId="56" r:id="rId3"/>
    <sheet name="直接成本" sheetId="11" r:id="rId4"/>
    <sheet name="成本分析" sheetId="52" r:id="rId5"/>
    <sheet name="系統分析" sheetId="50" r:id="rId6"/>
    <sheet name="間接成本" sheetId="53" r:id="rId7"/>
    <sheet name="報價標單" sheetId="60" r:id="rId8"/>
  </sheets>
  <externalReferences>
    <externalReference r:id="rId9"/>
  </externalReferences>
  <definedNames>
    <definedName name="_1F">初期成本標單!#REF!</definedName>
    <definedName name="_2F">初期成本標單!#REF!</definedName>
    <definedName name="_Fill" localSheetId="4" hidden="1">#REF!</definedName>
    <definedName name="_Fill" localSheetId="5" hidden="1">#REF!</definedName>
    <definedName name="_Fill" localSheetId="2" hidden="1">#REF!</definedName>
    <definedName name="_Fill" hidden="1">#REF!</definedName>
    <definedName name="_xlnm._FilterDatabase" localSheetId="2" hidden="1">初期成本標單!$B$4:$L$4</definedName>
    <definedName name="_Key1" localSheetId="4" hidden="1">#REF!</definedName>
    <definedName name="_Key1" localSheetId="5" hidden="1">#REF!</definedName>
    <definedName name="_Key1" localSheetId="2" hidden="1">#REF!</definedName>
    <definedName name="_Key1" localSheetId="6" hidden="1">#REF!</definedName>
    <definedName name="_Key1" hidden="1">#REF!</definedName>
    <definedName name="_Key2" localSheetId="4" hidden="1">#REF!</definedName>
    <definedName name="_Key2" localSheetId="5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xlnm.Extract" localSheetId="2">初期成本標單!#REF!</definedName>
    <definedName name="PK號碼">初期成本標單!#REF!</definedName>
    <definedName name="RF">初期成本標單!#REF!</definedName>
    <definedName name="RRF">初期成本標單!#REF!</definedName>
    <definedName name="工率">初期成本標單!#REF!</definedName>
    <definedName name="工資單價">初期成本標單!#REF!</definedName>
    <definedName name="工資複價">初期成本標單!#REF!</definedName>
    <definedName name="主系統">初期成本標單!$K$4:$K$4</definedName>
    <definedName name="次九宮格">初期成本標單!$J$4:$J$4</definedName>
    <definedName name="次系統">初期成本標單!$L$4:$L$4</definedName>
    <definedName name="直接成本">直接成本!$A$2:$O$43</definedName>
    <definedName name="原報單價">初期成本標單!#REF!</definedName>
    <definedName name="備_註">初期成本標單!$H$4:$H$4</definedName>
    <definedName name="單_位">初期成本標單!$D$4:$D$4</definedName>
    <definedName name="單_價">初期成本標單!$F$4:$F$4</definedName>
    <definedName name="筏基">初期成本標單!#REF!</definedName>
    <definedName name="項__目__及__說__明">初期成本標單!$C$4:$C$4</definedName>
    <definedName name="項_次">初期成本標單!$B$4:$B$4</definedName>
    <definedName name="圖算">初期成本標單!#REF!</definedName>
    <definedName name="數_量">初期成本標單!$E$4:$E$4</definedName>
    <definedName name="複_價">初期成本標單!$G$4:$G$4</definedName>
    <definedName name="隱藏欄模組.印數量表">[1]!隱藏欄模組.印數量表</definedName>
    <definedName name="類別">初期成本標單!#REF!</definedName>
    <definedName name="類別2">初期成本標單!#REF!</definedName>
  </definedNames>
  <calcPr calcId="162913" concurrentCalc="0"/>
</workbook>
</file>

<file path=xl/calcChain.xml><?xml version="1.0" encoding="utf-8"?>
<calcChain xmlns="http://schemas.openxmlformats.org/spreadsheetml/2006/main">
  <c r="E32" i="50" l="1"/>
  <c r="E27" i="50"/>
  <c r="F15" i="50"/>
  <c r="F17" i="50"/>
  <c r="D12" i="52"/>
  <c r="C38" i="11"/>
  <c r="H38" i="11"/>
  <c r="J38" i="11"/>
  <c r="L38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44" i="11"/>
  <c r="N38" i="11"/>
  <c r="P38" i="11"/>
  <c r="Q38" i="11"/>
  <c r="H37" i="11"/>
  <c r="Q12" i="11"/>
  <c r="P12" i="11"/>
  <c r="N12" i="11"/>
  <c r="C12" i="11"/>
  <c r="D11" i="52"/>
  <c r="M10" i="53"/>
  <c r="F118" i="53"/>
  <c r="F98" i="53"/>
  <c r="F82" i="53"/>
  <c r="F81" i="53"/>
  <c r="F77" i="53"/>
  <c r="F76" i="53"/>
  <c r="F75" i="53"/>
  <c r="F74" i="53"/>
  <c r="F73" i="53"/>
  <c r="F72" i="53"/>
  <c r="F71" i="53"/>
  <c r="F70" i="53"/>
  <c r="F69" i="53"/>
  <c r="F68" i="53"/>
  <c r="F62" i="53"/>
  <c r="F61" i="53"/>
  <c r="F42" i="53"/>
  <c r="F41" i="53"/>
  <c r="F39" i="53"/>
  <c r="F38" i="53"/>
  <c r="D9" i="52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1" i="11"/>
  <c r="N10" i="11"/>
  <c r="N9" i="11"/>
  <c r="N8" i="11"/>
  <c r="N7" i="11"/>
  <c r="N6" i="11"/>
  <c r="N5" i="11"/>
  <c r="N4" i="11"/>
  <c r="N3" i="11"/>
  <c r="N2" i="11"/>
  <c r="D10" i="52"/>
  <c r="C98" i="53"/>
  <c r="H56" i="11"/>
  <c r="H55" i="11"/>
  <c r="F119" i="53"/>
  <c r="H94" i="53"/>
  <c r="H93" i="53"/>
  <c r="H92" i="53"/>
  <c r="H87" i="53"/>
  <c r="H86" i="53"/>
  <c r="H85" i="53"/>
  <c r="H84" i="53"/>
  <c r="H82" i="53"/>
  <c r="C81" i="53"/>
  <c r="H81" i="53"/>
  <c r="H79" i="53"/>
  <c r="H78" i="53"/>
  <c r="H77" i="53"/>
  <c r="H76" i="53"/>
  <c r="H75" i="53"/>
  <c r="H74" i="53"/>
  <c r="H72" i="53"/>
  <c r="H71" i="53"/>
  <c r="H68" i="53"/>
  <c r="H62" i="53"/>
  <c r="H61" i="53"/>
  <c r="H59" i="53"/>
  <c r="H57" i="53"/>
  <c r="H56" i="53"/>
  <c r="H55" i="53"/>
  <c r="H52" i="53"/>
  <c r="H51" i="53"/>
  <c r="H48" i="53"/>
  <c r="H47" i="53"/>
  <c r="H46" i="53"/>
  <c r="C69" i="53"/>
  <c r="H69" i="53"/>
  <c r="H42" i="53"/>
  <c r="H41" i="53"/>
  <c r="H39" i="53"/>
  <c r="H38" i="53"/>
  <c r="H33" i="53"/>
  <c r="F31" i="53"/>
  <c r="H31" i="53"/>
  <c r="F30" i="53"/>
  <c r="H30" i="53"/>
  <c r="F29" i="53"/>
  <c r="H29" i="53"/>
  <c r="J26" i="53"/>
  <c r="F26" i="53"/>
  <c r="H26" i="53"/>
  <c r="J24" i="53"/>
  <c r="H24" i="53"/>
  <c r="C23" i="53"/>
  <c r="J21" i="53"/>
  <c r="H21" i="53"/>
  <c r="J20" i="53"/>
  <c r="H20" i="53"/>
  <c r="J19" i="53"/>
  <c r="H19" i="53"/>
  <c r="J18" i="53"/>
  <c r="H18" i="53"/>
  <c r="J17" i="53"/>
  <c r="H17" i="53"/>
  <c r="J16" i="53"/>
  <c r="H16" i="53"/>
  <c r="J15" i="53"/>
  <c r="H15" i="53"/>
  <c r="J14" i="53"/>
  <c r="H14" i="53"/>
  <c r="G98" i="53"/>
  <c r="I91" i="53"/>
  <c r="H96" i="53"/>
  <c r="C70" i="53"/>
  <c r="H70" i="53"/>
  <c r="H44" i="53"/>
  <c r="C45" i="53"/>
  <c r="H45" i="53"/>
  <c r="I12" i="53"/>
  <c r="H35" i="53"/>
  <c r="H98" i="53"/>
  <c r="C73" i="53"/>
  <c r="H73" i="53"/>
  <c r="H50" i="53"/>
  <c r="C54" i="53"/>
  <c r="C58" i="53"/>
  <c r="H58" i="53"/>
  <c r="H54" i="53"/>
  <c r="C80" i="53"/>
  <c r="H80" i="53"/>
  <c r="I66" i="53"/>
  <c r="H100" i="53"/>
  <c r="I98" i="53"/>
  <c r="H64" i="53"/>
  <c r="I37" i="53"/>
  <c r="H89" i="53"/>
  <c r="D15" i="52"/>
  <c r="G21" i="50"/>
  <c r="H61" i="11"/>
  <c r="Q23" i="11"/>
  <c r="P23" i="11"/>
  <c r="C23" i="11"/>
  <c r="P3" i="11"/>
  <c r="Q3" i="11"/>
  <c r="P4" i="11"/>
  <c r="Q4" i="11"/>
  <c r="P5" i="11"/>
  <c r="Q5" i="11"/>
  <c r="P6" i="11"/>
  <c r="Q6" i="11"/>
  <c r="P7" i="11"/>
  <c r="Q7" i="11"/>
  <c r="P8" i="11"/>
  <c r="Q8" i="11"/>
  <c r="P9" i="11"/>
  <c r="Q9" i="11"/>
  <c r="P10" i="11"/>
  <c r="Q10" i="11"/>
  <c r="P11" i="11"/>
  <c r="Q11" i="11"/>
  <c r="P13" i="11"/>
  <c r="Q13" i="11"/>
  <c r="P14" i="11"/>
  <c r="Q14" i="11"/>
  <c r="P15" i="11"/>
  <c r="Q15" i="11"/>
  <c r="P16" i="11"/>
  <c r="Q16" i="11"/>
  <c r="P17" i="11"/>
  <c r="Q17" i="11"/>
  <c r="P18" i="11"/>
  <c r="Q18" i="11"/>
  <c r="P19" i="11"/>
  <c r="Q19" i="11"/>
  <c r="P20" i="11"/>
  <c r="Q20" i="11"/>
  <c r="P21" i="11"/>
  <c r="Q21" i="11"/>
  <c r="P22" i="11"/>
  <c r="Q22" i="11"/>
  <c r="P24" i="11"/>
  <c r="Q24" i="11"/>
  <c r="P25" i="11"/>
  <c r="Q25" i="11"/>
  <c r="P26" i="11"/>
  <c r="Q26" i="11"/>
  <c r="P27" i="11"/>
  <c r="Q27" i="11"/>
  <c r="P28" i="11"/>
  <c r="Q28" i="11"/>
  <c r="P29" i="11"/>
  <c r="Q29" i="11"/>
  <c r="P30" i="11"/>
  <c r="Q30" i="11"/>
  <c r="P31" i="11"/>
  <c r="Q31" i="11"/>
  <c r="P32" i="11"/>
  <c r="Q32" i="11"/>
  <c r="P33" i="11"/>
  <c r="Q33" i="11"/>
  <c r="P34" i="11"/>
  <c r="Q34" i="11"/>
  <c r="P35" i="11"/>
  <c r="Q35" i="11"/>
  <c r="P36" i="11"/>
  <c r="Q36" i="11"/>
  <c r="P37" i="11"/>
  <c r="Q37" i="11"/>
  <c r="P44" i="11"/>
  <c r="Q44" i="11"/>
  <c r="P45" i="11"/>
  <c r="Q45" i="11"/>
  <c r="Q2" i="11"/>
  <c r="P2" i="11"/>
  <c r="C5" i="11"/>
  <c r="C6" i="11"/>
  <c r="C9" i="11"/>
  <c r="C3" i="11"/>
  <c r="C4" i="11"/>
  <c r="C7" i="11"/>
  <c r="C8" i="11"/>
  <c r="C2" i="11"/>
  <c r="C10" i="11"/>
  <c r="C11" i="11"/>
  <c r="C13" i="11"/>
  <c r="C14" i="11"/>
  <c r="C15" i="11"/>
  <c r="C16" i="11"/>
  <c r="C17" i="11"/>
  <c r="C18" i="11"/>
  <c r="C19" i="11"/>
  <c r="C20" i="11"/>
  <c r="C21" i="11"/>
  <c r="C22" i="11"/>
  <c r="C24" i="11"/>
  <c r="C25" i="11"/>
  <c r="C35" i="11"/>
  <c r="C36" i="11"/>
  <c r="C37" i="11"/>
  <c r="C34" i="11"/>
  <c r="C26" i="11"/>
  <c r="C27" i="11"/>
  <c r="C28" i="11"/>
  <c r="C29" i="11"/>
  <c r="C30" i="11"/>
  <c r="C31" i="11"/>
  <c r="C32" i="11"/>
  <c r="C33" i="11"/>
  <c r="K51" i="11"/>
  <c r="N44" i="11"/>
  <c r="H29" i="11"/>
  <c r="H28" i="11"/>
  <c r="H23" i="11"/>
  <c r="L23" i="11"/>
  <c r="H21" i="11"/>
  <c r="L21" i="11"/>
  <c r="H9" i="11"/>
  <c r="D15" i="50"/>
  <c r="L37" i="11"/>
  <c r="H36" i="11"/>
  <c r="H25" i="11"/>
  <c r="L25" i="11"/>
  <c r="L28" i="11"/>
  <c r="H27" i="11"/>
  <c r="H5" i="11"/>
  <c r="L5" i="11"/>
  <c r="H14" i="11"/>
  <c r="H6" i="11"/>
  <c r="H26" i="11"/>
  <c r="H30" i="11"/>
  <c r="L30" i="11"/>
  <c r="H31" i="11"/>
  <c r="L31" i="11"/>
  <c r="H34" i="11"/>
  <c r="L34" i="11"/>
  <c r="H35" i="11"/>
  <c r="L35" i="11"/>
  <c r="L14" i="11"/>
  <c r="L36" i="11"/>
  <c r="H18" i="11"/>
  <c r="L18" i="11"/>
  <c r="E44" i="11"/>
  <c r="H11" i="11"/>
  <c r="L11" i="11"/>
  <c r="H12" i="11"/>
  <c r="L12" i="11"/>
  <c r="H10" i="11"/>
  <c r="L10" i="11"/>
  <c r="H33" i="11"/>
  <c r="L33" i="11"/>
  <c r="H8" i="11"/>
  <c r="L8" i="11"/>
  <c r="H17" i="11"/>
  <c r="L17" i="11"/>
  <c r="H15" i="11"/>
  <c r="L15" i="11"/>
  <c r="H32" i="11"/>
  <c r="L32" i="11"/>
  <c r="H7" i="11"/>
  <c r="L7" i="11"/>
  <c r="H20" i="11"/>
  <c r="L20" i="11"/>
  <c r="H24" i="11"/>
  <c r="L24" i="11"/>
  <c r="H22" i="11"/>
  <c r="L22" i="11"/>
  <c r="H19" i="11"/>
  <c r="L19" i="11"/>
  <c r="H13" i="11"/>
  <c r="L13" i="11"/>
  <c r="H16" i="11"/>
  <c r="L16" i="11"/>
  <c r="L6" i="11"/>
  <c r="L29" i="11"/>
  <c r="L27" i="11"/>
  <c r="L26" i="11"/>
  <c r="L9" i="11"/>
  <c r="H4" i="11"/>
  <c r="L4" i="11"/>
  <c r="M44" i="11"/>
  <c r="F71" i="11"/>
  <c r="H3" i="11"/>
  <c r="L3" i="11"/>
  <c r="E15" i="50"/>
  <c r="H2" i="11"/>
  <c r="D44" i="11"/>
  <c r="B15" i="50"/>
  <c r="F44" i="11"/>
  <c r="F72" i="11"/>
  <c r="L2" i="11"/>
  <c r="L44" i="11"/>
  <c r="H44" i="11"/>
  <c r="H59" i="11"/>
  <c r="E29" i="50"/>
  <c r="E19" i="50"/>
  <c r="L46" i="11"/>
  <c r="J46" i="11"/>
  <c r="H49" i="11"/>
  <c r="D2" i="52"/>
  <c r="E25" i="50"/>
  <c r="E21" i="50"/>
  <c r="E26" i="50"/>
  <c r="E28" i="50"/>
  <c r="E34" i="50"/>
  <c r="E35" i="50"/>
  <c r="E36" i="50"/>
  <c r="F36" i="50"/>
  <c r="D3" i="52"/>
  <c r="D18" i="52"/>
  <c r="D13" i="52"/>
  <c r="D19" i="52"/>
  <c r="D20" i="52"/>
  <c r="D21" i="52"/>
  <c r="E21" i="52"/>
  <c r="H8" i="53"/>
  <c r="J9" i="53"/>
  <c r="J124" i="53"/>
  <c r="G124" i="53"/>
  <c r="H124" i="53"/>
  <c r="J110" i="53"/>
  <c r="G110" i="53"/>
  <c r="H110" i="53"/>
  <c r="J120" i="53"/>
  <c r="G120" i="53"/>
  <c r="H120" i="53"/>
  <c r="J117" i="53"/>
  <c r="G117" i="53"/>
  <c r="H117" i="53"/>
  <c r="J118" i="53"/>
  <c r="G118" i="53"/>
  <c r="H118" i="53"/>
  <c r="J115" i="53"/>
  <c r="G115" i="53"/>
  <c r="H115" i="53"/>
  <c r="J119" i="53"/>
  <c r="G119" i="53"/>
  <c r="H119" i="53"/>
  <c r="J102" i="53"/>
  <c r="G102" i="53"/>
  <c r="H102" i="53"/>
  <c r="J106" i="53"/>
  <c r="G106" i="53"/>
  <c r="H106" i="53"/>
  <c r="H108" i="53"/>
  <c r="I106" i="53"/>
  <c r="I124" i="53"/>
  <c r="H126" i="53"/>
  <c r="I102" i="53"/>
  <c r="H104" i="53"/>
  <c r="I114" i="53"/>
  <c r="H122" i="53"/>
  <c r="H112" i="53"/>
  <c r="I110" i="53"/>
  <c r="H10" i="53"/>
  <c r="H57" i="11"/>
  <c r="H58" i="11"/>
  <c r="H64" i="11"/>
  <c r="H129" i="53"/>
  <c r="H6" i="53"/>
  <c r="H65" i="11"/>
  <c r="H66" i="11"/>
  <c r="J66" i="11"/>
</calcChain>
</file>

<file path=xl/comments1.xml><?xml version="1.0" encoding="utf-8"?>
<comments xmlns="http://schemas.openxmlformats.org/spreadsheetml/2006/main">
  <authors>
    <author>USER</author>
  </authors>
  <commentList>
    <comment ref="G6" authorId="0" shapeId="0">
      <text>
        <r>
          <rPr>
            <b/>
            <sz val="9"/>
            <color indexed="81"/>
            <rFont val="細明體"/>
            <family val="3"/>
            <charset val="136"/>
          </rPr>
          <t>含單模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多模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跳接線.</t>
        </r>
      </text>
    </commen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平衡閥.多功能閥</t>
        </r>
      </text>
    </comment>
    <comment ref="D18" authorId="0" shapeId="0">
      <text>
        <r>
          <rPr>
            <sz val="9"/>
            <color indexed="81"/>
            <rFont val="細明體"/>
            <family val="3"/>
            <charset val="136"/>
          </rPr>
          <t>內含黑煙淨化器.排煙風管消音箱.保溫材...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9"/>
            <color indexed="81"/>
            <rFont val="細明體"/>
            <family val="3"/>
            <charset val="136"/>
          </rPr>
          <t>內含輸油泵及輸油管</t>
        </r>
        <r>
          <rPr>
            <b/>
            <sz val="9"/>
            <color indexed="81"/>
            <rFont val="Tahoma"/>
            <family val="2"/>
          </rPr>
          <t xml:space="preserve">…
</t>
        </r>
      </text>
    </comment>
    <comment ref="D23" authorId="0" shapeId="0">
      <text>
        <r>
          <rPr>
            <b/>
            <sz val="9"/>
            <color indexed="81"/>
            <rFont val="細明體"/>
            <family val="3"/>
            <charset val="136"/>
          </rPr>
          <t>分歧器.跳接線.</t>
        </r>
      </text>
    </comment>
    <comment ref="D24" authorId="0" shapeId="0">
      <text>
        <r>
          <rPr>
            <sz val="9"/>
            <color indexed="81"/>
            <rFont val="細明體"/>
            <family val="3"/>
            <charset val="136"/>
          </rPr>
          <t>含天線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細明體"/>
            <family val="3"/>
            <charset val="136"/>
          </rPr>
          <t>分歧器.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內含支架.計數器.故障監視器.靜電接地端子.接地樁.等電位箝制器.靜電搭地端子
</t>
        </r>
      </text>
    </comment>
    <comment ref="D31" authorId="0" shapeId="0">
      <text>
        <r>
          <rPr>
            <b/>
            <sz val="9"/>
            <color indexed="81"/>
            <rFont val="細明體"/>
            <family val="3"/>
            <charset val="136"/>
          </rPr>
          <t>馬桶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小便斗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洗臉盆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拖布盆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龍頭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熱水器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沖眼器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浮球凡而</t>
        </r>
      </text>
    </comment>
    <comment ref="J32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含油脂截留槽.油水分脽器.洗衣截留槽.毛髮截留器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</text>
    </comment>
    <comment ref="D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若標單品項為不同廠商及人工組合而成,含變頻器。
</t>
        </r>
      </text>
    </comment>
    <comment ref="K4" authorId="0" shapeId="0">
      <text>
        <r>
          <rPr>
            <b/>
            <sz val="9"/>
            <color indexed="81"/>
            <rFont val="細明體"/>
            <family val="3"/>
            <charset val="136"/>
          </rPr>
          <t>管.線.盤箱.全系統測試調整或工資由系統商或設備商.顧問公司提供,設備部份應由九宮格及次九宮格定義選取</t>
        </r>
      </text>
    </comment>
    <comment ref="L4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K5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0" shapeId="0">
      <text>
        <r>
          <rPr>
            <b/>
            <sz val="9"/>
            <color indexed="81"/>
            <rFont val="細明體"/>
            <family val="3"/>
            <charset val="136"/>
          </rPr>
          <t>若標單品項為不同廠商及人工組合而成,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H7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含浴室排風扇、壁扇。</t>
        </r>
      </text>
    </comment>
    <comment ref="K7" authorId="0" shapeId="0">
      <text>
        <r>
          <rPr>
            <b/>
            <sz val="9"/>
            <color indexed="81"/>
            <rFont val="細明體"/>
            <family val="3"/>
            <charset val="136"/>
          </rPr>
          <t>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線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盤箱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全系統測試調整或工資由系統商或設備商.顧問公司提供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設備部份應由九宮格及次九宮格定義選取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C9" authorId="0" shapeId="0">
      <text>
        <r>
          <rPr>
            <b/>
            <sz val="9"/>
            <color indexed="81"/>
            <rFont val="細明體"/>
            <family val="3"/>
            <charset val="136"/>
          </rPr>
          <t>除工資、另料外其餘皆屬之，如運什費、吊管吊架等。</t>
        </r>
      </text>
    </comment>
  </commentList>
</comments>
</file>

<file path=xl/sharedStrings.xml><?xml version="1.0" encoding="utf-8"?>
<sst xmlns="http://schemas.openxmlformats.org/spreadsheetml/2006/main" count="680" uniqueCount="492">
  <si>
    <t>明鏡</t>
  </si>
  <si>
    <t>五金另料</t>
  </si>
  <si>
    <t>其他</t>
  </si>
  <si>
    <t>給排污水代工</t>
  </si>
  <si>
    <t>塑膠管</t>
  </si>
  <si>
    <t>PVC</t>
  </si>
  <si>
    <t>HIW-PVC</t>
  </si>
  <si>
    <t>UPVC</t>
  </si>
  <si>
    <t>HDPE</t>
  </si>
  <si>
    <t>金屬管</t>
  </si>
  <si>
    <t>EMT管</t>
  </si>
  <si>
    <t>RSG管</t>
  </si>
  <si>
    <t>GIP管</t>
  </si>
  <si>
    <t>SGP管</t>
  </si>
  <si>
    <t>STGP管</t>
  </si>
  <si>
    <t>不鏽鋼管</t>
  </si>
  <si>
    <t>被覆不鏽鋼管</t>
  </si>
  <si>
    <t>銅管</t>
  </si>
  <si>
    <t>無縫鋼管</t>
  </si>
  <si>
    <t>導線</t>
  </si>
  <si>
    <t>泛用電線電纜</t>
  </si>
  <si>
    <t>低煙無毒電線電纜</t>
  </si>
  <si>
    <t>光纖</t>
  </si>
  <si>
    <t>盤、箱</t>
  </si>
  <si>
    <t>電氣盤</t>
  </si>
  <si>
    <t>弱電盤</t>
  </si>
  <si>
    <t>控制盤</t>
  </si>
  <si>
    <t>泵浦</t>
  </si>
  <si>
    <t>陸上型泵浦</t>
  </si>
  <si>
    <t>加壓泵浦</t>
  </si>
  <si>
    <t>沉水式泵浦</t>
  </si>
  <si>
    <t>熱水迴水泵</t>
  </si>
  <si>
    <t>空調泵</t>
  </si>
  <si>
    <t>消防泵</t>
  </si>
  <si>
    <t>閥</t>
  </si>
  <si>
    <t>給排水閥</t>
  </si>
  <si>
    <t>定水位閥</t>
  </si>
  <si>
    <t>水錘吸收器</t>
  </si>
  <si>
    <t>自來水特殊閥</t>
  </si>
  <si>
    <t>線槽、線架</t>
  </si>
  <si>
    <t>PVC 線槽</t>
  </si>
  <si>
    <t>變壓器</t>
  </si>
  <si>
    <t>模鑄變壓器</t>
  </si>
  <si>
    <t>油式變壓器</t>
  </si>
  <si>
    <t>非晶質變壓器</t>
  </si>
  <si>
    <t>燈具</t>
  </si>
  <si>
    <t>防爆爆具</t>
  </si>
  <si>
    <t>航空障礙燈及附屬設備</t>
  </si>
  <si>
    <t>滑行道邊燈</t>
  </si>
  <si>
    <t>開關插座</t>
  </si>
  <si>
    <t>泛用型</t>
  </si>
  <si>
    <t>防爆型</t>
  </si>
  <si>
    <t>高容量型</t>
  </si>
  <si>
    <t>匯流排</t>
  </si>
  <si>
    <t>發電機系統</t>
  </si>
  <si>
    <t>發電機及附屬設備</t>
  </si>
  <si>
    <t>黑煙淨化器</t>
  </si>
  <si>
    <t>油槽及附屬設備</t>
  </si>
  <si>
    <t>不斷電系統</t>
  </si>
  <si>
    <t>UPS</t>
  </si>
  <si>
    <t>CBS</t>
  </si>
  <si>
    <t>其他電氣材料</t>
  </si>
  <si>
    <t>監控設備</t>
  </si>
  <si>
    <t>監視設備</t>
  </si>
  <si>
    <t>監視器及附屬設備</t>
  </si>
  <si>
    <t>電力監視及附屬設備</t>
  </si>
  <si>
    <t>機械式表計</t>
  </si>
  <si>
    <t>電子式表計</t>
  </si>
  <si>
    <t>電子標示器</t>
  </si>
  <si>
    <t>資訊設備</t>
  </si>
  <si>
    <t>視聽會議設備</t>
  </si>
  <si>
    <t>門禁設備</t>
  </si>
  <si>
    <t>接地避雷設備</t>
  </si>
  <si>
    <t>避雷針及附屬設備</t>
  </si>
  <si>
    <t>接地銅棒</t>
  </si>
  <si>
    <t>離子式接地棒</t>
  </si>
  <si>
    <t>避雷器</t>
  </si>
  <si>
    <t>改良劑</t>
  </si>
  <si>
    <t>靜電消除球</t>
  </si>
  <si>
    <t>電信設備</t>
  </si>
  <si>
    <t>衛浴設備</t>
  </si>
  <si>
    <t>衛生器具</t>
  </si>
  <si>
    <t>落水頭</t>
  </si>
  <si>
    <t>清潔口</t>
  </si>
  <si>
    <t>飲水機</t>
  </si>
  <si>
    <t>熱水鍋爐</t>
  </si>
  <si>
    <t>水塔</t>
  </si>
  <si>
    <t>水箱</t>
  </si>
  <si>
    <t>污水設備</t>
  </si>
  <si>
    <t>油水分離器</t>
  </si>
  <si>
    <t>高級氣化處理設備</t>
  </si>
  <si>
    <t>粗泡式散氣設備</t>
  </si>
  <si>
    <t>濾料</t>
  </si>
  <si>
    <t>細泡式散氣設備</t>
  </si>
  <si>
    <t>快濾筒</t>
  </si>
  <si>
    <t>鼓風機</t>
  </si>
  <si>
    <t>其他給排污水材料</t>
  </si>
  <si>
    <t>避難設備</t>
  </si>
  <si>
    <t>緩降機</t>
  </si>
  <si>
    <t>滅火設備</t>
  </si>
  <si>
    <t>乾式滅火器</t>
  </si>
  <si>
    <t>泡沫滅火設備</t>
  </si>
  <si>
    <t>潔淨氣體設備</t>
  </si>
  <si>
    <t>排煙設備</t>
  </si>
  <si>
    <t>消防栓設備</t>
  </si>
  <si>
    <t>消防栓箱及附屬設備</t>
  </si>
  <si>
    <t>採水口</t>
  </si>
  <si>
    <t>空調箱</t>
  </si>
  <si>
    <t>冷卻水塔</t>
  </si>
  <si>
    <t>冷氣機</t>
  </si>
  <si>
    <t>分離式冷氣機</t>
  </si>
  <si>
    <t>窗型冷氣機</t>
  </si>
  <si>
    <t>多聯變頻冷氣機</t>
  </si>
  <si>
    <t>通風設備</t>
  </si>
  <si>
    <t>其他空調通風材料</t>
  </si>
  <si>
    <t>乾燥機</t>
  </si>
  <si>
    <t>空氣儲桶</t>
  </si>
  <si>
    <t>穿鑿洗孔工作</t>
  </si>
  <si>
    <t>洗孔</t>
  </si>
  <si>
    <t>打鑿</t>
  </si>
  <si>
    <t>鑿井</t>
  </si>
  <si>
    <t>工地費用</t>
    <phoneticPr fontId="4" type="noConversion"/>
  </si>
  <si>
    <t>主九宮格編碼</t>
    <phoneticPr fontId="131" type="noConversion"/>
  </si>
  <si>
    <t>次九宮格編碼</t>
    <phoneticPr fontId="131" type="noConversion"/>
  </si>
  <si>
    <t>分項名稱(成本價)</t>
    <phoneticPr fontId="131" type="noConversion"/>
  </si>
  <si>
    <t>材料成本總計</t>
    <phoneticPr fontId="131" type="noConversion"/>
  </si>
  <si>
    <t>折數</t>
    <phoneticPr fontId="4" type="noConversion"/>
  </si>
  <si>
    <t>打折預算</t>
    <phoneticPr fontId="138" type="noConversion"/>
  </si>
  <si>
    <t>未打折預算</t>
    <phoneticPr fontId="3" type="noConversion"/>
  </si>
  <si>
    <t>係數</t>
    <phoneticPr fontId="4" type="noConversion"/>
  </si>
  <si>
    <t>直接工程費(小計)</t>
    <phoneticPr fontId="4" type="noConversion"/>
  </si>
  <si>
    <t>發包成本(含稅)</t>
    <phoneticPr fontId="4" type="noConversion"/>
  </si>
  <si>
    <t>臨時水電設置及分攤費用</t>
    <phoneticPr fontId="3" type="noConversion"/>
  </si>
  <si>
    <t>工程綜合保險費及勞工安全衛生費(0.2%+0.23%)</t>
    <phoneticPr fontId="5" type="noConversion"/>
  </si>
  <si>
    <t>水電消防五大管線變更設計費</t>
    <phoneticPr fontId="5" type="noConversion"/>
  </si>
  <si>
    <t>施工圖繪製費用(1.05%)</t>
    <phoneticPr fontId="5" type="noConversion"/>
  </si>
  <si>
    <t>界面、維保及其他各項費用(1.2%)</t>
    <phoneticPr fontId="4" type="noConversion"/>
  </si>
  <si>
    <t>合約總價(含稅)*1.2%</t>
  </si>
  <si>
    <t>公司管理費(10%)</t>
    <phoneticPr fontId="4" type="noConversion"/>
  </si>
  <si>
    <t>合約總價(含稅)*10%</t>
    <phoneticPr fontId="4" type="noConversion"/>
  </si>
  <si>
    <t>860天=2年5月=&gt;36月</t>
    <phoneticPr fontId="3" type="noConversion"/>
  </si>
  <si>
    <t>執行成本合計(含稅)</t>
    <phoneticPr fontId="4" type="noConversion"/>
  </si>
  <si>
    <t>營業稅(5%)</t>
    <phoneticPr fontId="4" type="noConversion"/>
  </si>
  <si>
    <t>合約總價(未稅)</t>
    <phoneticPr fontId="4" type="noConversion"/>
  </si>
  <si>
    <t>業主投標價格</t>
    <phoneticPr fontId="4" type="noConversion"/>
  </si>
  <si>
    <t>合約總價(含稅)</t>
    <phoneticPr fontId="4" type="noConversion"/>
  </si>
  <si>
    <t>稅前毛利</t>
    <phoneticPr fontId="4" type="noConversion"/>
  </si>
  <si>
    <t>營所稅(17%)</t>
    <phoneticPr fontId="4" type="noConversion"/>
  </si>
  <si>
    <t>稅前毛利*17%</t>
  </si>
  <si>
    <t>淨利</t>
    <phoneticPr fontId="4" type="noConversion"/>
  </si>
  <si>
    <t>工資</t>
    <phoneticPr fontId="3" type="noConversion"/>
  </si>
  <si>
    <t>九宮</t>
    <phoneticPr fontId="131" type="noConversion"/>
  </si>
  <si>
    <t>比例</t>
    <phoneticPr fontId="3" type="noConversion"/>
  </si>
  <si>
    <t>項數</t>
    <phoneticPr fontId="3" type="noConversion"/>
  </si>
  <si>
    <t>投標係數</t>
    <phoneticPr fontId="4" type="noConversion"/>
  </si>
  <si>
    <t>材料設備折扣率</t>
    <phoneticPr fontId="4" type="noConversion"/>
  </si>
  <si>
    <t>工資折扣率</t>
    <phoneticPr fontId="4" type="noConversion"/>
  </si>
  <si>
    <t>材料設備執行預算</t>
    <phoneticPr fontId="138" type="noConversion"/>
  </si>
  <si>
    <t>工資執行預算</t>
    <phoneticPr fontId="138" type="noConversion"/>
  </si>
  <si>
    <t>執行預算複價</t>
    <phoneticPr fontId="3" type="noConversion"/>
  </si>
  <si>
    <t>報價複價</t>
    <phoneticPr fontId="3" type="noConversion"/>
  </si>
  <si>
    <t>廠商報價</t>
    <phoneticPr fontId="131" type="noConversion"/>
  </si>
  <si>
    <r>
      <rPr>
        <b/>
        <u/>
        <sz val="18"/>
        <rFont val="標楷體"/>
        <family val="4"/>
        <charset val="136"/>
      </rPr>
      <t>協成新建工程-間接成本估算表</t>
    </r>
    <r>
      <rPr>
        <b/>
        <u/>
        <sz val="18"/>
        <rFont val="Arial Narrow"/>
        <family val="2"/>
      </rPr>
      <t/>
    </r>
    <rPh sb="0" eb="2">
      <t>ヒツヨウ</t>
    </rPh>
    <rPh sb="2" eb="4">
      <t>ケイヒ</t>
    </rPh>
    <rPh sb="4" eb="6">
      <t>サンシュツ</t>
    </rPh>
    <rPh sb="6" eb="7">
      <t>ヒョウ</t>
    </rPh>
    <phoneticPr fontId="147"/>
  </si>
  <si>
    <t>CODE</t>
    <phoneticPr fontId="147"/>
  </si>
  <si>
    <r>
      <rPr>
        <b/>
        <sz val="10"/>
        <rFont val="標楷體"/>
        <family val="4"/>
        <charset val="136"/>
      </rPr>
      <t>計算依據</t>
    </r>
    <phoneticPr fontId="4" type="noConversion"/>
  </si>
  <si>
    <r>
      <rPr>
        <b/>
        <sz val="10"/>
        <rFont val="標楷體"/>
        <family val="4"/>
        <charset val="136"/>
      </rPr>
      <t>單位</t>
    </r>
    <rPh sb="0" eb="2">
      <t>タンイ</t>
    </rPh>
    <phoneticPr fontId="147"/>
  </si>
  <si>
    <r>
      <rPr>
        <b/>
        <sz val="10"/>
        <rFont val="標楷體"/>
        <family val="4"/>
        <charset val="136"/>
      </rPr>
      <t>數量</t>
    </r>
    <rPh sb="0" eb="2">
      <t>スウリョウ</t>
    </rPh>
    <phoneticPr fontId="147"/>
  </si>
  <si>
    <r>
      <rPr>
        <b/>
        <sz val="10"/>
        <rFont val="標楷體"/>
        <family val="4"/>
        <charset val="136"/>
      </rPr>
      <t>單位</t>
    </r>
  </si>
  <si>
    <r>
      <rPr>
        <b/>
        <sz val="10"/>
        <rFont val="標楷體"/>
        <family val="4"/>
        <charset val="136"/>
      </rPr>
      <t>金額</t>
    </r>
    <rPh sb="0" eb="2">
      <t>キンガク</t>
    </rPh>
    <phoneticPr fontId="147"/>
  </si>
  <si>
    <r>
      <rPr>
        <b/>
        <sz val="10"/>
        <rFont val="標楷體"/>
        <family val="4"/>
        <charset val="136"/>
      </rPr>
      <t>小計</t>
    </r>
    <rPh sb="0" eb="2">
      <t>ショウケイ</t>
    </rPh>
    <phoneticPr fontId="147"/>
  </si>
  <si>
    <r>
      <rPr>
        <b/>
        <sz val="10"/>
        <rFont val="標楷體"/>
        <family val="4"/>
        <charset val="136"/>
      </rPr>
      <t>備考</t>
    </r>
    <rPh sb="0" eb="2">
      <t>ビコウ</t>
    </rPh>
    <phoneticPr fontId="147"/>
  </si>
  <si>
    <r>
      <rPr>
        <b/>
        <sz val="10"/>
        <rFont val="標楷體"/>
        <family val="4"/>
        <charset val="136"/>
      </rPr>
      <t>（</t>
    </r>
    <r>
      <rPr>
        <b/>
        <sz val="10"/>
        <rFont val="Arial Narrow"/>
        <family val="2"/>
      </rPr>
      <t>NT$)</t>
    </r>
    <phoneticPr fontId="147"/>
  </si>
  <si>
    <t>A+B</t>
    <phoneticPr fontId="4" type="noConversion"/>
  </si>
  <si>
    <t>A</t>
    <phoneticPr fontId="4" type="noConversion"/>
  </si>
  <si>
    <r>
      <rPr>
        <b/>
        <sz val="10"/>
        <rFont val="標楷體"/>
        <family val="4"/>
        <charset val="136"/>
      </rPr>
      <t>直接成本</t>
    </r>
    <phoneticPr fontId="4" type="noConversion"/>
  </si>
  <si>
    <t>B</t>
    <phoneticPr fontId="4" type="noConversion"/>
  </si>
  <si>
    <r>
      <rPr>
        <b/>
        <sz val="10"/>
        <rFont val="標楷體"/>
        <family val="4"/>
        <charset val="136"/>
      </rPr>
      <t>間接成本</t>
    </r>
    <phoneticPr fontId="4" type="noConversion"/>
  </si>
  <si>
    <t>B-1</t>
    <phoneticPr fontId="4" type="noConversion"/>
  </si>
  <si>
    <r>
      <rPr>
        <sz val="10"/>
        <rFont val="標楷體"/>
        <family val="4"/>
        <charset val="136"/>
      </rPr>
      <t>工地人事費用</t>
    </r>
    <rPh sb="0" eb="2">
      <t>ロウム</t>
    </rPh>
    <rPh sb="2" eb="4">
      <t>コウジ</t>
    </rPh>
    <rPh sb="4" eb="5">
      <t>ヒ</t>
    </rPh>
    <phoneticPr fontId="147"/>
  </si>
  <si>
    <r>
      <rPr>
        <sz val="10"/>
        <rFont val="標楷體"/>
        <family val="4"/>
        <charset val="136"/>
      </rPr>
      <t>總人數</t>
    </r>
    <phoneticPr fontId="147"/>
  </si>
  <si>
    <r>
      <rPr>
        <sz val="10"/>
        <rFont val="標楷體"/>
        <family val="4"/>
        <charset val="136"/>
      </rPr>
      <t>人</t>
    </r>
    <phoneticPr fontId="147"/>
  </si>
  <si>
    <r>
      <rPr>
        <b/>
        <sz val="10"/>
        <rFont val="標楷體"/>
        <family val="4"/>
        <charset val="136"/>
      </rPr>
      <t>主要工程預計工期</t>
    </r>
    <phoneticPr fontId="4" type="noConversion"/>
  </si>
  <si>
    <r>
      <rPr>
        <b/>
        <sz val="10"/>
        <rFont val="標楷體"/>
        <family val="4"/>
        <charset val="136"/>
      </rPr>
      <t>個月</t>
    </r>
    <rPh sb="1" eb="2">
      <t>ゲツ</t>
    </rPh>
    <phoneticPr fontId="147"/>
  </si>
  <si>
    <t>專案經理</t>
    <rPh sb="0" eb="1">
      <t>フク</t>
    </rPh>
    <rPh sb="1" eb="2">
      <t>リ</t>
    </rPh>
    <phoneticPr fontId="147"/>
  </si>
  <si>
    <r>
      <rPr>
        <sz val="10"/>
        <rFont val="標楷體"/>
        <family val="4"/>
        <charset val="136"/>
      </rPr>
      <t>人</t>
    </r>
    <rPh sb="0" eb="1">
      <t>ヒト</t>
    </rPh>
    <phoneticPr fontId="147"/>
  </si>
  <si>
    <r>
      <rPr>
        <sz val="10"/>
        <rFont val="標楷體"/>
        <family val="4"/>
        <charset val="136"/>
      </rPr>
      <t>個月</t>
    </r>
    <rPh sb="1" eb="2">
      <t>ゲツ</t>
    </rPh>
    <phoneticPr fontId="147"/>
  </si>
  <si>
    <r>
      <rPr>
        <sz val="10"/>
        <rFont val="標楷體"/>
        <family val="4"/>
        <charset val="136"/>
      </rPr>
      <t>工地主任</t>
    </r>
    <rPh sb="0" eb="2">
      <t>シュニン</t>
    </rPh>
    <phoneticPr fontId="147"/>
  </si>
  <si>
    <r>
      <rPr>
        <sz val="10"/>
        <rFont val="標楷體"/>
        <family val="4"/>
        <charset val="136"/>
      </rPr>
      <t>系統工程師</t>
    </r>
    <rPh sb="0" eb="5">
      <t>ギジュツ</t>
    </rPh>
    <phoneticPr fontId="147"/>
  </si>
  <si>
    <r>
      <rPr>
        <sz val="10"/>
        <rFont val="標楷體"/>
        <family val="4"/>
        <charset val="136"/>
      </rPr>
      <t>一般工程師</t>
    </r>
    <rPh sb="0" eb="5">
      <t>ズメン</t>
    </rPh>
    <phoneticPr fontId="147"/>
  </si>
  <si>
    <r>
      <rPr>
        <sz val="10"/>
        <rFont val="標楷體"/>
        <family val="4"/>
        <charset val="136"/>
      </rPr>
      <t>助理工程師</t>
    </r>
    <rPh sb="0" eb="5">
      <t>ズメン</t>
    </rPh>
    <phoneticPr fontId="147"/>
  </si>
  <si>
    <r>
      <rPr>
        <sz val="10"/>
        <rFont val="標楷體"/>
        <family val="4"/>
        <charset val="136"/>
      </rPr>
      <t>品管工程師</t>
    </r>
    <rPh sb="0" eb="5">
      <t>ズメン</t>
    </rPh>
    <phoneticPr fontId="147"/>
  </si>
  <si>
    <r>
      <rPr>
        <sz val="10"/>
        <rFont val="標楷體"/>
        <family val="4"/>
        <charset val="136"/>
      </rPr>
      <t>勞安工程師</t>
    </r>
    <rPh sb="0" eb="2">
      <t>アンゼン</t>
    </rPh>
    <phoneticPr fontId="147"/>
  </si>
  <si>
    <r>
      <rPr>
        <sz val="10"/>
        <rFont val="標楷體"/>
        <family val="4"/>
        <charset val="136"/>
      </rPr>
      <t>事務小姐</t>
    </r>
    <rPh sb="0" eb="4">
      <t>ジム</t>
    </rPh>
    <phoneticPr fontId="147"/>
  </si>
  <si>
    <r>
      <rPr>
        <sz val="10"/>
        <rFont val="標楷體"/>
        <family val="4"/>
        <charset val="136"/>
      </rPr>
      <t>繪圖小姐</t>
    </r>
    <rPh sb="0" eb="2">
      <t>ロウム</t>
    </rPh>
    <rPh sb="2" eb="4">
      <t>コウジヒ</t>
    </rPh>
    <phoneticPr fontId="147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</si>
  <si>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rPh sb="3" eb="4">
      <t>ネン</t>
    </rPh>
    <rPh sb="5" eb="6">
      <t>ガツ</t>
    </rPh>
    <rPh sb="9" eb="10">
      <t>ネン</t>
    </rPh>
    <rPh sb="11" eb="12">
      <t>ガツ</t>
    </rPh>
    <phoneticPr fontId="147"/>
  </si>
  <si>
    <r>
      <rPr>
        <sz val="10"/>
        <rFont val="標楷體"/>
        <family val="4"/>
        <charset val="136"/>
      </rPr>
      <t>圖面繪製</t>
    </r>
    <rPh sb="0" eb="2">
      <t>ズメンニホンジン</t>
    </rPh>
    <phoneticPr fontId="147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</si>
  <si>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phoneticPr fontId="147"/>
  </si>
  <si>
    <r>
      <rPr>
        <b/>
        <sz val="10"/>
        <rFont val="標楷體"/>
        <family val="4"/>
        <charset val="136"/>
      </rPr>
      <t>保固工程預計工期</t>
    </r>
    <phoneticPr fontId="4" type="noConversion"/>
  </si>
  <si>
    <r>
      <rPr>
        <sz val="10"/>
        <rFont val="標楷體"/>
        <family val="4"/>
        <charset val="136"/>
      </rPr>
      <t>圖面外包繪製</t>
    </r>
    <phoneticPr fontId="4" type="noConversion"/>
  </si>
  <si>
    <r>
      <rPr>
        <sz val="10"/>
        <rFont val="標楷體"/>
        <family val="4"/>
        <charset val="136"/>
      </rPr>
      <t>式</t>
    </r>
    <rPh sb="0" eb="1">
      <t>シキ</t>
    </rPh>
    <phoneticPr fontId="147"/>
  </si>
  <si>
    <r>
      <rPr>
        <b/>
        <sz val="10"/>
        <rFont val="標楷體"/>
        <family val="4"/>
        <charset val="136"/>
      </rPr>
      <t>工地人事費計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3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</t>
    </rPh>
    <rPh sb="3" eb="4">
      <t>ケイ</t>
    </rPh>
    <phoneticPr fontId="147"/>
  </si>
  <si>
    <t>B-2</t>
    <phoneticPr fontId="4" type="noConversion"/>
  </si>
  <si>
    <r>
      <rPr>
        <sz val="10"/>
        <rFont val="標楷體"/>
        <family val="4"/>
        <charset val="136"/>
      </rPr>
      <t>工務所設置費</t>
    </r>
    <rPh sb="0" eb="2">
      <t>ジム</t>
    </rPh>
    <rPh sb="2" eb="3">
      <t>ショ</t>
    </rPh>
    <rPh sb="3" eb="4">
      <t>ヒ</t>
    </rPh>
    <phoneticPr fontId="147"/>
  </si>
  <si>
    <r>
      <rPr>
        <sz val="10"/>
        <color indexed="10"/>
        <rFont val="細明體"/>
        <family val="3"/>
        <charset val="136"/>
      </rPr>
      <t>◎</t>
    </r>
  </si>
  <si>
    <r>
      <t>(</t>
    </r>
    <r>
      <rPr>
        <sz val="10"/>
        <rFont val="標楷體"/>
        <family val="4"/>
        <charset val="136"/>
      </rPr>
      <t>工務所</t>
    </r>
    <r>
      <rPr>
        <sz val="10"/>
        <rFont val="Arial Narrow"/>
        <family val="2"/>
      </rPr>
      <t>)</t>
    </r>
    <rPh sb="0" eb="2">
      <t>シュクシャ</t>
    </rPh>
    <phoneticPr fontId="147"/>
  </si>
  <si>
    <r>
      <rPr>
        <sz val="10"/>
        <rFont val="標楷體"/>
        <family val="4"/>
        <charset val="136"/>
      </rPr>
      <t>間</t>
    </r>
    <rPh sb="0" eb="1">
      <t>ヘヤ</t>
    </rPh>
    <phoneticPr fontId="147"/>
  </si>
  <si>
    <r>
      <t>(</t>
    </r>
    <r>
      <rPr>
        <sz val="10"/>
        <rFont val="標楷體"/>
        <family val="4"/>
        <charset val="136"/>
      </rPr>
      <t>貨櫃屋</t>
    </r>
    <r>
      <rPr>
        <sz val="10"/>
        <rFont val="Arial Narrow"/>
        <family val="2"/>
      </rPr>
      <t>)</t>
    </r>
    <rPh sb="0" eb="2">
      <t>シュクシャ</t>
    </rPh>
    <phoneticPr fontId="147"/>
  </si>
  <si>
    <r>
      <t>(</t>
    </r>
    <r>
      <rPr>
        <sz val="10"/>
        <rFont val="標楷體"/>
        <family val="4"/>
        <charset val="136"/>
      </rPr>
      <t>宿舎</t>
    </r>
    <r>
      <rPr>
        <sz val="10"/>
        <rFont val="Arial Narrow"/>
        <family val="2"/>
      </rPr>
      <t>)</t>
    </r>
    <rPh sb="1" eb="3">
      <t>シュクシャ</t>
    </rPh>
    <phoneticPr fontId="147"/>
  </si>
  <si>
    <r>
      <rPr>
        <sz val="10"/>
        <rFont val="標楷體"/>
        <family val="4"/>
        <charset val="136"/>
      </rPr>
      <t>男生宿舎</t>
    </r>
    <phoneticPr fontId="4" type="noConversion"/>
  </si>
  <si>
    <r>
      <rPr>
        <sz val="10"/>
        <rFont val="標楷體"/>
        <family val="4"/>
        <charset val="136"/>
      </rPr>
      <t>女生宿舎</t>
    </r>
    <phoneticPr fontId="4" type="noConversion"/>
  </si>
  <si>
    <r>
      <t>(</t>
    </r>
    <r>
      <rPr>
        <sz val="10"/>
        <rFont val="標楷體"/>
        <family val="4"/>
        <charset val="136"/>
      </rPr>
      <t>新購物品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</si>
  <si>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辦公桌、椅</t>
    </r>
    <rPh sb="0" eb="1">
      <t>ツクエ</t>
    </rPh>
    <rPh sb="2" eb="4">
      <t>イス</t>
    </rPh>
    <phoneticPr fontId="147"/>
  </si>
  <si>
    <r>
      <rPr>
        <sz val="10"/>
        <rFont val="標楷體"/>
        <family val="4"/>
        <charset val="136"/>
      </rPr>
      <t>組</t>
    </r>
    <rPh sb="0" eb="1">
      <t>ダイ</t>
    </rPh>
    <phoneticPr fontId="147"/>
  </si>
  <si>
    <r>
      <rPr>
        <sz val="8"/>
        <rFont val="標楷體"/>
        <family val="4"/>
        <charset val="136"/>
      </rPr>
      <t>網路價</t>
    </r>
    <phoneticPr fontId="4" type="noConversion"/>
  </si>
  <si>
    <r>
      <rPr>
        <sz val="10"/>
        <rFont val="標楷體"/>
        <family val="4"/>
        <charset val="136"/>
      </rPr>
      <t>理想櫃</t>
    </r>
    <phoneticPr fontId="4" type="noConversion"/>
  </si>
  <si>
    <r>
      <rPr>
        <sz val="10"/>
        <rFont val="標楷體"/>
        <family val="4"/>
        <charset val="136"/>
      </rPr>
      <t>只</t>
    </r>
    <phoneticPr fontId="147"/>
  </si>
  <si>
    <r>
      <rPr>
        <sz val="10"/>
        <rFont val="標楷體"/>
        <family val="4"/>
        <charset val="136"/>
      </rPr>
      <t>上下櫃</t>
    </r>
    <phoneticPr fontId="4" type="noConversion"/>
  </si>
  <si>
    <r>
      <rPr>
        <sz val="10"/>
        <rFont val="標楷體"/>
        <family val="4"/>
        <charset val="136"/>
      </rPr>
      <t>組</t>
    </r>
    <phoneticPr fontId="147"/>
  </si>
  <si>
    <r>
      <rPr>
        <sz val="10"/>
        <rFont val="標楷體"/>
        <family val="4"/>
        <charset val="136"/>
      </rPr>
      <t>會議桌</t>
    </r>
    <phoneticPr fontId="4" type="noConversion"/>
  </si>
  <si>
    <r>
      <rPr>
        <sz val="10"/>
        <rFont val="標楷體"/>
        <family val="4"/>
        <charset val="136"/>
      </rPr>
      <t>會議椅</t>
    </r>
    <phoneticPr fontId="4" type="noConversion"/>
  </si>
  <si>
    <r>
      <rPr>
        <sz val="10"/>
        <rFont val="標楷體"/>
        <family val="4"/>
        <charset val="136"/>
      </rPr>
      <t>電話機</t>
    </r>
    <phoneticPr fontId="4" type="noConversion"/>
  </si>
  <si>
    <r>
      <rPr>
        <sz val="10"/>
        <rFont val="標楷體"/>
        <family val="4"/>
        <charset val="136"/>
      </rPr>
      <t>電話交換機</t>
    </r>
    <phoneticPr fontId="4" type="noConversion"/>
  </si>
  <si>
    <r>
      <rPr>
        <sz val="10"/>
        <rFont val="標楷體"/>
        <family val="4"/>
        <charset val="136"/>
      </rPr>
      <t>電話機佈線</t>
    </r>
    <phoneticPr fontId="4" type="noConversion"/>
  </si>
  <si>
    <r>
      <rPr>
        <sz val="10"/>
        <rFont val="標楷體"/>
        <family val="4"/>
        <charset val="136"/>
      </rPr>
      <t>式</t>
    </r>
    <phoneticPr fontId="147"/>
  </si>
  <si>
    <r>
      <rPr>
        <sz val="10"/>
        <rFont val="標楷體"/>
        <family val="4"/>
        <charset val="136"/>
      </rPr>
      <t>桌上型電腦</t>
    </r>
    <phoneticPr fontId="147"/>
  </si>
  <si>
    <r>
      <rPr>
        <sz val="10"/>
        <rFont val="標楷體"/>
        <family val="4"/>
        <charset val="136"/>
      </rPr>
      <t>台</t>
    </r>
    <rPh sb="0" eb="1">
      <t>ダイ</t>
    </rPh>
    <phoneticPr fontId="147"/>
  </si>
  <si>
    <r>
      <rPr>
        <sz val="10"/>
        <rFont val="標楷體"/>
        <family val="4"/>
        <charset val="136"/>
      </rPr>
      <t>電冰箱</t>
    </r>
    <phoneticPr fontId="4" type="noConversion"/>
  </si>
  <si>
    <r>
      <rPr>
        <sz val="10"/>
        <rFont val="標楷體"/>
        <family val="4"/>
        <charset val="136"/>
      </rPr>
      <t>冷氣機</t>
    </r>
    <phoneticPr fontId="4" type="noConversion"/>
  </si>
  <si>
    <r>
      <rPr>
        <sz val="10"/>
        <rFont val="標楷體"/>
        <family val="4"/>
        <charset val="136"/>
      </rPr>
      <t>數位相機</t>
    </r>
    <phoneticPr fontId="4" type="noConversion"/>
  </si>
  <si>
    <r>
      <t>IP</t>
    </r>
    <r>
      <rPr>
        <sz val="10"/>
        <rFont val="標楷體"/>
        <family val="4"/>
        <charset val="136"/>
      </rPr>
      <t>分享器</t>
    </r>
    <phoneticPr fontId="4" type="noConversion"/>
  </si>
  <si>
    <r>
      <rPr>
        <sz val="10"/>
        <rFont val="標楷體"/>
        <family val="4"/>
        <charset val="136"/>
      </rPr>
      <t>其他</t>
    </r>
    <phoneticPr fontId="147"/>
  </si>
  <si>
    <r>
      <rPr>
        <sz val="10"/>
        <rFont val="標楷體"/>
        <family val="4"/>
        <charset val="136"/>
      </rPr>
      <t>次</t>
    </r>
    <phoneticPr fontId="147"/>
  </si>
  <si>
    <r>
      <t>(</t>
    </r>
    <r>
      <rPr>
        <sz val="10"/>
        <rFont val="標楷體"/>
        <family val="4"/>
        <charset val="136"/>
      </rPr>
      <t>租用物品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</si>
  <si>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影印事務機</t>
    </r>
    <rPh sb="0" eb="3">
      <t>キ</t>
    </rPh>
    <phoneticPr fontId="147"/>
  </si>
  <si>
    <r>
      <rPr>
        <sz val="10"/>
        <rFont val="標楷體"/>
        <family val="4"/>
        <charset val="136"/>
      </rPr>
      <t>出圖機</t>
    </r>
    <rPh sb="0" eb="3">
      <t>ツクエ</t>
    </rPh>
    <phoneticPr fontId="147"/>
  </si>
  <si>
    <r>
      <t>A0</t>
    </r>
    <r>
      <rPr>
        <sz val="10"/>
        <rFont val="細明體"/>
        <family val="3"/>
        <charset val="136"/>
      </rPr>
      <t>機</t>
    </r>
    <phoneticPr fontId="147"/>
  </si>
  <si>
    <r>
      <rPr>
        <b/>
        <sz val="10"/>
        <rFont val="標楷體"/>
        <family val="4"/>
        <charset val="136"/>
      </rPr>
      <t>工務所設置費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ロウムヒケイ</t>
    </rPh>
    <phoneticPr fontId="147"/>
  </si>
  <si>
    <t>B-3</t>
    <phoneticPr fontId="4" type="noConversion"/>
  </si>
  <si>
    <r>
      <rPr>
        <sz val="10"/>
        <rFont val="標楷體"/>
        <family val="4"/>
        <charset val="136"/>
      </rPr>
      <t>工務所事務費</t>
    </r>
    <rPh sb="0" eb="2">
      <t>ジム</t>
    </rPh>
    <rPh sb="2" eb="3">
      <t>ショ</t>
    </rPh>
    <rPh sb="3" eb="4">
      <t>ヒ</t>
    </rPh>
    <phoneticPr fontId="147"/>
  </si>
  <si>
    <r>
      <t>(</t>
    </r>
    <r>
      <rPr>
        <sz val="10"/>
        <rFont val="標楷體"/>
        <family val="4"/>
        <charset val="136"/>
      </rPr>
      <t>消耗品費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</si>
  <si>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飲水機</t>
    </r>
    <phoneticPr fontId="4" type="noConversion"/>
  </si>
  <si>
    <r>
      <rPr>
        <sz val="10"/>
        <rFont val="標楷體"/>
        <family val="4"/>
        <charset val="136"/>
      </rPr>
      <t>電費</t>
    </r>
    <phoneticPr fontId="4" type="noConversion"/>
  </si>
  <si>
    <r>
      <rPr>
        <sz val="10"/>
        <rFont val="標楷體"/>
        <family val="4"/>
        <charset val="136"/>
      </rPr>
      <t>水費</t>
    </r>
    <phoneticPr fontId="4" type="noConversion"/>
  </si>
  <si>
    <r>
      <rPr>
        <sz val="10"/>
        <rFont val="標楷體"/>
        <family val="4"/>
        <charset val="136"/>
      </rPr>
      <t>電話費</t>
    </r>
    <phoneticPr fontId="4" type="noConversion"/>
  </si>
  <si>
    <t>線</t>
    <rPh sb="0" eb="1">
      <t>ヒト</t>
    </rPh>
    <phoneticPr fontId="147"/>
  </si>
  <si>
    <r>
      <rPr>
        <sz val="10"/>
        <rFont val="標楷體"/>
        <family val="4"/>
        <charset val="136"/>
      </rPr>
      <t>網路費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</si>
  <si>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ヒト</t>
    </rPh>
    <phoneticPr fontId="147"/>
  </si>
  <si>
    <r>
      <rPr>
        <sz val="10"/>
        <rFont val="標楷體"/>
        <family val="4"/>
        <charset val="136"/>
      </rPr>
      <t>文具用品</t>
    </r>
    <r>
      <rPr>
        <sz val="10"/>
        <rFont val="Arial Narrow"/>
        <family val="2"/>
      </rPr>
      <t>-</t>
    </r>
    <r>
      <rPr>
        <sz val="10"/>
        <rFont val="標楷體"/>
        <family val="4"/>
        <charset val="136"/>
      </rPr>
      <t>個人</t>
    </r>
    <phoneticPr fontId="4" type="noConversion"/>
  </si>
  <si>
    <r>
      <rPr>
        <sz val="10"/>
        <rFont val="標楷體"/>
        <family val="4"/>
        <charset val="136"/>
      </rPr>
      <t>事務用品</t>
    </r>
    <phoneticPr fontId="4" type="noConversion"/>
  </si>
  <si>
    <r>
      <rPr>
        <sz val="10"/>
        <rFont val="標楷體"/>
        <family val="4"/>
        <charset val="136"/>
      </rPr>
      <t>快遞費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</si>
  <si>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-A4</t>
    </r>
    <phoneticPr fontId="4" type="noConversion"/>
  </si>
  <si>
    <r>
      <rPr>
        <sz val="10"/>
        <rFont val="標楷體"/>
        <family val="4"/>
        <charset val="136"/>
      </rPr>
      <t>箱</t>
    </r>
    <rPh sb="0" eb="1">
      <t>ダイ</t>
    </rPh>
    <phoneticPr fontId="147"/>
  </si>
  <si>
    <r>
      <t>1</t>
    </r>
    <r>
      <rPr>
        <sz val="10"/>
        <rFont val="標楷體"/>
        <family val="4"/>
        <charset val="136"/>
      </rPr>
      <t>箱</t>
    </r>
    <r>
      <rPr>
        <sz val="10"/>
        <rFont val="Arial Narrow"/>
        <family val="2"/>
      </rPr>
      <t>=2500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</si>
  <si>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-A3</t>
    </r>
    <phoneticPr fontId="4" type="noConversion"/>
  </si>
  <si>
    <r>
      <rPr>
        <sz val="10"/>
        <rFont val="標楷體"/>
        <family val="4"/>
        <charset val="136"/>
      </rPr>
      <t>施工圖紙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</si>
  <si>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ダイ</t>
    </rPh>
    <phoneticPr fontId="147"/>
  </si>
  <si>
    <r>
      <t>A1=80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</si>
  <si>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施工圖墨水</t>
    </r>
    <phoneticPr fontId="4" type="noConversion"/>
  </si>
  <si>
    <r>
      <rPr>
        <sz val="10"/>
        <rFont val="標楷體"/>
        <family val="4"/>
        <charset val="136"/>
      </rPr>
      <t>電腦維修</t>
    </r>
    <phoneticPr fontId="4" type="noConversion"/>
  </si>
  <si>
    <r>
      <rPr>
        <sz val="10"/>
        <rFont val="標楷體"/>
        <family val="4"/>
        <charset val="136"/>
      </rPr>
      <t>工地拜拜</t>
    </r>
    <phoneticPr fontId="4" type="noConversion"/>
  </si>
  <si>
    <r>
      <rPr>
        <sz val="10"/>
        <rFont val="標楷體"/>
        <family val="4"/>
        <charset val="136"/>
      </rPr>
      <t>雜支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衛生紙、垃圾袋</t>
    </r>
    <r>
      <rPr>
        <sz val="10"/>
        <rFont val="Arial Narrow"/>
        <family val="2"/>
      </rPr>
      <t>)</t>
    </r>
    <phoneticPr fontId="4" type="noConversion"/>
  </si>
  <si>
    <r>
      <rPr>
        <b/>
        <sz val="10"/>
        <rFont val="標楷體"/>
        <family val="4"/>
        <charset val="136"/>
      </rPr>
      <t>工務所事務費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2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</si>
  <si>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B-4</t>
    <phoneticPr fontId="4" type="noConversion"/>
  </si>
  <si>
    <r>
      <rPr>
        <sz val="10"/>
        <rFont val="標楷體"/>
        <family val="4"/>
        <charset val="136"/>
      </rPr>
      <t>洽公差旅費</t>
    </r>
    <phoneticPr fontId="147"/>
  </si>
  <si>
    <r>
      <rPr>
        <sz val="10"/>
        <rFont val="標楷體"/>
        <family val="4"/>
        <charset val="136"/>
      </rPr>
      <t>外縣市返回公司</t>
    </r>
    <phoneticPr fontId="147"/>
  </si>
  <si>
    <r>
      <rPr>
        <sz val="10"/>
        <rFont val="標楷體"/>
        <family val="4"/>
        <charset val="136"/>
      </rPr>
      <t>出差旅費</t>
    </r>
    <rPh sb="0" eb="2">
      <t>シュッチョウ</t>
    </rPh>
    <rPh sb="2" eb="4">
      <t>リョヒ</t>
    </rPh>
    <phoneticPr fontId="147"/>
  </si>
  <si>
    <r>
      <rPr>
        <sz val="10"/>
        <rFont val="標楷體"/>
        <family val="4"/>
        <charset val="136"/>
      </rPr>
      <t>回</t>
    </r>
    <rPh sb="0" eb="1">
      <t>カイ</t>
    </rPh>
    <phoneticPr fontId="147"/>
  </si>
  <si>
    <r>
      <rPr>
        <sz val="10"/>
        <rFont val="標楷體"/>
        <family val="4"/>
        <charset val="136"/>
      </rPr>
      <t>廠驗費用</t>
    </r>
    <rPh sb="0" eb="2">
      <t>タチアケンサヒヨウ</t>
    </rPh>
    <phoneticPr fontId="147"/>
  </si>
  <si>
    <r>
      <rPr>
        <b/>
        <sz val="10"/>
        <rFont val="標楷體"/>
        <family val="4"/>
        <charset val="136"/>
      </rPr>
      <t>洽公差旅費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4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</si>
  <si>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B-5</t>
    <phoneticPr fontId="4" type="noConversion"/>
  </si>
  <si>
    <t>交際費</t>
    <phoneticPr fontId="147"/>
  </si>
  <si>
    <r>
      <t>800/</t>
    </r>
    <r>
      <rPr>
        <sz val="10"/>
        <rFont val="細明體"/>
        <family val="3"/>
        <charset val="136"/>
      </rPr>
      <t>人次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季</t>
    </r>
    <phoneticPr fontId="4" type="noConversion"/>
  </si>
  <si>
    <r>
      <rPr>
        <b/>
        <sz val="10"/>
        <rFont val="標楷體"/>
        <family val="4"/>
        <charset val="136"/>
      </rPr>
      <t>交際費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5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</si>
  <si>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B-6</t>
    <phoneticPr fontId="4" type="noConversion"/>
  </si>
  <si>
    <r>
      <rPr>
        <sz val="10"/>
        <rFont val="標楷體"/>
        <family val="4"/>
        <charset val="136"/>
      </rPr>
      <t>工地安全衛生費</t>
    </r>
    <phoneticPr fontId="147"/>
  </si>
  <si>
    <r>
      <rPr>
        <sz val="10"/>
        <rFont val="標楷體"/>
        <family val="4"/>
        <charset val="136"/>
      </rPr>
      <t>ｘ</t>
    </r>
    <phoneticPr fontId="147"/>
  </si>
  <si>
    <r>
      <rPr>
        <b/>
        <sz val="10"/>
        <rFont val="標楷體"/>
        <family val="4"/>
        <charset val="136"/>
      </rPr>
      <t>工地安全衛生費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6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</si>
  <si>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B-7</t>
    <phoneticPr fontId="4" type="noConversion"/>
  </si>
  <si>
    <r>
      <rPr>
        <sz val="10"/>
        <rFont val="標楷體"/>
        <family val="4"/>
        <charset val="136"/>
      </rPr>
      <t>保險費</t>
    </r>
    <phoneticPr fontId="4" type="noConversion"/>
  </si>
  <si>
    <r>
      <rPr>
        <b/>
        <sz val="10"/>
        <rFont val="標楷體"/>
        <family val="4"/>
        <charset val="136"/>
      </rPr>
      <t>保險費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7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</si>
  <si>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B-8</t>
    <phoneticPr fontId="4" type="noConversion"/>
  </si>
  <si>
    <r>
      <rPr>
        <sz val="10"/>
        <rFont val="標楷體"/>
        <family val="4"/>
        <charset val="136"/>
      </rPr>
      <t>印花稅</t>
    </r>
    <phoneticPr fontId="4" type="noConversion"/>
  </si>
  <si>
    <r>
      <rPr>
        <b/>
        <sz val="10"/>
        <rFont val="標楷體"/>
        <family val="4"/>
        <charset val="136"/>
      </rPr>
      <t>印花稅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8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</si>
  <si>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B-9</t>
    <phoneticPr fontId="4" type="noConversion"/>
  </si>
  <si>
    <r>
      <rPr>
        <sz val="10"/>
        <rFont val="標楷體"/>
        <family val="4"/>
        <charset val="136"/>
      </rPr>
      <t>利息費用</t>
    </r>
    <phoneticPr fontId="4" type="noConversion"/>
  </si>
  <si>
    <r>
      <rPr>
        <sz val="10"/>
        <rFont val="標楷體"/>
        <family val="4"/>
        <charset val="136"/>
      </rPr>
      <t>年利</t>
    </r>
    <phoneticPr fontId="4" type="noConversion"/>
  </si>
  <si>
    <r>
      <rPr>
        <sz val="10"/>
        <rFont val="標楷體"/>
        <family val="4"/>
        <charset val="136"/>
      </rPr>
      <t>成數</t>
    </r>
    <phoneticPr fontId="4" type="noConversion"/>
  </si>
  <si>
    <r>
      <rPr>
        <sz val="10"/>
        <rFont val="標楷體"/>
        <family val="4"/>
        <charset val="136"/>
      </rPr>
      <t>押標金</t>
    </r>
    <phoneticPr fontId="4" type="noConversion"/>
  </si>
  <si>
    <r>
      <rPr>
        <sz val="10"/>
        <rFont val="標楷體"/>
        <family val="4"/>
        <charset val="136"/>
      </rPr>
      <t>履約保證金</t>
    </r>
    <phoneticPr fontId="4" type="noConversion"/>
  </si>
  <si>
    <r>
      <rPr>
        <sz val="10"/>
        <rFont val="標楷體"/>
        <family val="4"/>
        <charset val="136"/>
      </rPr>
      <t>工程款利息費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週轉金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</si>
  <si>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保固保證金</t>
    </r>
    <phoneticPr fontId="4" type="noConversion"/>
  </si>
  <si>
    <r>
      <rPr>
        <sz val="10"/>
        <rFont val="標楷體"/>
        <family val="4"/>
        <charset val="136"/>
      </rPr>
      <t>年</t>
    </r>
    <phoneticPr fontId="147"/>
  </si>
  <si>
    <r>
      <rPr>
        <b/>
        <sz val="10"/>
        <rFont val="標楷體"/>
        <family val="4"/>
        <charset val="136"/>
      </rPr>
      <t>利息費用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9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</si>
  <si>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B-10</t>
    <phoneticPr fontId="4" type="noConversion"/>
  </si>
  <si>
    <r>
      <rPr>
        <sz val="10"/>
        <rFont val="標楷體"/>
        <family val="4"/>
        <charset val="136"/>
      </rPr>
      <t>工務部份分攤</t>
    </r>
    <phoneticPr fontId="4" type="noConversion"/>
  </si>
  <si>
    <r>
      <rPr>
        <b/>
        <sz val="10"/>
        <rFont val="標楷體"/>
        <family val="4"/>
        <charset val="136"/>
      </rPr>
      <t>工務部份分攤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10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</si>
  <si>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r>
      <rPr>
        <b/>
        <u/>
        <sz val="10"/>
        <rFont val="標楷體"/>
        <family val="4"/>
        <charset val="136"/>
      </rPr>
      <t>間接成本計</t>
    </r>
    <rPh sb="0" eb="2">
      <t>ケイヒ</t>
    </rPh>
    <rPh sb="2" eb="3">
      <t>ケイ</t>
    </rPh>
    <phoneticPr fontId="147"/>
  </si>
  <si>
    <r>
      <rPr>
        <sz val="10"/>
        <rFont val="細明體"/>
        <family val="3"/>
        <charset val="136"/>
      </rPr>
      <t>影印機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月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送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7000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r>
      <rPr>
        <sz val="10"/>
        <rFont val="細明體"/>
        <family val="3"/>
        <charset val="136"/>
      </rPr>
      <t>再增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元可印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10000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或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彩色</t>
    </r>
    <r>
      <rPr>
        <sz val="10"/>
        <rFont val="Arial Narrow"/>
        <family val="2"/>
      </rPr>
      <t>875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phoneticPr fontId="4" type="noConversion"/>
  </si>
  <si>
    <t>回上一頁</t>
    <phoneticPr fontId="3" type="noConversion"/>
  </si>
  <si>
    <t>成本分析表</t>
    <phoneticPr fontId="3" type="noConversion"/>
  </si>
  <si>
    <t>公司管理費(12%)</t>
    <phoneticPr fontId="4" type="noConversion"/>
  </si>
  <si>
    <t>合約總價(含稅)*12%</t>
    <phoneticPr fontId="4" type="noConversion"/>
  </si>
  <si>
    <t>直接成本</t>
    <phoneticPr fontId="3" type="noConversion"/>
  </si>
  <si>
    <t>回成本分析</t>
    <phoneticPr fontId="3" type="noConversion"/>
  </si>
  <si>
    <t>業務拓展費用(0.8%)</t>
    <phoneticPr fontId="4" type="noConversion"/>
  </si>
  <si>
    <t>合約總價(含稅)*0.8%</t>
    <phoneticPr fontId="3" type="noConversion"/>
  </si>
  <si>
    <t>政府等申請手續費</t>
    <rPh sb="0" eb="2">
      <t>カンチョウ</t>
    </rPh>
    <rPh sb="2" eb="3">
      <t>トウ</t>
    </rPh>
    <rPh sb="3" eb="5">
      <t>シンセイ</t>
    </rPh>
    <rPh sb="5" eb="8">
      <t>テスウリョウ</t>
    </rPh>
    <phoneticPr fontId="147"/>
  </si>
  <si>
    <t>送水</t>
    <phoneticPr fontId="4" type="noConversion"/>
  </si>
  <si>
    <t>戶</t>
    <phoneticPr fontId="4" type="noConversion"/>
  </si>
  <si>
    <t>式</t>
    <rPh sb="0" eb="1">
      <t>シキ</t>
    </rPh>
    <phoneticPr fontId="147"/>
  </si>
  <si>
    <t>送電</t>
    <phoneticPr fontId="4" type="noConversion"/>
  </si>
  <si>
    <t>第一階</t>
    <phoneticPr fontId="4" type="noConversion"/>
  </si>
  <si>
    <t>風管工程</t>
    <phoneticPr fontId="4" type="noConversion"/>
  </si>
  <si>
    <t>填塞工作</t>
    <phoneticPr fontId="4" type="noConversion"/>
  </si>
  <si>
    <t>塑膠管</t>
    <phoneticPr fontId="4" type="noConversion"/>
  </si>
  <si>
    <t>金屬管</t>
    <phoneticPr fontId="4" type="noConversion"/>
  </si>
  <si>
    <t>導線</t>
    <phoneticPr fontId="4" type="noConversion"/>
  </si>
  <si>
    <t>盤、箱</t>
    <phoneticPr fontId="4" type="noConversion"/>
  </si>
  <si>
    <t>泵浦</t>
    <phoneticPr fontId="4" type="noConversion"/>
  </si>
  <si>
    <t>閥</t>
    <phoneticPr fontId="4" type="noConversion"/>
  </si>
  <si>
    <t>線槽、線架</t>
    <phoneticPr fontId="4" type="noConversion"/>
  </si>
  <si>
    <t>電氣系統</t>
    <phoneticPr fontId="4" type="noConversion"/>
  </si>
  <si>
    <t>變壓器</t>
    <phoneticPr fontId="4" type="noConversion"/>
  </si>
  <si>
    <t>燈具</t>
    <phoneticPr fontId="4" type="noConversion"/>
  </si>
  <si>
    <t>開關插座</t>
    <phoneticPr fontId="4" type="noConversion"/>
  </si>
  <si>
    <t>匯流排</t>
    <phoneticPr fontId="4" type="noConversion"/>
  </si>
  <si>
    <t>發電機系統</t>
    <phoneticPr fontId="4" type="noConversion"/>
  </si>
  <si>
    <t>二線式</t>
    <phoneticPr fontId="4" type="noConversion"/>
  </si>
  <si>
    <t>不斷電系統</t>
    <phoneticPr fontId="131" type="noConversion"/>
  </si>
  <si>
    <t>電氣系統分包</t>
    <phoneticPr fontId="4" type="noConversion"/>
  </si>
  <si>
    <t>其他電氣材料</t>
    <phoneticPr fontId="4" type="noConversion"/>
  </si>
  <si>
    <t>弱電監控系統</t>
    <phoneticPr fontId="4" type="noConversion"/>
  </si>
  <si>
    <t>監控設備</t>
    <phoneticPr fontId="4" type="noConversion"/>
  </si>
  <si>
    <t>監視設備</t>
    <phoneticPr fontId="4" type="noConversion"/>
  </si>
  <si>
    <t>資訊設備</t>
    <phoneticPr fontId="4" type="noConversion"/>
  </si>
  <si>
    <t>視聽會議設備</t>
    <phoneticPr fontId="4" type="noConversion"/>
  </si>
  <si>
    <t>門禁設備</t>
    <phoneticPr fontId="4" type="noConversion"/>
  </si>
  <si>
    <t>接地避雷設備</t>
    <phoneticPr fontId="4" type="noConversion"/>
  </si>
  <si>
    <t>電信設備</t>
    <phoneticPr fontId="4" type="noConversion"/>
  </si>
  <si>
    <t>停車管制設備</t>
    <phoneticPr fontId="4" type="noConversion"/>
  </si>
  <si>
    <t>弱電系統分包</t>
    <phoneticPr fontId="4" type="noConversion"/>
  </si>
  <si>
    <t>其他弱電監控材料</t>
    <phoneticPr fontId="4" type="noConversion"/>
  </si>
  <si>
    <t>給排污水系統</t>
    <phoneticPr fontId="4" type="noConversion"/>
  </si>
  <si>
    <t>衛浴設備</t>
    <phoneticPr fontId="4" type="noConversion"/>
  </si>
  <si>
    <t>噴灌設備</t>
    <phoneticPr fontId="4" type="noConversion"/>
  </si>
  <si>
    <t>污水設備</t>
    <phoneticPr fontId="4" type="noConversion"/>
  </si>
  <si>
    <t>過濾系統</t>
    <phoneticPr fontId="4" type="noConversion"/>
  </si>
  <si>
    <t>消毒系統</t>
    <phoneticPr fontId="4" type="noConversion"/>
  </si>
  <si>
    <t>給排污水系統分包</t>
    <phoneticPr fontId="4" type="noConversion"/>
  </si>
  <si>
    <t>其他給排污水材料</t>
    <phoneticPr fontId="4" type="noConversion"/>
  </si>
  <si>
    <t>消防系統</t>
    <phoneticPr fontId="4" type="noConversion"/>
  </si>
  <si>
    <t>避難設備</t>
    <phoneticPr fontId="4" type="noConversion"/>
  </si>
  <si>
    <t>滅火設備</t>
    <phoneticPr fontId="4" type="noConversion"/>
  </si>
  <si>
    <t>排煙設備</t>
    <phoneticPr fontId="4" type="noConversion"/>
  </si>
  <si>
    <t>消防栓設備</t>
    <phoneticPr fontId="4" type="noConversion"/>
  </si>
  <si>
    <t>消防系統分包</t>
    <phoneticPr fontId="4" type="noConversion"/>
  </si>
  <si>
    <t>其他消防材料</t>
    <phoneticPr fontId="4" type="noConversion"/>
  </si>
  <si>
    <t>冰水主機</t>
    <phoneticPr fontId="4" type="noConversion"/>
  </si>
  <si>
    <t>空調箱</t>
    <phoneticPr fontId="4" type="noConversion"/>
  </si>
  <si>
    <t>冷卻水塔</t>
    <phoneticPr fontId="4" type="noConversion"/>
  </si>
  <si>
    <t>膨脹水箱</t>
    <phoneticPr fontId="4" type="noConversion"/>
  </si>
  <si>
    <t>冷氣機</t>
    <phoneticPr fontId="4" type="noConversion"/>
  </si>
  <si>
    <t>通風設備</t>
    <phoneticPr fontId="131" type="noConversion"/>
  </si>
  <si>
    <t>空壓設備</t>
    <phoneticPr fontId="131" type="noConversion"/>
  </si>
  <si>
    <t>空調系統分包</t>
    <phoneticPr fontId="4" type="noConversion"/>
  </si>
  <si>
    <t>其他空調通風材料</t>
    <phoneticPr fontId="4" type="noConversion"/>
  </si>
  <si>
    <t>土木工作</t>
    <phoneticPr fontId="4" type="noConversion"/>
  </si>
  <si>
    <t>穿鑿洗孔工作</t>
    <phoneticPr fontId="131" type="noConversion"/>
  </si>
  <si>
    <t>配線另料</t>
    <phoneticPr fontId="4" type="noConversion"/>
  </si>
  <si>
    <t>塑膠管另料</t>
    <phoneticPr fontId="4" type="noConversion"/>
  </si>
  <si>
    <t>金屬管另料</t>
    <phoneticPr fontId="4" type="noConversion"/>
  </si>
  <si>
    <t>註：有表有計在31，有風有氣在69</t>
    <phoneticPr fontId="4" type="noConversion"/>
  </si>
  <si>
    <t>共用項目</t>
    <phoneticPr fontId="4" type="noConversion"/>
  </si>
  <si>
    <t>強弱電代工</t>
    <phoneticPr fontId="4" type="noConversion"/>
  </si>
  <si>
    <t>給排污水代工</t>
    <phoneticPr fontId="4" type="noConversion"/>
  </si>
  <si>
    <t>其他</t>
    <phoneticPr fontId="131" type="noConversion"/>
  </si>
  <si>
    <t>給排水設備</t>
    <phoneticPr fontId="4" type="noConversion"/>
  </si>
  <si>
    <t>RO水清洗系統</t>
    <phoneticPr fontId="131" type="noConversion"/>
  </si>
  <si>
    <t>警報偵測設備</t>
    <phoneticPr fontId="4" type="noConversion"/>
  </si>
  <si>
    <t>廣播設備</t>
    <phoneticPr fontId="4" type="noConversion"/>
  </si>
  <si>
    <t>灑水設備</t>
    <phoneticPr fontId="4" type="noConversion"/>
  </si>
  <si>
    <t>消防照明</t>
    <phoneticPr fontId="4" type="noConversion"/>
  </si>
  <si>
    <t>氣體控制系統</t>
    <phoneticPr fontId="4" type="noConversion"/>
  </si>
  <si>
    <t>其他工項</t>
    <phoneticPr fontId="4" type="noConversion"/>
  </si>
  <si>
    <t>保溫工程</t>
    <phoneticPr fontId="4" type="noConversion"/>
  </si>
  <si>
    <t>人、手孔及陰井</t>
    <phoneticPr fontId="4" type="noConversion"/>
  </si>
  <si>
    <t>申請代辦費</t>
    <phoneticPr fontId="4" type="noConversion"/>
  </si>
  <si>
    <t>雜項工作及材料</t>
    <phoneticPr fontId="4" type="noConversion"/>
  </si>
  <si>
    <t>五金另料</t>
    <phoneticPr fontId="4" type="noConversion"/>
  </si>
  <si>
    <t>機具租賃費</t>
    <phoneticPr fontId="4" type="noConversion"/>
  </si>
  <si>
    <t>點工</t>
    <phoneticPr fontId="4" type="noConversion"/>
  </si>
  <si>
    <t>勞安衛費</t>
    <phoneticPr fontId="4" type="noConversion"/>
  </si>
  <si>
    <t>行政事務費</t>
    <phoneticPr fontId="4" type="noConversion"/>
  </si>
  <si>
    <t>修繕及保固</t>
    <phoneticPr fontId="4" type="noConversion"/>
  </si>
  <si>
    <t>工地其他費用</t>
    <phoneticPr fontId="4" type="noConversion"/>
  </si>
  <si>
    <t>公司費用</t>
    <phoneticPr fontId="4" type="noConversion"/>
  </si>
  <si>
    <t>營業費用</t>
    <phoneticPr fontId="4" type="noConversion"/>
  </si>
  <si>
    <t>交際費用</t>
    <phoneticPr fontId="4" type="noConversion"/>
  </si>
  <si>
    <t>利潤及管理費</t>
    <phoneticPr fontId="4" type="noConversion"/>
  </si>
  <si>
    <t>薪資</t>
    <phoneticPr fontId="4" type="noConversion"/>
  </si>
  <si>
    <t>公司管理費用</t>
    <phoneticPr fontId="4" type="noConversion"/>
  </si>
  <si>
    <t>強弱電代工</t>
  </si>
  <si>
    <t>電氣</t>
  </si>
  <si>
    <t>消防電</t>
  </si>
  <si>
    <t>空調電</t>
  </si>
  <si>
    <t>給排水</t>
  </si>
  <si>
    <t>消防水</t>
  </si>
  <si>
    <t>空調水</t>
  </si>
  <si>
    <t>佈線另件</t>
  </si>
  <si>
    <t>電纜處理頭</t>
  </si>
  <si>
    <t>CPVC</t>
  </si>
  <si>
    <t>CD</t>
  </si>
  <si>
    <t>ABS</t>
  </si>
  <si>
    <t>ＰＢ管</t>
  </si>
  <si>
    <t>ＰＶＣ軟管</t>
  </si>
  <si>
    <t>軟式透水管</t>
  </si>
  <si>
    <t>鍍鋅鋼管</t>
  </si>
  <si>
    <t>球狀石墨鑄鐵管</t>
  </si>
  <si>
    <t>金屬軟管</t>
  </si>
  <si>
    <t>防震軟管及接頭</t>
  </si>
  <si>
    <t>CIP鑄鐵</t>
  </si>
  <si>
    <t>還氧樹脂(EPOXY)粉體塗裝鋼管</t>
  </si>
  <si>
    <t>鐵管</t>
  </si>
  <si>
    <t>網路訊號線纜</t>
  </si>
  <si>
    <t>接地盤</t>
  </si>
  <si>
    <t>鍋爐盤</t>
  </si>
  <si>
    <t>空調特殊閥</t>
  </si>
  <si>
    <t>消防特殊閥</t>
  </si>
  <si>
    <t>電磁閥</t>
  </si>
  <si>
    <t>空壓特殊閥</t>
  </si>
  <si>
    <t>鐵製線槽</t>
  </si>
  <si>
    <t>鋁製線槽</t>
  </si>
  <si>
    <t>鐵製線架</t>
  </si>
  <si>
    <t>鐵製熱鍍鋅線架</t>
  </si>
  <si>
    <t>乾式變壓器</t>
  </si>
  <si>
    <t>室內燈具</t>
  </si>
  <si>
    <t>室外燈具</t>
  </si>
  <si>
    <t>配電函</t>
  </si>
  <si>
    <t>裝甲型</t>
  </si>
  <si>
    <t>樹脂模鑄式</t>
  </si>
  <si>
    <t>電纜頭處理</t>
  </si>
  <si>
    <t>接地銅排</t>
  </si>
  <si>
    <t>交換器及附屬設備</t>
  </si>
  <si>
    <t>電視及附屬設備</t>
  </si>
  <si>
    <t>耐高壓脈衝隔離電纜(200kA以上)</t>
  </si>
  <si>
    <t>高壓遮蔽電纜用電纜處理頭</t>
  </si>
  <si>
    <t>接地樁</t>
  </si>
  <si>
    <t>電信設備及附屬設備</t>
  </si>
  <si>
    <t>給排水設備</t>
  </si>
  <si>
    <t>閥箱</t>
  </si>
  <si>
    <t>防蟲網</t>
  </si>
  <si>
    <t>分離器</t>
  </si>
  <si>
    <t>風機.風扇</t>
  </si>
  <si>
    <t>風門.風口.閘門</t>
  </si>
  <si>
    <t>水冷式箱型冷氣機</t>
  </si>
  <si>
    <t>空壓機</t>
  </si>
  <si>
    <t>過濾器</t>
  </si>
  <si>
    <t>管盤</t>
  </si>
  <si>
    <t>工程預算書</t>
    <phoneticPr fontId="10" type="noConversion"/>
  </si>
  <si>
    <t>項次</t>
    <phoneticPr fontId="4" type="noConversion"/>
  </si>
  <si>
    <t xml:space="preserve"> 名             稱</t>
    <phoneticPr fontId="4" type="noConversion"/>
  </si>
  <si>
    <t>單位</t>
    <phoneticPr fontId="4" type="noConversion"/>
  </si>
  <si>
    <t>數 量</t>
    <phoneticPr fontId="140" type="noConversion"/>
  </si>
  <si>
    <t xml:space="preserve">單   價      </t>
    <phoneticPr fontId="140" type="noConversion"/>
  </si>
  <si>
    <t xml:space="preserve">複    價      </t>
    <phoneticPr fontId="4" type="noConversion"/>
  </si>
  <si>
    <t xml:space="preserve">備     註     </t>
    <phoneticPr fontId="140" type="noConversion"/>
  </si>
  <si>
    <t>一般機電(含房控管路工程)</t>
    <phoneticPr fontId="4" type="noConversion"/>
  </si>
  <si>
    <t>配電盤設備工程</t>
  </si>
  <si>
    <t>電氣設備及管路工程</t>
  </si>
  <si>
    <t>發電機設備及管路工程</t>
    <phoneticPr fontId="10" type="noConversion"/>
  </si>
  <si>
    <t>噪音防治工程</t>
    <phoneticPr fontId="10" type="noConversion"/>
  </si>
  <si>
    <t>弱電設備及管路工程</t>
    <phoneticPr fontId="10" type="noConversion"/>
  </si>
  <si>
    <t>衛生設備及管路工程</t>
  </si>
  <si>
    <t>消防設備及管路工程</t>
  </si>
  <si>
    <t>停車場通風設備工程</t>
    <phoneticPr fontId="4" type="noConversion"/>
  </si>
  <si>
    <t>項次</t>
    <phoneticPr fontId="4" type="noConversion"/>
  </si>
  <si>
    <t xml:space="preserve"> 名             稱</t>
    <phoneticPr fontId="4" type="noConversion"/>
  </si>
  <si>
    <t>單位</t>
    <phoneticPr fontId="4" type="noConversion"/>
  </si>
  <si>
    <t>數 量</t>
    <phoneticPr fontId="140" type="noConversion"/>
  </si>
  <si>
    <t xml:space="preserve">單   價      </t>
    <phoneticPr fontId="140" type="noConversion"/>
  </si>
  <si>
    <t xml:space="preserve">複    價      </t>
    <phoneticPr fontId="4" type="noConversion"/>
  </si>
  <si>
    <t xml:space="preserve">備     註     </t>
    <phoneticPr fontId="140" type="noConversion"/>
  </si>
  <si>
    <t>九宮格</t>
  </si>
  <si>
    <t>次九宮格</t>
  </si>
  <si>
    <t>主系統</t>
  </si>
  <si>
    <t>次系統</t>
  </si>
  <si>
    <t>工程預算書</t>
    <phoneticPr fontId="10" type="noConversion"/>
  </si>
  <si>
    <t>代碼</t>
    <phoneticPr fontId="3" type="noConversion"/>
  </si>
  <si>
    <t>工程名稱</t>
    <phoneticPr fontId="10" type="noConversion"/>
  </si>
  <si>
    <t>工程地點</t>
    <phoneticPr fontId="10" type="noConversion"/>
  </si>
  <si>
    <t>PROJECT_NAME</t>
    <phoneticPr fontId="3" type="noConversion"/>
  </si>
  <si>
    <t>PROJECT_LOCATION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</si>
</sst>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7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#,##0_);[Red]\(#,##0\)"/>
    <numFmt numFmtId="179" formatCode="0_ "/>
    <numFmt numFmtId="180" formatCode="#,##0.00_ "/>
    <numFmt numFmtId="181" formatCode="#,##0.0_);\(#,##0.0\)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4" formatCode="&quot;•&quot;\ \ @"/>
    <numFmt numFmtId="185" formatCode="_-* #,##0.0_-;\-* #,##0.0_-;_-* &quot;-&quot;??_-;_-@_-"/>
    <numFmt numFmtId="186" formatCode="General_)"/>
    <numFmt numFmtId="187" formatCode="0.000"/>
    <numFmt numFmtId="188" formatCode="#,##0.00;[Red]#,##0.00"/>
    <numFmt numFmtId="189" formatCode="0.000000"/>
    <numFmt numFmtId="190" formatCode="0.0\ &quot;M&quot;"/>
    <numFmt numFmtId="191" formatCode="_(* #,##0.0000_);_(* \(#,##0.0000\);_(* &quot;-&quot;_);_(@_)"/>
    <numFmt numFmtId="192" formatCode="#,##0.0000_);\(#,##0.0000\)"/>
    <numFmt numFmtId="193" formatCode="&quot;$&quot;#,##0\ ;\(&quot;$&quot;#,##0\)"/>
    <numFmt numFmtId="194" formatCode="\ \ _•&quot;–&quot;\ \ \ \ @"/>
    <numFmt numFmtId="195" formatCode="#,##0.000"/>
    <numFmt numFmtId="196" formatCode="&quot;$&quot;#,##0\ ;\-&quot;$&quot;#,##0"/>
    <numFmt numFmtId="197" formatCode="0.00_)"/>
    <numFmt numFmtId="198" formatCode="#,##0.0"/>
    <numFmt numFmtId="199" formatCode="_(* #,##0.000000_);_(* \(#,##0.000000\);_(* &quot;-&quot;_);_(@_)"/>
    <numFmt numFmtId="200" formatCode="#,##0.00_);"/>
    <numFmt numFmtId="201" formatCode="_(* #,##0.00_);_(* \(#,##0.00\);_(* &quot;-&quot;??_);_(@_)"/>
    <numFmt numFmtId="202" formatCode="_(* #,##0_);_(* \(#,##0\);_(* &quot;-&quot;_);_(@_)"/>
    <numFmt numFmtId="203" formatCode="0_);[Red]\(0\)"/>
    <numFmt numFmtId="204" formatCode="#,##0.0_ "/>
    <numFmt numFmtId="205" formatCode="&quot;$&quot;#,##0_);[Red]\(&quot;$&quot;#,##0\)"/>
    <numFmt numFmtId="206" formatCode="_ * #,##0_ ;_ * \-#,##0_ ;_ * &quot;-&quot;_ ;_ @_ "/>
    <numFmt numFmtId="207" formatCode="_ * #,##0.00_ ;_ * \-#,##0.00_ ;_ * &quot;-&quot;??_ ;_ @_ "/>
    <numFmt numFmtId="208" formatCode="_ &quot;\&quot;* #,##0_ ;_ &quot;\&quot;* \-#,##0_ ;_ &quot;\&quot;* &quot;-&quot;_ ;_ @_ "/>
    <numFmt numFmtId="209" formatCode="_ &quot;\&quot;* #,##0.00_ ;_ &quot;\&quot;* \-#,##0.00_ ;_ &quot;\&quot;* &quot;-&quot;??_ ;_ @_ "/>
    <numFmt numFmtId="210" formatCode="#,##0;\(#,##0\)"/>
    <numFmt numFmtId="211" formatCode="&quot;SFr.&quot;#,##0;&quot;SFr.&quot;\-#,##0"/>
    <numFmt numFmtId="212" formatCode="&quot;SFr.&quot;#,##0;[Red]&quot;SFr.&quot;\-#,##0"/>
    <numFmt numFmtId="213" formatCode="hh:mm:ss\ AM/PM_)"/>
    <numFmt numFmtId="214" formatCode="_-* #,##0.00\ [$€]_-;\-* #,##0.00\ [$€]_-;_-* &quot;-&quot;??\ [$€]_-;_-@_-"/>
    <numFmt numFmtId="215" formatCode="&quot;Terminal Value @&quot;\ 0.0\x\ &quot;Yr 2001 BCF&quot;"/>
    <numFmt numFmtId="216" formatCode="&quot;SFr.&quot;#,##0.00;&quot;SFr.&quot;\-#,##0.00"/>
    <numFmt numFmtId="217" formatCode="&quot;SFr.&quot;#,##0.00;[Red]&quot;SFr.&quot;\-#,##0.00"/>
    <numFmt numFmtId="218" formatCode="0.00_);[Red]\(0.00\)"/>
    <numFmt numFmtId="219" formatCode="0.0000000"/>
    <numFmt numFmtId="220" formatCode="\฿\t#,##0_);[Red]\(\฿\t#,##0\)"/>
    <numFmt numFmtId="221" formatCode="&quot;$&quot;#,##0.00"/>
    <numFmt numFmtId="222" formatCode="#,##0_ ;[Red]\-#,##0\ "/>
    <numFmt numFmtId="223" formatCode="#,##0.0;[Red]\-#,##0.0"/>
    <numFmt numFmtId="224" formatCode="0.0%"/>
    <numFmt numFmtId="225" formatCode="0.00_ "/>
    <numFmt numFmtId="226" formatCode="#,##0.000;[Red]\-#,##0.000"/>
    <numFmt numFmtId="227" formatCode="[DBNum2][$-404]General"/>
    <numFmt numFmtId="229" formatCode="0.0000%"/>
  </numFmts>
  <fonts count="16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0"/>
      <name val="Helv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name val="MS Sans Serif"/>
      <family val="2"/>
    </font>
    <font>
      <sz val="11"/>
      <name val=""/>
      <family val="1"/>
      <charset val="136"/>
    </font>
    <font>
      <u/>
      <sz val="12"/>
      <color indexed="12"/>
      <name val="·s²Ó©úÅé"/>
      <family val="1"/>
    </font>
    <font>
      <sz val="12"/>
      <name val="¥þ¯u·¢®Ñ"/>
      <family val="1"/>
    </font>
    <font>
      <b/>
      <sz val="12"/>
      <name val="Times New Roman"/>
      <family val="1"/>
    </font>
    <font>
      <sz val="8"/>
      <name val="Times"/>
      <family val="1"/>
    </font>
    <font>
      <b/>
      <sz val="8.3000000000000007"/>
      <name val="Helv"/>
      <family val="2"/>
    </font>
    <font>
      <sz val="12"/>
      <name val="Courier"/>
      <family val="3"/>
    </font>
    <font>
      <sz val="9"/>
      <name val="Times New Roman"/>
      <family val="1"/>
    </font>
    <font>
      <sz val="8"/>
      <name val="Arial"/>
      <family val="2"/>
    </font>
    <font>
      <b/>
      <sz val="11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12"/>
      <color indexed="8"/>
      <name val="新細明體"/>
      <family val="1"/>
      <charset val="136"/>
    </font>
    <font>
      <u/>
      <sz val="10"/>
      <color indexed="14"/>
      <name val="MS Sans Serif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Times New Roman"/>
      <family val="1"/>
    </font>
    <font>
      <u/>
      <sz val="10"/>
      <color indexed="12"/>
      <name val="Arial"/>
      <family val="2"/>
    </font>
    <font>
      <sz val="12"/>
      <color indexed="12"/>
      <name val="Times New Roman"/>
      <family val="1"/>
    </font>
    <font>
      <b/>
      <sz val="10"/>
      <name val="Times"/>
      <family val="1"/>
    </font>
    <font>
      <i/>
      <sz val="8"/>
      <name val="Times"/>
      <family val="1"/>
    </font>
    <font>
      <b/>
      <i/>
      <sz val="16"/>
      <name val="Helv"/>
      <family val="2"/>
    </font>
    <font>
      <sz val="8"/>
      <color indexed="8"/>
      <name val="Arial"/>
      <family val="2"/>
    </font>
    <font>
      <sz val="16"/>
      <name val="標楷體"/>
      <family val="4"/>
      <charset val="136"/>
    </font>
    <font>
      <sz val="12"/>
      <name val="夥鰻羹"/>
      <family val="1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Arial"/>
      <family val="2"/>
    </font>
    <font>
      <sz val="11"/>
      <name val="標楷體"/>
      <family val="4"/>
      <charset val="136"/>
    </font>
    <font>
      <sz val="12"/>
      <name val="細明體"/>
      <family val="3"/>
      <charset val="136"/>
    </font>
    <font>
      <sz val="10"/>
      <name val="新細明體"/>
      <family val="1"/>
      <charset val="136"/>
    </font>
    <font>
      <sz val="11"/>
      <name val="ＭＳ Ｐゴシック"/>
      <family val="2"/>
    </font>
    <font>
      <sz val="11"/>
      <name val="元易細明體"/>
      <family val="3"/>
      <charset val="136"/>
    </font>
    <font>
      <sz val="12"/>
      <name val="Arial Narrow"/>
      <family val="2"/>
    </font>
    <font>
      <sz val="9"/>
      <name val="華康仿宋體"/>
      <family val="1"/>
      <charset val="136"/>
    </font>
    <font>
      <sz val="12"/>
      <name val="宋体"/>
      <family val="3"/>
      <charset val="136"/>
    </font>
    <font>
      <sz val="10"/>
      <name val="細明體"/>
      <family val="3"/>
      <charset val="136"/>
    </font>
    <font>
      <u/>
      <sz val="12"/>
      <color indexed="36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name val="Century Gothic"/>
      <family val="2"/>
    </font>
    <font>
      <sz val="11"/>
      <name val="?"/>
      <family val="3"/>
      <charset val="136"/>
    </font>
    <font>
      <sz val="11"/>
      <color indexed="8"/>
      <name val="Calibri"/>
      <family val="2"/>
    </font>
    <font>
      <sz val="12"/>
      <color indexed="56"/>
      <name val="新細明體"/>
      <family val="1"/>
      <charset val="136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9"/>
      <name val="Arial"/>
      <family val="2"/>
    </font>
    <font>
      <b/>
      <sz val="11"/>
      <color indexed="9"/>
      <name val="Calibri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9"/>
      <name val="CG Times (W1)"/>
      <family val="1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name val="細明體"/>
      <family val="3"/>
      <charset val="136"/>
    </font>
    <font>
      <sz val="11"/>
      <color indexed="10"/>
      <name val="Calibri"/>
      <family val="2"/>
    </font>
    <font>
      <sz val="12"/>
      <name val="華康中楷體"/>
      <family val="3"/>
      <charset val="136"/>
    </font>
    <font>
      <sz val="10.5"/>
      <name val="Times New Roman"/>
      <family val="1"/>
    </font>
    <font>
      <sz val="13"/>
      <name val="Times New Roman"/>
      <family val="1"/>
    </font>
    <font>
      <sz val="12"/>
      <color indexed="60"/>
      <name val="新細明體"/>
      <family val="1"/>
      <charset val="136"/>
    </font>
    <font>
      <sz val="12"/>
      <color indexed="19"/>
      <name val="新細明體"/>
      <family val="1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indexed="56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0"/>
      <name val="華康中楷體"/>
      <family val="3"/>
      <charset val="136"/>
    </font>
    <font>
      <sz val="12"/>
      <color indexed="17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indexed="17"/>
      <name val="Times New Roman"/>
      <family val="1"/>
    </font>
    <font>
      <b/>
      <sz val="12"/>
      <color indexed="5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rgb="FFFA7D00"/>
      <name val="新細明體"/>
      <family val="1"/>
      <charset val="136"/>
      <scheme val="minor"/>
    </font>
    <font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rgb="FFFA7D00"/>
      <name val="新細明體"/>
      <family val="1"/>
      <charset val="136"/>
      <scheme val="minor"/>
    </font>
    <font>
      <sz val="14"/>
      <name val="뼻뮝"/>
      <family val="3"/>
    </font>
    <font>
      <sz val="10"/>
      <color indexed="17"/>
      <name val="華康中楷體"/>
      <family val="3"/>
      <charset val="136"/>
    </font>
    <font>
      <sz val="10"/>
      <color indexed="12"/>
      <name val="華康中楷體"/>
      <family val="3"/>
      <charset val="136"/>
    </font>
    <font>
      <u/>
      <sz val="12"/>
      <color indexed="12"/>
      <name val="新細明體"/>
      <family val="1"/>
      <charset val="136"/>
    </font>
    <font>
      <u/>
      <sz val="9"/>
      <color indexed="12"/>
      <name val="新細明體"/>
      <family val="1"/>
      <charset val="136"/>
    </font>
    <font>
      <u/>
      <sz val="12"/>
      <color indexed="12"/>
      <name val="Times New Roman"/>
      <family val="1"/>
    </font>
    <font>
      <u/>
      <sz val="12"/>
      <color indexed="12"/>
      <name val="Courier"/>
      <family val="3"/>
    </font>
    <font>
      <i/>
      <sz val="12"/>
      <color indexed="23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sz val="10"/>
      <color indexed="10"/>
      <name val="華康中楷體"/>
      <family val="3"/>
      <charset val="136"/>
    </font>
    <font>
      <b/>
      <sz val="15"/>
      <color indexed="56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5"/>
      <color theme="3"/>
      <name val="新細明體"/>
      <family val="1"/>
      <charset val="136"/>
      <scheme val="minor"/>
    </font>
    <font>
      <b/>
      <sz val="13"/>
      <color indexed="56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3"/>
      <color theme="3"/>
      <name val="新細明體"/>
      <family val="1"/>
      <charset val="136"/>
      <scheme val="minor"/>
    </font>
    <font>
      <b/>
      <sz val="11"/>
      <color indexed="62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theme="3"/>
      <name val="新細明體"/>
      <family val="1"/>
      <charset val="136"/>
      <scheme val="minor"/>
    </font>
    <font>
      <b/>
      <sz val="18"/>
      <color indexed="62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8"/>
      <color theme="3"/>
      <name val="新細明體"/>
      <family val="1"/>
      <charset val="136"/>
      <scheme val="major"/>
    </font>
    <font>
      <sz val="12"/>
      <color indexed="62"/>
      <name val="新細明體"/>
      <family val="1"/>
      <charset val="136"/>
    </font>
    <font>
      <sz val="12"/>
      <color rgb="FF3F3F76"/>
      <name val="新細明體"/>
      <family val="1"/>
      <charset val="136"/>
      <scheme val="minor"/>
    </font>
    <font>
      <b/>
      <sz val="12"/>
      <color indexed="63"/>
      <name val="新細明體"/>
      <family val="1"/>
      <charset val="136"/>
    </font>
    <font>
      <b/>
      <sz val="12"/>
      <color rgb="FF3F3F3F"/>
      <name val="新細明體"/>
      <family val="1"/>
      <charset val="136"/>
      <scheme val="minor"/>
    </font>
    <font>
      <b/>
      <sz val="12"/>
      <color indexed="9"/>
      <name val="新細明體"/>
      <family val="1"/>
      <charset val="136"/>
    </font>
    <font>
      <b/>
      <sz val="12"/>
      <color theme="0"/>
      <name val="新細明體"/>
      <family val="1"/>
      <charset val="136"/>
      <scheme val="minor"/>
    </font>
    <font>
      <sz val="12"/>
      <name val="바탕체"/>
      <family val="3"/>
    </font>
    <font>
      <sz val="12"/>
      <color rgb="FF9C0006"/>
      <name val="新細明體"/>
      <family val="1"/>
      <charset val="136"/>
      <scheme val="minor"/>
    </font>
    <font>
      <sz val="12"/>
      <color indexed="20"/>
      <name val="Times New Roman"/>
      <family val="1"/>
    </font>
    <font>
      <sz val="12"/>
      <name val="뼻뮝"/>
      <family val="3"/>
    </font>
    <font>
      <sz val="12"/>
      <color rgb="FFFF0000"/>
      <name val="新細明體"/>
      <family val="1"/>
      <charset val="136"/>
      <scheme val="minor"/>
    </font>
    <font>
      <sz val="14"/>
      <name val="Cordia New"/>
      <family val="2"/>
    </font>
    <font>
      <sz val="8"/>
      <name val=".VnTime"/>
      <family val="2"/>
    </font>
    <font>
      <sz val="10"/>
      <name val="굴림체"/>
      <family val="3"/>
    </font>
    <font>
      <sz val="10"/>
      <color indexed="8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11"/>
      <name val="ＭＳ Ｐゴシック"/>
      <family val="2"/>
      <charset val="128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2"/>
      <name val="新細明體"/>
      <family val="1"/>
      <charset val="136"/>
    </font>
    <font>
      <sz val="10"/>
      <name val="標楷體"/>
      <family val="4"/>
      <charset val="136"/>
    </font>
    <font>
      <b/>
      <sz val="20"/>
      <color theme="1"/>
      <name val="新細明體"/>
      <family val="1"/>
      <charset val="136"/>
      <scheme val="minor"/>
    </font>
    <font>
      <sz val="8"/>
      <name val="標楷體"/>
      <family val="4"/>
      <charset val="136"/>
    </font>
    <font>
      <b/>
      <sz val="11"/>
      <color theme="1"/>
      <name val="新細明體"/>
      <family val="1"/>
      <charset val="136"/>
      <scheme val="minor"/>
    </font>
    <font>
      <b/>
      <u/>
      <sz val="18"/>
      <name val="Arial Narrow"/>
      <family val="2"/>
    </font>
    <font>
      <b/>
      <u/>
      <sz val="18"/>
      <name val="標楷體"/>
      <family val="4"/>
      <charset val="136"/>
    </font>
    <font>
      <sz val="6"/>
      <name val="ＭＳ Ｐゴシック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標楷體"/>
      <family val="4"/>
      <charset val="136"/>
    </font>
    <font>
      <b/>
      <sz val="9"/>
      <name val="Arial Narrow"/>
      <family val="2"/>
    </font>
    <font>
      <sz val="9"/>
      <name val="Arial Narrow"/>
      <family val="2"/>
    </font>
    <font>
      <sz val="10"/>
      <color rgb="FFFF0000"/>
      <name val="Arial Narrow"/>
      <family val="2"/>
    </font>
    <font>
      <sz val="10"/>
      <color indexed="10"/>
      <name val="細明體"/>
      <family val="3"/>
      <charset val="136"/>
    </font>
    <font>
      <sz val="8"/>
      <name val="Arial Narrow"/>
      <family val="2"/>
    </font>
    <font>
      <b/>
      <u/>
      <sz val="10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u/>
      <sz val="12"/>
      <color theme="10"/>
      <name val="新細明體"/>
      <family val="1"/>
      <charset val="136"/>
      <scheme val="minor"/>
    </font>
    <font>
      <strike/>
      <sz val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strike/>
      <sz val="12"/>
      <color rgb="FFFF0000"/>
      <name val="新細明體"/>
      <family val="1"/>
      <charset val="136"/>
    </font>
    <font>
      <sz val="9"/>
      <color indexed="81"/>
      <name val="細明體"/>
      <family val="3"/>
      <charset val="136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fgColor indexed="1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0"/>
        <bgColor indexed="64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</fills>
  <borders count="9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56"/>
      </left>
      <right style="hair">
        <color indexed="56"/>
      </right>
      <top style="hair">
        <color indexed="56"/>
      </top>
      <bottom style="hair">
        <color indexed="56"/>
      </bottom>
      <diagonal/>
    </border>
    <border>
      <left/>
      <right/>
      <top/>
      <bottom style="thin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53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5" fillId="0" borderId="0" applyFont="0" applyFill="0" applyBorder="0" applyAlignment="0" applyProtection="0"/>
    <xf numFmtId="3" fontId="7" fillId="0" borderId="0">
      <alignment horizontal="left" vertical="center"/>
    </xf>
    <xf numFmtId="0" fontId="8" fillId="0" borderId="0"/>
    <xf numFmtId="181" fontId="9" fillId="0" borderId="0"/>
    <xf numFmtId="0" fontId="10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1" fillId="0" borderId="0"/>
    <xf numFmtId="0" fontId="11" fillId="0" borderId="0"/>
    <xf numFmtId="181" fontId="9" fillId="0" borderId="0"/>
    <xf numFmtId="0" fontId="8" fillId="0" borderId="0"/>
    <xf numFmtId="0" fontId="8" fillId="0" borderId="0"/>
    <xf numFmtId="0" fontId="12" fillId="0" borderId="0"/>
    <xf numFmtId="0" fontId="8" fillId="0" borderId="0"/>
    <xf numFmtId="181" fontId="9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10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181" fontId="9" fillId="0" borderId="0"/>
    <xf numFmtId="181" fontId="9" fillId="0" borderId="0"/>
    <xf numFmtId="0" fontId="11" fillId="0" borderId="0"/>
    <xf numFmtId="3" fontId="7" fillId="0" borderId="0">
      <alignment horizontal="left" vertical="center"/>
    </xf>
    <xf numFmtId="3" fontId="7" fillId="0" borderId="0">
      <alignment horizontal="left" vertical="center"/>
    </xf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181" fontId="9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3" fontId="7" fillId="0" borderId="0">
      <alignment horizontal="left" vertical="center"/>
    </xf>
    <xf numFmtId="0" fontId="10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12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2" fillId="0" borderId="0"/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0" fontId="15" fillId="0" borderId="13" applyNumberFormat="0" applyFill="0" applyAlignment="0" applyProtection="0"/>
    <xf numFmtId="0" fontId="16" fillId="0" borderId="0"/>
    <xf numFmtId="0" fontId="17" fillId="35" borderId="14" applyNumberFormat="0" applyAlignment="0"/>
    <xf numFmtId="184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7" fontId="19" fillId="0" borderId="0" applyFill="0" applyBorder="0" applyAlignment="0"/>
    <xf numFmtId="188" fontId="10" fillId="0" borderId="0" applyFill="0" applyBorder="0" applyAlignment="0"/>
    <xf numFmtId="189" fontId="10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0" fontId="2" fillId="0" borderId="0" applyFont="0" applyFill="0" applyBorder="0" applyAlignment="0" applyProtection="0"/>
    <xf numFmtId="185" fontId="18" fillId="0" borderId="0" applyFont="0" applyFill="0" applyBorder="0" applyAlignment="0" applyProtection="0"/>
    <xf numFmtId="37" fontId="20" fillId="0" borderId="0" applyFill="0" applyBorder="0" applyAlignment="0" applyProtection="0"/>
    <xf numFmtId="181" fontId="20" fillId="0" borderId="0" applyFill="0" applyBorder="0" applyAlignment="0" applyProtection="0"/>
    <xf numFmtId="192" fontId="18" fillId="0" borderId="0" applyFont="0" applyFill="0" applyBorder="0" applyAlignment="0" applyProtection="0"/>
    <xf numFmtId="3" fontId="2" fillId="0" borderId="0" applyFont="0" applyFill="0" applyBorder="0" applyAlignment="0" applyProtection="0"/>
    <xf numFmtId="186" fontId="21" fillId="0" borderId="0" applyFill="0" applyBorder="0">
      <alignment horizontal="left"/>
    </xf>
    <xf numFmtId="0" fontId="2" fillId="0" borderId="0" applyFont="0" applyFill="0" applyBorder="0" applyAlignment="0" applyProtection="0"/>
    <xf numFmtId="186" fontId="19" fillId="0" borderId="0" applyFont="0" applyFill="0" applyBorder="0" applyAlignment="0" applyProtection="0"/>
    <xf numFmtId="190" fontId="10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10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22" fillId="0" borderId="0" applyFill="0" applyBorder="0" applyAlignment="0"/>
    <xf numFmtId="38" fontId="11" fillId="0" borderId="15">
      <alignment vertical="center"/>
    </xf>
    <xf numFmtId="195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24" fillId="0" borderId="0">
      <alignment vertical="center"/>
    </xf>
    <xf numFmtId="2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13" applyNumberFormat="0" applyFont="0" applyBorder="0" applyAlignment="0"/>
    <xf numFmtId="38" fontId="20" fillId="36" borderId="0" applyNumberFormat="0" applyBorder="0" applyAlignment="0" applyProtection="0"/>
    <xf numFmtId="0" fontId="26" fillId="0" borderId="16" applyNumberFormat="0" applyAlignment="0" applyProtection="0">
      <alignment horizontal="left" vertical="center"/>
    </xf>
    <xf numFmtId="0" fontId="26" fillId="0" borderId="11">
      <alignment horizontal="left" vertical="center"/>
    </xf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6" fontId="28" fillId="0" borderId="0">
      <alignment vertical="center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181" fontId="9" fillId="37" borderId="0" applyNumberFormat="0" applyFont="0" applyBorder="0" applyAlignment="0">
      <protection locked="0"/>
    </xf>
    <xf numFmtId="10" fontId="20" fillId="38" borderId="10" applyNumberFormat="0" applyBorder="0" applyAlignment="0" applyProtection="0"/>
    <xf numFmtId="181" fontId="30" fillId="0" borderId="0" applyNumberFormat="0" applyFill="0" applyBorder="0" applyAlignment="0">
      <protection locked="0"/>
    </xf>
    <xf numFmtId="196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31" fillId="0" borderId="0"/>
    <xf numFmtId="0" fontId="32" fillId="0" borderId="0"/>
    <xf numFmtId="0" fontId="8" fillId="0" borderId="0"/>
    <xf numFmtId="197" fontId="33" fillId="0" borderId="0"/>
    <xf numFmtId="0" fontId="2" fillId="0" borderId="0"/>
    <xf numFmtId="189" fontId="10" fillId="0" borderId="0" applyFont="0" applyFill="0" applyBorder="0" applyAlignment="0" applyProtection="0"/>
    <xf numFmtId="192" fontId="18" fillId="0" borderId="0" applyFont="0" applyFill="0" applyBorder="0" applyAlignment="0" applyProtection="0"/>
    <xf numFmtId="10" fontId="2" fillId="0" borderId="0" applyFont="0" applyFill="0" applyBorder="0" applyAlignment="0" applyProtection="0"/>
    <xf numFmtId="198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4" fontId="20" fillId="0" borderId="0"/>
    <xf numFmtId="3" fontId="20" fillId="0" borderId="0" applyNumberFormat="0" applyFont="0" applyAlignment="0"/>
    <xf numFmtId="0" fontId="2" fillId="39" borderId="0"/>
    <xf numFmtId="0" fontId="34" fillId="40" borderId="17" applyFill="0" applyProtection="0">
      <alignment horizontal="center" wrapText="1"/>
      <protection locked="0"/>
    </xf>
    <xf numFmtId="0" fontId="35" fillId="0" borderId="0" applyFont="0" applyFill="0" applyBorder="0" applyAlignment="0">
      <alignment horizontal="centerContinuous"/>
    </xf>
    <xf numFmtId="49" fontId="22" fillId="0" borderId="0" applyFill="0" applyBorder="0" applyAlignment="0"/>
    <xf numFmtId="198" fontId="10" fillId="0" borderId="0" applyFill="0" applyBorder="0" applyAlignment="0"/>
    <xf numFmtId="199" fontId="10" fillId="0" borderId="0" applyFill="0" applyBorder="0" applyAlignment="0"/>
    <xf numFmtId="0" fontId="2" fillId="0" borderId="18" applyNumberFormat="0" applyFont="0" applyFill="0" applyAlignment="0" applyProtection="0"/>
    <xf numFmtId="18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36" fillId="0" borderId="0"/>
    <xf numFmtId="0" fontId="5" fillId="0" borderId="0"/>
    <xf numFmtId="0" fontId="37" fillId="0" borderId="0"/>
    <xf numFmtId="0" fontId="38" fillId="0" borderId="0"/>
    <xf numFmtId="0" fontId="6" fillId="0" borderId="0"/>
    <xf numFmtId="0" fontId="39" fillId="0" borderId="0"/>
    <xf numFmtId="0" fontId="5" fillId="0" borderId="0"/>
    <xf numFmtId="0" fontId="5" fillId="0" borderId="0">
      <alignment vertical="center"/>
    </xf>
    <xf numFmtId="0" fontId="2" fillId="0" borderId="0"/>
    <xf numFmtId="0" fontId="24" fillId="0" borderId="0">
      <alignment vertical="center"/>
    </xf>
    <xf numFmtId="0" fontId="2" fillId="0" borderId="0"/>
    <xf numFmtId="0" fontId="24" fillId="0" borderId="0">
      <alignment vertical="center"/>
    </xf>
    <xf numFmtId="0" fontId="39" fillId="0" borderId="0"/>
    <xf numFmtId="0" fontId="5" fillId="0" borderId="0">
      <alignment vertical="center"/>
    </xf>
    <xf numFmtId="39" fontId="18" fillId="0" borderId="0" applyBorder="0">
      <alignment vertical="top"/>
    </xf>
    <xf numFmtId="0" fontId="5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2" fillId="0" borderId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201" fontId="24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>
      <alignment vertical="center"/>
    </xf>
    <xf numFmtId="201" fontId="10" fillId="0" borderId="0" applyFont="0" applyFill="0" applyBorder="0" applyAlignment="0" applyProtection="0"/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41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39" fillId="0" borderId="0" applyFont="0" applyFill="0" applyBorder="0" applyAlignment="0" applyProtection="0"/>
    <xf numFmtId="38" fontId="42" fillId="0" borderId="0" applyFont="0" applyFill="0" applyBorder="0" applyAlignment="0" applyProtection="0"/>
    <xf numFmtId="202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0" borderId="0"/>
    <xf numFmtId="0" fontId="43" fillId="0" borderId="19" applyAlignment="0">
      <alignment horizontal="center" vertical="center" wrapText="1"/>
    </xf>
    <xf numFmtId="9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204" fontId="44" fillId="0" borderId="10">
      <alignment vertical="center"/>
    </xf>
    <xf numFmtId="0" fontId="45" fillId="0" borderId="10">
      <alignment vertical="center" wrapText="1"/>
    </xf>
    <xf numFmtId="0" fontId="46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205" fontId="18" fillId="0" borderId="0" applyFont="0" applyFill="0" applyBorder="0" applyAlignment="0" applyProtection="0"/>
    <xf numFmtId="183" fontId="2" fillId="0" borderId="0" applyFont="0" applyFill="0" applyBorder="0" applyAlignment="0" applyProtection="0"/>
    <xf numFmtId="9" fontId="36" fillId="0" borderId="0" applyFont="0" applyFill="0" applyBorder="0" applyAlignment="0" applyProtection="0"/>
    <xf numFmtId="4" fontId="47" fillId="0" borderId="19">
      <alignment vertical="center"/>
    </xf>
    <xf numFmtId="1" fontId="18" fillId="0" borderId="20">
      <alignment horizontal="left" vertical="top" wrapText="1"/>
    </xf>
    <xf numFmtId="0" fontId="8" fillId="0" borderId="0"/>
    <xf numFmtId="0" fontId="12" fillId="0" borderId="0"/>
    <xf numFmtId="0" fontId="8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206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2" fontId="50" fillId="0" borderId="0" applyFont="0" applyFill="0" applyBorder="0" applyAlignment="0" applyProtection="0"/>
    <xf numFmtId="0" fontId="1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 shrinkToFit="1"/>
    </xf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8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2" fillId="0" borderId="0"/>
    <xf numFmtId="0" fontId="10" fillId="0" borderId="0"/>
    <xf numFmtId="0" fontId="10" fillId="0" borderId="0"/>
    <xf numFmtId="0" fontId="12" fillId="0" borderId="0"/>
    <xf numFmtId="0" fontId="51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0" fillId="0" borderId="0"/>
    <xf numFmtId="0" fontId="10" fillId="0" borderId="0"/>
    <xf numFmtId="0" fontId="8" fillId="0" borderId="0"/>
    <xf numFmtId="0" fontId="1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4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8" fillId="0" borderId="0"/>
    <xf numFmtId="0" fontId="5" fillId="0" borderId="0"/>
    <xf numFmtId="0" fontId="52" fillId="42" borderId="0" applyNumberFormat="0" applyBorder="0" applyAlignment="0" applyProtection="0"/>
    <xf numFmtId="0" fontId="52" fillId="41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2" fillId="37" borderId="0" applyNumberFormat="0" applyBorder="0" applyAlignment="0" applyProtection="0"/>
    <xf numFmtId="0" fontId="52" fillId="48" borderId="0" applyNumberFormat="0" applyBorder="0" applyAlignment="0" applyProtection="0"/>
    <xf numFmtId="0" fontId="52" fillId="50" borderId="0" applyNumberFormat="0" applyBorder="0" applyAlignment="0" applyProtection="0"/>
    <xf numFmtId="0" fontId="52" fillId="44" borderId="0" applyNumberFormat="0" applyBorder="0" applyAlignment="0" applyProtection="0"/>
    <xf numFmtId="0" fontId="52" fillId="37" borderId="0" applyNumberFormat="0" applyBorder="0" applyAlignment="0" applyProtection="0"/>
    <xf numFmtId="0" fontId="52" fillId="51" borderId="0" applyNumberFormat="0" applyBorder="0" applyAlignment="0" applyProtection="0"/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4" fillId="54" borderId="0" applyNumberFormat="0" applyBorder="0" applyAlignment="0" applyProtection="0"/>
    <xf numFmtId="0" fontId="54" fillId="48" borderId="0" applyNumberFormat="0" applyBorder="0" applyAlignment="0" applyProtection="0"/>
    <xf numFmtId="0" fontId="54" fillId="50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7" borderId="0" applyNumberFormat="0" applyBorder="0" applyAlignment="0" applyProtection="0"/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4" fillId="59" borderId="0" applyNumberFormat="0" applyBorder="0" applyAlignment="0" applyProtection="0"/>
    <xf numFmtId="0" fontId="54" fillId="60" borderId="0" applyNumberFormat="0" applyBorder="0" applyAlignment="0" applyProtection="0"/>
    <xf numFmtId="0" fontId="54" fillId="61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8" borderId="0" applyNumberFormat="0" applyBorder="0" applyAlignment="0" applyProtection="0"/>
    <xf numFmtId="0" fontId="57" fillId="41" borderId="0" applyNumberFormat="0" applyBorder="0" applyAlignment="0" applyProtection="0"/>
    <xf numFmtId="210" fontId="18" fillId="0" borderId="0" applyFill="0" applyBorder="0" applyAlignment="0"/>
    <xf numFmtId="188" fontId="10" fillId="0" borderId="0" applyFill="0" applyBorder="0" applyAlignment="0"/>
    <xf numFmtId="210" fontId="18" fillId="0" borderId="0" applyFill="0" applyBorder="0" applyAlignment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58" fillId="52" borderId="21" applyNumberFormat="0" applyAlignment="0" applyProtection="0"/>
    <xf numFmtId="0" fontId="59" fillId="62" borderId="0" applyNumberFormat="0">
      <alignment horizontal="right"/>
    </xf>
    <xf numFmtId="0" fontId="60" fillId="63" borderId="22" applyNumberFormat="0" applyAlignment="0" applyProtection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38" fontId="28" fillId="0" borderId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214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215" fontId="5" fillId="0" borderId="0"/>
    <xf numFmtId="215" fontId="5" fillId="0" borderId="0"/>
    <xf numFmtId="0" fontId="63" fillId="43" borderId="0" applyNumberFormat="0" applyBorder="0" applyAlignment="0" applyProtection="0"/>
    <xf numFmtId="0" fontId="64" fillId="0" borderId="23" applyNumberFormat="0" applyFill="0" applyAlignment="0" applyProtection="0"/>
    <xf numFmtId="0" fontId="64" fillId="0" borderId="0" applyNumberFormat="0" applyFill="0" applyBorder="0" applyAlignment="0" applyProtection="0"/>
    <xf numFmtId="0" fontId="65" fillId="46" borderId="21" applyNumberFormat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66" fillId="0" borderId="24" applyNumberFormat="0" applyFill="0" applyAlignment="0" applyProtection="0"/>
    <xf numFmtId="186" fontId="67" fillId="64" borderId="0"/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68" fillId="0" borderId="25" applyNumberFormat="0">
      <alignment horizontal="left" vertical="center"/>
    </xf>
    <xf numFmtId="0" fontId="69" fillId="53" borderId="0" applyNumberFormat="0" applyBorder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2" fillId="0" borderId="0"/>
    <xf numFmtId="0" fontId="70" fillId="52" borderId="27" applyNumberFormat="0" applyAlignment="0" applyProtection="0"/>
    <xf numFmtId="0" fontId="9" fillId="65" borderId="0"/>
    <xf numFmtId="211" fontId="18" fillId="0" borderId="0" applyFont="0" applyFill="0" applyBorder="0" applyAlignment="0" applyProtection="0"/>
    <xf numFmtId="189" fontId="10" fillId="0" borderId="0" applyFont="0" applyFill="0" applyBorder="0" applyAlignment="0" applyProtection="0"/>
    <xf numFmtId="211" fontId="18" fillId="0" borderId="0" applyFont="0" applyFill="0" applyBorder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71" fillId="0" borderId="0" applyNumberFormat="0" applyFill="0" applyBorder="0" applyAlignment="0" applyProtection="0"/>
    <xf numFmtId="1" fontId="23" fillId="0" borderId="0" applyBorder="0">
      <alignment horizontal="left" vertical="top" wrapText="1"/>
    </xf>
    <xf numFmtId="216" fontId="18" fillId="0" borderId="0" applyFill="0" applyBorder="0" applyAlignment="0"/>
    <xf numFmtId="198" fontId="10" fillId="0" borderId="0" applyFill="0" applyBorder="0" applyAlignment="0"/>
    <xf numFmtId="216" fontId="18" fillId="0" borderId="0" applyFill="0" applyBorder="0" applyAlignment="0"/>
    <xf numFmtId="217" fontId="18" fillId="0" borderId="0" applyFill="0" applyBorder="0" applyAlignment="0"/>
    <xf numFmtId="199" fontId="10" fillId="0" borderId="0" applyFill="0" applyBorder="0" applyAlignment="0"/>
    <xf numFmtId="217" fontId="18" fillId="0" borderId="0" applyFill="0" applyBorder="0" applyAlignment="0"/>
    <xf numFmtId="0" fontId="68" fillId="0" borderId="28" applyNumberFormat="0" applyFill="0" applyProtection="0">
      <alignment horizontal="left" vertical="center"/>
    </xf>
    <xf numFmtId="0" fontId="72" fillId="0" borderId="0" applyNumberFormat="0" applyFill="0" applyBorder="0" applyAlignment="0" applyProtection="0"/>
    <xf numFmtId="0" fontId="5" fillId="0" borderId="0"/>
    <xf numFmtId="0" fontId="61" fillId="0" borderId="0"/>
    <xf numFmtId="0" fontId="5" fillId="0" borderId="0"/>
    <xf numFmtId="0" fontId="40" fillId="0" borderId="0"/>
    <xf numFmtId="0" fontId="40" fillId="0" borderId="0"/>
    <xf numFmtId="0" fontId="6" fillId="0" borderId="0">
      <alignment vertical="center"/>
    </xf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3" fontId="5" fillId="0" borderId="0"/>
    <xf numFmtId="0" fontId="5" fillId="0" borderId="12">
      <alignment vertical="center" shrinkToFit="1"/>
    </xf>
    <xf numFmtId="0" fontId="24" fillId="0" borderId="0">
      <alignment vertical="center"/>
    </xf>
    <xf numFmtId="0" fontId="73" fillId="0" borderId="0"/>
    <xf numFmtId="0" fontId="10" fillId="0" borderId="0"/>
    <xf numFmtId="0" fontId="74" fillId="0" borderId="0"/>
    <xf numFmtId="0" fontId="73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6" fillId="0" borderId="0">
      <alignment vertical="center"/>
    </xf>
    <xf numFmtId="0" fontId="10" fillId="0" borderId="0"/>
    <xf numFmtId="0" fontId="5" fillId="0" borderId="0"/>
    <xf numFmtId="0" fontId="10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24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18" fillId="0" borderId="0"/>
    <xf numFmtId="0" fontId="24" fillId="0" borderId="0">
      <alignment vertical="center"/>
    </xf>
    <xf numFmtId="0" fontId="75" fillId="0" borderId="29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20" fillId="0" borderId="0" applyFont="0" applyFill="0" applyBorder="0" applyAlignment="0" applyProtection="0"/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2" fillId="0" borderId="0"/>
    <xf numFmtId="201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202" fontId="74" fillId="0" borderId="0" applyFont="0" applyFill="0" applyBorder="0" applyAlignment="0" applyProtection="0"/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74" fillId="0" borderId="0" applyFont="0" applyFill="0" applyBorder="0" applyAlignment="0" applyProtection="0"/>
    <xf numFmtId="202" fontId="7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1" fillId="0" borderId="9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2" fillId="0" borderId="0">
      <alignment vertical="center"/>
      <protection locked="0"/>
    </xf>
    <xf numFmtId="0" fontId="83" fillId="43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5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5" fillId="0" borderId="10">
      <alignment vertical="center" wrapText="1"/>
    </xf>
    <xf numFmtId="0" fontId="45" fillId="0" borderId="10">
      <alignment vertical="center" wrapText="1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33">
      <alignment horizontal="center" vertical="center"/>
    </xf>
    <xf numFmtId="0" fontId="5" fillId="0" borderId="33">
      <alignment horizontal="center" vertical="center"/>
    </xf>
    <xf numFmtId="0" fontId="5" fillId="0" borderId="33">
      <alignment horizontal="center"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183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89" fillId="0" borderId="2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4" fontId="93" fillId="0" borderId="0">
      <alignment vertical="center"/>
      <protection locked="0"/>
    </xf>
    <xf numFmtId="4" fontId="94" fillId="0" borderId="0">
      <alignment vertical="center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82" fillId="0" borderId="0">
      <alignment horizontal="center" vertical="center"/>
      <protection locked="0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4" fontId="101" fillId="0" borderId="0">
      <alignment vertical="center"/>
      <protection locked="0"/>
    </xf>
    <xf numFmtId="0" fontId="2" fillId="0" borderId="0"/>
    <xf numFmtId="0" fontId="102" fillId="0" borderId="35" applyNumberFormat="0" applyFill="0" applyAlignment="0" applyProtection="0"/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4" fillId="0" borderId="1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5" fillId="0" borderId="38" applyNumberFormat="0" applyFill="0" applyAlignment="0" applyProtection="0"/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7" fillId="0" borderId="2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" fillId="0" borderId="0"/>
    <xf numFmtId="0" fontId="8" fillId="0" borderId="10"/>
    <xf numFmtId="4" fontId="82" fillId="0" borderId="0">
      <alignment vertical="center"/>
      <protection locked="0"/>
    </xf>
    <xf numFmtId="0" fontId="114" fillId="46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7" fillId="6" borderId="5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9" fillId="7" borderId="7" applyNumberFormat="0" applyAlignment="0" applyProtection="0">
      <alignment vertical="center"/>
    </xf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9" fontId="120" fillId="0" borderId="0" applyFont="0" applyFill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121" fillId="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4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122" fillId="41" borderId="0" applyNumberFormat="0" applyBorder="0" applyAlignment="0" applyProtection="0">
      <alignment vertical="center"/>
    </xf>
    <xf numFmtId="0" fontId="116" fillId="41" borderId="0" applyNumberFormat="0" applyBorder="0" applyAlignment="0" applyProtection="0">
      <alignment vertical="center"/>
    </xf>
    <xf numFmtId="0" fontId="114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118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123" fillId="0" borderId="0"/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219" fontId="125" fillId="0" borderId="0" applyFont="0" applyFill="0" applyBorder="0" applyAlignment="0" applyProtection="0"/>
    <xf numFmtId="220" fontId="126" fillId="0" borderId="0" applyFont="0" applyFill="0" applyBorder="0" applyAlignment="0" applyProtection="0"/>
    <xf numFmtId="206" fontId="125" fillId="0" borderId="0" applyFont="0" applyFill="0" applyBorder="0" applyAlignment="0" applyProtection="0"/>
    <xf numFmtId="0" fontId="125" fillId="0" borderId="0" applyFont="0" applyFill="0" applyBorder="0" applyAlignment="0" applyProtection="0"/>
    <xf numFmtId="0" fontId="127" fillId="0" borderId="0"/>
    <xf numFmtId="9" fontId="1" fillId="0" borderId="0" applyFont="0" applyFill="0" applyBorder="0" applyAlignment="0" applyProtection="0">
      <alignment vertical="center"/>
    </xf>
    <xf numFmtId="0" fontId="132" fillId="0" borderId="0"/>
    <xf numFmtId="0" fontId="10" fillId="0" borderId="0"/>
    <xf numFmtId="0" fontId="2" fillId="0" borderId="0"/>
    <xf numFmtId="0" fontId="24" fillId="0" borderId="0"/>
    <xf numFmtId="0" fontId="5" fillId="0" borderId="0"/>
    <xf numFmtId="0" fontId="6" fillId="0" borderId="0">
      <alignment vertical="center"/>
    </xf>
    <xf numFmtId="0" fontId="24" fillId="0" borderId="0">
      <alignment vertical="center"/>
    </xf>
    <xf numFmtId="0" fontId="10" fillId="0" borderId="0"/>
    <xf numFmtId="43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38" fontId="133" fillId="0" borderId="0" applyFont="0" applyFill="0" applyBorder="0" applyAlignment="0" applyProtection="0"/>
    <xf numFmtId="0" fontId="10" fillId="0" borderId="0" applyFont="0" applyFill="0" applyBorder="0" applyAlignment="0"/>
    <xf numFmtId="0" fontId="49" fillId="4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58" fillId="0" borderId="0" applyNumberFormat="0" applyFill="0" applyBorder="0" applyAlignment="0" applyProtection="0">
      <alignment vertical="top"/>
      <protection locked="0"/>
    </xf>
    <xf numFmtId="227" fontId="2" fillId="0" borderId="0"/>
    <xf numFmtId="227" fontId="1" fillId="0" borderId="0">
      <alignment vertical="center"/>
    </xf>
    <xf numFmtId="227" fontId="5" fillId="0" borderId="0">
      <alignment vertical="center"/>
    </xf>
    <xf numFmtId="227" fontId="6" fillId="0" borderId="0">
      <alignment vertical="center"/>
    </xf>
    <xf numFmtId="227" fontId="1" fillId="0" borderId="0">
      <alignment vertical="center"/>
    </xf>
    <xf numFmtId="227" fontId="5" fillId="0" borderId="0"/>
    <xf numFmtId="227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10" fillId="0" borderId="0"/>
    <xf numFmtId="9" fontId="6" fillId="0" borderId="0" applyFont="0" applyFill="0" applyBorder="0" applyAlignment="0" applyProtection="0">
      <alignment vertical="center"/>
    </xf>
    <xf numFmtId="0" fontId="8" fillId="0" borderId="0"/>
    <xf numFmtId="0" fontId="6" fillId="0" borderId="0">
      <alignment vertical="center"/>
    </xf>
    <xf numFmtId="227" fontId="6" fillId="0" borderId="0">
      <alignment vertical="center"/>
    </xf>
    <xf numFmtId="227" fontId="6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</cellStyleXfs>
  <cellXfs count="337">
    <xf numFmtId="0" fontId="0" fillId="0" borderId="0" xfId="0">
      <alignment vertical="center"/>
    </xf>
    <xf numFmtId="0" fontId="128" fillId="33" borderId="10" xfId="186" applyFont="1" applyFill="1" applyBorder="1" applyAlignment="1">
      <alignment vertical="center"/>
    </xf>
    <xf numFmtId="0" fontId="129" fillId="33" borderId="10" xfId="186" applyFont="1" applyFill="1" applyBorder="1" applyAlignment="1">
      <alignment vertical="center"/>
    </xf>
    <xf numFmtId="0" fontId="0" fillId="0" borderId="10" xfId="0" applyBorder="1" applyAlignment="1"/>
    <xf numFmtId="0" fontId="0" fillId="0" borderId="0" xfId="0" applyAlignment="1"/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 wrapText="1"/>
    </xf>
    <xf numFmtId="221" fontId="0" fillId="0" borderId="10" xfId="0" applyNumberFormat="1" applyBorder="1" applyAlignment="1">
      <alignment horizontal="center" vertical="center" wrapText="1"/>
    </xf>
    <xf numFmtId="176" fontId="0" fillId="0" borderId="10" xfId="246" applyNumberFormat="1" applyFont="1" applyFill="1" applyBorder="1" applyAlignment="1">
      <alignment horizontal="center" vertical="center" wrapText="1"/>
    </xf>
    <xf numFmtId="176" fontId="6" fillId="33" borderId="10" xfId="0" quotePrefix="1" applyNumberFormat="1" applyFont="1" applyFill="1" applyBorder="1" applyAlignment="1">
      <alignment horizontal="center"/>
    </xf>
    <xf numFmtId="0" fontId="139" fillId="33" borderId="10" xfId="0" applyFont="1" applyFill="1" applyBorder="1" applyAlignment="1"/>
    <xf numFmtId="176" fontId="0" fillId="33" borderId="10" xfId="246" applyNumberFormat="1" applyFont="1" applyFill="1" applyBorder="1"/>
    <xf numFmtId="9" fontId="0" fillId="33" borderId="10" xfId="1203" applyFont="1" applyFill="1" applyBorder="1" applyAlignment="1"/>
    <xf numFmtId="177" fontId="0" fillId="33" borderId="10" xfId="220" applyNumberFormat="1" applyFont="1" applyFill="1" applyBorder="1" applyAlignment="1"/>
    <xf numFmtId="0" fontId="0" fillId="33" borderId="0" xfId="0" applyFill="1" applyAlignment="1"/>
    <xf numFmtId="0" fontId="140" fillId="0" borderId="10" xfId="0" applyFont="1" applyFill="1" applyBorder="1" applyAlignment="1"/>
    <xf numFmtId="176" fontId="140" fillId="0" borderId="10" xfId="246" applyNumberFormat="1" applyFont="1" applyFill="1" applyBorder="1"/>
    <xf numFmtId="0" fontId="140" fillId="0" borderId="10" xfId="0" applyFont="1" applyBorder="1" applyAlignment="1"/>
    <xf numFmtId="0" fontId="0" fillId="33" borderId="10" xfId="0" applyFill="1" applyBorder="1" applyAlignment="1"/>
    <xf numFmtId="176" fontId="81" fillId="0" borderId="10" xfId="246" applyNumberFormat="1" applyFont="1" applyFill="1" applyBorder="1"/>
    <xf numFmtId="10" fontId="0" fillId="0" borderId="10" xfId="1203" applyNumberFormat="1" applyFont="1" applyBorder="1" applyAlignment="1"/>
    <xf numFmtId="0" fontId="0" fillId="0" borderId="10" xfId="0" applyBorder="1" applyAlignment="1">
      <alignment shrinkToFit="1"/>
    </xf>
    <xf numFmtId="176" fontId="0" fillId="0" borderId="10" xfId="246" applyNumberFormat="1" applyFont="1" applyFill="1" applyBorder="1"/>
    <xf numFmtId="43" fontId="0" fillId="0" borderId="10" xfId="1219" applyFont="1" applyBorder="1" applyAlignment="1">
      <alignment shrinkToFit="1"/>
    </xf>
    <xf numFmtId="177" fontId="81" fillId="0" borderId="10" xfId="1219" applyNumberFormat="1" applyFont="1" applyBorder="1" applyAlignment="1"/>
    <xf numFmtId="0" fontId="0" fillId="0" borderId="0" xfId="0" applyBorder="1" applyAlignment="1"/>
    <xf numFmtId="221" fontId="0" fillId="0" borderId="0" xfId="0" applyNumberFormat="1" applyAlignment="1"/>
    <xf numFmtId="0" fontId="6" fillId="0" borderId="0" xfId="0" applyFont="1" applyAlignment="1"/>
    <xf numFmtId="10" fontId="0" fillId="0" borderId="10" xfId="1203" applyNumberFormat="1" applyFont="1" applyBorder="1">
      <alignment vertical="center"/>
    </xf>
    <xf numFmtId="0" fontId="144" fillId="33" borderId="10" xfId="0" applyFont="1" applyFill="1" applyBorder="1" applyAlignment="1"/>
    <xf numFmtId="0" fontId="0" fillId="0" borderId="10" xfId="0" applyBorder="1" applyAlignment="1">
      <alignment horizontal="left" vertical="center"/>
    </xf>
    <xf numFmtId="0" fontId="129" fillId="33" borderId="10" xfId="186" applyFont="1" applyFill="1" applyBorder="1" applyAlignment="1">
      <alignment vertical="center" shrinkToFit="1"/>
    </xf>
    <xf numFmtId="10" fontId="0" fillId="0" borderId="10" xfId="1203" applyNumberFormat="1" applyFont="1" applyBorder="1" applyAlignment="1">
      <alignment shrinkToFit="1"/>
    </xf>
    <xf numFmtId="178" fontId="0" fillId="33" borderId="10" xfId="1203" applyNumberFormat="1" applyFont="1" applyFill="1" applyBorder="1">
      <alignment vertical="center"/>
    </xf>
    <xf numFmtId="178" fontId="0" fillId="33" borderId="10" xfId="246" applyNumberFormat="1" applyFont="1" applyFill="1" applyBorder="1"/>
    <xf numFmtId="178" fontId="0" fillId="33" borderId="10" xfId="1203" applyNumberFormat="1" applyFont="1" applyFill="1" applyBorder="1" applyAlignment="1"/>
    <xf numFmtId="38" fontId="148" fillId="0" borderId="0" xfId="229" applyFont="1" applyFill="1" applyAlignment="1">
      <alignment horizontal="center" vertical="center"/>
    </xf>
    <xf numFmtId="38" fontId="149" fillId="0" borderId="0" xfId="229" applyFont="1" applyFill="1" applyAlignment="1">
      <alignment vertical="center"/>
    </xf>
    <xf numFmtId="218" fontId="150" fillId="0" borderId="66" xfId="229" applyNumberFormat="1" applyFont="1" applyFill="1" applyBorder="1" applyAlignment="1">
      <alignment horizontal="center" vertical="center"/>
    </xf>
    <xf numFmtId="38" fontId="150" fillId="0" borderId="57" xfId="229" applyFont="1" applyFill="1" applyBorder="1" applyAlignment="1">
      <alignment horizontal="center" vertical="center"/>
    </xf>
    <xf numFmtId="38" fontId="150" fillId="0" borderId="55" xfId="229" applyFont="1" applyFill="1" applyBorder="1" applyAlignment="1">
      <alignment horizontal="center" vertical="center"/>
    </xf>
    <xf numFmtId="38" fontId="150" fillId="0" borderId="58" xfId="229" applyFont="1" applyFill="1" applyBorder="1" applyAlignment="1">
      <alignment horizontal="center" vertical="center"/>
    </xf>
    <xf numFmtId="38" fontId="150" fillId="0" borderId="56" xfId="229" applyFont="1" applyFill="1" applyBorder="1" applyAlignment="1">
      <alignment horizontal="center" vertical="center"/>
    </xf>
    <xf numFmtId="38" fontId="150" fillId="0" borderId="67" xfId="229" applyFont="1" applyFill="1" applyBorder="1" applyAlignment="1">
      <alignment horizontal="center" vertical="center"/>
    </xf>
    <xf numFmtId="38" fontId="152" fillId="0" borderId="55" xfId="229" applyFont="1" applyFill="1" applyBorder="1" applyAlignment="1">
      <alignment horizontal="center" vertical="center"/>
    </xf>
    <xf numFmtId="38" fontId="150" fillId="0" borderId="0" xfId="229" applyFont="1" applyFill="1" applyBorder="1" applyAlignment="1">
      <alignment horizontal="center" vertical="center"/>
    </xf>
    <xf numFmtId="218" fontId="150" fillId="0" borderId="68" xfId="229" applyNumberFormat="1" applyFont="1" applyFill="1" applyBorder="1" applyAlignment="1">
      <alignment horizontal="center" vertical="center"/>
    </xf>
    <xf numFmtId="38" fontId="150" fillId="0" borderId="13" xfId="229" applyFont="1" applyFill="1" applyBorder="1" applyAlignment="1">
      <alignment horizontal="center" vertical="center"/>
    </xf>
    <xf numFmtId="38" fontId="150" fillId="0" borderId="63" xfId="229" applyFont="1" applyFill="1" applyBorder="1" applyAlignment="1">
      <alignment horizontal="center" vertical="center"/>
    </xf>
    <xf numFmtId="38" fontId="150" fillId="0" borderId="42" xfId="229" applyFont="1" applyFill="1" applyBorder="1" applyAlignment="1">
      <alignment horizontal="center" vertical="center"/>
    </xf>
    <xf numFmtId="38" fontId="150" fillId="0" borderId="54" xfId="229" applyFont="1" applyFill="1" applyBorder="1" applyAlignment="1">
      <alignment horizontal="center" vertical="center"/>
    </xf>
    <xf numFmtId="38" fontId="150" fillId="0" borderId="69" xfId="229" applyFont="1" applyFill="1" applyBorder="1" applyAlignment="1">
      <alignment horizontal="center" vertical="center"/>
    </xf>
    <xf numFmtId="38" fontId="152" fillId="0" borderId="63" xfId="229" applyFont="1" applyFill="1" applyBorder="1" applyAlignment="1">
      <alignment horizontal="center" vertical="center"/>
    </xf>
    <xf numFmtId="218" fontId="150" fillId="0" borderId="70" xfId="229" applyNumberFormat="1" applyFont="1" applyFill="1" applyBorder="1" applyAlignment="1">
      <alignment horizontal="center" vertical="center"/>
    </xf>
    <xf numFmtId="38" fontId="150" fillId="0" borderId="71" xfId="229" applyFont="1" applyFill="1" applyBorder="1" applyAlignment="1">
      <alignment horizontal="center" vertical="center"/>
    </xf>
    <xf numFmtId="38" fontId="150" fillId="0" borderId="72" xfId="229" applyFont="1" applyFill="1" applyBorder="1" applyAlignment="1">
      <alignment horizontal="center" vertical="center"/>
    </xf>
    <xf numFmtId="38" fontId="150" fillId="0" borderId="73" xfId="229" applyFont="1" applyFill="1" applyBorder="1" applyAlignment="1">
      <alignment horizontal="center" vertical="center"/>
    </xf>
    <xf numFmtId="38" fontId="150" fillId="0" borderId="74" xfId="229" applyFont="1" applyFill="1" applyBorder="1" applyAlignment="1">
      <alignment horizontal="center" vertical="center"/>
    </xf>
    <xf numFmtId="38" fontId="150" fillId="0" borderId="75" xfId="229" applyFont="1" applyFill="1" applyBorder="1" applyAlignment="1">
      <alignment horizontal="center" vertical="center"/>
    </xf>
    <xf numFmtId="38" fontId="150" fillId="0" borderId="76" xfId="229" applyFont="1" applyFill="1" applyBorder="1" applyAlignment="1">
      <alignment horizontal="center" vertical="center"/>
    </xf>
    <xf numFmtId="38" fontId="152" fillId="0" borderId="77" xfId="229" applyFont="1" applyFill="1" applyBorder="1" applyAlignment="1">
      <alignment horizontal="center" vertical="center"/>
    </xf>
    <xf numFmtId="218" fontId="150" fillId="0" borderId="78" xfId="229" applyNumberFormat="1" applyFont="1" applyFill="1" applyBorder="1" applyAlignment="1">
      <alignment horizontal="center" vertical="center"/>
    </xf>
    <xf numFmtId="38" fontId="150" fillId="0" borderId="79" xfId="229" applyFont="1" applyFill="1" applyBorder="1" applyAlignment="1">
      <alignment horizontal="center" vertical="center"/>
    </xf>
    <xf numFmtId="38" fontId="150" fillId="0" borderId="80" xfId="229" applyFont="1" applyFill="1" applyBorder="1" applyAlignment="1">
      <alignment horizontal="center" vertical="center"/>
    </xf>
    <xf numFmtId="38" fontId="150" fillId="0" borderId="81" xfId="229" applyFont="1" applyFill="1" applyBorder="1" applyAlignment="1">
      <alignment horizontal="center" vertical="center"/>
    </xf>
    <xf numFmtId="38" fontId="150" fillId="0" borderId="19" xfId="229" applyFont="1" applyFill="1" applyBorder="1" applyAlignment="1">
      <alignment horizontal="center" vertical="center"/>
    </xf>
    <xf numFmtId="38" fontId="150" fillId="34" borderId="82" xfId="229" applyFont="1" applyFill="1" applyBorder="1" applyAlignment="1">
      <alignment horizontal="center" vertical="center"/>
    </xf>
    <xf numFmtId="38" fontId="152" fillId="0" borderId="83" xfId="229" applyFont="1" applyFill="1" applyBorder="1" applyAlignment="1">
      <alignment horizontal="center" vertical="center"/>
    </xf>
    <xf numFmtId="38" fontId="150" fillId="0" borderId="84" xfId="229" applyFont="1" applyFill="1" applyBorder="1" applyAlignment="1">
      <alignment horizontal="center" vertical="center"/>
    </xf>
    <xf numFmtId="38" fontId="150" fillId="0" borderId="85" xfId="229" applyFont="1" applyFill="1" applyBorder="1" applyAlignment="1">
      <alignment horizontal="center" vertical="center"/>
    </xf>
    <xf numFmtId="38" fontId="150" fillId="0" borderId="86" xfId="229" applyFont="1" applyFill="1" applyBorder="1" applyAlignment="1">
      <alignment horizontal="center" vertical="center"/>
    </xf>
    <xf numFmtId="218" fontId="150" fillId="0" borderId="87" xfId="229" applyNumberFormat="1" applyFont="1" applyFill="1" applyBorder="1" applyAlignment="1">
      <alignment horizontal="center" vertical="center"/>
    </xf>
    <xf numFmtId="38" fontId="150" fillId="0" borderId="88" xfId="229" applyFont="1" applyFill="1" applyBorder="1" applyAlignment="1">
      <alignment horizontal="left" vertical="center"/>
    </xf>
    <xf numFmtId="38" fontId="150" fillId="0" borderId="89" xfId="229" applyFont="1" applyFill="1" applyBorder="1" applyAlignment="1">
      <alignment horizontal="center" vertical="center"/>
    </xf>
    <xf numFmtId="38" fontId="150" fillId="0" borderId="90" xfId="229" applyFont="1" applyFill="1" applyBorder="1" applyAlignment="1">
      <alignment horizontal="center" vertical="center"/>
    </xf>
    <xf numFmtId="38" fontId="150" fillId="0" borderId="91" xfId="229" applyFont="1" applyFill="1" applyBorder="1" applyAlignment="1">
      <alignment horizontal="center" vertical="center"/>
    </xf>
    <xf numFmtId="38" fontId="150" fillId="71" borderId="82" xfId="229" applyFont="1" applyFill="1" applyBorder="1" applyAlignment="1">
      <alignment horizontal="center" vertical="center"/>
    </xf>
    <xf numFmtId="38" fontId="150" fillId="0" borderId="88" xfId="229" applyFont="1" applyFill="1" applyBorder="1" applyAlignment="1">
      <alignment horizontal="center" vertical="center"/>
    </xf>
    <xf numFmtId="38" fontId="152" fillId="0" borderId="92" xfId="229" applyFont="1" applyFill="1" applyBorder="1" applyAlignment="1">
      <alignment horizontal="center" vertical="center"/>
    </xf>
    <xf numFmtId="38" fontId="150" fillId="71" borderId="19" xfId="229" applyFont="1" applyFill="1" applyBorder="1" applyAlignment="1">
      <alignment horizontal="center" vertical="center"/>
    </xf>
    <xf numFmtId="38" fontId="150" fillId="0" borderId="82" xfId="229" applyFont="1" applyFill="1" applyBorder="1" applyAlignment="1">
      <alignment horizontal="center" vertical="center"/>
    </xf>
    <xf numFmtId="38" fontId="150" fillId="0" borderId="80" xfId="229" applyFont="1" applyFill="1" applyBorder="1" applyAlignment="1">
      <alignment horizontal="left" vertical="center"/>
    </xf>
    <xf numFmtId="218" fontId="149" fillId="0" borderId="78" xfId="229" quotePrefix="1" applyNumberFormat="1" applyFont="1" applyFill="1" applyBorder="1" applyAlignment="1">
      <alignment horizontal="center" vertical="center"/>
    </xf>
    <xf numFmtId="38" fontId="149" fillId="0" borderId="80" xfId="229" applyFont="1" applyFill="1" applyBorder="1" applyAlignment="1">
      <alignment horizontal="left" vertical="center"/>
    </xf>
    <xf numFmtId="38" fontId="149" fillId="0" borderId="81" xfId="229" applyFont="1" applyFill="1" applyBorder="1" applyAlignment="1">
      <alignment horizontal="center" vertical="center"/>
    </xf>
    <xf numFmtId="38" fontId="149" fillId="0" borderId="86" xfId="229" applyFont="1" applyFill="1" applyBorder="1" applyAlignment="1">
      <alignment vertical="center"/>
    </xf>
    <xf numFmtId="38" fontId="149" fillId="0" borderId="85" xfId="229" applyFont="1" applyFill="1" applyBorder="1" applyAlignment="1">
      <alignment vertical="center"/>
    </xf>
    <xf numFmtId="38" fontId="149" fillId="0" borderId="83" xfId="229" applyFont="1" applyFill="1" applyBorder="1" applyAlignment="1">
      <alignment horizontal="center" vertical="center"/>
    </xf>
    <xf numFmtId="38" fontId="149" fillId="0" borderId="80" xfId="229" applyFont="1" applyFill="1" applyBorder="1" applyAlignment="1">
      <alignment vertical="center"/>
    </xf>
    <xf numFmtId="38" fontId="153" fillId="0" borderId="83" xfId="229" applyFont="1" applyFill="1" applyBorder="1" applyAlignment="1">
      <alignment vertical="center"/>
    </xf>
    <xf numFmtId="38" fontId="149" fillId="0" borderId="0" xfId="229" applyFont="1" applyFill="1" applyBorder="1" applyAlignment="1">
      <alignment vertical="center"/>
    </xf>
    <xf numFmtId="218" fontId="149" fillId="0" borderId="78" xfId="229" applyNumberFormat="1" applyFont="1" applyFill="1" applyBorder="1" applyAlignment="1">
      <alignment horizontal="center" vertical="center"/>
    </xf>
    <xf numFmtId="38" fontId="150" fillId="0" borderId="80" xfId="229" applyFont="1" applyFill="1" applyBorder="1" applyAlignment="1">
      <alignment horizontal="right" vertical="center"/>
    </xf>
    <xf numFmtId="38" fontId="150" fillId="34" borderId="80" xfId="229" applyFont="1" applyFill="1" applyBorder="1" applyAlignment="1">
      <alignment horizontal="center" vertical="center"/>
    </xf>
    <xf numFmtId="38" fontId="150" fillId="0" borderId="83" xfId="229" applyFont="1" applyFill="1" applyBorder="1" applyAlignment="1">
      <alignment horizontal="center" vertical="center"/>
    </xf>
    <xf numFmtId="218" fontId="149" fillId="0" borderId="87" xfId="229" applyNumberFormat="1" applyFont="1" applyFill="1" applyBorder="1" applyAlignment="1">
      <alignment horizontal="center" vertical="center"/>
    </xf>
    <xf numFmtId="38" fontId="141" fillId="0" borderId="89" xfId="229" applyFont="1" applyFill="1" applyBorder="1" applyAlignment="1">
      <alignment horizontal="left" vertical="center" indent="2"/>
    </xf>
    <xf numFmtId="38" fontId="149" fillId="34" borderId="89" xfId="229" applyNumberFormat="1" applyFont="1" applyFill="1" applyBorder="1" applyAlignment="1">
      <alignment horizontal="center" vertical="center"/>
    </xf>
    <xf numFmtId="38" fontId="149" fillId="0" borderId="92" xfId="229" applyFont="1" applyFill="1" applyBorder="1" applyAlignment="1">
      <alignment horizontal="center" vertical="center"/>
    </xf>
    <xf numFmtId="38" fontId="149" fillId="0" borderId="90" xfId="229" applyFont="1" applyFill="1" applyBorder="1" applyAlignment="1">
      <alignment horizontal="center" vertical="center"/>
    </xf>
    <xf numFmtId="38" fontId="149" fillId="0" borderId="82" xfId="229" applyFont="1" applyFill="1" applyBorder="1" applyAlignment="1">
      <alignment vertical="center"/>
    </xf>
    <xf numFmtId="38" fontId="149" fillId="0" borderId="19" xfId="229" applyFont="1" applyFill="1" applyBorder="1" applyAlignment="1">
      <alignment vertical="center"/>
    </xf>
    <xf numFmtId="38" fontId="149" fillId="0" borderId="89" xfId="229" applyFont="1" applyFill="1" applyBorder="1" applyAlignment="1">
      <alignment vertical="center"/>
    </xf>
    <xf numFmtId="38" fontId="153" fillId="0" borderId="92" xfId="229" applyFont="1" applyFill="1" applyBorder="1" applyAlignment="1">
      <alignment vertical="center"/>
    </xf>
    <xf numFmtId="38" fontId="149" fillId="0" borderId="89" xfId="229" applyFont="1" applyFill="1" applyBorder="1" applyAlignment="1">
      <alignment horizontal="left" vertical="center" indent="2"/>
    </xf>
    <xf numFmtId="38" fontId="149" fillId="34" borderId="89" xfId="229" applyFont="1" applyFill="1" applyBorder="1" applyAlignment="1">
      <alignment horizontal="center" vertical="center"/>
    </xf>
    <xf numFmtId="38" fontId="149" fillId="0" borderId="79" xfId="229" applyFont="1" applyFill="1" applyBorder="1" applyAlignment="1">
      <alignment horizontal="left" vertical="center" indent="2"/>
    </xf>
    <xf numFmtId="38" fontId="149" fillId="0" borderId="80" xfId="229" applyFont="1" applyFill="1" applyBorder="1" applyAlignment="1">
      <alignment horizontal="center" vertical="center"/>
    </xf>
    <xf numFmtId="38" fontId="149" fillId="0" borderId="86" xfId="229" applyFont="1" applyFill="1" applyBorder="1" applyAlignment="1">
      <alignment horizontal="center" vertical="center"/>
    </xf>
    <xf numFmtId="38" fontId="149" fillId="0" borderId="85" xfId="229" applyFont="1" applyFill="1" applyBorder="1" applyAlignment="1">
      <alignment horizontal="center" vertical="center"/>
    </xf>
    <xf numFmtId="38" fontId="153" fillId="0" borderId="83" xfId="229" applyFont="1" applyFill="1" applyBorder="1" applyAlignment="1">
      <alignment horizontal="center" vertical="center"/>
    </xf>
    <xf numFmtId="38" fontId="149" fillId="34" borderId="80" xfId="229" applyFont="1" applyFill="1" applyBorder="1" applyAlignment="1">
      <alignment horizontal="left" vertical="center" indent="2"/>
    </xf>
    <xf numFmtId="38" fontId="149" fillId="34" borderId="80" xfId="229" applyFont="1" applyFill="1" applyBorder="1" applyAlignment="1">
      <alignment horizontal="center" vertical="center"/>
    </xf>
    <xf numFmtId="38" fontId="149" fillId="0" borderId="0" xfId="229" applyFont="1" applyFill="1" applyBorder="1" applyAlignment="1">
      <alignment horizontal="center" vertical="center"/>
    </xf>
    <xf numFmtId="38" fontId="149" fillId="0" borderId="80" xfId="229" applyFont="1" applyFill="1" applyBorder="1" applyAlignment="1">
      <alignment horizontal="left" vertical="center" indent="2"/>
    </xf>
    <xf numFmtId="38" fontId="149" fillId="34" borderId="81" xfId="229" applyFont="1" applyFill="1" applyBorder="1" applyAlignment="1">
      <alignment horizontal="center" vertical="center"/>
    </xf>
    <xf numFmtId="38" fontId="47" fillId="0" borderId="0" xfId="229" applyFont="1" applyFill="1" applyAlignment="1">
      <alignment vertical="center"/>
    </xf>
    <xf numFmtId="223" fontId="149" fillId="34" borderId="89" xfId="229" applyNumberFormat="1" applyFont="1" applyFill="1" applyBorder="1" applyAlignment="1">
      <alignment horizontal="center" vertical="center"/>
    </xf>
    <xf numFmtId="38" fontId="149" fillId="0" borderId="0" xfId="229" applyFont="1" applyFill="1" applyBorder="1" applyAlignment="1">
      <alignment horizontal="right" vertical="center"/>
    </xf>
    <xf numFmtId="38" fontId="149" fillId="34" borderId="90" xfId="229" applyFont="1" applyFill="1" applyBorder="1" applyAlignment="1">
      <alignment horizontal="center" vertical="center"/>
    </xf>
    <xf numFmtId="38" fontId="149" fillId="34" borderId="86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right" vertical="center"/>
    </xf>
    <xf numFmtId="38" fontId="150" fillId="72" borderId="88" xfId="229" applyFont="1" applyFill="1" applyBorder="1" applyAlignment="1">
      <alignment horizontal="center" vertical="center"/>
    </xf>
    <xf numFmtId="38" fontId="150" fillId="72" borderId="80" xfId="229" applyFont="1" applyFill="1" applyBorder="1" applyAlignment="1">
      <alignment horizontal="center" vertical="center"/>
    </xf>
    <xf numFmtId="38" fontId="150" fillId="72" borderId="83" xfId="229" applyFont="1" applyFill="1" applyBorder="1" applyAlignment="1">
      <alignment horizontal="center" vertical="center"/>
    </xf>
    <xf numFmtId="38" fontId="150" fillId="72" borderId="81" xfId="229" applyFont="1" applyFill="1" applyBorder="1" applyAlignment="1">
      <alignment horizontal="center" vertical="center"/>
    </xf>
    <xf numFmtId="38" fontId="150" fillId="72" borderId="86" xfId="229" applyFont="1" applyFill="1" applyBorder="1" applyAlignment="1">
      <alignment horizontal="center" vertical="center"/>
    </xf>
    <xf numFmtId="38" fontId="150" fillId="72" borderId="85" xfId="229" applyFont="1" applyFill="1" applyBorder="1" applyAlignment="1">
      <alignment vertical="center"/>
    </xf>
    <xf numFmtId="38" fontId="150" fillId="0" borderId="89" xfId="229" applyFont="1" applyFill="1" applyBorder="1" applyAlignment="1">
      <alignment vertical="center"/>
    </xf>
    <xf numFmtId="38" fontId="150" fillId="0" borderId="92" xfId="229" applyFont="1" applyFill="1" applyBorder="1" applyAlignment="1">
      <alignment horizontal="center" vertical="center"/>
    </xf>
    <xf numFmtId="38" fontId="149" fillId="0" borderId="89" xfId="229" applyFont="1" applyFill="1" applyBorder="1" applyAlignment="1">
      <alignment horizontal="left" vertical="center"/>
    </xf>
    <xf numFmtId="38" fontId="149" fillId="0" borderId="89" xfId="229" applyFont="1" applyFill="1" applyBorder="1" applyAlignment="1">
      <alignment horizontal="center" vertical="center"/>
    </xf>
    <xf numFmtId="38" fontId="153" fillId="0" borderId="92" xfId="229" applyFont="1" applyFill="1" applyBorder="1" applyAlignment="1">
      <alignment horizontal="center" vertical="center"/>
    </xf>
    <xf numFmtId="218" fontId="154" fillId="0" borderId="87" xfId="229" applyNumberFormat="1" applyFont="1" applyFill="1" applyBorder="1" applyAlignment="1">
      <alignment horizontal="center" vertical="center"/>
    </xf>
    <xf numFmtId="38" fontId="149" fillId="34" borderId="82" xfId="229" applyFont="1" applyFill="1" applyBorder="1" applyAlignment="1">
      <alignment vertical="center"/>
    </xf>
    <xf numFmtId="38" fontId="149" fillId="0" borderId="89" xfId="229" applyFont="1" applyFill="1" applyBorder="1" applyAlignment="1">
      <alignment horizontal="left" vertical="center" indent="5"/>
    </xf>
    <xf numFmtId="38" fontId="156" fillId="0" borderId="92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center" vertical="center"/>
    </xf>
    <xf numFmtId="38" fontId="149" fillId="0" borderId="82" xfId="229" applyFont="1" applyFill="1" applyBorder="1" applyAlignment="1">
      <alignment horizontal="center" vertical="center"/>
    </xf>
    <xf numFmtId="38" fontId="141" fillId="0" borderId="92" xfId="229" applyFont="1" applyFill="1" applyBorder="1" applyAlignment="1">
      <alignment horizontal="center" vertical="center"/>
    </xf>
    <xf numFmtId="224" fontId="153" fillId="0" borderId="92" xfId="240" applyNumberFormat="1" applyFont="1" applyFill="1" applyBorder="1" applyAlignment="1">
      <alignment vertical="center"/>
    </xf>
    <xf numFmtId="222" fontId="149" fillId="0" borderId="82" xfId="229" applyNumberFormat="1" applyFont="1" applyFill="1" applyBorder="1" applyAlignment="1">
      <alignment horizontal="right" vertical="center"/>
    </xf>
    <xf numFmtId="38" fontId="149" fillId="0" borderId="89" xfId="229" quotePrefix="1" applyFont="1" applyFill="1" applyBorder="1" applyAlignment="1">
      <alignment horizontal="center" vertical="center"/>
    </xf>
    <xf numFmtId="38" fontId="153" fillId="0" borderId="92" xfId="229" applyFont="1" applyFill="1" applyBorder="1" applyAlignment="1">
      <alignment horizontal="left" vertical="center"/>
    </xf>
    <xf numFmtId="38" fontId="149" fillId="0" borderId="82" xfId="229" applyFont="1" applyFill="1" applyBorder="1" applyAlignment="1">
      <alignment horizontal="right" vertical="center"/>
    </xf>
    <xf numFmtId="38" fontId="150" fillId="72" borderId="89" xfId="229" applyFont="1" applyFill="1" applyBorder="1" applyAlignment="1">
      <alignment horizontal="center" vertical="center"/>
    </xf>
    <xf numFmtId="38" fontId="150" fillId="72" borderId="92" xfId="229" applyFont="1" applyFill="1" applyBorder="1" applyAlignment="1">
      <alignment horizontal="center" vertical="center"/>
    </xf>
    <xf numFmtId="38" fontId="150" fillId="72" borderId="90" xfId="229" applyFont="1" applyFill="1" applyBorder="1" applyAlignment="1">
      <alignment horizontal="center" vertical="center"/>
    </xf>
    <xf numFmtId="38" fontId="150" fillId="72" borderId="82" xfId="229" applyFont="1" applyFill="1" applyBorder="1" applyAlignment="1">
      <alignment horizontal="center" vertical="center"/>
    </xf>
    <xf numFmtId="38" fontId="150" fillId="72" borderId="19" xfId="229" applyFont="1" applyFill="1" applyBorder="1" applyAlignment="1">
      <alignment vertical="center"/>
    </xf>
    <xf numFmtId="38" fontId="149" fillId="0" borderId="19" xfId="229" applyFont="1" applyFill="1" applyBorder="1" applyAlignment="1">
      <alignment horizontal="center" vertical="center"/>
    </xf>
    <xf numFmtId="38" fontId="149" fillId="0" borderId="0" xfId="229" applyFont="1" applyFill="1" applyAlignment="1">
      <alignment horizontal="center" vertical="center"/>
    </xf>
    <xf numFmtId="38" fontId="153" fillId="0" borderId="92" xfId="229" quotePrefix="1" applyFont="1" applyFill="1" applyBorder="1" applyAlignment="1">
      <alignment vertical="center"/>
    </xf>
    <xf numFmtId="38" fontId="149" fillId="0" borderId="0" xfId="229" quotePrefix="1" applyFont="1" applyFill="1" applyBorder="1" applyAlignment="1">
      <alignment vertical="center"/>
    </xf>
    <xf numFmtId="38" fontId="150" fillId="72" borderId="88" xfId="229" applyFont="1" applyFill="1" applyBorder="1" applyAlignment="1">
      <alignment horizontal="left" vertical="center" indent="1"/>
    </xf>
    <xf numFmtId="38" fontId="141" fillId="0" borderId="89" xfId="229" applyFont="1" applyFill="1" applyBorder="1" applyAlignment="1">
      <alignment horizontal="left" vertical="center"/>
    </xf>
    <xf numFmtId="10" fontId="153" fillId="0" borderId="92" xfId="240" quotePrefix="1" applyNumberFormat="1" applyFont="1" applyFill="1" applyBorder="1" applyAlignment="1">
      <alignment vertical="center"/>
    </xf>
    <xf numFmtId="218" fontId="149" fillId="0" borderId="87" xfId="229" quotePrefix="1" applyNumberFormat="1" applyFont="1" applyFill="1" applyBorder="1" applyAlignment="1">
      <alignment horizontal="center" vertical="center"/>
    </xf>
    <xf numFmtId="38" fontId="149" fillId="0" borderId="88" xfId="229" applyFont="1" applyFill="1" applyBorder="1" applyAlignment="1">
      <alignment horizontal="center" vertical="center"/>
    </xf>
    <xf numFmtId="38" fontId="149" fillId="71" borderId="82" xfId="229" applyFont="1" applyFill="1" applyBorder="1" applyAlignment="1">
      <alignment vertical="center"/>
    </xf>
    <xf numFmtId="38" fontId="2" fillId="0" borderId="89" xfId="229" applyFont="1" applyFill="1" applyBorder="1" applyAlignment="1">
      <alignment vertical="center"/>
    </xf>
    <xf numFmtId="38" fontId="149" fillId="0" borderId="91" xfId="229" applyFont="1" applyFill="1" applyBorder="1" applyAlignment="1">
      <alignment horizontal="center" vertical="center"/>
    </xf>
    <xf numFmtId="9" fontId="149" fillId="0" borderId="91" xfId="229" applyNumberFormat="1" applyFont="1" applyFill="1" applyBorder="1" applyAlignment="1">
      <alignment horizontal="center" vertical="center"/>
    </xf>
    <xf numFmtId="9" fontId="149" fillId="0" borderId="92" xfId="229" applyNumberFormat="1" applyFont="1" applyFill="1" applyBorder="1" applyAlignment="1">
      <alignment horizontal="center" vertical="center"/>
    </xf>
    <xf numFmtId="225" fontId="153" fillId="0" borderId="92" xfId="240" quotePrefix="1" applyNumberFormat="1" applyFont="1" applyFill="1" applyBorder="1" applyAlignment="1">
      <alignment vertical="center"/>
    </xf>
    <xf numFmtId="179" fontId="149" fillId="34" borderId="90" xfId="229" applyNumberFormat="1" applyFont="1" applyFill="1" applyBorder="1" applyAlignment="1">
      <alignment horizontal="center" vertical="center"/>
    </xf>
    <xf numFmtId="224" fontId="149" fillId="34" borderId="92" xfId="229" applyNumberFormat="1" applyFont="1" applyFill="1" applyBorder="1" applyAlignment="1">
      <alignment horizontal="center" vertical="center"/>
    </xf>
    <xf numFmtId="224" fontId="153" fillId="0" borderId="92" xfId="240" quotePrefix="1" applyNumberFormat="1" applyFont="1" applyFill="1" applyBorder="1" applyAlignment="1">
      <alignment vertical="center"/>
    </xf>
    <xf numFmtId="38" fontId="148" fillId="73" borderId="93" xfId="229" applyFont="1" applyFill="1" applyBorder="1" applyAlignment="1">
      <alignment horizontal="center" vertical="center"/>
    </xf>
    <xf numFmtId="38" fontId="148" fillId="73" borderId="89" xfId="229" applyFont="1" applyFill="1" applyBorder="1" applyAlignment="1">
      <alignment horizontal="center" vertical="center"/>
    </xf>
    <xf numFmtId="38" fontId="148" fillId="73" borderId="92" xfId="229" applyFont="1" applyFill="1" applyBorder="1" applyAlignment="1">
      <alignment horizontal="center" vertical="center"/>
    </xf>
    <xf numFmtId="38" fontId="148" fillId="73" borderId="90" xfId="229" applyFont="1" applyFill="1" applyBorder="1" applyAlignment="1">
      <alignment horizontal="center" vertical="center"/>
    </xf>
    <xf numFmtId="38" fontId="148" fillId="73" borderId="82" xfId="229" applyFont="1" applyFill="1" applyBorder="1" applyAlignment="1">
      <alignment vertical="center"/>
    </xf>
    <xf numFmtId="38" fontId="148" fillId="73" borderId="19" xfId="229" applyFont="1" applyFill="1" applyBorder="1" applyAlignment="1">
      <alignment vertical="center"/>
    </xf>
    <xf numFmtId="218" fontId="149" fillId="0" borderId="0" xfId="229" applyNumberFormat="1" applyFont="1" applyFill="1" applyAlignment="1">
      <alignment horizontal="center" vertical="center"/>
    </xf>
    <xf numFmtId="38" fontId="153" fillId="0" borderId="0" xfId="229" applyFont="1" applyFill="1" applyAlignment="1">
      <alignment vertical="center"/>
    </xf>
    <xf numFmtId="38" fontId="158" fillId="0" borderId="0" xfId="1233" applyNumberFormat="1" applyFill="1" applyAlignment="1" applyProtection="1">
      <alignment horizontal="center" vertical="center"/>
    </xf>
    <xf numFmtId="0" fontId="6" fillId="0" borderId="10" xfId="0" applyFont="1" applyBorder="1" applyAlignment="1"/>
    <xf numFmtId="0" fontId="6" fillId="0" borderId="10" xfId="0" applyFont="1" applyBorder="1" applyAlignment="1">
      <alignment shrinkToFit="1"/>
    </xf>
    <xf numFmtId="43" fontId="6" fillId="0" borderId="10" xfId="1219" applyFont="1" applyBorder="1" applyAlignment="1">
      <alignment shrinkToFit="1"/>
    </xf>
    <xf numFmtId="0" fontId="6" fillId="0" borderId="0" xfId="0" applyFont="1">
      <alignment vertical="center"/>
    </xf>
    <xf numFmtId="0" fontId="6" fillId="0" borderId="0" xfId="0" applyFont="1" applyBorder="1" applyAlignment="1"/>
    <xf numFmtId="0" fontId="6" fillId="0" borderId="42" xfId="0" applyFont="1" applyBorder="1" applyAlignment="1"/>
    <xf numFmtId="0" fontId="158" fillId="0" borderId="42" xfId="1233" applyBorder="1" applyAlignment="1" applyProtection="1"/>
    <xf numFmtId="176" fontId="137" fillId="0" borderId="42" xfId="246" applyNumberFormat="1" applyFont="1" applyFill="1" applyBorder="1"/>
    <xf numFmtId="0" fontId="137" fillId="0" borderId="42" xfId="0" applyFont="1" applyBorder="1" applyAlignment="1"/>
    <xf numFmtId="0" fontId="6" fillId="33" borderId="64" xfId="0" applyFont="1" applyFill="1" applyBorder="1" applyAlignment="1"/>
    <xf numFmtId="0" fontId="6" fillId="0" borderId="62" xfId="0" applyFont="1" applyBorder="1" applyAlignment="1"/>
    <xf numFmtId="0" fontId="6" fillId="33" borderId="61" xfId="0" applyFont="1" applyFill="1" applyBorder="1" applyAlignment="1"/>
    <xf numFmtId="0" fontId="6" fillId="0" borderId="47" xfId="0" applyFont="1" applyBorder="1" applyAlignment="1"/>
    <xf numFmtId="0" fontId="6" fillId="0" borderId="61" xfId="0" applyFont="1" applyBorder="1" applyAlignment="1"/>
    <xf numFmtId="10" fontId="6" fillId="0" borderId="47" xfId="1203" applyNumberFormat="1" applyFont="1" applyBorder="1" applyAlignment="1"/>
    <xf numFmtId="0" fontId="6" fillId="0" borderId="65" xfId="0" applyFont="1" applyBorder="1" applyAlignment="1"/>
    <xf numFmtId="10" fontId="6" fillId="0" borderId="94" xfId="1203" applyNumberFormat="1" applyFont="1" applyBorder="1" applyAlignment="1"/>
    <xf numFmtId="0" fontId="6" fillId="0" borderId="95" xfId="0" applyFont="1" applyBorder="1" applyAlignment="1"/>
    <xf numFmtId="0" fontId="6" fillId="0" borderId="48" xfId="0" applyFont="1" applyBorder="1" applyAlignment="1"/>
    <xf numFmtId="0" fontId="6" fillId="0" borderId="51" xfId="0" applyFont="1" applyBorder="1" applyAlignment="1"/>
    <xf numFmtId="0" fontId="129" fillId="33" borderId="96" xfId="186" applyFont="1" applyFill="1" applyBorder="1" applyAlignment="1">
      <alignment vertical="center"/>
    </xf>
    <xf numFmtId="176" fontId="81" fillId="0" borderId="96" xfId="246" applyNumberFormat="1" applyFont="1" applyFill="1" applyBorder="1"/>
    <xf numFmtId="0" fontId="6" fillId="0" borderId="59" xfId="0" applyFont="1" applyBorder="1" applyAlignment="1"/>
    <xf numFmtId="176" fontId="81" fillId="0" borderId="60" xfId="246" applyNumberFormat="1" applyFont="1" applyFill="1" applyBorder="1"/>
    <xf numFmtId="176" fontId="81" fillId="0" borderId="47" xfId="246" applyNumberFormat="1" applyFont="1" applyFill="1" applyBorder="1"/>
    <xf numFmtId="0" fontId="159" fillId="0" borderId="61" xfId="1233" applyFont="1" applyBorder="1" applyAlignment="1" applyProtection="1"/>
    <xf numFmtId="177" fontId="81" fillId="0" borderId="47" xfId="1219" applyNumberFormat="1" applyFont="1" applyBorder="1" applyAlignment="1"/>
    <xf numFmtId="176" fontId="81" fillId="0" borderId="95" xfId="246" applyNumberFormat="1" applyFont="1" applyFill="1" applyBorder="1"/>
    <xf numFmtId="38" fontId="160" fillId="0" borderId="89" xfId="229" applyFont="1" applyFill="1" applyBorder="1" applyAlignment="1">
      <alignment horizontal="left" vertical="center" indent="2"/>
    </xf>
    <xf numFmtId="38" fontId="160" fillId="0" borderId="89" xfId="229" applyFont="1" applyFill="1" applyBorder="1" applyAlignment="1">
      <alignment horizontal="center" vertical="center"/>
    </xf>
    <xf numFmtId="38" fontId="160" fillId="0" borderId="92" xfId="229" applyFont="1" applyFill="1" applyBorder="1" applyAlignment="1">
      <alignment horizontal="center" vertical="center"/>
    </xf>
    <xf numFmtId="38" fontId="160" fillId="0" borderId="90" xfId="229" applyFont="1" applyFill="1" applyBorder="1" applyAlignment="1">
      <alignment horizontal="center" vertical="center"/>
    </xf>
    <xf numFmtId="38" fontId="160" fillId="0" borderId="82" xfId="229" applyFont="1" applyFill="1" applyBorder="1" applyAlignment="1">
      <alignment vertical="center"/>
    </xf>
    <xf numFmtId="38" fontId="160" fillId="0" borderId="19" xfId="229" applyFont="1" applyFill="1" applyBorder="1" applyAlignment="1">
      <alignment vertical="center"/>
    </xf>
    <xf numFmtId="38" fontId="160" fillId="0" borderId="89" xfId="229" applyFont="1" applyFill="1" applyBorder="1" applyAlignment="1">
      <alignment horizontal="left" vertical="center" indent="5"/>
    </xf>
    <xf numFmtId="38" fontId="160" fillId="34" borderId="89" xfId="229" applyFont="1" applyFill="1" applyBorder="1" applyAlignment="1">
      <alignment horizontal="center" vertical="center"/>
    </xf>
    <xf numFmtId="38" fontId="160" fillId="34" borderId="82" xfId="229" applyFont="1" applyFill="1" applyBorder="1" applyAlignment="1">
      <alignment vertical="center"/>
    </xf>
    <xf numFmtId="226" fontId="150" fillId="0" borderId="0" xfId="229" applyNumberFormat="1" applyFont="1" applyFill="1" applyBorder="1" applyAlignment="1">
      <alignment horizontal="center" vertical="center"/>
    </xf>
    <xf numFmtId="10" fontId="0" fillId="33" borderId="10" xfId="1203" applyNumberFormat="1" applyFont="1" applyFill="1" applyBorder="1">
      <alignment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6" xfId="0" applyBorder="1" applyAlignment="1">
      <alignment horizontal="right" vertical="center"/>
    </xf>
    <xf numFmtId="0" fontId="0" fillId="0" borderId="10" xfId="0" applyBorder="1" applyAlignment="1">
      <alignment vertical="center"/>
    </xf>
    <xf numFmtId="0" fontId="161" fillId="0" borderId="10" xfId="0" applyFont="1" applyBorder="1" applyAlignment="1">
      <alignment horizontal="center" vertical="center" shrinkToFit="1"/>
    </xf>
    <xf numFmtId="0" fontId="161" fillId="0" borderId="47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40" fillId="0" borderId="10" xfId="0" applyFont="1" applyBorder="1" applyAlignment="1"/>
    <xf numFmtId="0" fontId="161" fillId="0" borderId="96" xfId="0" applyFont="1" applyBorder="1" applyAlignment="1">
      <alignment horizontal="center" vertical="center" shrinkToFit="1"/>
    </xf>
    <xf numFmtId="0" fontId="161" fillId="0" borderId="48" xfId="0" applyFont="1" applyBorder="1" applyAlignment="1">
      <alignment horizontal="center" vertical="center" shrinkToFit="1"/>
    </xf>
    <xf numFmtId="0" fontId="161" fillId="0" borderId="49" xfId="0" applyFont="1" applyBorder="1" applyAlignment="1">
      <alignment horizontal="center" vertical="center" shrinkToFit="1"/>
    </xf>
    <xf numFmtId="0" fontId="0" fillId="0" borderId="10" xfId="0" applyBorder="1" applyAlignment="1">
      <alignment vertical="center" wrapText="1"/>
    </xf>
    <xf numFmtId="0" fontId="161" fillId="0" borderId="42" xfId="0" applyFont="1" applyBorder="1" applyAlignment="1">
      <alignment horizontal="center" vertical="center" shrinkToFit="1"/>
    </xf>
    <xf numFmtId="0" fontId="161" fillId="0" borderId="47" xfId="0" applyFont="1" applyFill="1" applyBorder="1" applyAlignment="1">
      <alignment horizontal="center" vertical="center" shrinkToFit="1"/>
    </xf>
    <xf numFmtId="0" fontId="0" fillId="0" borderId="50" xfId="0" applyBorder="1" applyAlignment="1">
      <alignment horizontal="right" vertical="center"/>
    </xf>
    <xf numFmtId="0" fontId="5" fillId="0" borderId="51" xfId="0" applyFont="1" applyFill="1" applyBorder="1" applyAlignment="1">
      <alignment vertical="center"/>
    </xf>
    <xf numFmtId="0" fontId="5" fillId="0" borderId="52" xfId="0" applyFont="1" applyFill="1" applyBorder="1" applyAlignment="1">
      <alignment vertical="center"/>
    </xf>
    <xf numFmtId="0" fontId="5" fillId="0" borderId="53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10" fillId="70" borderId="10" xfId="736" applyFont="1" applyFill="1" applyBorder="1" applyAlignment="1">
      <alignment horizontal="center"/>
    </xf>
    <xf numFmtId="0" fontId="10" fillId="70" borderId="10" xfId="736" applyFont="1" applyFill="1" applyBorder="1" applyAlignment="1">
      <alignment horizontal="center" vertical="center"/>
    </xf>
    <xf numFmtId="0" fontId="24" fillId="70" borderId="0" xfId="736" applyFont="1" applyFill="1" applyAlignment="1">
      <alignment horizontal="center" vertical="center"/>
    </xf>
    <xf numFmtId="0" fontId="24" fillId="70" borderId="10" xfId="736" applyFont="1" applyFill="1" applyBorder="1" applyAlignment="1">
      <alignment horizontal="center" vertical="center"/>
    </xf>
    <xf numFmtId="0" fontId="5" fillId="70" borderId="10" xfId="736" applyFont="1" applyFill="1" applyBorder="1" applyAlignment="1">
      <alignment horizontal="left" vertical="center" shrinkToFit="1"/>
    </xf>
    <xf numFmtId="0" fontId="10" fillId="70" borderId="10" xfId="736" applyFill="1" applyBorder="1" applyAlignment="1">
      <alignment horizontal="left" vertical="center"/>
    </xf>
    <xf numFmtId="0" fontId="24" fillId="70" borderId="10" xfId="736" applyFont="1" applyFill="1" applyBorder="1" applyAlignment="1">
      <alignment vertical="center"/>
    </xf>
    <xf numFmtId="0" fontId="5" fillId="70" borderId="10" xfId="736" applyFont="1" applyFill="1" applyBorder="1" applyAlignment="1">
      <alignment horizontal="center" vertical="center" shrinkToFit="1"/>
    </xf>
    <xf numFmtId="0" fontId="24" fillId="70" borderId="0" xfId="736" applyFont="1" applyFill="1" applyAlignment="1">
      <alignment vertical="center"/>
    </xf>
    <xf numFmtId="0" fontId="40" fillId="70" borderId="10" xfId="736" applyFont="1" applyFill="1" applyBorder="1" applyAlignment="1">
      <alignment horizontal="left" vertical="center"/>
    </xf>
    <xf numFmtId="0" fontId="24" fillId="70" borderId="10" xfId="736" applyFont="1" applyFill="1" applyBorder="1" applyAlignment="1"/>
    <xf numFmtId="0" fontId="163" fillId="70" borderId="10" xfId="736" applyFont="1" applyFill="1" applyBorder="1" applyAlignment="1">
      <alignment horizontal="center" vertical="center" shrinkToFit="1"/>
    </xf>
    <xf numFmtId="0" fontId="24" fillId="70" borderId="10" xfId="736" applyFont="1" applyFill="1" applyBorder="1" applyAlignment="1">
      <alignment horizontal="left" vertical="center" wrapText="1"/>
    </xf>
    <xf numFmtId="0" fontId="163" fillId="70" borderId="10" xfId="736" applyFont="1" applyFill="1" applyBorder="1" applyAlignment="1">
      <alignment horizontal="left" vertical="center" shrinkToFit="1"/>
    </xf>
    <xf numFmtId="0" fontId="5" fillId="70" borderId="10" xfId="736" applyFont="1" applyFill="1" applyBorder="1" applyAlignment="1">
      <alignment horizontal="left" vertical="center" wrapText="1" shrinkToFit="1"/>
    </xf>
    <xf numFmtId="0" fontId="163" fillId="70" borderId="10" xfId="736" applyFont="1" applyFill="1" applyBorder="1" applyAlignment="1">
      <alignment horizontal="left" vertical="center" wrapText="1" shrinkToFit="1"/>
    </xf>
    <xf numFmtId="0" fontId="5" fillId="70" borderId="10" xfId="736" applyFont="1" applyFill="1" applyBorder="1" applyAlignment="1">
      <alignment horizontal="center" vertical="center" wrapText="1" shrinkToFit="1"/>
    </xf>
    <xf numFmtId="0" fontId="24" fillId="70" borderId="10" xfId="736" applyFont="1" applyFill="1" applyBorder="1" applyAlignment="1">
      <alignment vertical="center" wrapText="1"/>
    </xf>
    <xf numFmtId="0" fontId="24" fillId="70" borderId="10" xfId="736" applyFont="1" applyFill="1" applyBorder="1" applyAlignment="1">
      <alignment horizontal="left" vertical="center"/>
    </xf>
    <xf numFmtId="0" fontId="163" fillId="70" borderId="0" xfId="736" applyFont="1" applyFill="1" applyAlignment="1">
      <alignment vertical="center"/>
    </xf>
    <xf numFmtId="0" fontId="5" fillId="0" borderId="10" xfId="736" applyFont="1" applyBorder="1" applyAlignment="1">
      <alignment horizontal="left" vertical="center" shrinkToFit="1"/>
    </xf>
    <xf numFmtId="0" fontId="164" fillId="70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>
      <alignment horizontal="center" vertical="center"/>
    </xf>
    <xf numFmtId="0" fontId="24" fillId="74" borderId="10" xfId="736" applyFont="1" applyFill="1" applyBorder="1" applyAlignment="1">
      <alignment vertical="center" wrapText="1"/>
    </xf>
    <xf numFmtId="0" fontId="5" fillId="74" borderId="10" xfId="736" applyFont="1" applyFill="1" applyBorder="1" applyAlignment="1">
      <alignment horizontal="left" vertical="center" shrinkToFit="1"/>
    </xf>
    <xf numFmtId="0" fontId="163" fillId="74" borderId="0" xfId="736" applyFont="1" applyFill="1" applyAlignment="1">
      <alignment vertical="center"/>
    </xf>
    <xf numFmtId="0" fontId="163" fillId="74" borderId="10" xfId="736" applyFont="1" applyFill="1" applyBorder="1" applyAlignment="1">
      <alignment horizontal="center" vertical="center" shrinkToFit="1"/>
    </xf>
    <xf numFmtId="0" fontId="5" fillId="74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/>
    <xf numFmtId="0" fontId="24" fillId="74" borderId="0" xfId="736" applyFont="1" applyFill="1" applyAlignment="1">
      <alignment vertical="center"/>
    </xf>
    <xf numFmtId="0" fontId="163" fillId="70" borderId="10" xfId="736" applyFont="1" applyFill="1" applyBorder="1" applyAlignment="1">
      <alignment horizontal="center" vertical="center"/>
    </xf>
    <xf numFmtId="0" fontId="163" fillId="70" borderId="10" xfId="736" applyFont="1" applyFill="1" applyBorder="1" applyAlignment="1">
      <alignment vertical="center" wrapText="1"/>
    </xf>
    <xf numFmtId="0" fontId="163" fillId="70" borderId="10" xfId="736" applyFont="1" applyFill="1" applyBorder="1" applyAlignment="1"/>
    <xf numFmtId="0" fontId="5" fillId="70" borderId="10" xfId="736" applyFont="1" applyFill="1" applyBorder="1" applyAlignment="1">
      <alignment vertical="center" shrinkToFit="1"/>
    </xf>
    <xf numFmtId="0" fontId="163" fillId="70" borderId="10" xfId="736" applyFont="1" applyFill="1" applyBorder="1" applyAlignment="1">
      <alignment horizontal="left" vertical="center"/>
    </xf>
    <xf numFmtId="0" fontId="163" fillId="70" borderId="10" xfId="736" applyFont="1" applyFill="1" applyBorder="1" applyAlignment="1">
      <alignment vertical="center"/>
    </xf>
    <xf numFmtId="0" fontId="24" fillId="0" borderId="10" xfId="736" applyFont="1" applyFill="1" applyBorder="1" applyAlignment="1">
      <alignment horizontal="center" vertical="center"/>
    </xf>
    <xf numFmtId="0" fontId="24" fillId="0" borderId="10" xfId="736" applyFont="1" applyFill="1" applyBorder="1" applyAlignment="1">
      <alignment vertical="center" wrapText="1"/>
    </xf>
    <xf numFmtId="0" fontId="5" fillId="0" borderId="10" xfId="736" applyFont="1" applyFill="1" applyBorder="1" applyAlignment="1">
      <alignment horizontal="center" vertical="center" shrinkToFit="1"/>
    </xf>
    <xf numFmtId="0" fontId="24" fillId="0" borderId="10" xfId="736" applyFont="1" applyFill="1" applyBorder="1" applyAlignment="1"/>
    <xf numFmtId="0" fontId="24" fillId="0" borderId="0" xfId="736" applyFont="1" applyFill="1" applyAlignment="1">
      <alignment vertical="center"/>
    </xf>
    <xf numFmtId="0" fontId="129" fillId="33" borderId="10" xfId="188" applyFont="1" applyFill="1" applyBorder="1" applyAlignment="1">
      <alignment vertical="center"/>
    </xf>
    <xf numFmtId="0" fontId="162" fillId="33" borderId="0" xfId="188" applyFont="1" applyFill="1" applyAlignment="1">
      <alignment vertical="center"/>
    </xf>
    <xf numFmtId="0" fontId="129" fillId="33" borderId="0" xfId="188" applyFont="1" applyFill="1" applyAlignment="1">
      <alignment vertical="center"/>
    </xf>
    <xf numFmtId="0" fontId="0" fillId="33" borderId="0" xfId="0" applyFill="1">
      <alignment vertical="center"/>
    </xf>
    <xf numFmtId="176" fontId="0" fillId="33" borderId="0" xfId="0" applyNumberFormat="1" applyFill="1">
      <alignment vertical="center"/>
    </xf>
    <xf numFmtId="0" fontId="162" fillId="0" borderId="0" xfId="188" applyFont="1" applyAlignment="1">
      <alignment vertical="center"/>
    </xf>
    <xf numFmtId="0" fontId="5" fillId="0" borderId="10" xfId="255" applyFont="1" applyFill="1" applyBorder="1" applyAlignment="1">
      <alignment vertical="center"/>
    </xf>
    <xf numFmtId="0" fontId="5" fillId="0" borderId="10" xfId="89" applyFont="1" applyFill="1" applyBorder="1" applyAlignment="1">
      <alignment vertical="center"/>
    </xf>
    <xf numFmtId="178" fontId="5" fillId="0" borderId="10" xfId="89" applyNumberFormat="1" applyFont="1" applyFill="1" applyBorder="1" applyAlignment="1">
      <alignment vertical="center"/>
    </xf>
    <xf numFmtId="222" fontId="5" fillId="0" borderId="10" xfId="89" applyNumberFormat="1" applyFont="1" applyFill="1" applyBorder="1" applyAlignment="1">
      <alignment vertical="center"/>
    </xf>
    <xf numFmtId="0" fontId="40" fillId="0" borderId="10" xfId="1246" applyFont="1" applyFill="1" applyBorder="1" applyAlignment="1">
      <alignment horizontal="left" vertical="center" shrinkToFit="1"/>
    </xf>
    <xf numFmtId="0" fontId="0" fillId="33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center" vertical="center" wrapText="1"/>
    </xf>
    <xf numFmtId="221" fontId="0" fillId="33" borderId="10" xfId="0" applyNumberFormat="1" applyFill="1" applyBorder="1" applyAlignment="1">
      <alignment horizontal="center" vertical="center" wrapText="1"/>
    </xf>
    <xf numFmtId="176" fontId="0" fillId="33" borderId="10" xfId="246" applyNumberFormat="1" applyFont="1" applyFill="1" applyBorder="1" applyAlignment="1">
      <alignment horizontal="center" vertical="center" wrapText="1"/>
    </xf>
    <xf numFmtId="0" fontId="0" fillId="33" borderId="10" xfId="0" applyFill="1" applyBorder="1">
      <alignment vertical="center"/>
    </xf>
    <xf numFmtId="0" fontId="140" fillId="33" borderId="10" xfId="0" applyFont="1" applyFill="1" applyBorder="1" applyAlignment="1"/>
    <xf numFmtId="176" fontId="140" fillId="33" borderId="10" xfId="246" applyNumberFormat="1" applyFont="1" applyFill="1" applyBorder="1"/>
    <xf numFmtId="0" fontId="0" fillId="33" borderId="10" xfId="0" quotePrefix="1" applyFill="1" applyBorder="1" applyAlignment="1">
      <alignment horizontal="center"/>
    </xf>
    <xf numFmtId="229" fontId="140" fillId="33" borderId="10" xfId="1203" applyNumberFormat="1" applyFont="1" applyFill="1" applyBorder="1" applyAlignment="1"/>
    <xf numFmtId="0" fontId="158" fillId="33" borderId="10" xfId="1233" applyFill="1" applyBorder="1" applyAlignment="1" applyProtection="1"/>
    <xf numFmtId="176" fontId="81" fillId="33" borderId="10" xfId="246" applyNumberFormat="1" applyFont="1" applyFill="1" applyBorder="1"/>
    <xf numFmtId="10" fontId="0" fillId="33" borderId="10" xfId="1203" applyNumberFormat="1" applyFont="1" applyFill="1" applyBorder="1" applyAlignment="1"/>
    <xf numFmtId="0" fontId="0" fillId="33" borderId="10" xfId="0" applyFill="1" applyBorder="1" applyAlignment="1">
      <alignment shrinkToFit="1"/>
    </xf>
    <xf numFmtId="43" fontId="0" fillId="33" borderId="10" xfId="1219" applyFont="1" applyFill="1" applyBorder="1" applyAlignment="1">
      <alignment shrinkToFit="1"/>
    </xf>
    <xf numFmtId="177" fontId="81" fillId="33" borderId="10" xfId="1219" applyNumberFormat="1" applyFont="1" applyFill="1" applyBorder="1" applyAlignment="1"/>
    <xf numFmtId="0" fontId="0" fillId="33" borderId="0" xfId="0" applyFill="1" applyBorder="1" applyAlignment="1"/>
    <xf numFmtId="221" fontId="0" fillId="33" borderId="0" xfId="0" applyNumberFormat="1" applyFill="1" applyAlignment="1"/>
    <xf numFmtId="0" fontId="129" fillId="0" borderId="0" xfId="188" applyFont="1" applyAlignment="1">
      <alignment horizontal="right" vertical="center"/>
    </xf>
    <xf numFmtId="41" fontId="0" fillId="33" borderId="0" xfId="0" applyNumberFormat="1" applyFill="1" applyAlignment="1"/>
    <xf numFmtId="177" fontId="129" fillId="0" borderId="0" xfId="220" applyNumberFormat="1" applyFont="1" applyFill="1" applyBorder="1" applyAlignment="1">
      <alignment horizontal="right" vertical="center" wrapText="1"/>
    </xf>
    <xf numFmtId="178" fontId="129" fillId="0" borderId="0" xfId="1243" applyNumberFormat="1" applyFont="1" applyFill="1" applyBorder="1" applyAlignment="1">
      <alignment horizontal="right" vertical="center" wrapText="1"/>
    </xf>
    <xf numFmtId="0" fontId="129" fillId="0" borderId="0" xfId="1244" applyFont="1" applyFill="1" applyBorder="1" applyAlignment="1">
      <alignment horizontal="left" vertical="center" shrinkToFit="1"/>
    </xf>
    <xf numFmtId="0" fontId="129" fillId="0" borderId="10" xfId="1244" applyFont="1" applyFill="1" applyBorder="1" applyAlignment="1">
      <alignment horizontal="center" vertical="center" wrapText="1"/>
    </xf>
    <xf numFmtId="178" fontId="129" fillId="0" borderId="10" xfId="1250" applyNumberFormat="1" applyFont="1" applyFill="1" applyBorder="1" applyAlignment="1">
      <alignment horizontal="center" vertical="center" wrapText="1"/>
    </xf>
    <xf numFmtId="177" fontId="129" fillId="0" borderId="10" xfId="1250" applyNumberFormat="1" applyFont="1" applyFill="1" applyBorder="1" applyAlignment="1">
      <alignment horizontal="center" vertical="center" wrapText="1"/>
    </xf>
    <xf numFmtId="41" fontId="129" fillId="0" borderId="10" xfId="1251" applyFont="1" applyFill="1" applyBorder="1" applyAlignment="1">
      <alignment horizontal="center" vertical="center" wrapText="1"/>
    </xf>
    <xf numFmtId="0" fontId="129" fillId="0" borderId="10" xfId="1244" applyFont="1" applyFill="1" applyBorder="1" applyAlignment="1">
      <alignment horizontal="center" vertical="center" shrinkToFit="1"/>
    </xf>
    <xf numFmtId="0" fontId="130" fillId="0" borderId="10" xfId="195" applyNumberFormat="1" applyFont="1" applyFill="1" applyBorder="1" applyAlignment="1">
      <alignment horizontal="center" vertical="center"/>
    </xf>
    <xf numFmtId="0" fontId="129" fillId="0" borderId="10" xfId="195" applyNumberFormat="1" applyFont="1" applyFill="1" applyBorder="1" applyAlignment="1">
      <alignment horizontal="center" vertical="center" shrinkToFit="1"/>
    </xf>
    <xf numFmtId="0" fontId="128" fillId="0" borderId="0" xfId="1244" applyFont="1" applyFill="1" applyBorder="1" applyAlignment="1">
      <alignment horizontal="left" vertical="center"/>
    </xf>
    <xf numFmtId="0" fontId="129" fillId="0" borderId="0" xfId="1244" applyFont="1" applyFill="1" applyBorder="1" applyAlignment="1">
      <alignment horizontal="left" vertical="center"/>
    </xf>
    <xf numFmtId="43" fontId="140" fillId="0" borderId="10" xfId="1219" applyFont="1" applyBorder="1" applyAlignment="1"/>
    <xf numFmtId="0" fontId="162" fillId="0" borderId="10" xfId="188" applyFont="1" applyBorder="1" applyAlignment="1">
      <alignment vertical="center"/>
    </xf>
    <xf numFmtId="41" fontId="128" fillId="0" borderId="0" xfId="1243" applyFont="1" applyFill="1" applyBorder="1" applyAlignment="1">
      <alignment horizontal="center" vertical="center"/>
    </xf>
    <xf numFmtId="0" fontId="142" fillId="0" borderId="43" xfId="0" applyFont="1" applyBorder="1" applyAlignment="1">
      <alignment horizontal="center"/>
    </xf>
    <xf numFmtId="0" fontId="142" fillId="0" borderId="44" xfId="0" applyFont="1" applyBorder="1" applyAlignment="1">
      <alignment horizontal="center"/>
    </xf>
    <xf numFmtId="0" fontId="142" fillId="0" borderId="45" xfId="0" applyFont="1" applyBorder="1" applyAlignment="1">
      <alignment horizontal="center"/>
    </xf>
    <xf numFmtId="38" fontId="145" fillId="0" borderId="0" xfId="229" applyFont="1" applyFill="1" applyAlignment="1">
      <alignment horizontal="center" vertical="center"/>
    </xf>
    <xf numFmtId="38" fontId="149" fillId="0" borderId="89" xfId="229" applyFont="1" applyFill="1" applyBorder="1" applyAlignment="1">
      <alignment horizontal="center" vertical="center"/>
    </xf>
    <xf numFmtId="38" fontId="149" fillId="0" borderId="92" xfId="229" applyFont="1" applyFill="1" applyBorder="1" applyAlignment="1">
      <alignment horizontal="center" vertical="center"/>
    </xf>
    <xf numFmtId="41" fontId="128" fillId="0" borderId="10" xfId="1243" applyFont="1" applyFill="1" applyBorder="1" applyAlignment="1">
      <alignment horizontal="center" vertical="center"/>
    </xf>
    <xf numFmtId="0" fontId="128" fillId="0" borderId="10" xfId="1244" applyFont="1" applyFill="1" applyBorder="1" applyAlignment="1">
      <alignment horizontal="left" vertical="center"/>
    </xf>
    <xf numFmtId="0" fontId="129" fillId="0" borderId="10" xfId="1244" applyFont="1" applyFill="1" applyBorder="1" applyAlignment="1">
      <alignment horizontal="left" vertical="center"/>
    </xf>
    <xf numFmtId="177" fontId="129" fillId="0" borderId="10" xfId="220" applyNumberFormat="1" applyFont="1" applyFill="1" applyBorder="1" applyAlignment="1">
      <alignment horizontal="right" vertical="center" wrapText="1"/>
    </xf>
    <xf numFmtId="178" fontId="129" fillId="0" borderId="10" xfId="1243" applyNumberFormat="1" applyFont="1" applyFill="1" applyBorder="1" applyAlignment="1">
      <alignment horizontal="right" vertical="center" wrapText="1"/>
    </xf>
    <xf numFmtId="0" fontId="129" fillId="0" borderId="10" xfId="1244" applyFont="1" applyFill="1" applyBorder="1" applyAlignment="1">
      <alignment horizontal="left" vertical="center" shrinkToFit="1"/>
    </xf>
    <xf numFmtId="0" fontId="129" fillId="0" borderId="10" xfId="188" applyFont="1" applyBorder="1" applyAlignment="1">
      <alignment horizontal="right" vertical="center"/>
    </xf>
    <xf numFmtId="0" fontId="162" fillId="33" borderId="10" xfId="188" applyFont="1" applyFill="1" applyBorder="1" applyAlignment="1">
      <alignment vertical="center"/>
    </xf>
  </cellXfs>
  <cellStyles count="1253">
    <cellStyle name=" 1" xfId="270"/>
    <cellStyle name="%" xfId="271"/>
    <cellStyle name="% 2" xfId="272"/>
    <cellStyle name="% 3" xfId="273"/>
    <cellStyle name="??&amp;_x0012_?&amp;_x000b_?_x0008_*_x0007_?_x0007__x0001__x0001_" xfId="274"/>
    <cellStyle name="_（台灣日光燈八里案）臨時水電" xfId="7"/>
    <cellStyle name="__中信銀行990402機電空調工程標單" xfId="275"/>
    <cellStyle name="_00 CL363365 FM200 Quote" xfId="276"/>
    <cellStyle name="_00 CL600B CL604 Quote" xfId="277"/>
    <cellStyle name="_003-工程詳細價目明細表-中央監控系統-招標文件" xfId="278"/>
    <cellStyle name="_003-工程詳細價目明細表-電信系統(西門子)-招標文件" xfId="279"/>
    <cellStyle name="_05-04-26最新川普成本" xfId="8"/>
    <cellStyle name="_060612信義線聯開安和站新建工程" xfId="9"/>
    <cellStyle name="_101-10-10  璨園平鎮廠第三期機電工程估價單" xfId="10"/>
    <cellStyle name="_1-1001222-H93" xfId="280"/>
    <cellStyle name="_2不銹鋼管" xfId="281"/>
    <cellStyle name="_312D FM200 Calculation" xfId="282"/>
    <cellStyle name="_345 KV FiberLaser II Quote" xfId="283"/>
    <cellStyle name="_3M機電預估造價-930617" xfId="11"/>
    <cellStyle name="_4高壓變電站設備" xfId="284"/>
    <cellStyle name="_56VIP投標總表及明細" xfId="285"/>
    <cellStyle name="_62名單及標單" xfId="286"/>
    <cellStyle name="_63燈具投標名單及總表" xfId="287"/>
    <cellStyle name="_8928-4新店機廠-水電空調-預算-商辦區-水電空調預算-090407" xfId="288"/>
    <cellStyle name="_8928-5新店機廠預算-PVC管版-住宅全區-製作預算-090406" xfId="289"/>
    <cellStyle name="_9405-信義計劃區A5案-070508" xfId="290"/>
    <cellStyle name="_9501-尊爵飯店 分析" xfId="291"/>
    <cellStyle name="_9530-福朋飯店污水處理-預算(僅沖廁)-080828" xfId="292"/>
    <cellStyle name="_9530-澎湖福朋酒店-預算-090306" xfId="293"/>
    <cellStyle name="_95-54弱電標單" xfId="294"/>
    <cellStyle name="_960614-國際館第六次調整發包補充更正-960614" xfId="12"/>
    <cellStyle name="_9611-昇捷中正案-預算-正宜比較版071130" xfId="295"/>
    <cellStyle name="_9613-大興段正宜檢討預算080301" xfId="296"/>
    <cellStyle name="_9614-水芭蕾三期預算080826" xfId="297"/>
    <cellStyle name="_980122- 麗禧溫泉追加減預算-正宜分析-100728" xfId="298"/>
    <cellStyle name="_990518-和信醫院工程標單(弱電)" xfId="299"/>
    <cellStyle name="_9905-國櫻北投案-預算-110817" xfId="300"/>
    <cellStyle name="_A遠雄DHL預算-970227_L" xfId="301"/>
    <cellStyle name="_A遠雄DHL預算-970227_L 2" xfId="302"/>
    <cellStyle name="_A遠雄DHL預算-970227_L_遠雄DHL預算-970229_L" xfId="303"/>
    <cellStyle name="_BBS Calculation" xfId="304"/>
    <cellStyle name="_Book1" xfId="13"/>
    <cellStyle name="_BY0809SV-BAU-long form_V1.0" xfId="305"/>
    <cellStyle name="_CAL Quote" xfId="306"/>
    <cellStyle name="_CE630A FM200 Calculation" xfId="307"/>
    <cellStyle name="_CE630B FM200 Calculation" xfId="308"/>
    <cellStyle name="_CE630B Quote" xfId="309"/>
    <cellStyle name="_CE630B Quote-7" xfId="310"/>
    <cellStyle name="_CE630B消防工程標單" xfId="311"/>
    <cellStyle name="_CG390A Quote" xfId="312"/>
    <cellStyle name="_CK370C Quote" xfId="313"/>
    <cellStyle name="_CK370C Quote-2" xfId="314"/>
    <cellStyle name="_CK370D Quote" xfId="315"/>
    <cellStyle name="_CL501 FAS Quote" xfId="316"/>
    <cellStyle name="_CMO6 HFC-227ea Quote" xfId="317"/>
    <cellStyle name="_Copy of FY0910 Security GC pricelist for sales" xfId="318"/>
    <cellStyle name="_Corning-假設工程及間接費用-Phase 4" xfId="14"/>
    <cellStyle name="_CR380A Quote" xfId="319"/>
    <cellStyle name="_E2預算(商場及賣場-一工)-110601" xfId="320"/>
    <cellStyle name="_E2預算(廠辦-一工)-110601" xfId="321"/>
    <cellStyle name="_ET_STYLE_NoName_00_" xfId="15"/>
    <cellStyle name="_EXL-FAB6-報價單0725-FIN" xfId="16"/>
    <cellStyle name="_EXL-FAB6-報價單0725-FIN 2" xfId="322"/>
    <cellStyle name="_EXL-FAB6-報價單0725-FIN 3" xfId="323"/>
    <cellStyle name="_EXL-FAB6-報價單0725-FIN_FAB6衛浴-SOP比價表" xfId="17"/>
    <cellStyle name="_EXL-FAB6-報價單0725-FIN_FAB6衛浴-SOP比價表 2" xfId="324"/>
    <cellStyle name="_EXL-FAB6-報價單0725-FIN_FAB6衛浴-SOP比價表 3" xfId="325"/>
    <cellStyle name="_EXL-FAB6-報價單0725-FIN_奇6土建報價0819業主" xfId="18"/>
    <cellStyle name="_EXL-FAB6-報價單0725-FIN_奇6土建報價0819業主 2" xfId="326"/>
    <cellStyle name="_EXL-FAB6-報價單0725-FIN_奇6土建報價0819業主 3" xfId="327"/>
    <cellStyle name="_EXL-FAB6-報價單0725-FIN_奇6土建報價0819業主_FAB6衛浴-SOP比價表" xfId="19"/>
    <cellStyle name="_EXL-FAB6-報價單0725-FIN_奇6土建報價0819業主_FAB6衛浴-SOP比價表 2" xfId="328"/>
    <cellStyle name="_EXL-FAB6-報價單0725-FIN_奇6土建報價0819業主_FAB6衛浴-SOP比價表 3" xfId="329"/>
    <cellStyle name="_EXL-FAB6-報價單0725-FIN_奇6土建報價0819業主_奇六941129核算版標單數量-950125" xfId="20"/>
    <cellStyle name="_EXL-FAB6-報價單0725-FIN_奇6土建報價0819業主_奇六941129核算版標單數量-950125 2" xfId="330"/>
    <cellStyle name="_EXL-FAB6-報價單0725-FIN_奇6土建報價0819業主_奇六941129核算版標單數量-950125 3" xfId="331"/>
    <cellStyle name="_EXL-FAB6-報價單0725-FIN_奇6土建報價0819業主_奇六941129核算版標單數量-950125_FAB6衛浴-SOP比價表" xfId="21"/>
    <cellStyle name="_EXL-FAB6-報價單0725-FIN_奇6土建報價0819業主_奇六941129核算版標單數量-950125_FAB6衛浴-SOP比價表 2" xfId="332"/>
    <cellStyle name="_EXL-FAB6-報價單0725-FIN_奇6土建報價0819業主_奇六941129核算版標單數量-950125_FAB6衛浴-SOP比價表 3" xfId="333"/>
    <cellStyle name="_EXL-合約標單940323a" xfId="22"/>
    <cellStyle name="_FAB3B0504" xfId="23"/>
    <cellStyle name="_FAB3B0504 2" xfId="334"/>
    <cellStyle name="_FAB3B0504 3" xfId="335"/>
    <cellStyle name="_FAB3B0504_FAB6衛浴-SOP比價表" xfId="24"/>
    <cellStyle name="_FAB3B0504_FAB6衛浴-SOP比價表 2" xfId="336"/>
    <cellStyle name="_FAB3B0504_FAB6衛浴-SOP比價表 3" xfId="337"/>
    <cellStyle name="_FAB3B0504_奇6土建報價0819業主" xfId="25"/>
    <cellStyle name="_FAB3B0504_奇6土建報價0819業主 2" xfId="338"/>
    <cellStyle name="_FAB3B0504_奇6土建報價0819業主 3" xfId="339"/>
    <cellStyle name="_FAB3B0504_奇6土建報價0819業主_FAB6衛浴-SOP比價表" xfId="26"/>
    <cellStyle name="_FAB3B0504_奇6土建報價0819業主_FAB6衛浴-SOP比價表 2" xfId="340"/>
    <cellStyle name="_FAB3B0504_奇6土建報價0819業主_FAB6衛浴-SOP比價表 3" xfId="341"/>
    <cellStyle name="_FAB3B0504_奇6土建報價0819業主_奇六941129核算版標單數量-950125" xfId="27"/>
    <cellStyle name="_FAB3B0504_奇6土建報價0819業主_奇六941129核算版標單數量-950125 2" xfId="342"/>
    <cellStyle name="_FAB3B0504_奇6土建報價0819業主_奇六941129核算版標單數量-950125 3" xfId="343"/>
    <cellStyle name="_FAB3B0504_奇6土建報價0819業主_奇六941129核算版標單數量-950125_FAB6衛浴-SOP比價表" xfId="28"/>
    <cellStyle name="_FAB3B0504_奇6土建報價0819業主_奇六941129核算版標單數量-950125_FAB6衛浴-SOP比價表 2" xfId="344"/>
    <cellStyle name="_FAB3B0504_奇6土建報價0819業主_奇六941129核算版標單數量-950125_FAB6衛浴-SOP比價表 3" xfId="345"/>
    <cellStyle name="_FY1011 Securiy GC pricelist_for sales" xfId="346"/>
    <cellStyle name="_FY11 Securiy GC pricelist_Edison10020" xfId="347"/>
    <cellStyle name="_GC-BAU" xfId="348"/>
    <cellStyle name="_GQTA04002  台南歷史博物館二期EPA" xfId="349"/>
    <cellStyle name="_H109-預算0320-標單修正版" xfId="350"/>
    <cellStyle name="_H52水電標單" xfId="351"/>
    <cellStyle name="_H52水電標單 2" xfId="352"/>
    <cellStyle name="_H52水電標單 3" xfId="353"/>
    <cellStyle name="_H52水電標單_1030514-成本分析-遠雄龍岡Ⅱ-水電標單" xfId="354"/>
    <cellStyle name="_H52水電標單_1030514-成本分析-遠雄龍岡Ⅱ-水電標單 2" xfId="355"/>
    <cellStyle name="_H52水電標單_1030514-成本分析-遠雄龍岡Ⅱ-水電標單 3" xfId="356"/>
    <cellStyle name="_H52水電標單_1030514-成本分析-遠雄龍岡Ⅱ-水電標單_1" xfId="357"/>
    <cellStyle name="_H52水電標單_1030514-成本分析-遠雄龍岡Ⅱ-水電標單_1 2" xfId="358"/>
    <cellStyle name="_H52水電標單_1030514-成本分析-遠雄龍岡Ⅱ-水電標單_1 3" xfId="359"/>
    <cellStyle name="_H52預算(961210)" xfId="360"/>
    <cellStyle name="_H62水電工程標單-990318(FINAL)" xfId="361"/>
    <cellStyle name="_H63泥作工程標單-含邀標名單" xfId="362"/>
    <cellStyle name="_H63機電成本分析" xfId="363"/>
    <cellStyle name="_H72水電預算-990517(正宜分析)" xfId="364"/>
    <cellStyle name="_H86-發包1000706(報價)" xfId="365"/>
    <cellStyle name="_H96-101-01-18(成本分析)" xfId="366"/>
    <cellStyle name="_HP LP" xfId="367"/>
    <cellStyle name="_H系列機電工程成本分析" xfId="368"/>
    <cellStyle name="_IBT_SES_純鍋爐_V6" xfId="369"/>
    <cellStyle name="_IBT_SES_福聚SiteIQ20100609_8M" xfId="370"/>
    <cellStyle name="_jCC입찰견적01" xfId="29"/>
    <cellStyle name="_labor hour for ET-兒醫" xfId="371"/>
    <cellStyle name="_O3 空調 自動控制 能源管理  報價-2010-1009" xfId="372"/>
    <cellStyle name="_O3 空調 自動控制 能源管理  報價-2010-1014" xfId="373"/>
    <cellStyle name="_O3-弱電空白標單-101124_Edison" xfId="374"/>
    <cellStyle name="_O3-弱電空白標單-101125_A" xfId="375"/>
    <cellStyle name="_O3邀標名單" xfId="376"/>
    <cellStyle name="_OSBL FAS &amp; PA Quote" xfId="377"/>
    <cellStyle name="_OSBL FAS &amp; PA Quote-1228" xfId="378"/>
    <cellStyle name="_Project brief" xfId="30"/>
    <cellStyle name="_QTT-CHTnet-2006-0314" xfId="379"/>
    <cellStyle name="_QTT-CHTnet-2006-0314-2" xfId="380"/>
    <cellStyle name="_Sheet1" xfId="31"/>
    <cellStyle name="_T95040-中興北街-NEW" xfId="381"/>
    <cellStyle name="_八里廠商比價--LING" xfId="32"/>
    <cellStyle name="_八河局-預算101-05-04" xfId="33"/>
    <cellStyle name="_大新預算990303" xfId="34"/>
    <cellStyle name="_川普新建工程(有關機電)成本940315" xfId="35"/>
    <cellStyle name="_川普新建工程標單-裝修工程940418" xfId="36"/>
    <cellStyle name="_工程詳細價目明細表-監視系統-招標文件-990210" xfId="382"/>
    <cellStyle name="_不銹鋼壓接-比價" xfId="383"/>
    <cellStyle name="_中油永安long form_20091016" xfId="384"/>
    <cellStyle name="_中信銀行990402機電空調工程標單" xfId="385"/>
    <cellStyle name="_中華電信工程價目明細表-中央監控系統-招標文件990203(西門子)" xfId="386"/>
    <cellStyle name="_內埔景觀工程預算971127" xfId="37"/>
    <cellStyle name="_太子-B8-SIEMENS-990501" xfId="387"/>
    <cellStyle name="_文德廠辦水電標單預算" xfId="388"/>
    <cellStyle name="_水電工程標單-博愛之星960726" xfId="38"/>
    <cellStyle name="_水電工程標單-博愛之星960822" xfId="39"/>
    <cellStyle name="_台中澄清醫院-電力標單110215-BA" xfId="389"/>
    <cellStyle name="_台灣日光燈八里案標單(昌鈺)" xfId="40"/>
    <cellStyle name="_弘展內湖(i.Come)(941228估算標單)" xfId="41"/>
    <cellStyle name="_全誠--青海段646號-雄菱報價970827" xfId="390"/>
    <cellStyle name="_名人道機電預算" xfId="391"/>
    <cellStyle name="_投標廠商名冊" xfId="42"/>
    <cellStyle name="_坡道預算-1212" xfId="43"/>
    <cellStyle name="_居富--前鎮區標單(修改第1次96.6.1)" xfId="44"/>
    <cellStyle name="_居富--前鎮區標單(最新4.12)" xfId="392"/>
    <cellStyle name="_東海預算-10.30最後" xfId="45"/>
    <cellStyle name="_板信商銀『板新特區辦公大樓』估價單" xfId="393"/>
    <cellStyle name="_冠德建設新莊副都B案監控工程原設計標單與功能提昇標單分析比較表" xfId="1205"/>
    <cellStyle name="_後續工程" xfId="46"/>
    <cellStyle name="_後續工程-970108" xfId="47"/>
    <cellStyle name="_星博電子給排水" xfId="48"/>
    <cellStyle name="_泵浦分佈表 070209" xfId="394"/>
    <cellStyle name="_飛斯妥 FPS Quote" xfId="395"/>
    <cellStyle name="_飛斯妥 FPS Quote-1" xfId="396"/>
    <cellStyle name="_案件分析表" xfId="397"/>
    <cellStyle name="_消防" xfId="398"/>
    <cellStyle name="_特殊照明970508" xfId="399"/>
    <cellStyle name="_真愛成本修正0406(單價)" xfId="49"/>
    <cellStyle name="_假設" xfId="50"/>
    <cellStyle name="_假設工程及間接費用" xfId="51"/>
    <cellStyle name="_將捷水電成本0401" xfId="52"/>
    <cellStyle name="_將捷臨時水電成本0331" xfId="53"/>
    <cellStyle name="_捷九工程預算書-971201(修正)" xfId="54"/>
    <cellStyle name="_捷四自動化系統報價單(siemens)-20100715" xfId="400"/>
    <cellStyle name="_捷運安和站-鋼梯數量(計算式)" xfId="55"/>
    <cellStyle name="_捷運新莊線行天宮站預算書-961024莊科長-1" xfId="56"/>
    <cellStyle name="_淡水-逆打鋼柱 鋼梯 鋼柱(計算式)090205" xfId="57"/>
    <cellStyle name="_淡水線關渡站聯合開發案預算970916(修正)1008" xfId="58"/>
    <cellStyle name="_報價單" xfId="401"/>
    <cellStyle name="_發電機標單" xfId="402"/>
    <cellStyle name="_發電機標單 2" xfId="403"/>
    <cellStyle name="_發電機標單 3" xfId="404"/>
    <cellStyle name="_發電機標單_1030514-成本分析-遠雄龍岡Ⅱ-水電標單" xfId="405"/>
    <cellStyle name="_發電機標單_1030514-成本分析-遠雄龍岡Ⅱ-水電標單 2" xfId="406"/>
    <cellStyle name="_發電機標單_1030514-成本分析-遠雄龍岡Ⅱ-水電標單 3" xfId="407"/>
    <cellStyle name="_發電機標單_1030514-成本分析-遠雄龍岡Ⅱ-水電標單_1" xfId="408"/>
    <cellStyle name="_發電機標單_1030514-成本分析-遠雄龍岡Ⅱ-水電標單_1 2" xfId="409"/>
    <cellStyle name="_發電機標單_1030514-成本分析-遠雄龍岡Ⅱ-水電標單_1 3" xfId="410"/>
    <cellStyle name="_華固千代田機電標單-961119" xfId="411"/>
    <cellStyle name="_華固千代田機電標單-961119 2" xfId="412"/>
    <cellStyle name="_華固千代田機電標單-961119 3" xfId="413"/>
    <cellStyle name="_華固千代田機電標單-961119_1030514-成本分析-遠雄龍岡Ⅱ-水電標單" xfId="414"/>
    <cellStyle name="_華固千代田機電標單-961119_1030514-成本分析-遠雄龍岡Ⅱ-水電標單 2" xfId="415"/>
    <cellStyle name="_華固千代田機電標單-961119_1030514-成本分析-遠雄龍岡Ⅱ-水電標單 3" xfId="416"/>
    <cellStyle name="_華固中研院案" xfId="417"/>
    <cellStyle name="_華固中研院案 2" xfId="418"/>
    <cellStyle name="_盟圖 FAS Quote" xfId="419"/>
    <cellStyle name="_裝修工程報價" xfId="59"/>
    <cellStyle name="_裝修廠商比較表" xfId="60"/>
    <cellStyle name="_嘉泥建設新建工程(有關機電)成本1001" xfId="61"/>
    <cellStyle name="_監控N" xfId="420"/>
    <cellStyle name="_碧連天(預算)" xfId="421"/>
    <cellStyle name="_碧連天(預算-1)" xfId="422"/>
    <cellStyle name="_福聚太陽能SiteIQ_20090916" xfId="423"/>
    <cellStyle name="_管線標準ITEM及單價-090407" xfId="424"/>
    <cellStyle name="_製作預算用風管,水管工資表060509" xfId="425"/>
    <cellStyle name="_遠雄DHL(坤泰961228)" xfId="426"/>
    <cellStyle name="_遠雄DHL(坤泰961228) 2" xfId="427"/>
    <cellStyle name="_遠雄DHL(坤泰961228)_遠雄DHL預算-970103" xfId="428"/>
    <cellStyle name="_遠雄DHL(坤泰961228)_遠雄DHL預算-970103_A遠雄DHL預算-970227_L" xfId="429"/>
    <cellStyle name="_遠雄DHL(坤泰961228)_遠雄DHL預算-970103_A遠雄DHL預算-970227_L 2" xfId="430"/>
    <cellStyle name="_遠雄DHL(坤泰961228)_遠雄DHL預算-970103_A遠雄DHL預算-970227_L_遠雄DHL預算-970229_L" xfId="431"/>
    <cellStyle name="_遠雄DHL(坤泰961228)_遠雄DHL預算-970229_L" xfId="432"/>
    <cellStyle name="_遠雄H61水電標單（FINAL）" xfId="433"/>
    <cellStyle name="_遠雄日光H52總預算(FINAL)" xfId="434"/>
    <cellStyle name="_標單" xfId="62"/>
    <cellStyle name="_潭美案預算961008" xfId="435"/>
    <cellStyle name="_複本 高雄銀行-橋頭分行報價標單940919" xfId="63"/>
    <cellStyle name="_機電報價標單(台灣日光燈八里案）" xfId="64"/>
    <cellStyle name="_親家建設long form_20090910" xfId="436"/>
    <cellStyle name="_鋼骨--信義線安和路站聯開案" xfId="65"/>
    <cellStyle name="_龍山寺站聯開案(機電預算)97.03.31" xfId="66"/>
    <cellStyle name="_龍山寺站聯開案(機電預算)97.03.31 2" xfId="437"/>
    <cellStyle name="_龍山寺站聯開案(機電預算)97.03.31 3" xfId="438"/>
    <cellStyle name="_鴻海頂埔2期" xfId="67"/>
    <cellStyle name="_鴻海頂埔2期 2" xfId="439"/>
    <cellStyle name="_鴻海頂埔2期 3" xfId="440"/>
    <cellStyle name="_鴻海頂埔2期_FAB3B0504" xfId="68"/>
    <cellStyle name="_鴻海頂埔2期_FAB3B0504 2" xfId="441"/>
    <cellStyle name="_鴻海頂埔2期_FAB3B0504 3" xfId="442"/>
    <cellStyle name="_鴻海頂埔2期_FAB3B0504_FAB6衛浴-SOP比價表" xfId="69"/>
    <cellStyle name="_鴻海頂埔2期_FAB3B0504_FAB6衛浴-SOP比價表 2" xfId="443"/>
    <cellStyle name="_鴻海頂埔2期_FAB3B0504_FAB6衛浴-SOP比價表 3" xfId="444"/>
    <cellStyle name="_鴻海頂埔2期_FAB3B0504_奇6土建報價0819業主" xfId="70"/>
    <cellStyle name="_鴻海頂埔2期_FAB3B0504_奇6土建報價0819業主 2" xfId="445"/>
    <cellStyle name="_鴻海頂埔2期_FAB3B0504_奇6土建報價0819業主 3" xfId="446"/>
    <cellStyle name="_鴻海頂埔2期_FAB3B0504_奇6土建報價0819業主_FAB6衛浴-SOP比價表" xfId="71"/>
    <cellStyle name="_鴻海頂埔2期_FAB3B0504_奇6土建報價0819業主_FAB6衛浴-SOP比價表 2" xfId="447"/>
    <cellStyle name="_鴻海頂埔2期_FAB3B0504_奇6土建報價0819業主_FAB6衛浴-SOP比價表 3" xfId="448"/>
    <cellStyle name="_鴻海頂埔2期_FAB3B0504_奇6土建報價0819業主_奇六941129核算版標單數量-950125" xfId="72"/>
    <cellStyle name="_鴻海頂埔2期_FAB3B0504_奇6土建報價0819業主_奇六941129核算版標單數量-950125 2" xfId="449"/>
    <cellStyle name="_鴻海頂埔2期_FAB3B0504_奇6土建報價0819業主_奇六941129核算版標單數量-950125 3" xfId="450"/>
    <cellStyle name="_鴻海頂埔2期_FAB3B0504_奇6土建報價0819業主_奇六941129核算版標單數量-950125_FAB6衛浴-SOP比價表" xfId="73"/>
    <cellStyle name="_鴻海頂埔2期_FAB3B0504_奇6土建報價0819業主_奇六941129核算版標單數量-950125_FAB6衛浴-SOP比價表 2" xfId="451"/>
    <cellStyle name="_鴻海頂埔2期_FAB3B0504_奇6土建報價0819業主_奇六941129核算版標單數量-950125_FAB6衛浴-SOP比價表 3" xfId="452"/>
    <cellStyle name="_鴻海頂埔2期_FAB6衛浴-SOP比價表" xfId="74"/>
    <cellStyle name="_鴻海頂埔2期_FAB6衛浴-SOP比價表 2" xfId="453"/>
    <cellStyle name="_鴻海頂埔2期_FAB6衛浴-SOP比價表 3" xfId="454"/>
    <cellStyle name="_鴻海頂埔2期_奇6土建報價0819業主" xfId="75"/>
    <cellStyle name="_鴻海頂埔2期_奇6土建報價0819業主 2" xfId="455"/>
    <cellStyle name="_鴻海頂埔2期_奇6土建報價0819業主 3" xfId="456"/>
    <cellStyle name="_鴻海頂埔2期_奇6土建報價0819業主_FAB6衛浴-SOP比價表" xfId="76"/>
    <cellStyle name="_鴻海頂埔2期_奇6土建報價0819業主_FAB6衛浴-SOP比價表 2" xfId="457"/>
    <cellStyle name="_鴻海頂埔2期_奇6土建報價0819業主_FAB6衛浴-SOP比價表 3" xfId="458"/>
    <cellStyle name="_鴻海頂埔2期_奇6土建報價0819業主_奇六941129核算版標單數量-950125" xfId="77"/>
    <cellStyle name="_鴻海頂埔2期_奇6土建報價0819業主_奇六941129核算版標單數量-950125 2" xfId="459"/>
    <cellStyle name="_鴻海頂埔2期_奇6土建報價0819業主_奇六941129核算版標單數量-950125 3" xfId="460"/>
    <cellStyle name="_鴻海頂埔2期_奇6土建報價0819業主_奇六941129核算版標單數量-950125_FAB6衛浴-SOP比價表" xfId="78"/>
    <cellStyle name="_鴻海頂埔2期_奇6土建報價0819業主_奇六941129核算版標單數量-950125_FAB6衛浴-SOP比價表 2" xfId="461"/>
    <cellStyle name="_鴻海頂埔2期_奇6土建報價0819業主_奇六941129核算版標單數量-950125_FAB6衛浴-SOP比價表 3" xfId="462"/>
    <cellStyle name="_鴻隆三峽案標單(估算組)96.06.23" xfId="79"/>
    <cellStyle name="_鴻隆建設三峽鎮大學段(機電報價)(含衛浴)" xfId="80"/>
    <cellStyle name="_變更設計第三次-981103" xfId="81"/>
    <cellStyle name="¶W³sµ²" xfId="82"/>
    <cellStyle name="æØè [0.00]_laroux" xfId="83"/>
    <cellStyle name="æØè_laroux" xfId="84"/>
    <cellStyle name="ÊÝ [0.00]_laroux" xfId="85"/>
    <cellStyle name="ÊÝ_laroux" xfId="86"/>
    <cellStyle name="W_laroux" xfId="87"/>
    <cellStyle name="0,0_x000a__x000a_NA_x000a__x000a_" xfId="88"/>
    <cellStyle name="0,0_x000a__x000a_NA_x000a__x000a_ 2" xfId="463"/>
    <cellStyle name="0,0_x000a__x000a_NA_x000a__x000a_ 3" xfId="464"/>
    <cellStyle name="0,0_x000d__x000a_NA_x000d__x000a_" xfId="89"/>
    <cellStyle name="0,0_x000d__x000a_NA_x000d__x000a_ 2" xfId="90"/>
    <cellStyle name="0,0_x000d__x000a_NA_x000d__x000a_ 2 2" xfId="91"/>
    <cellStyle name="0,0_x000d__x000a_NA_x000d__x000a_ 2 2 2" xfId="465"/>
    <cellStyle name="0,0_x000d__x000a_NA_x000d__x000a_ 2 2 2 2" xfId="466"/>
    <cellStyle name="0,0_x000d__x000a_NA_x000d__x000a_ 2 2 3" xfId="467"/>
    <cellStyle name="0,0_x000d__x000a_NA_x000d__x000a_ 2 2 4" xfId="468"/>
    <cellStyle name="0,0_x000d__x000a_NA_x000d__x000a_ 2 3" xfId="92"/>
    <cellStyle name="0,0_x000d__x000a_NA_x000d__x000a_ 2 3 2" xfId="469"/>
    <cellStyle name="0,0_x000d__x000a_NA_x000d__x000a_ 2 4" xfId="470"/>
    <cellStyle name="0,0_x000d__x000a_NA_x000d__x000a_ 3" xfId="93"/>
    <cellStyle name="0,0_x000d__x000a_NA_x000d__x000a_ 3 2" xfId="471"/>
    <cellStyle name="0,0_x000d__x000a_NA_x000d__x000a_ 3 3" xfId="472"/>
    <cellStyle name="0,0_x000d__x000a_NA_x000d__x000a_ 3 3 2" xfId="473"/>
    <cellStyle name="0,0_x000d__x000a_NA_x000d__x000a_ 3 4" xfId="474"/>
    <cellStyle name="0,0_x000d__x000a_NA_x000d__x000a_ 4" xfId="475"/>
    <cellStyle name="0,0_x000d__x000a_NA_x000d__x000a_ 5" xfId="476"/>
    <cellStyle name="0,0_x000d__x000a_NA_x000d__x000a__05_報價單-1" xfId="477"/>
    <cellStyle name="20% - Accent1" xfId="478"/>
    <cellStyle name="20% - Accent2" xfId="479"/>
    <cellStyle name="20% - Accent3" xfId="480"/>
    <cellStyle name="20% - Accent4" xfId="481"/>
    <cellStyle name="20% - Accent5" xfId="482"/>
    <cellStyle name="20% - Accent6" xfId="483"/>
    <cellStyle name="20% - 輔色1 2" xfId="484"/>
    <cellStyle name="20% - 輔色1 2 2" xfId="485"/>
    <cellStyle name="20% - 輔色1 2 2 2" xfId="486"/>
    <cellStyle name="20% - 輔色1 2 3" xfId="487"/>
    <cellStyle name="20% - 輔色1 3" xfId="488"/>
    <cellStyle name="20% - 輔色1 3 2" xfId="489"/>
    <cellStyle name="20% - 輔色1 3 3" xfId="490"/>
    <cellStyle name="20% - 輔色1 4" xfId="491"/>
    <cellStyle name="20% - 輔色2 2" xfId="492"/>
    <cellStyle name="20% - 輔色2 2 2" xfId="493"/>
    <cellStyle name="20% - 輔色2 2 2 2" xfId="494"/>
    <cellStyle name="20% - 輔色2 2 3" xfId="495"/>
    <cellStyle name="20% - 輔色2 3" xfId="496"/>
    <cellStyle name="20% - 輔色2 3 2" xfId="497"/>
    <cellStyle name="20% - 輔色2 3 3" xfId="498"/>
    <cellStyle name="20% - 輔色2 4" xfId="499"/>
    <cellStyle name="20% - 輔色3 2" xfId="500"/>
    <cellStyle name="20% - 輔色3 2 2" xfId="501"/>
    <cellStyle name="20% - 輔色3 2 2 2" xfId="502"/>
    <cellStyle name="20% - 輔色3 2 3" xfId="503"/>
    <cellStyle name="20% - 輔色3 3" xfId="504"/>
    <cellStyle name="20% - 輔色3 3 2" xfId="505"/>
    <cellStyle name="20% - 輔色3 3 3" xfId="506"/>
    <cellStyle name="20% - 輔色3 4" xfId="507"/>
    <cellStyle name="20% - 輔色4 2" xfId="508"/>
    <cellStyle name="20% - 輔色4 2 2" xfId="509"/>
    <cellStyle name="20% - 輔色4 2 2 2" xfId="510"/>
    <cellStyle name="20% - 輔色4 2 3" xfId="511"/>
    <cellStyle name="20% - 輔色4 3" xfId="512"/>
    <cellStyle name="20% - 輔色4 3 2" xfId="513"/>
    <cellStyle name="20% - 輔色4 3 3" xfId="514"/>
    <cellStyle name="20% - 輔色4 4" xfId="515"/>
    <cellStyle name="20% - 輔色5 2" xfId="516"/>
    <cellStyle name="20% - 輔色5 2 2" xfId="517"/>
    <cellStyle name="20% - 輔色5 2 2 2" xfId="518"/>
    <cellStyle name="20% - 輔色5 2 3" xfId="519"/>
    <cellStyle name="20% - 輔色5 3" xfId="520"/>
    <cellStyle name="20% - 輔色5 3 2" xfId="521"/>
    <cellStyle name="20% - 輔色6 2" xfId="522"/>
    <cellStyle name="20% - 輔色6 2 2" xfId="523"/>
    <cellStyle name="20% - 輔色6 2 2 2" xfId="524"/>
    <cellStyle name="20% - 輔色6 2 3" xfId="525"/>
    <cellStyle name="20% - 輔色6 3" xfId="526"/>
    <cellStyle name="20% - 輔色6 3 2" xfId="527"/>
    <cellStyle name="20% - 輔色6 3 3" xfId="528"/>
    <cellStyle name="20% - 輔色6 4" xfId="529"/>
    <cellStyle name="³f¹ô [0]_laroux" xfId="94"/>
    <cellStyle name="³f¹ô_laroux" xfId="95"/>
    <cellStyle name="40% - Accent1" xfId="530"/>
    <cellStyle name="40% - Accent2" xfId="531"/>
    <cellStyle name="40% - Accent3" xfId="532"/>
    <cellStyle name="40% - Accent4" xfId="533"/>
    <cellStyle name="40% - Accent5" xfId="534"/>
    <cellStyle name="40% - Accent6" xfId="535"/>
    <cellStyle name="40% - 輔色1 2" xfId="536"/>
    <cellStyle name="40% - 輔色1 2 2" xfId="537"/>
    <cellStyle name="40% - 輔色1 2 2 2" xfId="538"/>
    <cellStyle name="40% - 輔色1 2 3" xfId="539"/>
    <cellStyle name="40% - 輔色1 3" xfId="540"/>
    <cellStyle name="40% - 輔色1 3 2" xfId="541"/>
    <cellStyle name="40% - 輔色1 3 3" xfId="542"/>
    <cellStyle name="40% - 輔色1 4" xfId="543"/>
    <cellStyle name="40% - 輔色2 2" xfId="544"/>
    <cellStyle name="40% - 輔色2 2 2" xfId="545"/>
    <cellStyle name="40% - 輔色2 2 2 2" xfId="546"/>
    <cellStyle name="40% - 輔色2 2 3" xfId="547"/>
    <cellStyle name="40% - 輔色2 3" xfId="548"/>
    <cellStyle name="40% - 輔色2 3 2" xfId="549"/>
    <cellStyle name="40% - 輔色3 2" xfId="550"/>
    <cellStyle name="40% - 輔色3 2 2" xfId="551"/>
    <cellStyle name="40% - 輔色3 2 2 2" xfId="552"/>
    <cellStyle name="40% - 輔色3 2 3" xfId="553"/>
    <cellStyle name="40% - 輔色3 3" xfId="554"/>
    <cellStyle name="40% - 輔色3 3 2" xfId="555"/>
    <cellStyle name="40% - 輔色3 3 3" xfId="556"/>
    <cellStyle name="40% - 輔色3 4" xfId="557"/>
    <cellStyle name="40% - 輔色4 2" xfId="558"/>
    <cellStyle name="40% - 輔色4 2 2" xfId="559"/>
    <cellStyle name="40% - 輔色4 2 2 2" xfId="560"/>
    <cellStyle name="40% - 輔色4 2 3" xfId="561"/>
    <cellStyle name="40% - 輔色4 3" xfId="562"/>
    <cellStyle name="40% - 輔色4 3 2" xfId="563"/>
    <cellStyle name="40% - 輔色4 3 3" xfId="564"/>
    <cellStyle name="40% - 輔色4 4" xfId="565"/>
    <cellStyle name="40% - 輔色5 2" xfId="566"/>
    <cellStyle name="40% - 輔色5 2 2" xfId="567"/>
    <cellStyle name="40% - 輔色5 2 2 2" xfId="568"/>
    <cellStyle name="40% - 輔色5 2 3" xfId="569"/>
    <cellStyle name="40% - 輔色5 3" xfId="570"/>
    <cellStyle name="40% - 輔色5 3 2" xfId="571"/>
    <cellStyle name="40% - 輔色5 3 3" xfId="572"/>
    <cellStyle name="40% - 輔色5 4" xfId="573"/>
    <cellStyle name="40% - 輔色6 2" xfId="574"/>
    <cellStyle name="40% - 輔色6 2 2" xfId="575"/>
    <cellStyle name="40% - 輔色6 2 2 2" xfId="576"/>
    <cellStyle name="40% - 輔色6 2 3" xfId="577"/>
    <cellStyle name="40% - 輔色6 3" xfId="578"/>
    <cellStyle name="40% - 輔色6 3 2" xfId="579"/>
    <cellStyle name="40% - 輔色6 3 3" xfId="580"/>
    <cellStyle name="40% - 輔色6 4" xfId="581"/>
    <cellStyle name="60% - Accent1" xfId="582"/>
    <cellStyle name="60% - Accent2" xfId="583"/>
    <cellStyle name="60% - Accent3" xfId="584"/>
    <cellStyle name="60% - Accent4" xfId="585"/>
    <cellStyle name="60% - Accent5" xfId="586"/>
    <cellStyle name="60% - Accent6" xfId="587"/>
    <cellStyle name="60% - 輔色1 2" xfId="588"/>
    <cellStyle name="60% - 輔色1 2 2" xfId="589"/>
    <cellStyle name="60% - 輔色1 2 2 2" xfId="590"/>
    <cellStyle name="60% - 輔色1 2 3" xfId="591"/>
    <cellStyle name="60% - 輔色1 3" xfId="592"/>
    <cellStyle name="60% - 輔色1 3 2" xfId="593"/>
    <cellStyle name="60% - 輔色1 3 3" xfId="594"/>
    <cellStyle name="60% - 輔色1 4" xfId="595"/>
    <cellStyle name="60% - 輔色2 2" xfId="596"/>
    <cellStyle name="60% - 輔色2 3" xfId="597"/>
    <cellStyle name="60% - 輔色2 3 2" xfId="598"/>
    <cellStyle name="60% - 輔色2 3 3" xfId="599"/>
    <cellStyle name="60% - 輔色2 4" xfId="600"/>
    <cellStyle name="60% - 輔色3 2" xfId="601"/>
    <cellStyle name="60% - 輔色3 2 2" xfId="602"/>
    <cellStyle name="60% - 輔色3 2 2 2" xfId="603"/>
    <cellStyle name="60% - 輔色3 2 3" xfId="604"/>
    <cellStyle name="60% - 輔色3 3" xfId="605"/>
    <cellStyle name="60% - 輔色3 3 2" xfId="606"/>
    <cellStyle name="60% - 輔色3 3 3" xfId="607"/>
    <cellStyle name="60% - 輔色3 4" xfId="608"/>
    <cellStyle name="60% - 輔色4 2" xfId="609"/>
    <cellStyle name="60% - 輔色4 2 2" xfId="610"/>
    <cellStyle name="60% - 輔色4 2 2 2" xfId="611"/>
    <cellStyle name="60% - 輔色4 2 3" xfId="612"/>
    <cellStyle name="60% - 輔色4 3" xfId="613"/>
    <cellStyle name="60% - 輔色4 3 2" xfId="614"/>
    <cellStyle name="60% - 輔色4 3 3" xfId="615"/>
    <cellStyle name="60% - 輔色4 4" xfId="616"/>
    <cellStyle name="60% - 輔色5 2" xfId="617"/>
    <cellStyle name="60% - 輔色5 3" xfId="618"/>
    <cellStyle name="60% - 輔色5 3 2" xfId="619"/>
    <cellStyle name="60% - 輔色5 3 3" xfId="620"/>
    <cellStyle name="60% - 輔色5 4" xfId="621"/>
    <cellStyle name="60% - 輔色6 2" xfId="622"/>
    <cellStyle name="60% - 輔色6 2 2" xfId="623"/>
    <cellStyle name="60% - 輔色6 2 2 2" xfId="624"/>
    <cellStyle name="60% - 輔色6 2 3" xfId="625"/>
    <cellStyle name="60% - 輔色6 3" xfId="626"/>
    <cellStyle name="60% - 輔色6 3 2" xfId="627"/>
    <cellStyle name="60% - 輔色6 3 3" xfId="628"/>
    <cellStyle name="60% - 輔色6 4" xfId="629"/>
    <cellStyle name="Accent1" xfId="630"/>
    <cellStyle name="Accent2" xfId="631"/>
    <cellStyle name="Accent3" xfId="632"/>
    <cellStyle name="Accent4" xfId="633"/>
    <cellStyle name="Accent5" xfId="634"/>
    <cellStyle name="Accent6" xfId="635"/>
    <cellStyle name="Bad" xfId="636"/>
    <cellStyle name="Bold/Border" xfId="96"/>
    <cellStyle name="BROAD SCOPE" xfId="97"/>
    <cellStyle name="BROAD_SCOPE" xfId="98"/>
    <cellStyle name="Bullet" xfId="99"/>
    <cellStyle name="Calc Currency (0)" xfId="100"/>
    <cellStyle name="Calc Currency (2)" xfId="101"/>
    <cellStyle name="Calc Percent (0)" xfId="102"/>
    <cellStyle name="Calc Percent (1)" xfId="103"/>
    <cellStyle name="Calc Percent (1) 2" xfId="637"/>
    <cellStyle name="Calc Percent (1) 2 2" xfId="638"/>
    <cellStyle name="Calc Percent (1) 3" xfId="639"/>
    <cellStyle name="Calc Percent (2)" xfId="104"/>
    <cellStyle name="Calc Percent (2) 2" xfId="640"/>
    <cellStyle name="Calc Percent (2) 2 2" xfId="641"/>
    <cellStyle name="Calc Percent (2) 3" xfId="642"/>
    <cellStyle name="Calc Units (0)" xfId="105"/>
    <cellStyle name="Calc Units (1)" xfId="106"/>
    <cellStyle name="Calc Units (1) 2" xfId="643"/>
    <cellStyle name="Calc Units (1) 2 2" xfId="644"/>
    <cellStyle name="Calc Units (1) 3" xfId="645"/>
    <cellStyle name="Calc Units (2)" xfId="107"/>
    <cellStyle name="Calculation" xfId="646"/>
    <cellStyle name="Check" xfId="647"/>
    <cellStyle name="Check Cell" xfId="648"/>
    <cellStyle name="Comma  - Style1" xfId="108"/>
    <cellStyle name="Comma  - Style1 2" xfId="649"/>
    <cellStyle name="Comma  - Style1 2 2" xfId="650"/>
    <cellStyle name="Comma  - Style1 3" xfId="651"/>
    <cellStyle name="Comma  - Style2" xfId="109"/>
    <cellStyle name="Comma  - Style2 2" xfId="652"/>
    <cellStyle name="Comma  - Style2 2 2" xfId="653"/>
    <cellStyle name="Comma  - Style2 3" xfId="654"/>
    <cellStyle name="Comma  - Style3" xfId="110"/>
    <cellStyle name="Comma  - Style3 2" xfId="655"/>
    <cellStyle name="Comma  - Style3 2 2" xfId="656"/>
    <cellStyle name="Comma  - Style3 3" xfId="657"/>
    <cellStyle name="Comma  - Style4" xfId="111"/>
    <cellStyle name="Comma  - Style4 2" xfId="658"/>
    <cellStyle name="Comma  - Style4 2 2" xfId="659"/>
    <cellStyle name="Comma  - Style4 3" xfId="660"/>
    <cellStyle name="Comma  - Style5" xfId="112"/>
    <cellStyle name="Comma  - Style5 2" xfId="661"/>
    <cellStyle name="Comma  - Style5 2 2" xfId="662"/>
    <cellStyle name="Comma  - Style5 3" xfId="663"/>
    <cellStyle name="Comma  - Style6" xfId="113"/>
    <cellStyle name="Comma  - Style6 2" xfId="664"/>
    <cellStyle name="Comma  - Style6 2 2" xfId="665"/>
    <cellStyle name="Comma  - Style6 3" xfId="666"/>
    <cellStyle name="Comma  - Style7" xfId="114"/>
    <cellStyle name="Comma  - Style7 2" xfId="667"/>
    <cellStyle name="Comma  - Style7 2 2" xfId="668"/>
    <cellStyle name="Comma  - Style7 3" xfId="669"/>
    <cellStyle name="Comma  - Style8" xfId="115"/>
    <cellStyle name="Comma  - Style8 2" xfId="670"/>
    <cellStyle name="Comma  - Style8 2 2" xfId="671"/>
    <cellStyle name="Comma  - Style8 3" xfId="672"/>
    <cellStyle name="Comma [0]_#6 Temps &amp; Contractors" xfId="116"/>
    <cellStyle name="Comma [00]" xfId="117"/>
    <cellStyle name="Comma(0)" xfId="118"/>
    <cellStyle name="Comma(1)" xfId="119"/>
    <cellStyle name="Comma_#6 Temps &amp; Contractors" xfId="120"/>
    <cellStyle name="Comma0" xfId="121"/>
    <cellStyle name="CompanyName" xfId="122"/>
    <cellStyle name="Currency [0]_#6 Temps &amp; Contractors" xfId="123"/>
    <cellStyle name="Currency [00]" xfId="124"/>
    <cellStyle name="Currency_#6 Temps &amp; Contractors" xfId="125"/>
    <cellStyle name="Currency0" xfId="126"/>
    <cellStyle name="Dash" xfId="127"/>
    <cellStyle name="Date" xfId="128"/>
    <cellStyle name="Date Short" xfId="129"/>
    <cellStyle name="DELTA" xfId="130"/>
    <cellStyle name="Dollar" xfId="131"/>
    <cellStyle name="eng" xfId="673"/>
    <cellStyle name="Enter Currency (0)" xfId="132"/>
    <cellStyle name="Enter Currency (2)" xfId="133"/>
    <cellStyle name="Enter Units (0)" xfId="134"/>
    <cellStyle name="Enter Units (1)" xfId="135"/>
    <cellStyle name="Enter Units (1) 2" xfId="674"/>
    <cellStyle name="Enter Units (1) 2 2" xfId="675"/>
    <cellStyle name="Enter Units (1) 3" xfId="676"/>
    <cellStyle name="Enter Units (2)" xfId="136"/>
    <cellStyle name="Euro" xfId="677"/>
    <cellStyle name="Excel Built-in Normal" xfId="137"/>
    <cellStyle name="Explanatory Text" xfId="678"/>
    <cellStyle name="Fixed" xfId="138"/>
    <cellStyle name="Fixed 2" xfId="679"/>
    <cellStyle name="Fixed 3" xfId="680"/>
    <cellStyle name="Followed Hyperlink_0331longsht" xfId="139"/>
    <cellStyle name="g17" xfId="140"/>
    <cellStyle name="Good" xfId="681"/>
    <cellStyle name="Grey" xfId="141"/>
    <cellStyle name="Header1" xfId="142"/>
    <cellStyle name="Header2" xfId="143"/>
    <cellStyle name="Heading 1" xfId="144"/>
    <cellStyle name="Heading 2" xfId="145"/>
    <cellStyle name="Heading 3" xfId="682"/>
    <cellStyle name="Heading 4" xfId="683"/>
    <cellStyle name="Hsieh" xfId="146"/>
    <cellStyle name="Hyperlink" xfId="147"/>
    <cellStyle name="Input" xfId="148"/>
    <cellStyle name="Input [yellow]" xfId="149"/>
    <cellStyle name="Input_台北文化體育園區大型室內體育館開發計畫案預算1010713" xfId="684"/>
    <cellStyle name="InputBlueFont" xfId="150"/>
    <cellStyle name="Integer" xfId="151"/>
    <cellStyle name="Link Currency (0)" xfId="152"/>
    <cellStyle name="Link Currency (2)" xfId="153"/>
    <cellStyle name="Link Units (0)" xfId="154"/>
    <cellStyle name="Link Units (1)" xfId="155"/>
    <cellStyle name="Link Units (1) 2" xfId="685"/>
    <cellStyle name="Link Units (1) 2 2" xfId="686"/>
    <cellStyle name="Link Units (1) 3" xfId="687"/>
    <cellStyle name="Link Units (2)" xfId="156"/>
    <cellStyle name="Linked Cell" xfId="688"/>
    <cellStyle name="Locked" xfId="689"/>
    <cellStyle name="lu" xfId="690"/>
    <cellStyle name="lu 2" xfId="691"/>
    <cellStyle name="lu 3" xfId="692"/>
    <cellStyle name="MEDIUM SCOPE" xfId="157"/>
    <cellStyle name="name" xfId="693"/>
    <cellStyle name="NARROW SCOPE" xfId="158"/>
    <cellStyle name="Neutral" xfId="694"/>
    <cellStyle name="Normal" xfId="159"/>
    <cellStyle name="Normal - Style1" xfId="160"/>
    <cellStyle name="Normal_# 41-Market &amp;Trends" xfId="161"/>
    <cellStyle name="Note" xfId="695"/>
    <cellStyle name="Note 2" xfId="696"/>
    <cellStyle name="Note 3" xfId="697"/>
    <cellStyle name="oft Excel]_x000d__x000a_Comment=The open=/f lines load custom functions into the Paste Function list._x000d__x000a_Maximized=3_x000d__x000a_AutoFormat=" xfId="698"/>
    <cellStyle name="Output" xfId="699"/>
    <cellStyle name="paint" xfId="700"/>
    <cellStyle name="Percent [0]" xfId="162"/>
    <cellStyle name="Percent [0] 2" xfId="701"/>
    <cellStyle name="Percent [0] 2 2" xfId="702"/>
    <cellStyle name="Percent [0] 3" xfId="703"/>
    <cellStyle name="Percent [00]" xfId="163"/>
    <cellStyle name="Percent [2]" xfId="164"/>
    <cellStyle name="Percent_#6 Temps &amp; Contractors" xfId="165"/>
    <cellStyle name="PrePop Currency (0)" xfId="166"/>
    <cellStyle name="PrePop Currency (2)" xfId="167"/>
    <cellStyle name="PrePop Units (0)" xfId="168"/>
    <cellStyle name="PrePop Units (1)" xfId="169"/>
    <cellStyle name="PrePop Units (1) 2" xfId="704"/>
    <cellStyle name="PrePop Units (1) 2 2" xfId="705"/>
    <cellStyle name="PrePop Units (1) 3" xfId="706"/>
    <cellStyle name="PrePop Units (2)" xfId="170"/>
    <cellStyle name="Rate_1" xfId="171"/>
    <cellStyle name="Schedule" xfId="172"/>
    <cellStyle name="SCR" xfId="707"/>
    <cellStyle name="SPOl" xfId="708"/>
    <cellStyle name="Standard_Anpassen der Amortisation" xfId="173"/>
    <cellStyle name="t1" xfId="174"/>
    <cellStyle name="test" xfId="175"/>
    <cellStyle name="Text Indent A" xfId="176"/>
    <cellStyle name="Text Indent B" xfId="177"/>
    <cellStyle name="Text Indent B 2" xfId="709"/>
    <cellStyle name="Text Indent B 2 2" xfId="710"/>
    <cellStyle name="Text Indent B 3" xfId="711"/>
    <cellStyle name="Text Indent C" xfId="178"/>
    <cellStyle name="Text Indent C 2" xfId="712"/>
    <cellStyle name="Text Indent C 2 2" xfId="713"/>
    <cellStyle name="Text Indent C 3" xfId="714"/>
    <cellStyle name="title" xfId="715"/>
    <cellStyle name="Total" xfId="179"/>
    <cellStyle name="Währung [0]_Compiling Utility Macros" xfId="180"/>
    <cellStyle name="Währung_Compiling Utility Macros" xfId="181"/>
    <cellStyle name="Warning Text" xfId="716"/>
    <cellStyle name=" [0.00]_laroux" xfId="182"/>
    <cellStyle name="_laroux" xfId="183"/>
    <cellStyle name="?_laroux" xfId="184"/>
    <cellStyle name="遽_4錯褒瞳" xfId="185"/>
    <cellStyle name="一般" xfId="0" builtinId="0"/>
    <cellStyle name="一般 10" xfId="186"/>
    <cellStyle name="一般 10 2" xfId="717"/>
    <cellStyle name="一般 10 2 2" xfId="718"/>
    <cellStyle name="一般 11" xfId="187"/>
    <cellStyle name="一般 11 2" xfId="719"/>
    <cellStyle name="一般 11 2 2" xfId="720"/>
    <cellStyle name="一般 11 3" xfId="721"/>
    <cellStyle name="一般 11 3 2" xfId="722"/>
    <cellStyle name="一般 11 4" xfId="723"/>
    <cellStyle name="一般 12" xfId="188"/>
    <cellStyle name="一般 13" xfId="189"/>
    <cellStyle name="一般 14" xfId="724"/>
    <cellStyle name="一般 15" xfId="725"/>
    <cellStyle name="一般 16" xfId="726"/>
    <cellStyle name="一般 17" xfId="727"/>
    <cellStyle name="一般 18" xfId="728"/>
    <cellStyle name="一般 19" xfId="729"/>
    <cellStyle name="一般 2" xfId="4"/>
    <cellStyle name="一般 2 10" xfId="1240"/>
    <cellStyle name="一般 2 2" xfId="2"/>
    <cellStyle name="一般 2 2 2" xfId="190"/>
    <cellStyle name="一般 2 2 3" xfId="191"/>
    <cellStyle name="一般 2 2 3 2" xfId="1206"/>
    <cellStyle name="一般 2 2 4" xfId="730"/>
    <cellStyle name="一般 2 2 4 2" xfId="731"/>
    <cellStyle name="一般 2 2 5" xfId="732"/>
    <cellStyle name="一般 2 2 6" xfId="1236"/>
    <cellStyle name="一般 2 2_華夏海灣" xfId="192"/>
    <cellStyle name="一般 2 3" xfId="193"/>
    <cellStyle name="一般 2 3 2" xfId="733"/>
    <cellStyle name="一般 2 3 2 2" xfId="734"/>
    <cellStyle name="一般 2 3 3" xfId="735"/>
    <cellStyle name="一般 2 4" xfId="194"/>
    <cellStyle name="一般 2 4 2" xfId="736"/>
    <cellStyle name="一般 2 5" xfId="269"/>
    <cellStyle name="一般 2 5 10" xfId="1207"/>
    <cellStyle name="一般 2 5 2" xfId="737"/>
    <cellStyle name="一般 2 6" xfId="738"/>
    <cellStyle name="一般 2 7" xfId="1239"/>
    <cellStyle name="一般 2_1030514-成本分析-遠雄龍岡Ⅱ-水電標單" xfId="739"/>
    <cellStyle name="一般 20" xfId="740"/>
    <cellStyle name="一般 21" xfId="741"/>
    <cellStyle name="一般 22" xfId="742"/>
    <cellStyle name="一般 23" xfId="743"/>
    <cellStyle name="一般 24" xfId="744"/>
    <cellStyle name="一般 25" xfId="745"/>
    <cellStyle name="一般 26" xfId="746"/>
    <cellStyle name="一般 27" xfId="747"/>
    <cellStyle name="一般 28" xfId="748"/>
    <cellStyle name="一般 29" xfId="749"/>
    <cellStyle name="一般 29 2" xfId="750"/>
    <cellStyle name="一般 3" xfId="3"/>
    <cellStyle name="一般 3 10" xfId="1220"/>
    <cellStyle name="一般 3 11" xfId="1221"/>
    <cellStyle name="一般 3 12" xfId="1222"/>
    <cellStyle name="一般 3 13" xfId="1223"/>
    <cellStyle name="一般 3 14" xfId="1224"/>
    <cellStyle name="一般 3 15" xfId="1225"/>
    <cellStyle name="一般 3 16" xfId="1226"/>
    <cellStyle name="一般 3 17" xfId="1227"/>
    <cellStyle name="一般 3 18" xfId="1228"/>
    <cellStyle name="一般 3 19" xfId="1238"/>
    <cellStyle name="一般 3 19 2" xfId="1248"/>
    <cellStyle name="一般 3 2" xfId="5"/>
    <cellStyle name="一般 3 2 2" xfId="195"/>
    <cellStyle name="一般 3 2 3" xfId="751"/>
    <cellStyle name="一般 3 2 4" xfId="1237"/>
    <cellStyle name="一般 3 3" xfId="752"/>
    <cellStyle name="一般 3 3 2" xfId="1208"/>
    <cellStyle name="一般 3 4" xfId="753"/>
    <cellStyle name="一般 3 5" xfId="754"/>
    <cellStyle name="一般 3 5 2" xfId="755"/>
    <cellStyle name="一般 3 6" xfId="1229"/>
    <cellStyle name="一般 3 7" xfId="1230"/>
    <cellStyle name="一般 3 8" xfId="1231"/>
    <cellStyle name="一般 3 9" xfId="1232"/>
    <cellStyle name="一般 3_台北文化體育園區大型室內體育館開發計畫案預算1010713" xfId="756"/>
    <cellStyle name="一般 30" xfId="757"/>
    <cellStyle name="一般 30 2" xfId="758"/>
    <cellStyle name="一般 31" xfId="759"/>
    <cellStyle name="一般 31 2" xfId="760"/>
    <cellStyle name="一般 32" xfId="761"/>
    <cellStyle name="一般 33" xfId="762"/>
    <cellStyle name="一般 34" xfId="763"/>
    <cellStyle name="一般 35" xfId="1204"/>
    <cellStyle name="一般 36" xfId="1235"/>
    <cellStyle name="一般 36 2" xfId="1249"/>
    <cellStyle name="一般 4" xfId="1"/>
    <cellStyle name="一般 4 2" xfId="196"/>
    <cellStyle name="一般 4 2 2" xfId="764"/>
    <cellStyle name="一般 4 2 2 2" xfId="765"/>
    <cellStyle name="一般 4 2 2 2 2" xfId="766"/>
    <cellStyle name="一般 4 2 2 3" xfId="767"/>
    <cellStyle name="一般 4 2 3" xfId="768"/>
    <cellStyle name="一般 4 3" xfId="197"/>
    <cellStyle name="一般 4 4" xfId="769"/>
    <cellStyle name="一般 4 5" xfId="770"/>
    <cellStyle name="一般 4 6" xfId="771"/>
    <cellStyle name="一般 4 7" xfId="772"/>
    <cellStyle name="一般 4 8" xfId="1234"/>
    <cellStyle name="一般 4_1030514-成本分析-遠雄龍岡Ⅱ-水電標單" xfId="773"/>
    <cellStyle name="一般 5" xfId="198"/>
    <cellStyle name="一般 5 2" xfId="199"/>
    <cellStyle name="一般 5 2 10" xfId="1209"/>
    <cellStyle name="一般 5 2 2" xfId="774"/>
    <cellStyle name="一般 5 2 3" xfId="775"/>
    <cellStyle name="一般 5 3" xfId="776"/>
    <cellStyle name="一般 5 3 2" xfId="777"/>
    <cellStyle name="一般 5 4" xfId="1210"/>
    <cellStyle name="一般 5_1030514-成本分析-遠雄龍岡Ⅱ-水電標單" xfId="778"/>
    <cellStyle name="一般 6" xfId="200"/>
    <cellStyle name="一般 6 2" xfId="201"/>
    <cellStyle name="一般 6 3" xfId="779"/>
    <cellStyle name="一般 6 4" xfId="780"/>
    <cellStyle name="一般 6 5" xfId="781"/>
    <cellStyle name="一般 6 5 2" xfId="782"/>
    <cellStyle name="一般 7" xfId="202"/>
    <cellStyle name="一般 7 2" xfId="203"/>
    <cellStyle name="一般 7 2 2" xfId="1211"/>
    <cellStyle name="一般 7 2 3" xfId="1247"/>
    <cellStyle name="一般 7 3" xfId="783"/>
    <cellStyle name="一般 7 3 2" xfId="784"/>
    <cellStyle name="一般 8" xfId="204"/>
    <cellStyle name="一般 8 2" xfId="785"/>
    <cellStyle name="一般 8 2 2" xfId="786"/>
    <cellStyle name="一般 9" xfId="205"/>
    <cellStyle name="一般 9 2" xfId="787"/>
    <cellStyle name="一般 9 2 2" xfId="788"/>
    <cellStyle name="一般_B8080012" xfId="1244"/>
    <cellStyle name="一般_Sheet1" xfId="1246"/>
    <cellStyle name="一般1" xfId="789"/>
    <cellStyle name="千分位" xfId="1219" builtinId="3"/>
    <cellStyle name="千分位 10" xfId="1212"/>
    <cellStyle name="千分位 12" xfId="1250"/>
    <cellStyle name="千分位 2" xfId="6"/>
    <cellStyle name="千分位 2 10" xfId="790"/>
    <cellStyle name="千分位 2 10 2" xfId="791"/>
    <cellStyle name="千分位 2 10 3" xfId="792"/>
    <cellStyle name="千分位 2 2" xfId="206"/>
    <cellStyle name="千分位 2 2 2" xfId="207"/>
    <cellStyle name="千分位 2 2 2 2" xfId="793"/>
    <cellStyle name="千分位 2 2 2 2 2" xfId="794"/>
    <cellStyle name="千分位 2 2 2 2 3" xfId="795"/>
    <cellStyle name="千分位 2 2 2 3" xfId="796"/>
    <cellStyle name="千分位 2 2 3" xfId="208"/>
    <cellStyle name="千分位 2 3" xfId="209"/>
    <cellStyle name="千分位 2 3 2" xfId="210"/>
    <cellStyle name="千分位 2 3 3" xfId="797"/>
    <cellStyle name="千分位 2 4" xfId="211"/>
    <cellStyle name="千分位 2 4 2" xfId="212"/>
    <cellStyle name="千分位 2 5" xfId="798"/>
    <cellStyle name="千分位 2_WP" xfId="213"/>
    <cellStyle name="千分位 3" xfId="214"/>
    <cellStyle name="千分位 3 2" xfId="215"/>
    <cellStyle name="千分位 3 2 2" xfId="216"/>
    <cellStyle name="千分位 4" xfId="217"/>
    <cellStyle name="千分位 4 2" xfId="218"/>
    <cellStyle name="千分位 4 2 2" xfId="1252"/>
    <cellStyle name="千分位 4 3" xfId="219"/>
    <cellStyle name="千分位 4 3 2" xfId="799"/>
    <cellStyle name="千分位 4 3 2 2" xfId="800"/>
    <cellStyle name="千分位 4 3 3" xfId="801"/>
    <cellStyle name="千分位 4 4" xfId="802"/>
    <cellStyle name="千分位 4 5" xfId="1241"/>
    <cellStyle name="千分位 4 7" xfId="220"/>
    <cellStyle name="千分位 5" xfId="221"/>
    <cellStyle name="千分位 5 2" xfId="803"/>
    <cellStyle name="千分位 5 2 2" xfId="804"/>
    <cellStyle name="千分位 6" xfId="222"/>
    <cellStyle name="千分位 6 2" xfId="223"/>
    <cellStyle name="千分位 6 2 2" xfId="805"/>
    <cellStyle name="千分位 7" xfId="224"/>
    <cellStyle name="千分位 7 2" xfId="806"/>
    <cellStyle name="千分位 8" xfId="225"/>
    <cellStyle name="千分位 8 2" xfId="807"/>
    <cellStyle name="千分位 9" xfId="226"/>
    <cellStyle name="千分位[0] 10" xfId="1251"/>
    <cellStyle name="千分位[0] 2" xfId="227"/>
    <cellStyle name="千分位[0] 2 2" xfId="228"/>
    <cellStyle name="千分位[0] 2 2 2" xfId="229"/>
    <cellStyle name="千分位[0] 2 2 2 2" xfId="808"/>
    <cellStyle name="千分位[0] 2 2 2 3" xfId="809"/>
    <cellStyle name="千分位[0] 2 2 2 4" xfId="810"/>
    <cellStyle name="千分位[0] 2 2 3" xfId="811"/>
    <cellStyle name="千分位[0] 2 2 3 2" xfId="812"/>
    <cellStyle name="千分位[0] 2 2 4" xfId="813"/>
    <cellStyle name="千分位[0] 2 2 4 2" xfId="814"/>
    <cellStyle name="千分位[0] 2 3" xfId="815"/>
    <cellStyle name="千分位[0] 2 3 2" xfId="816"/>
    <cellStyle name="千分位[0] 2 4" xfId="817"/>
    <cellStyle name="千分位[0] 3" xfId="230"/>
    <cellStyle name="千分位[0] 3 2" xfId="818"/>
    <cellStyle name="千分位[0] 3 3" xfId="819"/>
    <cellStyle name="千分位[0] 3 3 2" xfId="820"/>
    <cellStyle name="千分位[0] 3 4" xfId="821"/>
    <cellStyle name="千分位[0] 3 4 2" xfId="822"/>
    <cellStyle name="千分位[0] 3 5" xfId="823"/>
    <cellStyle name="千分位[0] 4" xfId="231"/>
    <cellStyle name="千分位[0] 4 2" xfId="824"/>
    <cellStyle name="千分位[0] 4 2 2" xfId="825"/>
    <cellStyle name="千分位[0] 4 3" xfId="826"/>
    <cellStyle name="千分位[0] 5" xfId="232"/>
    <cellStyle name="千分位[0] 5 2" xfId="827"/>
    <cellStyle name="千分位[0] 5 3" xfId="828"/>
    <cellStyle name="千分位[0] 5 3 2" xfId="829"/>
    <cellStyle name="千分位[0] 5 4" xfId="830"/>
    <cellStyle name="千分位[0] 6" xfId="233"/>
    <cellStyle name="千分位[0] 6 2" xfId="831"/>
    <cellStyle name="千分位[0] 6 3" xfId="832"/>
    <cellStyle name="千分位[0] 7" xfId="234"/>
    <cellStyle name="千分位[0] 7 2" xfId="1213"/>
    <cellStyle name="千分位[0] 8" xfId="235"/>
    <cellStyle name="千分位[0] 9" xfId="1243"/>
    <cellStyle name="中等 2" xfId="833"/>
    <cellStyle name="中等 3" xfId="834"/>
    <cellStyle name="中等 3 2" xfId="835"/>
    <cellStyle name="中等 3 3" xfId="836"/>
    <cellStyle name="中等 4" xfId="837"/>
    <cellStyle name="未定義" xfId="236"/>
    <cellStyle name="合計 2" xfId="838"/>
    <cellStyle name="合計 2 2" xfId="839"/>
    <cellStyle name="合計 2 2 2" xfId="840"/>
    <cellStyle name="合計 2 3" xfId="841"/>
    <cellStyle name="合計 3" xfId="842"/>
    <cellStyle name="合計 3 2" xfId="843"/>
    <cellStyle name="合計 3 3" xfId="844"/>
    <cellStyle name="合計 4" xfId="845"/>
    <cellStyle name="名稱‧規範" xfId="846"/>
    <cellStyle name="好 2" xfId="847"/>
    <cellStyle name="好 2 2" xfId="848"/>
    <cellStyle name="好 3" xfId="849"/>
    <cellStyle name="好 3 2" xfId="850"/>
    <cellStyle name="好 3 3" xfId="851"/>
    <cellStyle name="好 4" xfId="852"/>
    <cellStyle name="好__中信銀行980424水電預算" xfId="853"/>
    <cellStyle name="好__中信銀行980711水電預算" xfId="854"/>
    <cellStyle name="好__中信銀行981008電預算" xfId="855"/>
    <cellStyle name="好_090416-siemens 福聚太陽能" xfId="856"/>
    <cellStyle name="好_100.04.01-OK給阿美副都心-A案" xfId="857"/>
    <cellStyle name="好_100.04.11-OK給阿美副都心-A案" xfId="858"/>
    <cellStyle name="好_100.04.13-OK給阿美副都心-A案" xfId="859"/>
    <cellStyle name="好_100.04.14-TO正宜中原K案B3F-23F估價單總表-正宜110425" xfId="860"/>
    <cellStyle name="好_100.04.14-TO正宜中原K案估價單總表" xfId="861"/>
    <cellStyle name="好_1000905-中原C案預算(作業版)" xfId="862"/>
    <cellStyle name="好_1000905-中原C案預算(作業版)(業主9.7給)" xfId="863"/>
    <cellStyle name="好_1020613.-H110-調合約" xfId="864"/>
    <cellStyle name="好_1020828-H120-成本分析" xfId="865"/>
    <cellStyle name="好_1030514-成本分析-遠雄龍岡Ⅱ-水電標單" xfId="866"/>
    <cellStyle name="好_20120517-宏山林建設西湖段辦公大樓新建工程(空調工程247)" xfId="1214"/>
    <cellStyle name="好_62名單及標單" xfId="867"/>
    <cellStyle name="好_9433施工圖預算" xfId="868"/>
    <cellStyle name="好_9608-中信預算-9800721-(含指定分包)" xfId="869"/>
    <cellStyle name="好_9608-中信預算-9800721-(含指定分包)_9608-中信預算-990319-提送宗邁" xfId="870"/>
    <cellStyle name="好_9608-中信預算-9800721-(含指定分包)_空調-原始" xfId="871"/>
    <cellStyle name="好_9608-中信預算-9801XX" xfId="872"/>
    <cellStyle name="好_9608-中信預算-9801XX_9608-中信預算-990319-提送宗邁" xfId="873"/>
    <cellStyle name="好_9608-中信預算-9801XX_空調-原始" xfId="874"/>
    <cellStyle name="好_9608-中信預算-9802XX-最新" xfId="875"/>
    <cellStyle name="好_9608-中信預算-9802XX-最新_9608-中信預算-990319-提送宗邁" xfId="876"/>
    <cellStyle name="好_9608-中信預算-9802XX-最新_空調-原始" xfId="877"/>
    <cellStyle name="好_9608-中信預算-980320-最新" xfId="878"/>
    <cellStyle name="好_9608-中信預算-980320-最新_9608-中信預算-990319-提送宗邁" xfId="879"/>
    <cellStyle name="好_9608-中信預算-980320-最新_空調-原始" xfId="880"/>
    <cellStyle name="好_9608-中信預算-980323" xfId="881"/>
    <cellStyle name="好_9608-中信預算-980323_9608-中信預算-990319-提送宗邁" xfId="882"/>
    <cellStyle name="好_9608-中信預算-980323_空調-原始" xfId="883"/>
    <cellStyle name="好_9608-中信預算-980420" xfId="884"/>
    <cellStyle name="好_9608-中信預算-980420_9608-中信預算-990319-提送宗邁" xfId="885"/>
    <cellStyle name="好_9608-中信預算-980420_空調-原始" xfId="886"/>
    <cellStyle name="好_9608-中信預算-980423-發包" xfId="887"/>
    <cellStyle name="好_9608-中信預算-980423-發包_9608-中信預算-990319-提送宗邁" xfId="888"/>
    <cellStyle name="好_9608-中信預算-980423-發包_空調-原始" xfId="889"/>
    <cellStyle name="好_9608-中信預算-9804xx" xfId="890"/>
    <cellStyle name="好_9608-中信預算-9804xx_9608-中信預算-990319-提送宗邁" xfId="891"/>
    <cellStyle name="好_9608-中信預算-9804xx_空調-原始" xfId="892"/>
    <cellStyle name="好_9608-中信預算-9806xx-(含指定分包)" xfId="893"/>
    <cellStyle name="好_9608-中信預算-9806xx-(含指定分包)_9608-中信預算-990319-提送宗邁" xfId="894"/>
    <cellStyle name="好_9608-中信預算-9806xx-(含指定分包)_空調-原始" xfId="895"/>
    <cellStyle name="好_9608-中信預算-980825" xfId="896"/>
    <cellStyle name="好_9608-中信預算-980825_9608-中信預算-990319-提送宗邁" xfId="897"/>
    <cellStyle name="好_9608-中信預算-980825_空調-原始" xfId="898"/>
    <cellStyle name="好_9608-中信預算-9809xx" xfId="899"/>
    <cellStyle name="好_9608-中信預算-9809xx_9608-中信預算-990319-提送宗邁" xfId="900"/>
    <cellStyle name="好_9608-中信預算-9809xx_空調-原始" xfId="901"/>
    <cellStyle name="好_9608-中信預算-981029-交宗邁" xfId="902"/>
    <cellStyle name="好_9608-中信預算-981123-提送宗邁" xfId="903"/>
    <cellStyle name="好_9608-中信預算-990319-提送宗邁" xfId="904"/>
    <cellStyle name="好_97.11.18修正11.11給工地 -新世界機電標單預算 (971028)" xfId="905"/>
    <cellStyle name="好_97.11.19修正11.11給工地1 -新世界機電標單預算 (971028)" xfId="906"/>
    <cellStyle name="好_9700305施工圖預算-1 96.3.5" xfId="907"/>
    <cellStyle name="好_97017" xfId="908"/>
    <cellStyle name="好_980223TO阿俊98.02.12核准機電預算 - 複製" xfId="909"/>
    <cellStyle name="好_99.04.12副都心-A案概算及比較總表-100326e" xfId="910"/>
    <cellStyle name="好_9903-中原C-預算-110830" xfId="911"/>
    <cellStyle name="好_990518-和信醫院工程標單(弱電)" xfId="912"/>
    <cellStyle name="好_DD與SD總預算差異說明970731-1" xfId="913"/>
    <cellStyle name="好_DD與SD總預算差異說明970731-1_9608-中信預算-990319-提送宗邁" xfId="914"/>
    <cellStyle name="好_DD與SD總預算差異說明970731-1_空調-原始" xfId="915"/>
    <cellStyle name="好_H109-預算0320-標單修正版" xfId="916"/>
    <cellStyle name="好_H62水電工程標單-990318(FINAL)" xfId="917"/>
    <cellStyle name="好_H93-污水處理設備標單FINAL" xfId="918"/>
    <cellStyle name="好_H96-101-01-18(成本分析)" xfId="919"/>
    <cellStyle name="好_IBT_SES_純鍋爐_V6" xfId="920"/>
    <cellStyle name="好_IBT_SES_福聚SiteIQ20100609_8M" xfId="921"/>
    <cellStyle name="好_kk-E-1" xfId="922"/>
    <cellStyle name="好_O3 空調 自動控制 能源管理  報價-2010-1009" xfId="923"/>
    <cellStyle name="好_O3 空調 自動控制 能源管理  報價-2010-1014" xfId="924"/>
    <cellStyle name="好_O3-弱電空白標單-101124_Edison" xfId="925"/>
    <cellStyle name="好_O3-弱電空白標單-101125_A" xfId="926"/>
    <cellStyle name="好_OK9700314修正泰捷施工圖預算-1 96.3.5" xfId="927"/>
    <cellStyle name="好_OK差異 -97.11.24修正11.11給工地1 -新世界機電標單預算 (971028)" xfId="928"/>
    <cellStyle name="好_OK差異 -97.11.27修正11.11給工地1 -新世界機電標單預算 (971028)" xfId="929"/>
    <cellStyle name="好_-SD&amp;DD預算差異分析970805" xfId="930"/>
    <cellStyle name="好_SES Long Form_凱擘_Edison" xfId="931"/>
    <cellStyle name="好_SES-PC-20100601-1315 Long Form_LCY Access" xfId="932"/>
    <cellStyle name="好_SES-PC-20100722-1650 Long Form_TPSI SiteIQ" xfId="933"/>
    <cellStyle name="好_VAC_CAV" xfId="934"/>
    <cellStyle name="好_中信CD預算2_水電980424" xfId="935"/>
    <cellStyle name="好_中信CD預算3_消防980401" xfId="936"/>
    <cellStyle name="好_中信預算消防981119修正版" xfId="937"/>
    <cellStyle name="好_中信銀行0316水電預算" xfId="938"/>
    <cellStyle name="好_中信銀行0316水電預算-修改" xfId="939"/>
    <cellStyle name="好_中信銀行981029機電空調工程預算" xfId="940"/>
    <cellStyle name="好_中信銀行981029機電空調工程預算B" xfId="941"/>
    <cellStyle name="好_中信銀行981201機電空調工程預算" xfId="942"/>
    <cellStyle name="好_中信銀行A戶變電站開關箱" xfId="943"/>
    <cellStyle name="好_中信銀行DD預算0208" xfId="944"/>
    <cellStyle name="好_中信銀行DD預算0212(NEW)水電" xfId="945"/>
    <cellStyle name="好_中信銀行DD預算0212(new)弱電" xfId="946"/>
    <cellStyle name="好_中信銀行DD預算0215-弱電" xfId="947"/>
    <cellStyle name="好_中信銀行DD預算0215-弱電-A" xfId="948"/>
    <cellStyle name="好_中信銀行DD預算0216A" xfId="949"/>
    <cellStyle name="好_中信銀行DD預算0216空調" xfId="950"/>
    <cellStyle name="好_中信銀行DD預算new0205" xfId="951"/>
    <cellStyle name="好_中信銀行DD預算new0210空調" xfId="952"/>
    <cellStyle name="好_中信銀行南港案-3(970731)" xfId="953"/>
    <cellStyle name="好_中信銀行南港案-3(970731)_9608-中信預算-990319-提送宗邁" xfId="954"/>
    <cellStyle name="好_中信銀行南港案-3(970731)_空調-原始" xfId="955"/>
    <cellStyle name="好_中信銀行南港案-970812" xfId="956"/>
    <cellStyle name="好_中信銀行南港案-970812-2" xfId="957"/>
    <cellStyle name="好_中信銀行南港案-970812-2_9608-中信預算-990319-提送宗邁" xfId="958"/>
    <cellStyle name="好_中信銀行南港案-970812-2_空調-原始" xfId="959"/>
    <cellStyle name="好_中信銀行南港案-970815-1" xfId="960"/>
    <cellStyle name="好_中信銀行南港案-970815-1_9608-中信預算-990319-提送宗邁" xfId="961"/>
    <cellStyle name="好_中信銀行南港案-970815-1_空調-原始" xfId="962"/>
    <cellStyle name="好_中信銀行南港案-970815-2" xfId="963"/>
    <cellStyle name="好_中原B案概算-100601" xfId="964"/>
    <cellStyle name="好_中原C案預算-110530-1" xfId="965"/>
    <cellStyle name="好_中原K案概算_細項-110506e" xfId="966"/>
    <cellStyle name="好_中國信託總部燈控系統20100427" xfId="967"/>
    <cellStyle name="好_太子-B8-空白標單990501" xfId="968"/>
    <cellStyle name="好_太子台北信義大樓20100517(送簽)" xfId="969"/>
    <cellStyle name="好_太子建設long form_20100515" xfId="970"/>
    <cellStyle name="好_太子建設long form_20100515 (3)" xfId="971"/>
    <cellStyle name="好_太子建設-台北信義大樓SA&amp;CCTV20101101成本" xfId="972"/>
    <cellStyle name="好_台北文化體育園區大型室內體育館開發計畫案預算1010713" xfId="973"/>
    <cellStyle name="好_全省環控建置工程報價單20101110 v1.0" xfId="974"/>
    <cellStyle name="好_全省環控建置工程報價單20101110 v1.0_1" xfId="975"/>
    <cellStyle name="好_自動控制" xfId="976"/>
    <cellStyle name="好_呈核OK9700325給泰捷修正施工圖預算-1 96.3.5" xfId="977"/>
    <cellStyle name="好_折數表用----9513-欣亞-預算-110520" xfId="978"/>
    <cellStyle name="好_空調-原始" xfId="979"/>
    <cellStyle name="好_附件二_全省環控建.." xfId="980"/>
    <cellStyle name="好_差異 -97.11.24修正11.11給工地1 -新世界機電標單預算 (971028)" xfId="981"/>
    <cellStyle name="好_消防981025" xfId="982"/>
    <cellStyle name="好_連續壁+基樁+逆打鋼柱1.33-1檔" xfId="983"/>
    <cellStyle name="好_連續壁+基樁+逆打鋼柱1.33-1檔_9608-中信預算-990319-提送宗邁" xfId="984"/>
    <cellStyle name="好_連續壁+基樁+逆打鋼柱1.33-1檔_空調-原始" xfId="985"/>
    <cellStyle name="好_富邦A10-樓宇自動化_自動控制" xfId="986"/>
    <cellStyle name="好_複製 -OK差異 -97.11.28修正11.11給工地1 -新世界機電標單預算 (971028)" xfId="987"/>
    <cellStyle name="好_複製 -複製 -新世界機電預算970927調整後(依合約)" xfId="988"/>
    <cellStyle name="好_舊-9608-中信預算-980403-細分項" xfId="989"/>
    <cellStyle name="好_舊-9608-中信預算-980403-細分項_9608-中信預算-990319-提送宗邁" xfId="990"/>
    <cellStyle name="好_舊-9608-中信預算-980403-細分項_空調-原始" xfId="991"/>
    <cellStyle name="好_豐邑38Flong form_20101102" xfId="992"/>
    <cellStyle name="次表" xfId="237"/>
    <cellStyle name="百分比" xfId="1203" builtinId="5"/>
    <cellStyle name="百分比 2" xfId="238"/>
    <cellStyle name="百分比 2 2" xfId="239"/>
    <cellStyle name="百分比 2 2 2" xfId="240"/>
    <cellStyle name="百分比 2 2 2 2" xfId="1215"/>
    <cellStyle name="百分比 2 3" xfId="241"/>
    <cellStyle name="百分比 3" xfId="242"/>
    <cellStyle name="百分比 3 2" xfId="993"/>
    <cellStyle name="百分比 3 3" xfId="994"/>
    <cellStyle name="百分比 4" xfId="1242"/>
    <cellStyle name="百分比 5" xfId="1245"/>
    <cellStyle name="金額" xfId="243"/>
    <cellStyle name="附註" xfId="244"/>
    <cellStyle name="附註 2" xfId="995"/>
    <cellStyle name="附註_送審版" xfId="996"/>
    <cellStyle name="計算方式 2" xfId="997"/>
    <cellStyle name="計算方式 2 2" xfId="998"/>
    <cellStyle name="計算方式 2 2 2" xfId="999"/>
    <cellStyle name="計算方式 2 3" xfId="1000"/>
    <cellStyle name="計算方式 3" xfId="1001"/>
    <cellStyle name="計算方式 3 2" xfId="1002"/>
    <cellStyle name="計算方式 3 3" xfId="1003"/>
    <cellStyle name="計算方式 4" xfId="1004"/>
    <cellStyle name="桁?切? [0.00]_PERSONAL" xfId="1005"/>
    <cellStyle name="桁?切?_PERSONAL" xfId="1006"/>
    <cellStyle name="桁区切り_見積決裁書-COCO壱番屋05,04,27 2" xfId="1216"/>
    <cellStyle name="基本單價" xfId="1007"/>
    <cellStyle name="基本單價 2" xfId="1008"/>
    <cellStyle name="基本單價 3" xfId="1009"/>
    <cellStyle name="常规_0906" xfId="245"/>
    <cellStyle name="貨幣 2" xfId="246"/>
    <cellStyle name="貨幣 2 2" xfId="1010"/>
    <cellStyle name="貨幣 2 2 2" xfId="1011"/>
    <cellStyle name="貨幣 2 2 2 2" xfId="1012"/>
    <cellStyle name="貨幣 2 2 2 3" xfId="1013"/>
    <cellStyle name="貨幣 2 2 2 4" xfId="1014"/>
    <cellStyle name="貨幣 2 2 3" xfId="1015"/>
    <cellStyle name="貨幣 2 3" xfId="1016"/>
    <cellStyle name="貨幣 2 3 2" xfId="1017"/>
    <cellStyle name="貨幣 2 4" xfId="1018"/>
    <cellStyle name="貨幣 3" xfId="247"/>
    <cellStyle name="貨幣 3 2" xfId="248"/>
    <cellStyle name="貨幣 3 2 2" xfId="1019"/>
    <cellStyle name="貨幣 3 2 2 2" xfId="1020"/>
    <cellStyle name="貨幣 3 2 3" xfId="1021"/>
    <cellStyle name="貨幣 4" xfId="249"/>
    <cellStyle name="貨幣 5" xfId="1022"/>
    <cellStyle name="貨幣 6" xfId="1023"/>
    <cellStyle name="貨幣[0]" xfId="250"/>
    <cellStyle name="通訊錄" xfId="1217"/>
    <cellStyle name="通貨 [0.00]_PERSONAL" xfId="251"/>
    <cellStyle name="通貨_PERSONAL" xfId="1024"/>
    <cellStyle name="連結的儲存格 2" xfId="1025"/>
    <cellStyle name="連結的儲存格 3" xfId="1026"/>
    <cellStyle name="連結的儲存格 3 2" xfId="1027"/>
    <cellStyle name="連結的儲存格 3 3" xfId="1028"/>
    <cellStyle name="連結的儲存格 4" xfId="1029"/>
    <cellStyle name="똿뗦먛귟 [0.00]_PRODUCT DETAIL Q1" xfId="1030"/>
    <cellStyle name="똿뗦먛귟_PRODUCT DETAIL Q1" xfId="1031"/>
    <cellStyle name="備註 2" xfId="1032"/>
    <cellStyle name="備註 2 2" xfId="1033"/>
    <cellStyle name="備註 2 2 2" xfId="1034"/>
    <cellStyle name="備註 2 2 2 2" xfId="1035"/>
    <cellStyle name="備註 2 3" xfId="1036"/>
    <cellStyle name="備註 2 3 2" xfId="1037"/>
    <cellStyle name="備註 2 4" xfId="1038"/>
    <cellStyle name="備註 3" xfId="1039"/>
    <cellStyle name="備註 3 2" xfId="1040"/>
    <cellStyle name="備註 3 3" xfId="1041"/>
    <cellStyle name="備註 4" xfId="1042"/>
    <cellStyle name="單位" xfId="1043"/>
    <cellStyle name="單價" xfId="1044"/>
    <cellStyle name="超連結" xfId="1233" builtinId="8"/>
    <cellStyle name="超連結 2" xfId="1045"/>
    <cellStyle name="超連結 2 2" xfId="1046"/>
    <cellStyle name="超連結 2 3" xfId="1047"/>
    <cellStyle name="超連結 3" xfId="1048"/>
    <cellStyle name="超連結 4" xfId="1049"/>
    <cellStyle name="項目" xfId="1050"/>
    <cellStyle name="寥碟徽_95" xfId="252"/>
    <cellStyle name="說明文字 2" xfId="1051"/>
    <cellStyle name="說明文字 3" xfId="1052"/>
    <cellStyle name="說明文字 3 2" xfId="1053"/>
    <cellStyle name="輔色1 2" xfId="1054"/>
    <cellStyle name="輔色1 2 2" xfId="1055"/>
    <cellStyle name="輔色1 2 2 2" xfId="1056"/>
    <cellStyle name="輔色1 2 3" xfId="1057"/>
    <cellStyle name="輔色1 3" xfId="1058"/>
    <cellStyle name="輔色1 3 2" xfId="1059"/>
    <cellStyle name="輔色1 3 3" xfId="1060"/>
    <cellStyle name="輔色1 4" xfId="1061"/>
    <cellStyle name="輔色2 2" xfId="1062"/>
    <cellStyle name="輔色2 3" xfId="1063"/>
    <cellStyle name="輔色2 3 2" xfId="1064"/>
    <cellStyle name="輔色2 3 3" xfId="1065"/>
    <cellStyle name="輔色2 4" xfId="1066"/>
    <cellStyle name="輔色3 2" xfId="1067"/>
    <cellStyle name="輔色3 3" xfId="1068"/>
    <cellStyle name="輔色3 3 2" xfId="1069"/>
    <cellStyle name="輔色3 3 3" xfId="1070"/>
    <cellStyle name="輔色3 4" xfId="1071"/>
    <cellStyle name="輔色4 2" xfId="1072"/>
    <cellStyle name="輔色4 2 2" xfId="1073"/>
    <cellStyle name="輔色4 2 2 2" xfId="1074"/>
    <cellStyle name="輔色4 2 3" xfId="1075"/>
    <cellStyle name="輔色4 3" xfId="1076"/>
    <cellStyle name="輔色4 3 2" xfId="1077"/>
    <cellStyle name="輔色4 3 3" xfId="1078"/>
    <cellStyle name="輔色4 4" xfId="1079"/>
    <cellStyle name="輔色5 2" xfId="1080"/>
    <cellStyle name="輔色5 3" xfId="1081"/>
    <cellStyle name="輔色5 3 2" xfId="1082"/>
    <cellStyle name="輔色6 2" xfId="1083"/>
    <cellStyle name="輔色6 3" xfId="1084"/>
    <cellStyle name="輔色6 3 2" xfId="1085"/>
    <cellStyle name="輔色6 3 3" xfId="1086"/>
    <cellStyle name="輔色6 4" xfId="1087"/>
    <cellStyle name="數量" xfId="1088"/>
    <cellStyle name="數量金額" xfId="253"/>
    <cellStyle name="標準_PERSONAL" xfId="1089"/>
    <cellStyle name="標題 1 1" xfId="1090"/>
    <cellStyle name="標題 1 2" xfId="1091"/>
    <cellStyle name="標題 1 2 2" xfId="1092"/>
    <cellStyle name="標題 1 2 2 2" xfId="1093"/>
    <cellStyle name="標題 1 2 3" xfId="1094"/>
    <cellStyle name="標題 1 3" xfId="1095"/>
    <cellStyle name="標題 1 3 2" xfId="1096"/>
    <cellStyle name="標題 1 3 3" xfId="1097"/>
    <cellStyle name="標題 1 4" xfId="1098"/>
    <cellStyle name="標題 2 1" xfId="1099"/>
    <cellStyle name="標題 2 2" xfId="1100"/>
    <cellStyle name="標題 2 2 2" xfId="1101"/>
    <cellStyle name="標題 2 2 2 2" xfId="1102"/>
    <cellStyle name="標題 2 2 3" xfId="1103"/>
    <cellStyle name="標題 2 3" xfId="1104"/>
    <cellStyle name="標題 2 3 2" xfId="1105"/>
    <cellStyle name="標題 2 3 3" xfId="1106"/>
    <cellStyle name="標題 2 4" xfId="1107"/>
    <cellStyle name="標題 3 2" xfId="1108"/>
    <cellStyle name="標題 3 2 2" xfId="1109"/>
    <cellStyle name="標題 3 2 2 2" xfId="1110"/>
    <cellStyle name="標題 3 2 3" xfId="1111"/>
    <cellStyle name="標題 3 3" xfId="1112"/>
    <cellStyle name="標題 3 3 2" xfId="1113"/>
    <cellStyle name="標題 3 3 3" xfId="1114"/>
    <cellStyle name="標題 3 4" xfId="1115"/>
    <cellStyle name="標題 4 2" xfId="1116"/>
    <cellStyle name="標題 4 2 2" xfId="1117"/>
    <cellStyle name="標題 4 2 2 2" xfId="1118"/>
    <cellStyle name="標題 4 2 3" xfId="1119"/>
    <cellStyle name="標題 4 3" xfId="1120"/>
    <cellStyle name="標題 4 3 2" xfId="1121"/>
    <cellStyle name="標題 4 3 3" xfId="1122"/>
    <cellStyle name="標題 4 4" xfId="1123"/>
    <cellStyle name="標題 5" xfId="1124"/>
    <cellStyle name="標題 5 2" xfId="1125"/>
    <cellStyle name="標題 5 2 2" xfId="1126"/>
    <cellStyle name="標題 5 3" xfId="1127"/>
    <cellStyle name="標題 6" xfId="1128"/>
    <cellStyle name="標題 6 2" xfId="1129"/>
    <cellStyle name="標題 6 3" xfId="1130"/>
    <cellStyle name="標題 7" xfId="1131"/>
    <cellStyle name="標題說明" xfId="254"/>
    <cellStyle name="樣式 1" xfId="255"/>
    <cellStyle name="樣式 1 2" xfId="256"/>
    <cellStyle name="樣式 1 2 2" xfId="257"/>
    <cellStyle name="樣式 1 3" xfId="1132"/>
    <cellStyle name="樣式 1 4" xfId="1133"/>
    <cellStyle name="複價" xfId="1134"/>
    <cellStyle name="輸入 2" xfId="1135"/>
    <cellStyle name="輸入 3" xfId="1136"/>
    <cellStyle name="輸入 3 2" xfId="1137"/>
    <cellStyle name="輸入 3 3" xfId="1138"/>
    <cellStyle name="輸入 4" xfId="1139"/>
    <cellStyle name="輸出 2" xfId="1140"/>
    <cellStyle name="輸出 2 2" xfId="1141"/>
    <cellStyle name="輸出 2 2 2" xfId="1142"/>
    <cellStyle name="輸出 2 3" xfId="1143"/>
    <cellStyle name="輸出 3" xfId="1144"/>
    <cellStyle name="輸出 3 2" xfId="1145"/>
    <cellStyle name="輸出 3 3" xfId="1146"/>
    <cellStyle name="輸出 4" xfId="1147"/>
    <cellStyle name="隨後的超連結" xfId="258"/>
    <cellStyle name="檢查儲存格 2" xfId="1148"/>
    <cellStyle name="檢查儲存格 3" xfId="1149"/>
    <cellStyle name="檢查儲存格 3 2" xfId="1150"/>
    <cellStyle name="믅됞 [0.00]_PRODUCT DETAIL Q1" xfId="1151"/>
    <cellStyle name="믅됞_PRODUCT DETAIL Q1" xfId="1152"/>
    <cellStyle name="백분율_95" xfId="1153"/>
    <cellStyle name="壞 2" xfId="1154"/>
    <cellStyle name="壞 3" xfId="1155"/>
    <cellStyle name="壞 3 2" xfId="1156"/>
    <cellStyle name="壞 3 3" xfId="1157"/>
    <cellStyle name="壞 4" xfId="1158"/>
    <cellStyle name="壞_((發包))屏東文化會館" xfId="259"/>
    <cellStyle name="壞_090416-siemens 福聚太陽能" xfId="1159"/>
    <cellStyle name="壞_1020613.-H110-調合約" xfId="1160"/>
    <cellStyle name="壞_1020828-H120-成本分析" xfId="1161"/>
    <cellStyle name="壞_1030514-成本分析-遠雄龍岡Ⅱ-水電標單" xfId="1162"/>
    <cellStyle name="壞_20120517-宏山林建設西湖段辦公大樓新建工程(空調工程247)" xfId="1218"/>
    <cellStyle name="壞_62名單及標單" xfId="1163"/>
    <cellStyle name="壞_960601-國際館第五次調整發包用960607" xfId="260"/>
    <cellStyle name="壞_960614-國際館第六次調整發包補充更正-960614" xfId="261"/>
    <cellStyle name="壞_9608-中信預算-990319-提送宗邁" xfId="1164"/>
    <cellStyle name="壞_990518-和信醫院工程標單(弱電)" xfId="1165"/>
    <cellStyle name="壞_H109-預算0320-標單修正版" xfId="1166"/>
    <cellStyle name="壞_H62水電工程標單-990318(FINAL)" xfId="1167"/>
    <cellStyle name="壞_H93-污水處理設備標單FINAL" xfId="1168"/>
    <cellStyle name="壞_H96-101-01-18(成本分析)" xfId="1169"/>
    <cellStyle name="壞_IBT_SES_純鍋爐_V6" xfId="1170"/>
    <cellStyle name="壞_IBT_SES_福聚SiteIQ20100609_8M" xfId="1171"/>
    <cellStyle name="壞_O3 空調 自動控制 能源管理  報價-2010-1009" xfId="1172"/>
    <cellStyle name="壞_O3 空調 自動控制 能源管理  報價-2010-1014" xfId="1173"/>
    <cellStyle name="壞_O3-弱電空白標單-101124_Edison" xfId="1174"/>
    <cellStyle name="壞_O3-弱電空白標單-101125_A" xfId="1175"/>
    <cellStyle name="壞_SES Long Form_凱擘_Edison" xfId="1176"/>
    <cellStyle name="壞_SES-PC-20100601-1315 Long Form_LCY Access" xfId="1177"/>
    <cellStyle name="壞_SES-PC-20100722-1650 Long Form_TPSI SiteIQ" xfId="1178"/>
    <cellStyle name="壞_VAC_CAV" xfId="1179"/>
    <cellStyle name="壞_中國信託總部燈控系統20100427" xfId="1180"/>
    <cellStyle name="壞_太子-B8-空白標單990501" xfId="1181"/>
    <cellStyle name="壞_太子台北信義大樓20100517(送簽)" xfId="1182"/>
    <cellStyle name="壞_太子建設long form_20100515" xfId="1183"/>
    <cellStyle name="壞_太子建設long form_20100515 (3)" xfId="1184"/>
    <cellStyle name="壞_太子建設-台北信義大樓SA&amp;CCTV20101101成本" xfId="1185"/>
    <cellStyle name="壞_台北文化體育園區大型室內體育館開發計畫案預算1010713" xfId="1186"/>
    <cellStyle name="壞_全省環控建置工程報價單20101110 v1.0" xfId="1187"/>
    <cellStyle name="壞_全省環控建置工程報價單20101110 v1.0_1" xfId="1188"/>
    <cellStyle name="壞_自動控制" xfId="1189"/>
    <cellStyle name="壞_空調-原始" xfId="1190"/>
    <cellStyle name="壞_附件二_全省環控建.." xfId="1191"/>
    <cellStyle name="壞_屏東文化會館(發包)" xfId="262"/>
    <cellStyle name="壞_屏東文化會館-預算102-03-14(給工務)" xfId="263"/>
    <cellStyle name="壞_富邦A10-樓宇自動化_自動控制" xfId="1192"/>
    <cellStyle name="壞_豐邑38Flong form_20101102" xfId="1193"/>
    <cellStyle name="뷭?_BOOKSHIP" xfId="1194"/>
    <cellStyle name="警告文字 2" xfId="1195"/>
    <cellStyle name="警告文字 3" xfId="1196"/>
    <cellStyle name="警告文字 3 2" xfId="1197"/>
    <cellStyle name="巍葆 [0]_95" xfId="264"/>
    <cellStyle name="巍葆_95" xfId="265"/>
    <cellStyle name="鱔 [0]_95" xfId="266"/>
    <cellStyle name="鱔_95" xfId="267"/>
    <cellStyle name="쉼표 [0]_입찰품의(1229)" xfId="268"/>
    <cellStyle name="콤마 [0]_1202" xfId="1198"/>
    <cellStyle name="콤마_1202" xfId="1199"/>
    <cellStyle name="통화 [0]_1202" xfId="1200"/>
    <cellStyle name="통화_1202" xfId="1201"/>
    <cellStyle name="표준_(정보부문)월별인원계획" xfId="1202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5603007\kukuku\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發包檔"/>
      <sheetName val="項目分析"/>
      <sheetName val="供給器材"/>
      <sheetName val="鳳農土"/>
      <sheetName val="單價分析表"/>
      <sheetName val="式項表"/>
    </sheetNames>
    <definedNames>
      <definedName name="隱藏欄模組.印數量表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6"/>
  <sheetViews>
    <sheetView workbookViewId="0"/>
  </sheetViews>
  <sheetFormatPr defaultColWidth="9" defaultRowHeight="16.2"/>
  <cols>
    <col min="1" max="1" width="4.77734375" style="239" bestFit="1" customWidth="1"/>
    <col min="2" max="2" width="18.109375" style="245" bestFit="1" customWidth="1"/>
    <col min="3" max="3" width="2.44140625" style="245" bestFit="1" customWidth="1"/>
    <col min="4" max="4" width="19.77734375" style="245" bestFit="1" customWidth="1"/>
    <col min="5" max="5" width="21.109375" style="245" bestFit="1" customWidth="1"/>
    <col min="6" max="6" width="18.109375" style="245" bestFit="1" customWidth="1"/>
    <col min="7" max="7" width="23.21875" style="245" customWidth="1"/>
    <col min="8" max="8" width="20.44140625" style="245" customWidth="1"/>
    <col min="9" max="10" width="13.88671875" style="245" bestFit="1" customWidth="1"/>
    <col min="11" max="12" width="15.88671875" style="245" bestFit="1" customWidth="1"/>
    <col min="13" max="13" width="12" style="245" customWidth="1"/>
    <col min="14" max="14" width="15.21875" style="245" customWidth="1"/>
    <col min="15" max="16" width="9.44140625" style="245" bestFit="1" customWidth="1"/>
    <col min="17" max="17" width="10.33203125" style="245" customWidth="1"/>
    <col min="18" max="18" width="13.44140625" style="245" customWidth="1"/>
    <col min="19" max="23" width="9.6640625" style="245" customWidth="1"/>
    <col min="24" max="16384" width="9" style="245"/>
  </cols>
  <sheetData>
    <row r="1" spans="1:23" s="239" customFormat="1">
      <c r="A1" s="237"/>
      <c r="B1" s="238" t="s">
        <v>311</v>
      </c>
      <c r="C1" s="238">
        <v>0</v>
      </c>
      <c r="D1" s="238">
        <v>1</v>
      </c>
      <c r="E1" s="238">
        <v>2</v>
      </c>
      <c r="F1" s="238">
        <v>3</v>
      </c>
      <c r="G1" s="238">
        <v>4</v>
      </c>
      <c r="H1" s="238">
        <v>5</v>
      </c>
      <c r="I1" s="238">
        <v>6</v>
      </c>
      <c r="J1" s="238">
        <v>7</v>
      </c>
      <c r="K1" s="238">
        <v>8</v>
      </c>
      <c r="L1" s="238">
        <v>9</v>
      </c>
      <c r="M1" s="238">
        <v>10</v>
      </c>
      <c r="N1" s="238">
        <v>11</v>
      </c>
      <c r="O1" s="238">
        <v>12</v>
      </c>
      <c r="P1" s="238">
        <v>13</v>
      </c>
      <c r="Q1" s="238">
        <v>14</v>
      </c>
      <c r="R1" s="238">
        <v>15</v>
      </c>
      <c r="S1" s="238">
        <v>16</v>
      </c>
      <c r="T1" s="238">
        <v>17</v>
      </c>
      <c r="U1" s="238">
        <v>18</v>
      </c>
      <c r="V1" s="238">
        <v>19</v>
      </c>
      <c r="W1" s="238">
        <v>20</v>
      </c>
    </row>
    <row r="2" spans="1:23">
      <c r="A2" s="240">
        <v>10</v>
      </c>
      <c r="B2" s="241" t="s">
        <v>401</v>
      </c>
      <c r="C2" s="242"/>
      <c r="D2" s="241" t="s">
        <v>402</v>
      </c>
      <c r="E2" s="243"/>
      <c r="F2" s="243"/>
      <c r="G2" s="241" t="s">
        <v>403</v>
      </c>
      <c r="H2" s="241" t="s">
        <v>404</v>
      </c>
      <c r="I2" s="241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 t="s">
        <v>2</v>
      </c>
    </row>
    <row r="3" spans="1:23">
      <c r="A3" s="240">
        <v>11</v>
      </c>
      <c r="B3" s="241" t="s">
        <v>3</v>
      </c>
      <c r="C3" s="242"/>
      <c r="D3" s="242" t="s">
        <v>405</v>
      </c>
      <c r="E3" s="242" t="s">
        <v>406</v>
      </c>
      <c r="F3" s="241" t="s">
        <v>407</v>
      </c>
      <c r="G3" s="241"/>
      <c r="H3" s="241"/>
      <c r="I3" s="241"/>
      <c r="J3" s="244"/>
      <c r="K3" s="243"/>
      <c r="L3" s="246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 t="s">
        <v>2</v>
      </c>
    </row>
    <row r="4" spans="1:23">
      <c r="A4" s="240">
        <v>111</v>
      </c>
      <c r="B4" s="241" t="s">
        <v>408</v>
      </c>
      <c r="C4" s="246"/>
      <c r="D4" s="246" t="s">
        <v>409</v>
      </c>
      <c r="F4" s="241"/>
      <c r="G4" s="241"/>
      <c r="I4" s="241"/>
      <c r="J4" s="241"/>
      <c r="K4" s="244"/>
      <c r="L4" s="247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</row>
    <row r="5" spans="1:23">
      <c r="A5" s="240">
        <v>12</v>
      </c>
      <c r="B5" s="241" t="s">
        <v>4</v>
      </c>
      <c r="C5" s="246"/>
      <c r="D5" s="246" t="s">
        <v>5</v>
      </c>
      <c r="E5" s="241" t="s">
        <v>6</v>
      </c>
      <c r="F5" s="241" t="s">
        <v>7</v>
      </c>
      <c r="G5" s="241" t="s">
        <v>410</v>
      </c>
      <c r="H5" s="241" t="s">
        <v>8</v>
      </c>
      <c r="I5" s="241" t="s">
        <v>411</v>
      </c>
      <c r="J5" s="244" t="s">
        <v>412</v>
      </c>
      <c r="K5" s="247" t="s">
        <v>413</v>
      </c>
      <c r="L5" s="248" t="s">
        <v>414</v>
      </c>
      <c r="M5" s="248" t="s">
        <v>415</v>
      </c>
      <c r="N5" s="244"/>
      <c r="O5" s="244"/>
      <c r="P5" s="244"/>
      <c r="Q5" s="244"/>
      <c r="R5" s="244"/>
      <c r="S5" s="244"/>
      <c r="T5" s="244"/>
      <c r="U5" s="244"/>
      <c r="V5" s="244"/>
      <c r="W5" s="244" t="s">
        <v>2</v>
      </c>
    </row>
    <row r="6" spans="1:23">
      <c r="A6" s="240">
        <v>13</v>
      </c>
      <c r="B6" s="241" t="s">
        <v>9</v>
      </c>
      <c r="C6" s="246"/>
      <c r="D6" s="246" t="s">
        <v>10</v>
      </c>
      <c r="E6" s="246" t="s">
        <v>11</v>
      </c>
      <c r="F6" s="246" t="s">
        <v>12</v>
      </c>
      <c r="G6" s="241" t="s">
        <v>13</v>
      </c>
      <c r="H6" s="244" t="s">
        <v>14</v>
      </c>
      <c r="I6" s="243" t="s">
        <v>15</v>
      </c>
      <c r="J6" s="244" t="s">
        <v>16</v>
      </c>
      <c r="K6" s="244" t="s">
        <v>416</v>
      </c>
      <c r="L6" s="244" t="s">
        <v>417</v>
      </c>
      <c r="M6" s="241" t="s">
        <v>418</v>
      </c>
      <c r="N6" s="244" t="s">
        <v>419</v>
      </c>
      <c r="O6" s="244" t="s">
        <v>420</v>
      </c>
      <c r="P6" s="246" t="s">
        <v>17</v>
      </c>
      <c r="Q6" s="244" t="s">
        <v>18</v>
      </c>
      <c r="R6" s="244" t="s">
        <v>421</v>
      </c>
      <c r="S6" s="244" t="s">
        <v>422</v>
      </c>
      <c r="T6" s="244"/>
      <c r="U6" s="244"/>
      <c r="V6" s="244"/>
      <c r="W6" s="244" t="s">
        <v>2</v>
      </c>
    </row>
    <row r="7" spans="1:23">
      <c r="A7" s="240">
        <v>14</v>
      </c>
      <c r="B7" s="241" t="s">
        <v>19</v>
      </c>
      <c r="C7" s="246"/>
      <c r="D7" s="246" t="s">
        <v>20</v>
      </c>
      <c r="E7" s="246" t="s">
        <v>21</v>
      </c>
      <c r="F7" s="246" t="s">
        <v>423</v>
      </c>
      <c r="G7" s="242" t="s">
        <v>22</v>
      </c>
      <c r="H7" s="241"/>
      <c r="I7" s="241"/>
      <c r="J7" s="244"/>
      <c r="K7" s="247"/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 t="s">
        <v>2</v>
      </c>
    </row>
    <row r="8" spans="1:23">
      <c r="A8" s="240">
        <v>15</v>
      </c>
      <c r="B8" s="249" t="s">
        <v>23</v>
      </c>
      <c r="C8" s="241"/>
      <c r="D8" s="241" t="s">
        <v>24</v>
      </c>
      <c r="E8" s="242" t="s">
        <v>25</v>
      </c>
      <c r="F8" s="241" t="s">
        <v>424</v>
      </c>
      <c r="G8" s="241" t="s">
        <v>425</v>
      </c>
      <c r="H8" s="241" t="s">
        <v>26</v>
      </c>
      <c r="I8" s="250"/>
      <c r="J8" s="244"/>
      <c r="K8" s="247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 t="s">
        <v>2</v>
      </c>
    </row>
    <row r="9" spans="1:23">
      <c r="A9" s="240">
        <v>16</v>
      </c>
      <c r="B9" s="241" t="s">
        <v>27</v>
      </c>
      <c r="C9" s="251"/>
      <c r="D9" s="251" t="s">
        <v>28</v>
      </c>
      <c r="E9" s="251" t="s">
        <v>29</v>
      </c>
      <c r="F9" s="251" t="s">
        <v>30</v>
      </c>
      <c r="G9" s="252" t="s">
        <v>31</v>
      </c>
      <c r="H9" s="243" t="s">
        <v>32</v>
      </c>
      <c r="I9" s="243" t="s">
        <v>33</v>
      </c>
      <c r="J9" s="243"/>
      <c r="K9" s="243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 t="s">
        <v>2</v>
      </c>
    </row>
    <row r="10" spans="1:23">
      <c r="A10" s="240">
        <v>17</v>
      </c>
      <c r="B10" s="241" t="s">
        <v>34</v>
      </c>
      <c r="C10" s="246"/>
      <c r="D10" s="246" t="s">
        <v>35</v>
      </c>
      <c r="E10" s="241" t="s">
        <v>426</v>
      </c>
      <c r="F10" s="241" t="s">
        <v>427</v>
      </c>
      <c r="G10" s="251" t="s">
        <v>428</v>
      </c>
      <c r="H10" s="251" t="s">
        <v>36</v>
      </c>
      <c r="I10" s="241" t="s">
        <v>37</v>
      </c>
      <c r="J10" s="244" t="s">
        <v>38</v>
      </c>
      <c r="K10" s="247" t="s">
        <v>429</v>
      </c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 t="s">
        <v>2</v>
      </c>
    </row>
    <row r="11" spans="1:23">
      <c r="A11" s="240">
        <v>18</v>
      </c>
      <c r="B11" s="241" t="s">
        <v>39</v>
      </c>
      <c r="C11" s="246"/>
      <c r="D11" s="246" t="s">
        <v>430</v>
      </c>
      <c r="E11" s="241" t="s">
        <v>431</v>
      </c>
      <c r="F11" s="241" t="s">
        <v>40</v>
      </c>
      <c r="G11" s="251" t="s">
        <v>432</v>
      </c>
      <c r="H11" s="251" t="s">
        <v>433</v>
      </c>
      <c r="I11" s="241"/>
      <c r="J11" s="244"/>
      <c r="K11" s="247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 t="s">
        <v>2</v>
      </c>
    </row>
    <row r="12" spans="1:23">
      <c r="A12" s="240">
        <v>20</v>
      </c>
      <c r="B12" s="241" t="s">
        <v>41</v>
      </c>
      <c r="C12" s="246"/>
      <c r="D12" s="246" t="s">
        <v>434</v>
      </c>
      <c r="E12" s="241" t="s">
        <v>42</v>
      </c>
      <c r="F12" s="241" t="s">
        <v>43</v>
      </c>
      <c r="G12" s="251" t="s">
        <v>44</v>
      </c>
      <c r="H12" s="251"/>
      <c r="I12" s="241"/>
      <c r="J12" s="244"/>
      <c r="K12" s="247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 t="s">
        <v>2</v>
      </c>
    </row>
    <row r="13" spans="1:23">
      <c r="A13" s="240">
        <v>21</v>
      </c>
      <c r="B13" s="241" t="s">
        <v>45</v>
      </c>
      <c r="C13" s="246"/>
      <c r="D13" s="246" t="s">
        <v>435</v>
      </c>
      <c r="E13" s="241" t="s">
        <v>436</v>
      </c>
      <c r="F13" s="241" t="s">
        <v>46</v>
      </c>
      <c r="G13" s="251" t="s">
        <v>47</v>
      </c>
      <c r="H13" s="251" t="s">
        <v>48</v>
      </c>
      <c r="I13" s="241"/>
      <c r="J13" s="244"/>
      <c r="K13" s="247"/>
      <c r="L13" s="244"/>
      <c r="M13" s="244"/>
      <c r="N13" s="244"/>
      <c r="O13" s="244"/>
      <c r="P13" s="244"/>
      <c r="Q13" s="244"/>
      <c r="R13" s="244"/>
      <c r="S13" s="244"/>
      <c r="T13" s="244"/>
      <c r="U13" s="244"/>
      <c r="V13" s="244"/>
      <c r="W13" s="244" t="s">
        <v>2</v>
      </c>
    </row>
    <row r="14" spans="1:23">
      <c r="A14" s="240">
        <v>22</v>
      </c>
      <c r="B14" s="249" t="s">
        <v>49</v>
      </c>
      <c r="C14" s="251"/>
      <c r="D14" s="252" t="s">
        <v>50</v>
      </c>
      <c r="E14" s="250" t="s">
        <v>51</v>
      </c>
      <c r="F14" s="252" t="s">
        <v>52</v>
      </c>
      <c r="G14" s="252" t="s">
        <v>437</v>
      </c>
      <c r="H14" s="251"/>
      <c r="I14" s="241"/>
      <c r="J14" s="253"/>
      <c r="K14" s="247"/>
      <c r="L14" s="244"/>
      <c r="M14" s="240"/>
      <c r="N14" s="254"/>
      <c r="O14" s="244"/>
      <c r="P14" s="244"/>
      <c r="Q14" s="244"/>
      <c r="R14" s="244"/>
      <c r="S14" s="244"/>
      <c r="T14" s="244"/>
      <c r="U14" s="244"/>
      <c r="V14" s="244"/>
      <c r="W14" s="244" t="s">
        <v>2</v>
      </c>
    </row>
    <row r="15" spans="1:23">
      <c r="A15" s="240">
        <v>23</v>
      </c>
      <c r="B15" s="255" t="s">
        <v>53</v>
      </c>
      <c r="C15" s="241"/>
      <c r="D15" s="241" t="s">
        <v>438</v>
      </c>
      <c r="E15" s="241" t="s">
        <v>439</v>
      </c>
      <c r="F15" s="241"/>
      <c r="G15" s="256"/>
      <c r="H15" s="250"/>
      <c r="I15" s="241"/>
      <c r="J15" s="244"/>
      <c r="K15" s="247"/>
      <c r="L15" s="244"/>
      <c r="M15" s="240"/>
      <c r="N15" s="243"/>
      <c r="O15" s="244"/>
      <c r="P15" s="244"/>
      <c r="Q15" s="244"/>
      <c r="R15" s="244"/>
      <c r="S15" s="244"/>
      <c r="T15" s="244"/>
      <c r="U15" s="244"/>
      <c r="V15" s="244"/>
      <c r="W15" s="244" t="s">
        <v>2</v>
      </c>
    </row>
    <row r="16" spans="1:23">
      <c r="A16" s="240">
        <v>24</v>
      </c>
      <c r="B16" s="255" t="s">
        <v>54</v>
      </c>
      <c r="C16" s="241"/>
      <c r="D16" s="241" t="s">
        <v>55</v>
      </c>
      <c r="E16" s="241" t="s">
        <v>56</v>
      </c>
      <c r="F16" s="241" t="s">
        <v>57</v>
      </c>
      <c r="G16" s="241"/>
      <c r="H16" s="241"/>
      <c r="I16" s="241"/>
      <c r="J16" s="244"/>
      <c r="K16" s="244"/>
      <c r="L16" s="244"/>
      <c r="M16" s="240"/>
      <c r="N16" s="243"/>
      <c r="O16" s="244"/>
      <c r="P16" s="244"/>
      <c r="Q16" s="244"/>
      <c r="R16" s="244"/>
      <c r="S16" s="244"/>
      <c r="T16" s="244"/>
      <c r="U16" s="244"/>
      <c r="V16" s="244"/>
      <c r="W16" s="244" t="s">
        <v>2</v>
      </c>
    </row>
    <row r="17" spans="1:23">
      <c r="A17" s="240">
        <v>26</v>
      </c>
      <c r="B17" s="255" t="s">
        <v>58</v>
      </c>
      <c r="C17" s="241"/>
      <c r="D17" s="241" t="s">
        <v>59</v>
      </c>
      <c r="E17" s="241" t="s">
        <v>60</v>
      </c>
      <c r="F17" s="241"/>
      <c r="G17" s="241"/>
      <c r="H17" s="241"/>
      <c r="I17" s="241"/>
      <c r="J17" s="244"/>
      <c r="K17" s="244"/>
      <c r="L17" s="244"/>
      <c r="M17" s="240"/>
      <c r="N17" s="243"/>
      <c r="O17" s="244"/>
      <c r="P17" s="244"/>
      <c r="Q17" s="244"/>
      <c r="R17" s="244"/>
      <c r="S17" s="244"/>
      <c r="T17" s="244"/>
      <c r="U17" s="244"/>
      <c r="V17" s="244"/>
      <c r="W17" s="244"/>
    </row>
    <row r="18" spans="1:23">
      <c r="A18" s="240">
        <v>29</v>
      </c>
      <c r="B18" s="249" t="s">
        <v>61</v>
      </c>
      <c r="C18" s="241"/>
      <c r="D18" s="241"/>
      <c r="E18" s="241" t="s">
        <v>440</v>
      </c>
      <c r="F18" s="241" t="s">
        <v>441</v>
      </c>
      <c r="G18" s="241"/>
      <c r="H18" s="241"/>
      <c r="I18" s="241"/>
      <c r="J18" s="244"/>
      <c r="K18" s="247"/>
      <c r="L18" s="244"/>
      <c r="M18" s="240"/>
      <c r="N18" s="254"/>
      <c r="O18" s="244"/>
      <c r="P18" s="244"/>
      <c r="Q18" s="244"/>
      <c r="R18" s="244"/>
      <c r="S18" s="244"/>
      <c r="T18" s="244"/>
      <c r="U18" s="244"/>
      <c r="V18" s="244"/>
      <c r="W18" s="244" t="s">
        <v>2</v>
      </c>
    </row>
    <row r="19" spans="1:23">
      <c r="A19" s="240">
        <v>30</v>
      </c>
      <c r="B19" s="249" t="s">
        <v>62</v>
      </c>
      <c r="C19" s="241"/>
      <c r="D19" s="241" t="s">
        <v>62</v>
      </c>
      <c r="E19" s="241"/>
      <c r="F19" s="241"/>
      <c r="G19" s="241"/>
      <c r="H19" s="241"/>
      <c r="I19" s="241"/>
      <c r="J19" s="244"/>
      <c r="K19" s="247"/>
      <c r="L19" s="244"/>
      <c r="M19" s="240"/>
      <c r="N19" s="254"/>
      <c r="O19" s="244"/>
      <c r="P19" s="244"/>
      <c r="Q19" s="244"/>
      <c r="R19" s="244"/>
      <c r="S19" s="244"/>
      <c r="T19" s="244"/>
      <c r="U19" s="244"/>
      <c r="V19" s="244"/>
      <c r="W19" s="244" t="s">
        <v>2</v>
      </c>
    </row>
    <row r="20" spans="1:23">
      <c r="A20" s="240">
        <v>31</v>
      </c>
      <c r="B20" s="257" t="s">
        <v>63</v>
      </c>
      <c r="C20" s="241"/>
      <c r="D20" s="241" t="s">
        <v>64</v>
      </c>
      <c r="E20" s="250" t="s">
        <v>65</v>
      </c>
      <c r="F20" s="250" t="s">
        <v>66</v>
      </c>
      <c r="G20" s="241" t="s">
        <v>67</v>
      </c>
      <c r="H20" s="241" t="s">
        <v>68</v>
      </c>
      <c r="I20" s="241"/>
      <c r="J20" s="244"/>
      <c r="K20" s="247"/>
      <c r="L20" s="244"/>
      <c r="M20" s="240"/>
      <c r="N20" s="243"/>
      <c r="O20" s="244"/>
      <c r="P20" s="244"/>
      <c r="Q20" s="244"/>
      <c r="R20" s="244"/>
      <c r="S20" s="244"/>
      <c r="T20" s="244"/>
      <c r="U20" s="244"/>
      <c r="V20" s="244"/>
      <c r="W20" s="244" t="s">
        <v>2</v>
      </c>
    </row>
    <row r="21" spans="1:23">
      <c r="A21" s="240">
        <v>32</v>
      </c>
      <c r="B21" s="243" t="s">
        <v>69</v>
      </c>
      <c r="C21" s="241"/>
      <c r="D21" s="244" t="s">
        <v>442</v>
      </c>
      <c r="E21" s="258"/>
      <c r="F21" s="244"/>
      <c r="G21" s="244"/>
      <c r="H21" s="244"/>
      <c r="I21" s="244"/>
      <c r="J21" s="244"/>
      <c r="K21" s="244"/>
      <c r="L21" s="244"/>
      <c r="M21" s="240"/>
      <c r="N21" s="243"/>
      <c r="O21" s="244"/>
      <c r="P21" s="244"/>
      <c r="Q21" s="244"/>
      <c r="R21" s="244"/>
      <c r="S21" s="244"/>
      <c r="T21" s="244"/>
      <c r="U21" s="244"/>
      <c r="V21" s="244"/>
      <c r="W21" s="244"/>
    </row>
    <row r="22" spans="1:23" s="266" customFormat="1">
      <c r="A22" s="259">
        <v>33</v>
      </c>
      <c r="B22" s="260" t="s">
        <v>70</v>
      </c>
      <c r="C22" s="261"/>
      <c r="D22" s="262" t="s">
        <v>443</v>
      </c>
      <c r="E22" s="263"/>
      <c r="F22" s="263"/>
      <c r="G22" s="263"/>
      <c r="H22" s="263"/>
      <c r="I22" s="264"/>
      <c r="J22" s="264"/>
      <c r="K22" s="265"/>
      <c r="L22" s="264"/>
      <c r="M22" s="259"/>
      <c r="N22" s="260"/>
      <c r="O22" s="264"/>
      <c r="P22" s="264"/>
      <c r="Q22" s="264"/>
      <c r="R22" s="264"/>
      <c r="S22" s="264"/>
      <c r="T22" s="264"/>
      <c r="U22" s="264"/>
      <c r="V22" s="264"/>
      <c r="W22" s="264" t="s">
        <v>2</v>
      </c>
    </row>
    <row r="23" spans="1:23" s="256" customFormat="1">
      <c r="A23" s="267">
        <v>34</v>
      </c>
      <c r="B23" s="268" t="s">
        <v>71</v>
      </c>
      <c r="C23" s="250"/>
      <c r="D23" s="248"/>
      <c r="E23" s="248"/>
      <c r="F23" s="248"/>
      <c r="G23" s="248"/>
      <c r="H23" s="248"/>
      <c r="I23" s="248"/>
      <c r="J23" s="248"/>
      <c r="K23" s="269"/>
      <c r="L23" s="248"/>
      <c r="M23" s="267"/>
      <c r="N23" s="268"/>
      <c r="O23" s="248"/>
      <c r="P23" s="248"/>
      <c r="Q23" s="248"/>
      <c r="R23" s="248"/>
      <c r="S23" s="248"/>
      <c r="T23" s="248"/>
      <c r="U23" s="248"/>
      <c r="V23" s="248"/>
      <c r="W23" s="248" t="s">
        <v>2</v>
      </c>
    </row>
    <row r="24" spans="1:23">
      <c r="A24" s="240">
        <v>35</v>
      </c>
      <c r="B24" s="243" t="s">
        <v>72</v>
      </c>
      <c r="C24" s="270"/>
      <c r="D24" s="270" t="s">
        <v>73</v>
      </c>
      <c r="E24" s="270" t="s">
        <v>74</v>
      </c>
      <c r="F24" s="241" t="s">
        <v>75</v>
      </c>
      <c r="G24" s="241" t="s">
        <v>444</v>
      </c>
      <c r="H24" s="244" t="s">
        <v>445</v>
      </c>
      <c r="I24" s="244" t="s">
        <v>446</v>
      </c>
      <c r="J24" s="244" t="s">
        <v>76</v>
      </c>
      <c r="K24" s="247" t="s">
        <v>77</v>
      </c>
      <c r="L24" s="244" t="s">
        <v>78</v>
      </c>
      <c r="M24" s="240"/>
      <c r="N24" s="243"/>
      <c r="O24" s="244"/>
      <c r="P24" s="244"/>
      <c r="Q24" s="244"/>
      <c r="R24" s="244"/>
      <c r="S24" s="244"/>
      <c r="T24" s="244"/>
      <c r="U24" s="244"/>
      <c r="V24" s="244"/>
      <c r="W24" s="244" t="s">
        <v>2</v>
      </c>
    </row>
    <row r="25" spans="1:23">
      <c r="A25" s="240">
        <v>36</v>
      </c>
      <c r="B25" s="243" t="s">
        <v>79</v>
      </c>
      <c r="C25" s="244"/>
      <c r="D25" s="244" t="s">
        <v>447</v>
      </c>
      <c r="E25" s="244"/>
      <c r="F25" s="244"/>
      <c r="G25" s="244"/>
      <c r="H25" s="244"/>
      <c r="I25" s="244"/>
      <c r="J25" s="244"/>
      <c r="K25" s="244"/>
      <c r="L25" s="244"/>
      <c r="M25" s="240"/>
      <c r="N25" s="243"/>
      <c r="O25" s="244"/>
      <c r="P25" s="244"/>
      <c r="Q25" s="244"/>
      <c r="R25" s="244"/>
      <c r="S25" s="244"/>
      <c r="T25" s="244"/>
      <c r="U25" s="244"/>
      <c r="V25" s="244"/>
      <c r="W25" s="244" t="s">
        <v>2</v>
      </c>
    </row>
    <row r="26" spans="1:23">
      <c r="A26" s="240">
        <v>40</v>
      </c>
      <c r="B26" s="254" t="s">
        <v>80</v>
      </c>
      <c r="C26" s="244"/>
      <c r="D26" s="244" t="s">
        <v>81</v>
      </c>
      <c r="E26" s="244" t="s">
        <v>82</v>
      </c>
      <c r="F26" s="244" t="s">
        <v>83</v>
      </c>
      <c r="G26" s="244" t="s">
        <v>0</v>
      </c>
      <c r="H26" s="244"/>
      <c r="I26" s="244"/>
      <c r="J26" s="244"/>
      <c r="K26" s="247"/>
      <c r="L26" s="244"/>
      <c r="M26" s="271"/>
      <c r="N26" s="254"/>
      <c r="O26" s="244"/>
      <c r="P26" s="244"/>
      <c r="Q26" s="244"/>
      <c r="R26" s="244"/>
      <c r="S26" s="244"/>
      <c r="T26" s="244"/>
      <c r="U26" s="244"/>
      <c r="V26" s="244"/>
      <c r="W26" s="244"/>
    </row>
    <row r="27" spans="1:23" s="256" customFormat="1">
      <c r="A27" s="267">
        <v>41</v>
      </c>
      <c r="B27" s="268" t="s">
        <v>448</v>
      </c>
      <c r="C27" s="248"/>
      <c r="D27" s="248" t="s">
        <v>84</v>
      </c>
      <c r="E27" s="248" t="s">
        <v>85</v>
      </c>
      <c r="F27" s="248" t="s">
        <v>86</v>
      </c>
      <c r="G27" s="248" t="s">
        <v>87</v>
      </c>
      <c r="H27" s="248" t="s">
        <v>449</v>
      </c>
      <c r="I27" s="248" t="s">
        <v>450</v>
      </c>
      <c r="J27" s="248" t="s">
        <v>451</v>
      </c>
      <c r="K27" s="269"/>
      <c r="L27" s="248"/>
      <c r="M27" s="267"/>
      <c r="N27" s="268"/>
      <c r="O27" s="248"/>
      <c r="P27" s="248"/>
      <c r="Q27" s="248"/>
      <c r="R27" s="248"/>
      <c r="S27" s="248"/>
      <c r="T27" s="248"/>
      <c r="U27" s="248"/>
      <c r="V27" s="248"/>
      <c r="W27" s="248" t="s">
        <v>2</v>
      </c>
    </row>
    <row r="28" spans="1:23" s="256" customFormat="1">
      <c r="A28" s="267">
        <v>43</v>
      </c>
      <c r="B28" s="268" t="s">
        <v>88</v>
      </c>
      <c r="C28" s="248"/>
      <c r="D28" s="248"/>
      <c r="E28" s="248"/>
      <c r="F28" s="248"/>
      <c r="G28" s="248" t="s">
        <v>89</v>
      </c>
      <c r="H28" s="248" t="s">
        <v>90</v>
      </c>
      <c r="I28" s="248" t="s">
        <v>91</v>
      </c>
      <c r="J28" s="248" t="s">
        <v>92</v>
      </c>
      <c r="K28" s="269" t="s">
        <v>93</v>
      </c>
      <c r="L28" s="248" t="s">
        <v>94</v>
      </c>
      <c r="M28" s="267" t="s">
        <v>95</v>
      </c>
      <c r="N28" s="268"/>
      <c r="O28" s="248"/>
      <c r="P28" s="248"/>
      <c r="Q28" s="248"/>
      <c r="R28" s="248"/>
      <c r="S28" s="248"/>
      <c r="T28" s="248"/>
      <c r="U28" s="248"/>
      <c r="V28" s="248"/>
      <c r="W28" s="248"/>
    </row>
    <row r="29" spans="1:23" s="256" customFormat="1" ht="32.4">
      <c r="A29" s="267">
        <v>49</v>
      </c>
      <c r="B29" s="268" t="s">
        <v>96</v>
      </c>
      <c r="C29" s="248"/>
      <c r="D29" s="248"/>
      <c r="E29" s="248"/>
      <c r="F29" s="248"/>
      <c r="G29" s="248"/>
      <c r="H29" s="248"/>
      <c r="I29" s="248"/>
      <c r="J29" s="248"/>
      <c r="K29" s="269"/>
      <c r="L29" s="248"/>
      <c r="M29" s="267"/>
      <c r="N29" s="268"/>
      <c r="O29" s="248"/>
      <c r="P29" s="248"/>
      <c r="Q29" s="248"/>
      <c r="R29" s="248"/>
      <c r="S29" s="248"/>
      <c r="T29" s="248"/>
      <c r="U29" s="248"/>
      <c r="V29" s="248"/>
      <c r="W29" s="248" t="s">
        <v>2</v>
      </c>
    </row>
    <row r="30" spans="1:23" s="256" customFormat="1">
      <c r="A30" s="267">
        <v>52</v>
      </c>
      <c r="B30" s="268" t="s">
        <v>97</v>
      </c>
      <c r="C30" s="248"/>
      <c r="D30" s="248" t="s">
        <v>98</v>
      </c>
      <c r="E30" s="248"/>
      <c r="F30" s="248"/>
      <c r="G30" s="248"/>
      <c r="H30" s="248"/>
      <c r="I30" s="248"/>
      <c r="J30" s="248"/>
      <c r="K30" s="269"/>
      <c r="L30" s="248"/>
      <c r="M30" s="267"/>
      <c r="N30" s="268"/>
      <c r="O30" s="248"/>
      <c r="P30" s="248"/>
      <c r="Q30" s="248"/>
      <c r="R30" s="248"/>
      <c r="S30" s="248"/>
      <c r="T30" s="248"/>
      <c r="U30" s="248"/>
      <c r="V30" s="248"/>
      <c r="W30" s="248"/>
    </row>
    <row r="31" spans="1:23" s="256" customFormat="1">
      <c r="A31" s="267">
        <v>54</v>
      </c>
      <c r="B31" s="268" t="s">
        <v>99</v>
      </c>
      <c r="C31" s="248"/>
      <c r="D31" s="248" t="s">
        <v>100</v>
      </c>
      <c r="E31" s="248" t="s">
        <v>101</v>
      </c>
      <c r="F31" s="248" t="s">
        <v>102</v>
      </c>
      <c r="G31" s="248"/>
      <c r="H31" s="248"/>
      <c r="I31" s="248"/>
      <c r="J31" s="248"/>
      <c r="K31" s="269"/>
      <c r="L31" s="248"/>
      <c r="M31" s="267"/>
      <c r="N31" s="268"/>
      <c r="O31" s="248"/>
      <c r="P31" s="248"/>
      <c r="Q31" s="248"/>
      <c r="R31" s="248"/>
      <c r="S31" s="248"/>
      <c r="T31" s="248"/>
      <c r="U31" s="248"/>
      <c r="V31" s="248"/>
      <c r="W31" s="248"/>
    </row>
    <row r="32" spans="1:23">
      <c r="A32" s="240">
        <v>55</v>
      </c>
      <c r="B32" s="243" t="s">
        <v>103</v>
      </c>
      <c r="C32" s="244"/>
      <c r="D32" s="244" t="s">
        <v>452</v>
      </c>
      <c r="E32" s="244" t="s">
        <v>453</v>
      </c>
      <c r="F32" s="244"/>
      <c r="G32" s="244"/>
      <c r="H32" s="244"/>
      <c r="I32" s="244"/>
      <c r="J32" s="244"/>
      <c r="K32" s="244"/>
      <c r="L32" s="244"/>
      <c r="M32" s="240"/>
      <c r="N32" s="243"/>
      <c r="O32" s="244"/>
      <c r="P32" s="244"/>
      <c r="Q32" s="244"/>
      <c r="R32" s="244"/>
      <c r="S32" s="244"/>
      <c r="T32" s="244"/>
      <c r="U32" s="244"/>
      <c r="V32" s="244"/>
      <c r="W32" s="244"/>
    </row>
    <row r="33" spans="1:23" s="256" customFormat="1">
      <c r="A33" s="267">
        <v>56</v>
      </c>
      <c r="B33" s="272" t="s">
        <v>104</v>
      </c>
      <c r="C33" s="248"/>
      <c r="D33" s="248" t="s">
        <v>105</v>
      </c>
      <c r="E33" s="248" t="s">
        <v>106</v>
      </c>
      <c r="F33" s="248"/>
      <c r="G33" s="248"/>
      <c r="H33" s="248"/>
      <c r="I33" s="248"/>
      <c r="J33" s="248"/>
      <c r="K33" s="248"/>
      <c r="L33" s="248"/>
      <c r="M33" s="267"/>
      <c r="N33" s="272"/>
      <c r="O33" s="248"/>
      <c r="P33" s="248"/>
      <c r="Q33" s="248"/>
      <c r="R33" s="248"/>
      <c r="S33" s="248"/>
      <c r="T33" s="248"/>
      <c r="U33" s="248"/>
      <c r="V33" s="248"/>
      <c r="W33" s="248"/>
    </row>
    <row r="34" spans="1:23" s="256" customFormat="1">
      <c r="A34" s="267">
        <v>61</v>
      </c>
      <c r="B34" s="272" t="s">
        <v>107</v>
      </c>
      <c r="C34" s="248"/>
      <c r="D34" s="248"/>
      <c r="E34" s="248"/>
      <c r="F34" s="248"/>
      <c r="G34" s="248"/>
      <c r="H34" s="248"/>
      <c r="I34" s="248"/>
      <c r="J34" s="248"/>
      <c r="K34" s="248"/>
      <c r="L34" s="248"/>
      <c r="M34" s="267"/>
      <c r="N34" s="272"/>
      <c r="O34" s="248"/>
      <c r="P34" s="248"/>
      <c r="Q34" s="248"/>
      <c r="R34" s="248"/>
      <c r="S34" s="248"/>
      <c r="T34" s="248"/>
      <c r="U34" s="248"/>
      <c r="V34" s="248"/>
      <c r="W34" s="248" t="s">
        <v>2</v>
      </c>
    </row>
    <row r="35" spans="1:23" s="256" customFormat="1">
      <c r="A35" s="267">
        <v>62</v>
      </c>
      <c r="B35" s="272" t="s">
        <v>108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67"/>
      <c r="N35" s="272"/>
      <c r="O35" s="248"/>
      <c r="P35" s="248"/>
      <c r="Q35" s="248"/>
      <c r="R35" s="248"/>
      <c r="S35" s="248"/>
      <c r="T35" s="248"/>
      <c r="U35" s="248"/>
      <c r="V35" s="248"/>
      <c r="W35" s="248" t="s">
        <v>2</v>
      </c>
    </row>
    <row r="36" spans="1:23" s="256" customFormat="1">
      <c r="A36" s="267">
        <v>64</v>
      </c>
      <c r="B36" s="272" t="s">
        <v>109</v>
      </c>
      <c r="C36" s="248"/>
      <c r="D36" s="248" t="s">
        <v>110</v>
      </c>
      <c r="E36" s="248" t="s">
        <v>111</v>
      </c>
      <c r="F36" s="248" t="s">
        <v>454</v>
      </c>
      <c r="G36" s="248" t="s">
        <v>112</v>
      </c>
      <c r="H36" s="248"/>
      <c r="I36" s="248"/>
      <c r="J36" s="248"/>
      <c r="K36" s="248"/>
      <c r="L36" s="248"/>
      <c r="M36" s="267"/>
      <c r="N36" s="272"/>
      <c r="O36" s="248"/>
      <c r="P36" s="248"/>
      <c r="Q36" s="248"/>
      <c r="R36" s="248"/>
      <c r="S36" s="248"/>
      <c r="T36" s="248"/>
      <c r="U36" s="248"/>
      <c r="V36" s="248"/>
      <c r="W36" s="248" t="s">
        <v>2</v>
      </c>
    </row>
    <row r="37" spans="1:23" s="256" customFormat="1">
      <c r="A37" s="267">
        <v>65</v>
      </c>
      <c r="B37" s="272" t="s">
        <v>113</v>
      </c>
      <c r="C37" s="248"/>
      <c r="D37" s="248" t="s">
        <v>452</v>
      </c>
      <c r="E37" s="248" t="s">
        <v>453</v>
      </c>
      <c r="F37" s="248"/>
      <c r="G37" s="248"/>
      <c r="H37" s="248"/>
      <c r="I37" s="248"/>
      <c r="J37" s="248"/>
      <c r="K37" s="248"/>
      <c r="L37" s="248"/>
      <c r="M37" s="267"/>
      <c r="N37" s="272"/>
      <c r="O37" s="248"/>
      <c r="P37" s="248"/>
      <c r="Q37" s="248"/>
      <c r="R37" s="248"/>
      <c r="S37" s="248"/>
      <c r="T37" s="248"/>
      <c r="U37" s="248"/>
      <c r="V37" s="248"/>
      <c r="W37" s="248" t="s">
        <v>2</v>
      </c>
    </row>
    <row r="38" spans="1:23" s="256" customFormat="1">
      <c r="A38" s="267">
        <v>69</v>
      </c>
      <c r="B38" s="272" t="s">
        <v>114</v>
      </c>
      <c r="C38" s="248"/>
      <c r="D38" s="248" t="s">
        <v>455</v>
      </c>
      <c r="E38" s="248" t="s">
        <v>115</v>
      </c>
      <c r="F38" s="248" t="s">
        <v>116</v>
      </c>
      <c r="G38" s="248" t="s">
        <v>456</v>
      </c>
      <c r="H38" s="248" t="s">
        <v>457</v>
      </c>
      <c r="I38" s="248"/>
      <c r="J38" s="248"/>
      <c r="K38" s="248"/>
      <c r="L38" s="248"/>
      <c r="M38" s="267"/>
      <c r="N38" s="272"/>
      <c r="O38" s="248"/>
      <c r="P38" s="248"/>
      <c r="Q38" s="248"/>
      <c r="R38" s="248"/>
      <c r="S38" s="248"/>
      <c r="T38" s="248"/>
      <c r="U38" s="248"/>
      <c r="V38" s="248"/>
      <c r="W38" s="248" t="s">
        <v>2</v>
      </c>
    </row>
    <row r="39" spans="1:23" s="256" customFormat="1">
      <c r="A39" s="267">
        <v>77</v>
      </c>
      <c r="B39" s="272" t="s">
        <v>117</v>
      </c>
      <c r="C39" s="248"/>
      <c r="D39" s="248" t="s">
        <v>118</v>
      </c>
      <c r="E39" s="248" t="s">
        <v>119</v>
      </c>
      <c r="F39" s="248" t="s">
        <v>120</v>
      </c>
      <c r="G39" s="248"/>
      <c r="H39" s="248"/>
      <c r="I39" s="248"/>
      <c r="J39" s="248"/>
      <c r="K39" s="248"/>
      <c r="L39" s="248"/>
      <c r="M39" s="267"/>
      <c r="N39" s="272"/>
      <c r="O39" s="248"/>
      <c r="P39" s="248"/>
      <c r="Q39" s="248"/>
      <c r="R39" s="248"/>
      <c r="S39" s="248"/>
      <c r="T39" s="248"/>
      <c r="U39" s="248"/>
      <c r="V39" s="248"/>
      <c r="W39" s="248"/>
    </row>
    <row r="40" spans="1:23">
      <c r="A40" s="240">
        <v>80</v>
      </c>
      <c r="B40" s="254" t="s">
        <v>1</v>
      </c>
      <c r="C40" s="244"/>
      <c r="D40" s="244"/>
      <c r="E40" s="244"/>
      <c r="F40" s="244"/>
      <c r="G40" s="244"/>
      <c r="H40" s="244"/>
      <c r="I40" s="244"/>
      <c r="J40" s="244"/>
      <c r="K40" s="247"/>
      <c r="L40" s="244"/>
      <c r="M40" s="240"/>
      <c r="N40" s="254"/>
      <c r="O40" s="244"/>
      <c r="P40" s="244"/>
      <c r="Q40" s="244"/>
      <c r="R40" s="244"/>
      <c r="S40" s="244"/>
      <c r="T40" s="244"/>
      <c r="U40" s="244"/>
      <c r="V40" s="244"/>
      <c r="W40" s="244" t="s">
        <v>2</v>
      </c>
    </row>
    <row r="41" spans="1:23">
      <c r="A41" s="240"/>
      <c r="B41" s="254"/>
      <c r="C41" s="244"/>
      <c r="D41" s="244"/>
      <c r="E41" s="244"/>
      <c r="F41" s="244"/>
      <c r="G41" s="244"/>
      <c r="H41" s="244"/>
      <c r="I41" s="244"/>
      <c r="J41" s="244"/>
      <c r="K41" s="247"/>
      <c r="L41" s="244"/>
      <c r="M41" s="240"/>
      <c r="N41" s="254"/>
      <c r="O41" s="244"/>
      <c r="P41" s="244"/>
      <c r="Q41" s="244"/>
      <c r="R41" s="244"/>
      <c r="S41" s="244"/>
      <c r="T41" s="244"/>
      <c r="U41" s="244"/>
      <c r="V41" s="244"/>
      <c r="W41" s="244"/>
    </row>
    <row r="42" spans="1:23">
      <c r="A42" s="240"/>
      <c r="B42" s="254"/>
      <c r="C42" s="244"/>
      <c r="D42" s="244"/>
      <c r="E42" s="244"/>
      <c r="F42" s="244"/>
      <c r="G42" s="244"/>
      <c r="H42" s="244"/>
      <c r="I42" s="244"/>
      <c r="J42" s="244"/>
      <c r="K42" s="247"/>
      <c r="L42" s="244"/>
      <c r="M42" s="240"/>
      <c r="N42" s="254"/>
      <c r="O42" s="244"/>
      <c r="P42" s="244"/>
      <c r="Q42" s="244"/>
      <c r="R42" s="244"/>
      <c r="S42" s="244"/>
      <c r="T42" s="244"/>
      <c r="U42" s="244"/>
      <c r="V42" s="244"/>
      <c r="W42" s="244"/>
    </row>
    <row r="43" spans="1:23">
      <c r="A43" s="240"/>
      <c r="B43" s="254"/>
      <c r="C43" s="244"/>
      <c r="D43" s="244"/>
      <c r="E43" s="244"/>
      <c r="F43" s="244"/>
      <c r="G43" s="244"/>
      <c r="H43" s="244"/>
      <c r="I43" s="244"/>
      <c r="J43" s="244"/>
      <c r="K43" s="247"/>
      <c r="L43" s="244"/>
      <c r="M43" s="240"/>
      <c r="N43" s="254"/>
      <c r="O43" s="244"/>
      <c r="P43" s="244"/>
      <c r="Q43" s="244"/>
      <c r="R43" s="244"/>
      <c r="S43" s="244"/>
      <c r="T43" s="244"/>
      <c r="U43" s="244"/>
      <c r="V43" s="244"/>
      <c r="W43" s="244"/>
    </row>
    <row r="44" spans="1:23">
      <c r="A44" s="240"/>
      <c r="B44" s="254"/>
      <c r="C44" s="244"/>
      <c r="D44" s="244"/>
      <c r="E44" s="244"/>
      <c r="F44" s="244"/>
      <c r="G44" s="244"/>
      <c r="H44" s="244"/>
      <c r="I44" s="244"/>
      <c r="J44" s="244"/>
      <c r="K44" s="247"/>
      <c r="L44" s="244"/>
      <c r="M44" s="240"/>
      <c r="N44" s="254"/>
      <c r="O44" s="244"/>
      <c r="P44" s="244"/>
      <c r="Q44" s="244"/>
      <c r="R44" s="244"/>
      <c r="S44" s="244"/>
      <c r="T44" s="244"/>
      <c r="U44" s="244"/>
      <c r="V44" s="244"/>
      <c r="W44" s="244"/>
    </row>
    <row r="45" spans="1:23">
      <c r="A45" s="240"/>
      <c r="B45" s="243"/>
      <c r="C45" s="244"/>
      <c r="D45" s="244"/>
      <c r="E45" s="244"/>
      <c r="F45" s="244"/>
      <c r="G45" s="244"/>
      <c r="H45" s="244"/>
      <c r="I45" s="244"/>
      <c r="J45" s="244"/>
      <c r="K45" s="247"/>
      <c r="L45" s="244"/>
      <c r="M45" s="240"/>
      <c r="N45" s="243"/>
      <c r="O45" s="244"/>
      <c r="P45" s="244"/>
      <c r="Q45" s="244"/>
      <c r="R45" s="244"/>
      <c r="S45" s="244"/>
      <c r="T45" s="244"/>
      <c r="U45" s="244"/>
      <c r="V45" s="244"/>
      <c r="W45" s="244"/>
    </row>
    <row r="46" spans="1:23">
      <c r="A46" s="240"/>
      <c r="B46" s="243"/>
      <c r="C46" s="244"/>
      <c r="D46" s="244"/>
      <c r="E46" s="244"/>
      <c r="F46" s="244"/>
      <c r="G46" s="244"/>
      <c r="H46" s="244"/>
      <c r="I46" s="244"/>
      <c r="J46" s="244"/>
      <c r="K46" s="244"/>
      <c r="L46" s="244"/>
      <c r="M46" s="240"/>
      <c r="N46" s="243"/>
      <c r="O46" s="244"/>
      <c r="P46" s="244"/>
      <c r="Q46" s="244"/>
      <c r="R46" s="244"/>
      <c r="S46" s="244"/>
      <c r="T46" s="244"/>
      <c r="U46" s="244"/>
      <c r="V46" s="244"/>
      <c r="W46" s="244"/>
    </row>
    <row r="47" spans="1:23" s="277" customFormat="1">
      <c r="A47" s="273"/>
      <c r="B47" s="274"/>
      <c r="C47" s="275"/>
      <c r="D47" s="275"/>
      <c r="E47" s="275"/>
      <c r="F47" s="275"/>
      <c r="G47" s="275"/>
      <c r="H47" s="275"/>
      <c r="I47" s="275"/>
      <c r="J47" s="275"/>
      <c r="K47" s="276"/>
      <c r="L47" s="275"/>
      <c r="M47" s="273"/>
      <c r="N47" s="274"/>
      <c r="O47" s="275"/>
      <c r="P47" s="275"/>
      <c r="Q47" s="275"/>
      <c r="R47" s="275"/>
      <c r="S47" s="275"/>
      <c r="T47" s="275"/>
      <c r="U47" s="275"/>
      <c r="V47" s="275"/>
      <c r="W47" s="275"/>
    </row>
    <row r="48" spans="1:23">
      <c r="A48" s="240"/>
      <c r="B48" s="243"/>
      <c r="C48" s="244"/>
      <c r="D48" s="244"/>
      <c r="E48" s="244"/>
      <c r="F48" s="248"/>
      <c r="G48" s="244"/>
      <c r="H48" s="244"/>
      <c r="I48" s="244"/>
      <c r="J48" s="244"/>
      <c r="K48" s="243"/>
      <c r="L48" s="244"/>
      <c r="M48" s="240"/>
      <c r="N48" s="243"/>
      <c r="O48" s="244"/>
      <c r="P48" s="244"/>
      <c r="Q48" s="244"/>
      <c r="R48" s="244"/>
      <c r="S48" s="244"/>
      <c r="T48" s="244"/>
      <c r="U48" s="244"/>
      <c r="V48" s="244"/>
      <c r="W48" s="244"/>
    </row>
    <row r="49" spans="1:23">
      <c r="A49" s="240"/>
      <c r="B49" s="243"/>
      <c r="C49" s="244"/>
      <c r="D49" s="244"/>
      <c r="E49" s="244"/>
      <c r="F49" s="244"/>
      <c r="G49" s="244"/>
      <c r="H49" s="244"/>
      <c r="I49" s="244"/>
      <c r="J49" s="244"/>
      <c r="K49" s="244"/>
      <c r="L49" s="244"/>
      <c r="M49" s="240"/>
      <c r="N49" s="243"/>
      <c r="O49" s="244"/>
      <c r="P49" s="244"/>
      <c r="Q49" s="244"/>
      <c r="R49" s="244"/>
      <c r="S49" s="244"/>
      <c r="T49" s="244"/>
      <c r="U49" s="244"/>
      <c r="V49" s="244"/>
      <c r="W49" s="244"/>
    </row>
    <row r="50" spans="1:23">
      <c r="A50" s="240"/>
      <c r="B50" s="243"/>
      <c r="C50" s="244"/>
      <c r="D50" s="244"/>
      <c r="E50" s="244"/>
      <c r="F50" s="244"/>
      <c r="G50" s="244"/>
      <c r="H50" s="244"/>
      <c r="I50" s="244"/>
      <c r="J50" s="244"/>
      <c r="K50" s="244"/>
      <c r="L50" s="244"/>
      <c r="M50" s="240"/>
      <c r="N50" s="243"/>
      <c r="O50" s="244"/>
      <c r="P50" s="244"/>
      <c r="Q50" s="244"/>
      <c r="R50" s="244"/>
      <c r="S50" s="244"/>
      <c r="T50" s="244"/>
      <c r="U50" s="244"/>
      <c r="V50" s="244"/>
      <c r="W50" s="244"/>
    </row>
    <row r="51" spans="1:23">
      <c r="A51" s="240"/>
      <c r="B51" s="254"/>
      <c r="C51" s="244"/>
      <c r="D51" s="244"/>
      <c r="E51" s="244"/>
      <c r="F51" s="244"/>
      <c r="G51" s="244"/>
      <c r="H51" s="244"/>
      <c r="I51" s="244"/>
      <c r="J51" s="244"/>
      <c r="K51" s="247"/>
      <c r="L51" s="244"/>
      <c r="M51" s="240"/>
      <c r="N51" s="254"/>
      <c r="O51" s="244"/>
      <c r="P51" s="244"/>
      <c r="Q51" s="244"/>
      <c r="R51" s="244"/>
      <c r="S51" s="244"/>
      <c r="T51" s="244"/>
      <c r="U51" s="244"/>
      <c r="V51" s="244"/>
      <c r="W51" s="244"/>
    </row>
    <row r="52" spans="1:23">
      <c r="A52" s="240"/>
      <c r="B52" s="243"/>
      <c r="C52" s="244"/>
      <c r="D52" s="244"/>
      <c r="E52" s="244"/>
      <c r="F52" s="244"/>
      <c r="G52" s="244"/>
      <c r="H52" s="244"/>
      <c r="I52" s="244"/>
      <c r="J52" s="244"/>
      <c r="K52" s="247"/>
      <c r="L52" s="244"/>
      <c r="M52" s="240"/>
      <c r="N52" s="243"/>
      <c r="O52" s="244"/>
      <c r="P52" s="244"/>
      <c r="Q52" s="244"/>
      <c r="R52" s="244"/>
      <c r="S52" s="244"/>
      <c r="T52" s="244"/>
      <c r="U52" s="244"/>
      <c r="V52" s="244"/>
      <c r="W52" s="244"/>
    </row>
    <row r="53" spans="1:23">
      <c r="A53" s="240"/>
      <c r="B53" s="243"/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0"/>
      <c r="N53" s="243"/>
      <c r="O53" s="244"/>
      <c r="P53" s="244"/>
      <c r="Q53" s="244"/>
      <c r="R53" s="244"/>
      <c r="S53" s="244"/>
      <c r="T53" s="244"/>
      <c r="U53" s="244"/>
      <c r="V53" s="244"/>
      <c r="W53" s="244"/>
    </row>
    <row r="54" spans="1:23">
      <c r="A54" s="240"/>
      <c r="B54" s="254"/>
      <c r="C54" s="244"/>
      <c r="D54" s="244"/>
      <c r="E54" s="244"/>
      <c r="F54" s="244"/>
      <c r="G54" s="244"/>
      <c r="H54" s="244"/>
      <c r="I54" s="244"/>
      <c r="J54" s="244"/>
      <c r="K54" s="247"/>
      <c r="L54" s="244"/>
      <c r="M54" s="240"/>
      <c r="N54" s="254"/>
      <c r="O54" s="244"/>
      <c r="P54" s="244"/>
      <c r="Q54" s="244"/>
      <c r="R54" s="244"/>
      <c r="S54" s="244"/>
      <c r="T54" s="244"/>
      <c r="U54" s="244"/>
      <c r="V54" s="244"/>
      <c r="W54" s="244"/>
    </row>
    <row r="55" spans="1:23">
      <c r="A55" s="240"/>
      <c r="B55" s="243"/>
      <c r="C55" s="244"/>
      <c r="D55" s="244"/>
      <c r="E55" s="244"/>
      <c r="F55" s="244"/>
      <c r="G55" s="244"/>
      <c r="H55" s="244"/>
      <c r="I55" s="244"/>
      <c r="J55" s="244"/>
      <c r="K55" s="247"/>
      <c r="L55" s="244"/>
      <c r="M55" s="240"/>
      <c r="N55" s="243"/>
      <c r="O55" s="244"/>
      <c r="P55" s="244"/>
      <c r="Q55" s="244"/>
      <c r="R55" s="244"/>
      <c r="S55" s="244"/>
      <c r="T55" s="244"/>
      <c r="U55" s="244"/>
      <c r="V55" s="244"/>
      <c r="W55" s="244"/>
    </row>
    <row r="56" spans="1:23">
      <c r="A56" s="240"/>
      <c r="B56" s="243"/>
      <c r="C56" s="244"/>
      <c r="D56" s="244"/>
      <c r="E56" s="244"/>
      <c r="F56" s="244"/>
      <c r="G56" s="244"/>
      <c r="H56" s="244"/>
      <c r="I56" s="244"/>
      <c r="J56" s="244"/>
      <c r="K56" s="244"/>
      <c r="L56" s="244"/>
      <c r="M56" s="240"/>
      <c r="N56" s="243"/>
      <c r="O56" s="244"/>
      <c r="P56" s="244"/>
      <c r="Q56" s="244"/>
      <c r="R56" s="244"/>
      <c r="S56" s="244"/>
      <c r="T56" s="244"/>
      <c r="U56" s="244"/>
      <c r="V56" s="244"/>
      <c r="W56" s="244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8" scale="95" orientation="landscape" r:id="rId1"/>
  <colBreaks count="1" manualBreakCount="1">
    <brk id="3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11"/>
  <sheetViews>
    <sheetView workbookViewId="0"/>
  </sheetViews>
  <sheetFormatPr defaultColWidth="8.77734375" defaultRowHeight="16.2"/>
  <cols>
    <col min="1" max="1" width="2.6640625" style="236" customWidth="1"/>
    <col min="2" max="2" width="16" style="4" customWidth="1"/>
    <col min="3" max="10" width="11.77734375" style="4" customWidth="1"/>
    <col min="11" max="12" width="13.77734375" style="4" customWidth="1"/>
    <col min="13" max="16384" width="8.77734375" style="4"/>
  </cols>
  <sheetData>
    <row r="1" spans="1:12" s="219" customFormat="1" ht="30" customHeight="1">
      <c r="A1" s="216"/>
      <c r="B1" s="217" t="s">
        <v>311</v>
      </c>
      <c r="C1" s="217">
        <v>0</v>
      </c>
      <c r="D1" s="217">
        <v>1</v>
      </c>
      <c r="E1" s="217">
        <v>2</v>
      </c>
      <c r="F1" s="217">
        <v>3</v>
      </c>
      <c r="G1" s="217">
        <v>4</v>
      </c>
      <c r="H1" s="217">
        <v>5</v>
      </c>
      <c r="I1" s="217">
        <v>6</v>
      </c>
      <c r="J1" s="217">
        <v>7</v>
      </c>
      <c r="K1" s="217">
        <v>8</v>
      </c>
      <c r="L1" s="218">
        <v>9</v>
      </c>
    </row>
    <row r="2" spans="1:12" s="224" customFormat="1" ht="30" customHeight="1">
      <c r="A2" s="220">
        <v>1</v>
      </c>
      <c r="B2" s="221" t="s">
        <v>372</v>
      </c>
      <c r="C2" s="222" t="s">
        <v>373</v>
      </c>
      <c r="D2" s="222" t="s">
        <v>374</v>
      </c>
      <c r="E2" s="222" t="s">
        <v>314</v>
      </c>
      <c r="F2" s="222" t="s">
        <v>315</v>
      </c>
      <c r="G2" s="222" t="s">
        <v>316</v>
      </c>
      <c r="H2" s="222" t="s">
        <v>317</v>
      </c>
      <c r="I2" s="222" t="s">
        <v>318</v>
      </c>
      <c r="J2" s="222" t="s">
        <v>319</v>
      </c>
      <c r="K2" s="222" t="s">
        <v>320</v>
      </c>
      <c r="L2" s="223" t="s">
        <v>375</v>
      </c>
    </row>
    <row r="3" spans="1:12" ht="30" customHeight="1">
      <c r="A3" s="220">
        <v>2</v>
      </c>
      <c r="B3" s="3" t="s">
        <v>321</v>
      </c>
      <c r="C3" s="222" t="s">
        <v>322</v>
      </c>
      <c r="D3" s="222" t="s">
        <v>323</v>
      </c>
      <c r="E3" s="222" t="s">
        <v>324</v>
      </c>
      <c r="F3" s="222" t="s">
        <v>325</v>
      </c>
      <c r="G3" s="222" t="s">
        <v>326</v>
      </c>
      <c r="H3" s="222" t="s">
        <v>327</v>
      </c>
      <c r="I3" s="222" t="s">
        <v>328</v>
      </c>
      <c r="J3" s="181"/>
      <c r="K3" s="222" t="s">
        <v>329</v>
      </c>
      <c r="L3" s="223" t="s">
        <v>330</v>
      </c>
    </row>
    <row r="4" spans="1:12" ht="30" customHeight="1">
      <c r="A4" s="220">
        <v>3</v>
      </c>
      <c r="B4" s="3" t="s">
        <v>331</v>
      </c>
      <c r="C4" s="222" t="s">
        <v>332</v>
      </c>
      <c r="D4" s="222" t="s">
        <v>333</v>
      </c>
      <c r="E4" s="222" t="s">
        <v>334</v>
      </c>
      <c r="F4" s="222" t="s">
        <v>335</v>
      </c>
      <c r="G4" s="222" t="s">
        <v>336</v>
      </c>
      <c r="H4" s="222" t="s">
        <v>337</v>
      </c>
      <c r="I4" s="222" t="s">
        <v>338</v>
      </c>
      <c r="J4" s="222" t="s">
        <v>339</v>
      </c>
      <c r="K4" s="222" t="s">
        <v>340</v>
      </c>
      <c r="L4" s="223" t="s">
        <v>341</v>
      </c>
    </row>
    <row r="5" spans="1:12" ht="30" customHeight="1">
      <c r="A5" s="220">
        <v>4</v>
      </c>
      <c r="B5" s="225" t="s">
        <v>342</v>
      </c>
      <c r="C5" s="222" t="s">
        <v>343</v>
      </c>
      <c r="D5" s="222" t="s">
        <v>376</v>
      </c>
      <c r="E5" s="222" t="s">
        <v>344</v>
      </c>
      <c r="F5" s="222" t="s">
        <v>345</v>
      </c>
      <c r="G5" s="222" t="s">
        <v>346</v>
      </c>
      <c r="H5" s="222" t="s">
        <v>347</v>
      </c>
      <c r="I5" s="222" t="s">
        <v>377</v>
      </c>
      <c r="J5" s="222"/>
      <c r="K5" s="222" t="s">
        <v>348</v>
      </c>
      <c r="L5" s="223" t="s">
        <v>349</v>
      </c>
    </row>
    <row r="6" spans="1:12" ht="30" customHeight="1">
      <c r="A6" s="220">
        <v>5</v>
      </c>
      <c r="B6" s="3" t="s">
        <v>350</v>
      </c>
      <c r="C6" s="222" t="s">
        <v>378</v>
      </c>
      <c r="D6" s="222" t="s">
        <v>379</v>
      </c>
      <c r="E6" s="222" t="s">
        <v>351</v>
      </c>
      <c r="F6" s="222" t="s">
        <v>380</v>
      </c>
      <c r="G6" s="222" t="s">
        <v>352</v>
      </c>
      <c r="H6" s="222" t="s">
        <v>353</v>
      </c>
      <c r="I6" s="226" t="s">
        <v>354</v>
      </c>
      <c r="J6" s="222" t="s">
        <v>381</v>
      </c>
      <c r="K6" s="222" t="s">
        <v>355</v>
      </c>
      <c r="L6" s="223" t="s">
        <v>356</v>
      </c>
    </row>
    <row r="7" spans="1:12" ht="30" customHeight="1">
      <c r="A7" s="220">
        <v>6</v>
      </c>
      <c r="B7" s="225" t="s">
        <v>382</v>
      </c>
      <c r="C7" s="222" t="s">
        <v>357</v>
      </c>
      <c r="D7" s="222" t="s">
        <v>358</v>
      </c>
      <c r="E7" s="222" t="s">
        <v>359</v>
      </c>
      <c r="F7" s="222" t="s">
        <v>360</v>
      </c>
      <c r="G7" s="222" t="s">
        <v>361</v>
      </c>
      <c r="H7" s="227" t="s">
        <v>362</v>
      </c>
      <c r="I7" s="222" t="s">
        <v>363</v>
      </c>
      <c r="J7" s="228"/>
      <c r="K7" s="222" t="s">
        <v>364</v>
      </c>
      <c r="L7" s="223" t="s">
        <v>365</v>
      </c>
    </row>
    <row r="8" spans="1:12" ht="30" customHeight="1">
      <c r="A8" s="220">
        <v>7</v>
      </c>
      <c r="B8" s="229" t="s">
        <v>383</v>
      </c>
      <c r="C8" s="222" t="s">
        <v>312</v>
      </c>
      <c r="D8" s="222" t="s">
        <v>384</v>
      </c>
      <c r="E8" s="222" t="s">
        <v>366</v>
      </c>
      <c r="F8" s="222" t="s">
        <v>385</v>
      </c>
      <c r="G8" s="222" t="s">
        <v>313</v>
      </c>
      <c r="H8" s="222"/>
      <c r="I8" s="230" t="s">
        <v>386</v>
      </c>
      <c r="J8" s="222" t="s">
        <v>367</v>
      </c>
      <c r="K8" s="222"/>
      <c r="L8" s="223" t="s">
        <v>387</v>
      </c>
    </row>
    <row r="9" spans="1:12" ht="30" customHeight="1">
      <c r="A9" s="220">
        <v>8</v>
      </c>
      <c r="B9" s="3" t="s">
        <v>121</v>
      </c>
      <c r="C9" s="222" t="s">
        <v>388</v>
      </c>
      <c r="D9" s="222" t="s">
        <v>389</v>
      </c>
      <c r="E9" s="222" t="s">
        <v>390</v>
      </c>
      <c r="F9" s="222" t="s">
        <v>391</v>
      </c>
      <c r="G9" s="222" t="s">
        <v>392</v>
      </c>
      <c r="H9" s="222" t="s">
        <v>393</v>
      </c>
      <c r="I9" s="222" t="s">
        <v>368</v>
      </c>
      <c r="J9" s="222" t="s">
        <v>369</v>
      </c>
      <c r="K9" s="222" t="s">
        <v>370</v>
      </c>
      <c r="L9" s="223" t="s">
        <v>394</v>
      </c>
    </row>
    <row r="10" spans="1:12" ht="30" customHeight="1">
      <c r="A10" s="220">
        <v>9</v>
      </c>
      <c r="B10" s="3" t="s">
        <v>395</v>
      </c>
      <c r="C10" s="222" t="s">
        <v>396</v>
      </c>
      <c r="D10" s="222" t="s">
        <v>397</v>
      </c>
      <c r="E10" s="222" t="s">
        <v>398</v>
      </c>
      <c r="F10" s="222" t="s">
        <v>399</v>
      </c>
      <c r="G10" s="222"/>
      <c r="H10" s="222"/>
      <c r="I10" s="222"/>
      <c r="J10" s="222"/>
      <c r="K10" s="222"/>
      <c r="L10" s="231" t="s">
        <v>400</v>
      </c>
    </row>
    <row r="11" spans="1:12" ht="30" customHeight="1" thickBot="1">
      <c r="A11" s="232"/>
      <c r="B11" s="233" t="s">
        <v>371</v>
      </c>
      <c r="C11" s="234"/>
      <c r="D11" s="234"/>
      <c r="E11" s="234"/>
      <c r="F11" s="234"/>
      <c r="G11" s="234"/>
      <c r="H11" s="234"/>
      <c r="I11" s="234"/>
      <c r="J11" s="234"/>
      <c r="K11" s="234"/>
      <c r="L11" s="235"/>
    </row>
  </sheetData>
  <phoneticPr fontId="3" type="noConversion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zoomScale="90" zoomScaleNormal="90" workbookViewId="0">
      <selection activeCell="A5" sqref="A5:XFD2468"/>
    </sheetView>
  </sheetViews>
  <sheetFormatPr defaultRowHeight="13.8"/>
  <cols>
    <col min="1" max="1" width="8.88671875" style="283"/>
    <col min="2" max="2" width="9.33203125" style="283" customWidth="1"/>
    <col min="3" max="3" width="34.77734375" style="283" customWidth="1"/>
    <col min="4" max="4" width="5.88671875" style="283" customWidth="1"/>
    <col min="5" max="5" width="9.33203125" style="283" customWidth="1"/>
    <col min="6" max="6" width="12.109375" style="306" customWidth="1"/>
    <col min="7" max="7" width="12.21875" style="306" customWidth="1"/>
    <col min="8" max="8" width="18.109375" style="283" customWidth="1"/>
    <col min="9" max="9" width="6.33203125" style="279" customWidth="1"/>
    <col min="10" max="10" width="8" style="279" customWidth="1"/>
    <col min="11" max="12" width="6.33203125" style="279" customWidth="1"/>
    <col min="13" max="167" width="9" style="283"/>
    <col min="168" max="168" width="9.33203125" style="283" customWidth="1"/>
    <col min="169" max="169" width="34.77734375" style="283" customWidth="1"/>
    <col min="170" max="170" width="5.88671875" style="283" customWidth="1"/>
    <col min="171" max="171" width="9.33203125" style="283" customWidth="1"/>
    <col min="172" max="172" width="9" style="283" customWidth="1"/>
    <col min="173" max="173" width="11.109375" style="283" customWidth="1"/>
    <col min="174" max="174" width="18.109375" style="283" customWidth="1"/>
    <col min="175" max="175" width="6.33203125" style="283" customWidth="1"/>
    <col min="176" max="176" width="8" style="283" customWidth="1"/>
    <col min="177" max="178" width="6.33203125" style="283" customWidth="1"/>
    <col min="179" max="180" width="8" style="283" customWidth="1"/>
    <col min="181" max="182" width="4.77734375" style="283" customWidth="1"/>
    <col min="183" max="186" width="7.77734375" style="283" customWidth="1"/>
    <col min="187" max="187" width="7.88671875" style="283" customWidth="1"/>
    <col min="188" max="188" width="7.6640625" style="283" customWidth="1"/>
    <col min="189" max="189" width="7.109375" style="283" customWidth="1"/>
    <col min="190" max="190" width="7.21875" style="283" customWidth="1"/>
    <col min="191" max="191" width="7.33203125" style="283" customWidth="1"/>
    <col min="192" max="192" width="5.6640625" style="283" customWidth="1"/>
    <col min="193" max="193" width="6" style="283" customWidth="1"/>
    <col min="194" max="194" width="8" style="283" customWidth="1"/>
    <col min="195" max="204" width="7.77734375" style="283" customWidth="1"/>
    <col min="205" max="205" width="5.44140625" style="283" bestFit="1" customWidth="1"/>
    <col min="206" max="206" width="5.77734375" style="283" bestFit="1" customWidth="1"/>
    <col min="207" max="423" width="9" style="283"/>
    <col min="424" max="424" width="9.33203125" style="283" customWidth="1"/>
    <col min="425" max="425" width="34.77734375" style="283" customWidth="1"/>
    <col min="426" max="426" width="5.88671875" style="283" customWidth="1"/>
    <col min="427" max="427" width="9.33203125" style="283" customWidth="1"/>
    <col min="428" max="428" width="9" style="283" customWidth="1"/>
    <col min="429" max="429" width="11.109375" style="283" customWidth="1"/>
    <col min="430" max="430" width="18.109375" style="283" customWidth="1"/>
    <col min="431" max="431" width="6.33203125" style="283" customWidth="1"/>
    <col min="432" max="432" width="8" style="283" customWidth="1"/>
    <col min="433" max="434" width="6.33203125" style="283" customWidth="1"/>
    <col min="435" max="436" width="8" style="283" customWidth="1"/>
    <col min="437" max="438" width="4.77734375" style="283" customWidth="1"/>
    <col min="439" max="442" width="7.77734375" style="283" customWidth="1"/>
    <col min="443" max="443" width="7.88671875" style="283" customWidth="1"/>
    <col min="444" max="444" width="7.6640625" style="283" customWidth="1"/>
    <col min="445" max="445" width="7.109375" style="283" customWidth="1"/>
    <col min="446" max="446" width="7.21875" style="283" customWidth="1"/>
    <col min="447" max="447" width="7.33203125" style="283" customWidth="1"/>
    <col min="448" max="448" width="5.6640625" style="283" customWidth="1"/>
    <col min="449" max="449" width="6" style="283" customWidth="1"/>
    <col min="450" max="450" width="8" style="283" customWidth="1"/>
    <col min="451" max="460" width="7.77734375" style="283" customWidth="1"/>
    <col min="461" max="461" width="5.44140625" style="283" bestFit="1" customWidth="1"/>
    <col min="462" max="462" width="5.77734375" style="283" bestFit="1" customWidth="1"/>
    <col min="463" max="679" width="9" style="283"/>
    <col min="680" max="680" width="9.33203125" style="283" customWidth="1"/>
    <col min="681" max="681" width="34.77734375" style="283" customWidth="1"/>
    <col min="682" max="682" width="5.88671875" style="283" customWidth="1"/>
    <col min="683" max="683" width="9.33203125" style="283" customWidth="1"/>
    <col min="684" max="684" width="9" style="283" customWidth="1"/>
    <col min="685" max="685" width="11.109375" style="283" customWidth="1"/>
    <col min="686" max="686" width="18.109375" style="283" customWidth="1"/>
    <col min="687" max="687" width="6.33203125" style="283" customWidth="1"/>
    <col min="688" max="688" width="8" style="283" customWidth="1"/>
    <col min="689" max="690" width="6.33203125" style="283" customWidth="1"/>
    <col min="691" max="692" width="8" style="283" customWidth="1"/>
    <col min="693" max="694" width="4.77734375" style="283" customWidth="1"/>
    <col min="695" max="698" width="7.77734375" style="283" customWidth="1"/>
    <col min="699" max="699" width="7.88671875" style="283" customWidth="1"/>
    <col min="700" max="700" width="7.6640625" style="283" customWidth="1"/>
    <col min="701" max="701" width="7.109375" style="283" customWidth="1"/>
    <col min="702" max="702" width="7.21875" style="283" customWidth="1"/>
    <col min="703" max="703" width="7.33203125" style="283" customWidth="1"/>
    <col min="704" max="704" width="5.6640625" style="283" customWidth="1"/>
    <col min="705" max="705" width="6" style="283" customWidth="1"/>
    <col min="706" max="706" width="8" style="283" customWidth="1"/>
    <col min="707" max="716" width="7.77734375" style="283" customWidth="1"/>
    <col min="717" max="717" width="5.44140625" style="283" bestFit="1" customWidth="1"/>
    <col min="718" max="718" width="5.77734375" style="283" bestFit="1" customWidth="1"/>
    <col min="719" max="935" width="9" style="283"/>
    <col min="936" max="936" width="9.33203125" style="283" customWidth="1"/>
    <col min="937" max="937" width="34.77734375" style="283" customWidth="1"/>
    <col min="938" max="938" width="5.88671875" style="283" customWidth="1"/>
    <col min="939" max="939" width="9.33203125" style="283" customWidth="1"/>
    <col min="940" max="940" width="9" style="283" customWidth="1"/>
    <col min="941" max="941" width="11.109375" style="283" customWidth="1"/>
    <col min="942" max="942" width="18.109375" style="283" customWidth="1"/>
    <col min="943" max="943" width="6.33203125" style="283" customWidth="1"/>
    <col min="944" max="944" width="8" style="283" customWidth="1"/>
    <col min="945" max="946" width="6.33203125" style="283" customWidth="1"/>
    <col min="947" max="948" width="8" style="283" customWidth="1"/>
    <col min="949" max="950" width="4.77734375" style="283" customWidth="1"/>
    <col min="951" max="954" width="7.77734375" style="283" customWidth="1"/>
    <col min="955" max="955" width="7.88671875" style="283" customWidth="1"/>
    <col min="956" max="956" width="7.6640625" style="283" customWidth="1"/>
    <col min="957" max="957" width="7.109375" style="283" customWidth="1"/>
    <col min="958" max="958" width="7.21875" style="283" customWidth="1"/>
    <col min="959" max="959" width="7.33203125" style="283" customWidth="1"/>
    <col min="960" max="960" width="5.6640625" style="283" customWidth="1"/>
    <col min="961" max="961" width="6" style="283" customWidth="1"/>
    <col min="962" max="962" width="8" style="283" customWidth="1"/>
    <col min="963" max="972" width="7.77734375" style="283" customWidth="1"/>
    <col min="973" max="973" width="5.44140625" style="283" bestFit="1" customWidth="1"/>
    <col min="974" max="974" width="5.77734375" style="283" bestFit="1" customWidth="1"/>
    <col min="975" max="1191" width="9" style="283"/>
    <col min="1192" max="1192" width="9.33203125" style="283" customWidth="1"/>
    <col min="1193" max="1193" width="34.77734375" style="283" customWidth="1"/>
    <col min="1194" max="1194" width="5.88671875" style="283" customWidth="1"/>
    <col min="1195" max="1195" width="9.33203125" style="283" customWidth="1"/>
    <col min="1196" max="1196" width="9" style="283" customWidth="1"/>
    <col min="1197" max="1197" width="11.109375" style="283" customWidth="1"/>
    <col min="1198" max="1198" width="18.109375" style="283" customWidth="1"/>
    <col min="1199" max="1199" width="6.33203125" style="283" customWidth="1"/>
    <col min="1200" max="1200" width="8" style="283" customWidth="1"/>
    <col min="1201" max="1202" width="6.33203125" style="283" customWidth="1"/>
    <col min="1203" max="1204" width="8" style="283" customWidth="1"/>
    <col min="1205" max="1206" width="4.77734375" style="283" customWidth="1"/>
    <col min="1207" max="1210" width="7.77734375" style="283" customWidth="1"/>
    <col min="1211" max="1211" width="7.88671875" style="283" customWidth="1"/>
    <col min="1212" max="1212" width="7.6640625" style="283" customWidth="1"/>
    <col min="1213" max="1213" width="7.109375" style="283" customWidth="1"/>
    <col min="1214" max="1214" width="7.21875" style="283" customWidth="1"/>
    <col min="1215" max="1215" width="7.33203125" style="283" customWidth="1"/>
    <col min="1216" max="1216" width="5.6640625" style="283" customWidth="1"/>
    <col min="1217" max="1217" width="6" style="283" customWidth="1"/>
    <col min="1218" max="1218" width="8" style="283" customWidth="1"/>
    <col min="1219" max="1228" width="7.77734375" style="283" customWidth="1"/>
    <col min="1229" max="1229" width="5.44140625" style="283" bestFit="1" customWidth="1"/>
    <col min="1230" max="1230" width="5.77734375" style="283" bestFit="1" customWidth="1"/>
    <col min="1231" max="1447" width="9" style="283"/>
    <col min="1448" max="1448" width="9.33203125" style="283" customWidth="1"/>
    <col min="1449" max="1449" width="34.77734375" style="283" customWidth="1"/>
    <col min="1450" max="1450" width="5.88671875" style="283" customWidth="1"/>
    <col min="1451" max="1451" width="9.33203125" style="283" customWidth="1"/>
    <col min="1452" max="1452" width="9" style="283" customWidth="1"/>
    <col min="1453" max="1453" width="11.109375" style="283" customWidth="1"/>
    <col min="1454" max="1454" width="18.109375" style="283" customWidth="1"/>
    <col min="1455" max="1455" width="6.33203125" style="283" customWidth="1"/>
    <col min="1456" max="1456" width="8" style="283" customWidth="1"/>
    <col min="1457" max="1458" width="6.33203125" style="283" customWidth="1"/>
    <col min="1459" max="1460" width="8" style="283" customWidth="1"/>
    <col min="1461" max="1462" width="4.77734375" style="283" customWidth="1"/>
    <col min="1463" max="1466" width="7.77734375" style="283" customWidth="1"/>
    <col min="1467" max="1467" width="7.88671875" style="283" customWidth="1"/>
    <col min="1468" max="1468" width="7.6640625" style="283" customWidth="1"/>
    <col min="1469" max="1469" width="7.109375" style="283" customWidth="1"/>
    <col min="1470" max="1470" width="7.21875" style="283" customWidth="1"/>
    <col min="1471" max="1471" width="7.33203125" style="283" customWidth="1"/>
    <col min="1472" max="1472" width="5.6640625" style="283" customWidth="1"/>
    <col min="1473" max="1473" width="6" style="283" customWidth="1"/>
    <col min="1474" max="1474" width="8" style="283" customWidth="1"/>
    <col min="1475" max="1484" width="7.77734375" style="283" customWidth="1"/>
    <col min="1485" max="1485" width="5.44140625" style="283" bestFit="1" customWidth="1"/>
    <col min="1486" max="1486" width="5.77734375" style="283" bestFit="1" customWidth="1"/>
    <col min="1487" max="1703" width="9" style="283"/>
    <col min="1704" max="1704" width="9.33203125" style="283" customWidth="1"/>
    <col min="1705" max="1705" width="34.77734375" style="283" customWidth="1"/>
    <col min="1706" max="1706" width="5.88671875" style="283" customWidth="1"/>
    <col min="1707" max="1707" width="9.33203125" style="283" customWidth="1"/>
    <col min="1708" max="1708" width="9" style="283" customWidth="1"/>
    <col min="1709" max="1709" width="11.109375" style="283" customWidth="1"/>
    <col min="1710" max="1710" width="18.109375" style="283" customWidth="1"/>
    <col min="1711" max="1711" width="6.33203125" style="283" customWidth="1"/>
    <col min="1712" max="1712" width="8" style="283" customWidth="1"/>
    <col min="1713" max="1714" width="6.33203125" style="283" customWidth="1"/>
    <col min="1715" max="1716" width="8" style="283" customWidth="1"/>
    <col min="1717" max="1718" width="4.77734375" style="283" customWidth="1"/>
    <col min="1719" max="1722" width="7.77734375" style="283" customWidth="1"/>
    <col min="1723" max="1723" width="7.88671875" style="283" customWidth="1"/>
    <col min="1724" max="1724" width="7.6640625" style="283" customWidth="1"/>
    <col min="1725" max="1725" width="7.109375" style="283" customWidth="1"/>
    <col min="1726" max="1726" width="7.21875" style="283" customWidth="1"/>
    <col min="1727" max="1727" width="7.33203125" style="283" customWidth="1"/>
    <col min="1728" max="1728" width="5.6640625" style="283" customWidth="1"/>
    <col min="1729" max="1729" width="6" style="283" customWidth="1"/>
    <col min="1730" max="1730" width="8" style="283" customWidth="1"/>
    <col min="1731" max="1740" width="7.77734375" style="283" customWidth="1"/>
    <col min="1741" max="1741" width="5.44140625" style="283" bestFit="1" customWidth="1"/>
    <col min="1742" max="1742" width="5.77734375" style="283" bestFit="1" customWidth="1"/>
    <col min="1743" max="1959" width="9" style="283"/>
    <col min="1960" max="1960" width="9.33203125" style="283" customWidth="1"/>
    <col min="1961" max="1961" width="34.77734375" style="283" customWidth="1"/>
    <col min="1962" max="1962" width="5.88671875" style="283" customWidth="1"/>
    <col min="1963" max="1963" width="9.33203125" style="283" customWidth="1"/>
    <col min="1964" max="1964" width="9" style="283" customWidth="1"/>
    <col min="1965" max="1965" width="11.109375" style="283" customWidth="1"/>
    <col min="1966" max="1966" width="18.109375" style="283" customWidth="1"/>
    <col min="1967" max="1967" width="6.33203125" style="283" customWidth="1"/>
    <col min="1968" max="1968" width="8" style="283" customWidth="1"/>
    <col min="1969" max="1970" width="6.33203125" style="283" customWidth="1"/>
    <col min="1971" max="1972" width="8" style="283" customWidth="1"/>
    <col min="1973" max="1974" width="4.77734375" style="283" customWidth="1"/>
    <col min="1975" max="1978" width="7.77734375" style="283" customWidth="1"/>
    <col min="1979" max="1979" width="7.88671875" style="283" customWidth="1"/>
    <col min="1980" max="1980" width="7.6640625" style="283" customWidth="1"/>
    <col min="1981" max="1981" width="7.109375" style="283" customWidth="1"/>
    <col min="1982" max="1982" width="7.21875" style="283" customWidth="1"/>
    <col min="1983" max="1983" width="7.33203125" style="283" customWidth="1"/>
    <col min="1984" max="1984" width="5.6640625" style="283" customWidth="1"/>
    <col min="1985" max="1985" width="6" style="283" customWidth="1"/>
    <col min="1986" max="1986" width="8" style="283" customWidth="1"/>
    <col min="1987" max="1996" width="7.77734375" style="283" customWidth="1"/>
    <col min="1997" max="1997" width="5.44140625" style="283" bestFit="1" customWidth="1"/>
    <col min="1998" max="1998" width="5.77734375" style="283" bestFit="1" customWidth="1"/>
    <col min="1999" max="2215" width="9" style="283"/>
    <col min="2216" max="2216" width="9.33203125" style="283" customWidth="1"/>
    <col min="2217" max="2217" width="34.77734375" style="283" customWidth="1"/>
    <col min="2218" max="2218" width="5.88671875" style="283" customWidth="1"/>
    <col min="2219" max="2219" width="9.33203125" style="283" customWidth="1"/>
    <col min="2220" max="2220" width="9" style="283" customWidth="1"/>
    <col min="2221" max="2221" width="11.109375" style="283" customWidth="1"/>
    <col min="2222" max="2222" width="18.109375" style="283" customWidth="1"/>
    <col min="2223" max="2223" width="6.33203125" style="283" customWidth="1"/>
    <col min="2224" max="2224" width="8" style="283" customWidth="1"/>
    <col min="2225" max="2226" width="6.33203125" style="283" customWidth="1"/>
    <col min="2227" max="2228" width="8" style="283" customWidth="1"/>
    <col min="2229" max="2230" width="4.77734375" style="283" customWidth="1"/>
    <col min="2231" max="2234" width="7.77734375" style="283" customWidth="1"/>
    <col min="2235" max="2235" width="7.88671875" style="283" customWidth="1"/>
    <col min="2236" max="2236" width="7.6640625" style="283" customWidth="1"/>
    <col min="2237" max="2237" width="7.109375" style="283" customWidth="1"/>
    <col min="2238" max="2238" width="7.21875" style="283" customWidth="1"/>
    <col min="2239" max="2239" width="7.33203125" style="283" customWidth="1"/>
    <col min="2240" max="2240" width="5.6640625" style="283" customWidth="1"/>
    <col min="2241" max="2241" width="6" style="283" customWidth="1"/>
    <col min="2242" max="2242" width="8" style="283" customWidth="1"/>
    <col min="2243" max="2252" width="7.77734375" style="283" customWidth="1"/>
    <col min="2253" max="2253" width="5.44140625" style="283" bestFit="1" customWidth="1"/>
    <col min="2254" max="2254" width="5.77734375" style="283" bestFit="1" customWidth="1"/>
    <col min="2255" max="2471" width="9" style="283"/>
    <col min="2472" max="2472" width="9.33203125" style="283" customWidth="1"/>
    <col min="2473" max="2473" width="34.77734375" style="283" customWidth="1"/>
    <col min="2474" max="2474" width="5.88671875" style="283" customWidth="1"/>
    <col min="2475" max="2475" width="9.33203125" style="283" customWidth="1"/>
    <col min="2476" max="2476" width="9" style="283" customWidth="1"/>
    <col min="2477" max="2477" width="11.109375" style="283" customWidth="1"/>
    <col min="2478" max="2478" width="18.109375" style="283" customWidth="1"/>
    <col min="2479" max="2479" width="6.33203125" style="283" customWidth="1"/>
    <col min="2480" max="2480" width="8" style="283" customWidth="1"/>
    <col min="2481" max="2482" width="6.33203125" style="283" customWidth="1"/>
    <col min="2483" max="2484" width="8" style="283" customWidth="1"/>
    <col min="2485" max="2486" width="4.77734375" style="283" customWidth="1"/>
    <col min="2487" max="2490" width="7.77734375" style="283" customWidth="1"/>
    <col min="2491" max="2491" width="7.88671875" style="283" customWidth="1"/>
    <col min="2492" max="2492" width="7.6640625" style="283" customWidth="1"/>
    <col min="2493" max="2493" width="7.109375" style="283" customWidth="1"/>
    <col min="2494" max="2494" width="7.21875" style="283" customWidth="1"/>
    <col min="2495" max="2495" width="7.33203125" style="283" customWidth="1"/>
    <col min="2496" max="2496" width="5.6640625" style="283" customWidth="1"/>
    <col min="2497" max="2497" width="6" style="283" customWidth="1"/>
    <col min="2498" max="2498" width="8" style="283" customWidth="1"/>
    <col min="2499" max="2508" width="7.77734375" style="283" customWidth="1"/>
    <col min="2509" max="2509" width="5.44140625" style="283" bestFit="1" customWidth="1"/>
    <col min="2510" max="2510" width="5.77734375" style="283" bestFit="1" customWidth="1"/>
    <col min="2511" max="2727" width="9" style="283"/>
    <col min="2728" max="2728" width="9.33203125" style="283" customWidth="1"/>
    <col min="2729" max="2729" width="34.77734375" style="283" customWidth="1"/>
    <col min="2730" max="2730" width="5.88671875" style="283" customWidth="1"/>
    <col min="2731" max="2731" width="9.33203125" style="283" customWidth="1"/>
    <col min="2732" max="2732" width="9" style="283" customWidth="1"/>
    <col min="2733" max="2733" width="11.109375" style="283" customWidth="1"/>
    <col min="2734" max="2734" width="18.109375" style="283" customWidth="1"/>
    <col min="2735" max="2735" width="6.33203125" style="283" customWidth="1"/>
    <col min="2736" max="2736" width="8" style="283" customWidth="1"/>
    <col min="2737" max="2738" width="6.33203125" style="283" customWidth="1"/>
    <col min="2739" max="2740" width="8" style="283" customWidth="1"/>
    <col min="2741" max="2742" width="4.77734375" style="283" customWidth="1"/>
    <col min="2743" max="2746" width="7.77734375" style="283" customWidth="1"/>
    <col min="2747" max="2747" width="7.88671875" style="283" customWidth="1"/>
    <col min="2748" max="2748" width="7.6640625" style="283" customWidth="1"/>
    <col min="2749" max="2749" width="7.109375" style="283" customWidth="1"/>
    <col min="2750" max="2750" width="7.21875" style="283" customWidth="1"/>
    <col min="2751" max="2751" width="7.33203125" style="283" customWidth="1"/>
    <col min="2752" max="2752" width="5.6640625" style="283" customWidth="1"/>
    <col min="2753" max="2753" width="6" style="283" customWidth="1"/>
    <col min="2754" max="2754" width="8" style="283" customWidth="1"/>
    <col min="2755" max="2764" width="7.77734375" style="283" customWidth="1"/>
    <col min="2765" max="2765" width="5.44140625" style="283" bestFit="1" customWidth="1"/>
    <col min="2766" max="2766" width="5.77734375" style="283" bestFit="1" customWidth="1"/>
    <col min="2767" max="2983" width="9" style="283"/>
    <col min="2984" max="2984" width="9.33203125" style="283" customWidth="1"/>
    <col min="2985" max="2985" width="34.77734375" style="283" customWidth="1"/>
    <col min="2986" max="2986" width="5.88671875" style="283" customWidth="1"/>
    <col min="2987" max="2987" width="9.33203125" style="283" customWidth="1"/>
    <col min="2988" max="2988" width="9" style="283" customWidth="1"/>
    <col min="2989" max="2989" width="11.109375" style="283" customWidth="1"/>
    <col min="2990" max="2990" width="18.109375" style="283" customWidth="1"/>
    <col min="2991" max="2991" width="6.33203125" style="283" customWidth="1"/>
    <col min="2992" max="2992" width="8" style="283" customWidth="1"/>
    <col min="2993" max="2994" width="6.33203125" style="283" customWidth="1"/>
    <col min="2995" max="2996" width="8" style="283" customWidth="1"/>
    <col min="2997" max="2998" width="4.77734375" style="283" customWidth="1"/>
    <col min="2999" max="3002" width="7.77734375" style="283" customWidth="1"/>
    <col min="3003" max="3003" width="7.88671875" style="283" customWidth="1"/>
    <col min="3004" max="3004" width="7.6640625" style="283" customWidth="1"/>
    <col min="3005" max="3005" width="7.109375" style="283" customWidth="1"/>
    <col min="3006" max="3006" width="7.21875" style="283" customWidth="1"/>
    <col min="3007" max="3007" width="7.33203125" style="283" customWidth="1"/>
    <col min="3008" max="3008" width="5.6640625" style="283" customWidth="1"/>
    <col min="3009" max="3009" width="6" style="283" customWidth="1"/>
    <col min="3010" max="3010" width="8" style="283" customWidth="1"/>
    <col min="3011" max="3020" width="7.77734375" style="283" customWidth="1"/>
    <col min="3021" max="3021" width="5.44140625" style="283" bestFit="1" customWidth="1"/>
    <col min="3022" max="3022" width="5.77734375" style="283" bestFit="1" customWidth="1"/>
    <col min="3023" max="3239" width="9" style="283"/>
    <col min="3240" max="3240" width="9.33203125" style="283" customWidth="1"/>
    <col min="3241" max="3241" width="34.77734375" style="283" customWidth="1"/>
    <col min="3242" max="3242" width="5.88671875" style="283" customWidth="1"/>
    <col min="3243" max="3243" width="9.33203125" style="283" customWidth="1"/>
    <col min="3244" max="3244" width="9" style="283" customWidth="1"/>
    <col min="3245" max="3245" width="11.109375" style="283" customWidth="1"/>
    <col min="3246" max="3246" width="18.109375" style="283" customWidth="1"/>
    <col min="3247" max="3247" width="6.33203125" style="283" customWidth="1"/>
    <col min="3248" max="3248" width="8" style="283" customWidth="1"/>
    <col min="3249" max="3250" width="6.33203125" style="283" customWidth="1"/>
    <col min="3251" max="3252" width="8" style="283" customWidth="1"/>
    <col min="3253" max="3254" width="4.77734375" style="283" customWidth="1"/>
    <col min="3255" max="3258" width="7.77734375" style="283" customWidth="1"/>
    <col min="3259" max="3259" width="7.88671875" style="283" customWidth="1"/>
    <col min="3260" max="3260" width="7.6640625" style="283" customWidth="1"/>
    <col min="3261" max="3261" width="7.109375" style="283" customWidth="1"/>
    <col min="3262" max="3262" width="7.21875" style="283" customWidth="1"/>
    <col min="3263" max="3263" width="7.33203125" style="283" customWidth="1"/>
    <col min="3264" max="3264" width="5.6640625" style="283" customWidth="1"/>
    <col min="3265" max="3265" width="6" style="283" customWidth="1"/>
    <col min="3266" max="3266" width="8" style="283" customWidth="1"/>
    <col min="3267" max="3276" width="7.77734375" style="283" customWidth="1"/>
    <col min="3277" max="3277" width="5.44140625" style="283" bestFit="1" customWidth="1"/>
    <col min="3278" max="3278" width="5.77734375" style="283" bestFit="1" customWidth="1"/>
    <col min="3279" max="3495" width="9" style="283"/>
    <col min="3496" max="3496" width="9.33203125" style="283" customWidth="1"/>
    <col min="3497" max="3497" width="34.77734375" style="283" customWidth="1"/>
    <col min="3498" max="3498" width="5.88671875" style="283" customWidth="1"/>
    <col min="3499" max="3499" width="9.33203125" style="283" customWidth="1"/>
    <col min="3500" max="3500" width="9" style="283" customWidth="1"/>
    <col min="3501" max="3501" width="11.109375" style="283" customWidth="1"/>
    <col min="3502" max="3502" width="18.109375" style="283" customWidth="1"/>
    <col min="3503" max="3503" width="6.33203125" style="283" customWidth="1"/>
    <col min="3504" max="3504" width="8" style="283" customWidth="1"/>
    <col min="3505" max="3506" width="6.33203125" style="283" customWidth="1"/>
    <col min="3507" max="3508" width="8" style="283" customWidth="1"/>
    <col min="3509" max="3510" width="4.77734375" style="283" customWidth="1"/>
    <col min="3511" max="3514" width="7.77734375" style="283" customWidth="1"/>
    <col min="3515" max="3515" width="7.88671875" style="283" customWidth="1"/>
    <col min="3516" max="3516" width="7.6640625" style="283" customWidth="1"/>
    <col min="3517" max="3517" width="7.109375" style="283" customWidth="1"/>
    <col min="3518" max="3518" width="7.21875" style="283" customWidth="1"/>
    <col min="3519" max="3519" width="7.33203125" style="283" customWidth="1"/>
    <col min="3520" max="3520" width="5.6640625" style="283" customWidth="1"/>
    <col min="3521" max="3521" width="6" style="283" customWidth="1"/>
    <col min="3522" max="3522" width="8" style="283" customWidth="1"/>
    <col min="3523" max="3532" width="7.77734375" style="283" customWidth="1"/>
    <col min="3533" max="3533" width="5.44140625" style="283" bestFit="1" customWidth="1"/>
    <col min="3534" max="3534" width="5.77734375" style="283" bestFit="1" customWidth="1"/>
    <col min="3535" max="3751" width="9" style="283"/>
    <col min="3752" max="3752" width="9.33203125" style="283" customWidth="1"/>
    <col min="3753" max="3753" width="34.77734375" style="283" customWidth="1"/>
    <col min="3754" max="3754" width="5.88671875" style="283" customWidth="1"/>
    <col min="3755" max="3755" width="9.33203125" style="283" customWidth="1"/>
    <col min="3756" max="3756" width="9" style="283" customWidth="1"/>
    <col min="3757" max="3757" width="11.109375" style="283" customWidth="1"/>
    <col min="3758" max="3758" width="18.109375" style="283" customWidth="1"/>
    <col min="3759" max="3759" width="6.33203125" style="283" customWidth="1"/>
    <col min="3760" max="3760" width="8" style="283" customWidth="1"/>
    <col min="3761" max="3762" width="6.33203125" style="283" customWidth="1"/>
    <col min="3763" max="3764" width="8" style="283" customWidth="1"/>
    <col min="3765" max="3766" width="4.77734375" style="283" customWidth="1"/>
    <col min="3767" max="3770" width="7.77734375" style="283" customWidth="1"/>
    <col min="3771" max="3771" width="7.88671875" style="283" customWidth="1"/>
    <col min="3772" max="3772" width="7.6640625" style="283" customWidth="1"/>
    <col min="3773" max="3773" width="7.109375" style="283" customWidth="1"/>
    <col min="3774" max="3774" width="7.21875" style="283" customWidth="1"/>
    <col min="3775" max="3775" width="7.33203125" style="283" customWidth="1"/>
    <col min="3776" max="3776" width="5.6640625" style="283" customWidth="1"/>
    <col min="3777" max="3777" width="6" style="283" customWidth="1"/>
    <col min="3778" max="3778" width="8" style="283" customWidth="1"/>
    <col min="3779" max="3788" width="7.77734375" style="283" customWidth="1"/>
    <col min="3789" max="3789" width="5.44140625" style="283" bestFit="1" customWidth="1"/>
    <col min="3790" max="3790" width="5.77734375" style="283" bestFit="1" customWidth="1"/>
    <col min="3791" max="4007" width="9" style="283"/>
    <col min="4008" max="4008" width="9.33203125" style="283" customWidth="1"/>
    <col min="4009" max="4009" width="34.77734375" style="283" customWidth="1"/>
    <col min="4010" max="4010" width="5.88671875" style="283" customWidth="1"/>
    <col min="4011" max="4011" width="9.33203125" style="283" customWidth="1"/>
    <col min="4012" max="4012" width="9" style="283" customWidth="1"/>
    <col min="4013" max="4013" width="11.109375" style="283" customWidth="1"/>
    <col min="4014" max="4014" width="18.109375" style="283" customWidth="1"/>
    <col min="4015" max="4015" width="6.33203125" style="283" customWidth="1"/>
    <col min="4016" max="4016" width="8" style="283" customWidth="1"/>
    <col min="4017" max="4018" width="6.33203125" style="283" customWidth="1"/>
    <col min="4019" max="4020" width="8" style="283" customWidth="1"/>
    <col min="4021" max="4022" width="4.77734375" style="283" customWidth="1"/>
    <col min="4023" max="4026" width="7.77734375" style="283" customWidth="1"/>
    <col min="4027" max="4027" width="7.88671875" style="283" customWidth="1"/>
    <col min="4028" max="4028" width="7.6640625" style="283" customWidth="1"/>
    <col min="4029" max="4029" width="7.109375" style="283" customWidth="1"/>
    <col min="4030" max="4030" width="7.21875" style="283" customWidth="1"/>
    <col min="4031" max="4031" width="7.33203125" style="283" customWidth="1"/>
    <col min="4032" max="4032" width="5.6640625" style="283" customWidth="1"/>
    <col min="4033" max="4033" width="6" style="283" customWidth="1"/>
    <col min="4034" max="4034" width="8" style="283" customWidth="1"/>
    <col min="4035" max="4044" width="7.77734375" style="283" customWidth="1"/>
    <col min="4045" max="4045" width="5.44140625" style="283" bestFit="1" customWidth="1"/>
    <col min="4046" max="4046" width="5.77734375" style="283" bestFit="1" customWidth="1"/>
    <col min="4047" max="4263" width="9" style="283"/>
    <col min="4264" max="4264" width="9.33203125" style="283" customWidth="1"/>
    <col min="4265" max="4265" width="34.77734375" style="283" customWidth="1"/>
    <col min="4266" max="4266" width="5.88671875" style="283" customWidth="1"/>
    <col min="4267" max="4267" width="9.33203125" style="283" customWidth="1"/>
    <col min="4268" max="4268" width="9" style="283" customWidth="1"/>
    <col min="4269" max="4269" width="11.109375" style="283" customWidth="1"/>
    <col min="4270" max="4270" width="18.109375" style="283" customWidth="1"/>
    <col min="4271" max="4271" width="6.33203125" style="283" customWidth="1"/>
    <col min="4272" max="4272" width="8" style="283" customWidth="1"/>
    <col min="4273" max="4274" width="6.33203125" style="283" customWidth="1"/>
    <col min="4275" max="4276" width="8" style="283" customWidth="1"/>
    <col min="4277" max="4278" width="4.77734375" style="283" customWidth="1"/>
    <col min="4279" max="4282" width="7.77734375" style="283" customWidth="1"/>
    <col min="4283" max="4283" width="7.88671875" style="283" customWidth="1"/>
    <col min="4284" max="4284" width="7.6640625" style="283" customWidth="1"/>
    <col min="4285" max="4285" width="7.109375" style="283" customWidth="1"/>
    <col min="4286" max="4286" width="7.21875" style="283" customWidth="1"/>
    <col min="4287" max="4287" width="7.33203125" style="283" customWidth="1"/>
    <col min="4288" max="4288" width="5.6640625" style="283" customWidth="1"/>
    <col min="4289" max="4289" width="6" style="283" customWidth="1"/>
    <col min="4290" max="4290" width="8" style="283" customWidth="1"/>
    <col min="4291" max="4300" width="7.77734375" style="283" customWidth="1"/>
    <col min="4301" max="4301" width="5.44140625" style="283" bestFit="1" customWidth="1"/>
    <col min="4302" max="4302" width="5.77734375" style="283" bestFit="1" customWidth="1"/>
    <col min="4303" max="4519" width="9" style="283"/>
    <col min="4520" max="4520" width="9.33203125" style="283" customWidth="1"/>
    <col min="4521" max="4521" width="34.77734375" style="283" customWidth="1"/>
    <col min="4522" max="4522" width="5.88671875" style="283" customWidth="1"/>
    <col min="4523" max="4523" width="9.33203125" style="283" customWidth="1"/>
    <col min="4524" max="4524" width="9" style="283" customWidth="1"/>
    <col min="4525" max="4525" width="11.109375" style="283" customWidth="1"/>
    <col min="4526" max="4526" width="18.109375" style="283" customWidth="1"/>
    <col min="4527" max="4527" width="6.33203125" style="283" customWidth="1"/>
    <col min="4528" max="4528" width="8" style="283" customWidth="1"/>
    <col min="4529" max="4530" width="6.33203125" style="283" customWidth="1"/>
    <col min="4531" max="4532" width="8" style="283" customWidth="1"/>
    <col min="4533" max="4534" width="4.77734375" style="283" customWidth="1"/>
    <col min="4535" max="4538" width="7.77734375" style="283" customWidth="1"/>
    <col min="4539" max="4539" width="7.88671875" style="283" customWidth="1"/>
    <col min="4540" max="4540" width="7.6640625" style="283" customWidth="1"/>
    <col min="4541" max="4541" width="7.109375" style="283" customWidth="1"/>
    <col min="4542" max="4542" width="7.21875" style="283" customWidth="1"/>
    <col min="4543" max="4543" width="7.33203125" style="283" customWidth="1"/>
    <col min="4544" max="4544" width="5.6640625" style="283" customWidth="1"/>
    <col min="4545" max="4545" width="6" style="283" customWidth="1"/>
    <col min="4546" max="4546" width="8" style="283" customWidth="1"/>
    <col min="4547" max="4556" width="7.77734375" style="283" customWidth="1"/>
    <col min="4557" max="4557" width="5.44140625" style="283" bestFit="1" customWidth="1"/>
    <col min="4558" max="4558" width="5.77734375" style="283" bestFit="1" customWidth="1"/>
    <col min="4559" max="4775" width="9" style="283"/>
    <col min="4776" max="4776" width="9.33203125" style="283" customWidth="1"/>
    <col min="4777" max="4777" width="34.77734375" style="283" customWidth="1"/>
    <col min="4778" max="4778" width="5.88671875" style="283" customWidth="1"/>
    <col min="4779" max="4779" width="9.33203125" style="283" customWidth="1"/>
    <col min="4780" max="4780" width="9" style="283" customWidth="1"/>
    <col min="4781" max="4781" width="11.109375" style="283" customWidth="1"/>
    <col min="4782" max="4782" width="18.109375" style="283" customWidth="1"/>
    <col min="4783" max="4783" width="6.33203125" style="283" customWidth="1"/>
    <col min="4784" max="4784" width="8" style="283" customWidth="1"/>
    <col min="4785" max="4786" width="6.33203125" style="283" customWidth="1"/>
    <col min="4787" max="4788" width="8" style="283" customWidth="1"/>
    <col min="4789" max="4790" width="4.77734375" style="283" customWidth="1"/>
    <col min="4791" max="4794" width="7.77734375" style="283" customWidth="1"/>
    <col min="4795" max="4795" width="7.88671875" style="283" customWidth="1"/>
    <col min="4796" max="4796" width="7.6640625" style="283" customWidth="1"/>
    <col min="4797" max="4797" width="7.109375" style="283" customWidth="1"/>
    <col min="4798" max="4798" width="7.21875" style="283" customWidth="1"/>
    <col min="4799" max="4799" width="7.33203125" style="283" customWidth="1"/>
    <col min="4800" max="4800" width="5.6640625" style="283" customWidth="1"/>
    <col min="4801" max="4801" width="6" style="283" customWidth="1"/>
    <col min="4802" max="4802" width="8" style="283" customWidth="1"/>
    <col min="4803" max="4812" width="7.77734375" style="283" customWidth="1"/>
    <col min="4813" max="4813" width="5.44140625" style="283" bestFit="1" customWidth="1"/>
    <col min="4814" max="4814" width="5.77734375" style="283" bestFit="1" customWidth="1"/>
    <col min="4815" max="5031" width="9" style="283"/>
    <col min="5032" max="5032" width="9.33203125" style="283" customWidth="1"/>
    <col min="5033" max="5033" width="34.77734375" style="283" customWidth="1"/>
    <col min="5034" max="5034" width="5.88671875" style="283" customWidth="1"/>
    <col min="5035" max="5035" width="9.33203125" style="283" customWidth="1"/>
    <col min="5036" max="5036" width="9" style="283" customWidth="1"/>
    <col min="5037" max="5037" width="11.109375" style="283" customWidth="1"/>
    <col min="5038" max="5038" width="18.109375" style="283" customWidth="1"/>
    <col min="5039" max="5039" width="6.33203125" style="283" customWidth="1"/>
    <col min="5040" max="5040" width="8" style="283" customWidth="1"/>
    <col min="5041" max="5042" width="6.33203125" style="283" customWidth="1"/>
    <col min="5043" max="5044" width="8" style="283" customWidth="1"/>
    <col min="5045" max="5046" width="4.77734375" style="283" customWidth="1"/>
    <col min="5047" max="5050" width="7.77734375" style="283" customWidth="1"/>
    <col min="5051" max="5051" width="7.88671875" style="283" customWidth="1"/>
    <col min="5052" max="5052" width="7.6640625" style="283" customWidth="1"/>
    <col min="5053" max="5053" width="7.109375" style="283" customWidth="1"/>
    <col min="5054" max="5054" width="7.21875" style="283" customWidth="1"/>
    <col min="5055" max="5055" width="7.33203125" style="283" customWidth="1"/>
    <col min="5056" max="5056" width="5.6640625" style="283" customWidth="1"/>
    <col min="5057" max="5057" width="6" style="283" customWidth="1"/>
    <col min="5058" max="5058" width="8" style="283" customWidth="1"/>
    <col min="5059" max="5068" width="7.77734375" style="283" customWidth="1"/>
    <col min="5069" max="5069" width="5.44140625" style="283" bestFit="1" customWidth="1"/>
    <col min="5070" max="5070" width="5.77734375" style="283" bestFit="1" customWidth="1"/>
    <col min="5071" max="5287" width="9" style="283"/>
    <col min="5288" max="5288" width="9.33203125" style="283" customWidth="1"/>
    <col min="5289" max="5289" width="34.77734375" style="283" customWidth="1"/>
    <col min="5290" max="5290" width="5.88671875" style="283" customWidth="1"/>
    <col min="5291" max="5291" width="9.33203125" style="283" customWidth="1"/>
    <col min="5292" max="5292" width="9" style="283" customWidth="1"/>
    <col min="5293" max="5293" width="11.109375" style="283" customWidth="1"/>
    <col min="5294" max="5294" width="18.109375" style="283" customWidth="1"/>
    <col min="5295" max="5295" width="6.33203125" style="283" customWidth="1"/>
    <col min="5296" max="5296" width="8" style="283" customWidth="1"/>
    <col min="5297" max="5298" width="6.33203125" style="283" customWidth="1"/>
    <col min="5299" max="5300" width="8" style="283" customWidth="1"/>
    <col min="5301" max="5302" width="4.77734375" style="283" customWidth="1"/>
    <col min="5303" max="5306" width="7.77734375" style="283" customWidth="1"/>
    <col min="5307" max="5307" width="7.88671875" style="283" customWidth="1"/>
    <col min="5308" max="5308" width="7.6640625" style="283" customWidth="1"/>
    <col min="5309" max="5309" width="7.109375" style="283" customWidth="1"/>
    <col min="5310" max="5310" width="7.21875" style="283" customWidth="1"/>
    <col min="5311" max="5311" width="7.33203125" style="283" customWidth="1"/>
    <col min="5312" max="5312" width="5.6640625" style="283" customWidth="1"/>
    <col min="5313" max="5313" width="6" style="283" customWidth="1"/>
    <col min="5314" max="5314" width="8" style="283" customWidth="1"/>
    <col min="5315" max="5324" width="7.77734375" style="283" customWidth="1"/>
    <col min="5325" max="5325" width="5.44140625" style="283" bestFit="1" customWidth="1"/>
    <col min="5326" max="5326" width="5.77734375" style="283" bestFit="1" customWidth="1"/>
    <col min="5327" max="5543" width="9" style="283"/>
    <col min="5544" max="5544" width="9.33203125" style="283" customWidth="1"/>
    <col min="5545" max="5545" width="34.77734375" style="283" customWidth="1"/>
    <col min="5546" max="5546" width="5.88671875" style="283" customWidth="1"/>
    <col min="5547" max="5547" width="9.33203125" style="283" customWidth="1"/>
    <col min="5548" max="5548" width="9" style="283" customWidth="1"/>
    <col min="5549" max="5549" width="11.109375" style="283" customWidth="1"/>
    <col min="5550" max="5550" width="18.109375" style="283" customWidth="1"/>
    <col min="5551" max="5551" width="6.33203125" style="283" customWidth="1"/>
    <col min="5552" max="5552" width="8" style="283" customWidth="1"/>
    <col min="5553" max="5554" width="6.33203125" style="283" customWidth="1"/>
    <col min="5555" max="5556" width="8" style="283" customWidth="1"/>
    <col min="5557" max="5558" width="4.77734375" style="283" customWidth="1"/>
    <col min="5559" max="5562" width="7.77734375" style="283" customWidth="1"/>
    <col min="5563" max="5563" width="7.88671875" style="283" customWidth="1"/>
    <col min="5564" max="5564" width="7.6640625" style="283" customWidth="1"/>
    <col min="5565" max="5565" width="7.109375" style="283" customWidth="1"/>
    <col min="5566" max="5566" width="7.21875" style="283" customWidth="1"/>
    <col min="5567" max="5567" width="7.33203125" style="283" customWidth="1"/>
    <col min="5568" max="5568" width="5.6640625" style="283" customWidth="1"/>
    <col min="5569" max="5569" width="6" style="283" customWidth="1"/>
    <col min="5570" max="5570" width="8" style="283" customWidth="1"/>
    <col min="5571" max="5580" width="7.77734375" style="283" customWidth="1"/>
    <col min="5581" max="5581" width="5.44140625" style="283" bestFit="1" customWidth="1"/>
    <col min="5582" max="5582" width="5.77734375" style="283" bestFit="1" customWidth="1"/>
    <col min="5583" max="5799" width="9" style="283"/>
    <col min="5800" max="5800" width="9.33203125" style="283" customWidth="1"/>
    <col min="5801" max="5801" width="34.77734375" style="283" customWidth="1"/>
    <col min="5802" max="5802" width="5.88671875" style="283" customWidth="1"/>
    <col min="5803" max="5803" width="9.33203125" style="283" customWidth="1"/>
    <col min="5804" max="5804" width="9" style="283" customWidth="1"/>
    <col min="5805" max="5805" width="11.109375" style="283" customWidth="1"/>
    <col min="5806" max="5806" width="18.109375" style="283" customWidth="1"/>
    <col min="5807" max="5807" width="6.33203125" style="283" customWidth="1"/>
    <col min="5808" max="5808" width="8" style="283" customWidth="1"/>
    <col min="5809" max="5810" width="6.33203125" style="283" customWidth="1"/>
    <col min="5811" max="5812" width="8" style="283" customWidth="1"/>
    <col min="5813" max="5814" width="4.77734375" style="283" customWidth="1"/>
    <col min="5815" max="5818" width="7.77734375" style="283" customWidth="1"/>
    <col min="5819" max="5819" width="7.88671875" style="283" customWidth="1"/>
    <col min="5820" max="5820" width="7.6640625" style="283" customWidth="1"/>
    <col min="5821" max="5821" width="7.109375" style="283" customWidth="1"/>
    <col min="5822" max="5822" width="7.21875" style="283" customWidth="1"/>
    <col min="5823" max="5823" width="7.33203125" style="283" customWidth="1"/>
    <col min="5824" max="5824" width="5.6640625" style="283" customWidth="1"/>
    <col min="5825" max="5825" width="6" style="283" customWidth="1"/>
    <col min="5826" max="5826" width="8" style="283" customWidth="1"/>
    <col min="5827" max="5836" width="7.77734375" style="283" customWidth="1"/>
    <col min="5837" max="5837" width="5.44140625" style="283" bestFit="1" customWidth="1"/>
    <col min="5838" max="5838" width="5.77734375" style="283" bestFit="1" customWidth="1"/>
    <col min="5839" max="6055" width="9" style="283"/>
    <col min="6056" max="6056" width="9.33203125" style="283" customWidth="1"/>
    <col min="6057" max="6057" width="34.77734375" style="283" customWidth="1"/>
    <col min="6058" max="6058" width="5.88671875" style="283" customWidth="1"/>
    <col min="6059" max="6059" width="9.33203125" style="283" customWidth="1"/>
    <col min="6060" max="6060" width="9" style="283" customWidth="1"/>
    <col min="6061" max="6061" width="11.109375" style="283" customWidth="1"/>
    <col min="6062" max="6062" width="18.109375" style="283" customWidth="1"/>
    <col min="6063" max="6063" width="6.33203125" style="283" customWidth="1"/>
    <col min="6064" max="6064" width="8" style="283" customWidth="1"/>
    <col min="6065" max="6066" width="6.33203125" style="283" customWidth="1"/>
    <col min="6067" max="6068" width="8" style="283" customWidth="1"/>
    <col min="6069" max="6070" width="4.77734375" style="283" customWidth="1"/>
    <col min="6071" max="6074" width="7.77734375" style="283" customWidth="1"/>
    <col min="6075" max="6075" width="7.88671875" style="283" customWidth="1"/>
    <col min="6076" max="6076" width="7.6640625" style="283" customWidth="1"/>
    <col min="6077" max="6077" width="7.109375" style="283" customWidth="1"/>
    <col min="6078" max="6078" width="7.21875" style="283" customWidth="1"/>
    <col min="6079" max="6079" width="7.33203125" style="283" customWidth="1"/>
    <col min="6080" max="6080" width="5.6640625" style="283" customWidth="1"/>
    <col min="6081" max="6081" width="6" style="283" customWidth="1"/>
    <col min="6082" max="6082" width="8" style="283" customWidth="1"/>
    <col min="6083" max="6092" width="7.77734375" style="283" customWidth="1"/>
    <col min="6093" max="6093" width="5.44140625" style="283" bestFit="1" customWidth="1"/>
    <col min="6094" max="6094" width="5.77734375" style="283" bestFit="1" customWidth="1"/>
    <col min="6095" max="6311" width="9" style="283"/>
    <col min="6312" max="6312" width="9.33203125" style="283" customWidth="1"/>
    <col min="6313" max="6313" width="34.77734375" style="283" customWidth="1"/>
    <col min="6314" max="6314" width="5.88671875" style="283" customWidth="1"/>
    <col min="6315" max="6315" width="9.33203125" style="283" customWidth="1"/>
    <col min="6316" max="6316" width="9" style="283" customWidth="1"/>
    <col min="6317" max="6317" width="11.109375" style="283" customWidth="1"/>
    <col min="6318" max="6318" width="18.109375" style="283" customWidth="1"/>
    <col min="6319" max="6319" width="6.33203125" style="283" customWidth="1"/>
    <col min="6320" max="6320" width="8" style="283" customWidth="1"/>
    <col min="6321" max="6322" width="6.33203125" style="283" customWidth="1"/>
    <col min="6323" max="6324" width="8" style="283" customWidth="1"/>
    <col min="6325" max="6326" width="4.77734375" style="283" customWidth="1"/>
    <col min="6327" max="6330" width="7.77734375" style="283" customWidth="1"/>
    <col min="6331" max="6331" width="7.88671875" style="283" customWidth="1"/>
    <col min="6332" max="6332" width="7.6640625" style="283" customWidth="1"/>
    <col min="6333" max="6333" width="7.109375" style="283" customWidth="1"/>
    <col min="6334" max="6334" width="7.21875" style="283" customWidth="1"/>
    <col min="6335" max="6335" width="7.33203125" style="283" customWidth="1"/>
    <col min="6336" max="6336" width="5.6640625" style="283" customWidth="1"/>
    <col min="6337" max="6337" width="6" style="283" customWidth="1"/>
    <col min="6338" max="6338" width="8" style="283" customWidth="1"/>
    <col min="6339" max="6348" width="7.77734375" style="283" customWidth="1"/>
    <col min="6349" max="6349" width="5.44140625" style="283" bestFit="1" customWidth="1"/>
    <col min="6350" max="6350" width="5.77734375" style="283" bestFit="1" customWidth="1"/>
    <col min="6351" max="6567" width="9" style="283"/>
    <col min="6568" max="6568" width="9.33203125" style="283" customWidth="1"/>
    <col min="6569" max="6569" width="34.77734375" style="283" customWidth="1"/>
    <col min="6570" max="6570" width="5.88671875" style="283" customWidth="1"/>
    <col min="6571" max="6571" width="9.33203125" style="283" customWidth="1"/>
    <col min="6572" max="6572" width="9" style="283" customWidth="1"/>
    <col min="6573" max="6573" width="11.109375" style="283" customWidth="1"/>
    <col min="6574" max="6574" width="18.109375" style="283" customWidth="1"/>
    <col min="6575" max="6575" width="6.33203125" style="283" customWidth="1"/>
    <col min="6576" max="6576" width="8" style="283" customWidth="1"/>
    <col min="6577" max="6578" width="6.33203125" style="283" customWidth="1"/>
    <col min="6579" max="6580" width="8" style="283" customWidth="1"/>
    <col min="6581" max="6582" width="4.77734375" style="283" customWidth="1"/>
    <col min="6583" max="6586" width="7.77734375" style="283" customWidth="1"/>
    <col min="6587" max="6587" width="7.88671875" style="283" customWidth="1"/>
    <col min="6588" max="6588" width="7.6640625" style="283" customWidth="1"/>
    <col min="6589" max="6589" width="7.109375" style="283" customWidth="1"/>
    <col min="6590" max="6590" width="7.21875" style="283" customWidth="1"/>
    <col min="6591" max="6591" width="7.33203125" style="283" customWidth="1"/>
    <col min="6592" max="6592" width="5.6640625" style="283" customWidth="1"/>
    <col min="6593" max="6593" width="6" style="283" customWidth="1"/>
    <col min="6594" max="6594" width="8" style="283" customWidth="1"/>
    <col min="6595" max="6604" width="7.77734375" style="283" customWidth="1"/>
    <col min="6605" max="6605" width="5.44140625" style="283" bestFit="1" customWidth="1"/>
    <col min="6606" max="6606" width="5.77734375" style="283" bestFit="1" customWidth="1"/>
    <col min="6607" max="6823" width="9" style="283"/>
    <col min="6824" max="6824" width="9.33203125" style="283" customWidth="1"/>
    <col min="6825" max="6825" width="34.77734375" style="283" customWidth="1"/>
    <col min="6826" max="6826" width="5.88671875" style="283" customWidth="1"/>
    <col min="6827" max="6827" width="9.33203125" style="283" customWidth="1"/>
    <col min="6828" max="6828" width="9" style="283" customWidth="1"/>
    <col min="6829" max="6829" width="11.109375" style="283" customWidth="1"/>
    <col min="6830" max="6830" width="18.109375" style="283" customWidth="1"/>
    <col min="6831" max="6831" width="6.33203125" style="283" customWidth="1"/>
    <col min="6832" max="6832" width="8" style="283" customWidth="1"/>
    <col min="6833" max="6834" width="6.33203125" style="283" customWidth="1"/>
    <col min="6835" max="6836" width="8" style="283" customWidth="1"/>
    <col min="6837" max="6838" width="4.77734375" style="283" customWidth="1"/>
    <col min="6839" max="6842" width="7.77734375" style="283" customWidth="1"/>
    <col min="6843" max="6843" width="7.88671875" style="283" customWidth="1"/>
    <col min="6844" max="6844" width="7.6640625" style="283" customWidth="1"/>
    <col min="6845" max="6845" width="7.109375" style="283" customWidth="1"/>
    <col min="6846" max="6846" width="7.21875" style="283" customWidth="1"/>
    <col min="6847" max="6847" width="7.33203125" style="283" customWidth="1"/>
    <col min="6848" max="6848" width="5.6640625" style="283" customWidth="1"/>
    <col min="6849" max="6849" width="6" style="283" customWidth="1"/>
    <col min="6850" max="6850" width="8" style="283" customWidth="1"/>
    <col min="6851" max="6860" width="7.77734375" style="283" customWidth="1"/>
    <col min="6861" max="6861" width="5.44140625" style="283" bestFit="1" customWidth="1"/>
    <col min="6862" max="6862" width="5.77734375" style="283" bestFit="1" customWidth="1"/>
    <col min="6863" max="7079" width="9" style="283"/>
    <col min="7080" max="7080" width="9.33203125" style="283" customWidth="1"/>
    <col min="7081" max="7081" width="34.77734375" style="283" customWidth="1"/>
    <col min="7082" max="7082" width="5.88671875" style="283" customWidth="1"/>
    <col min="7083" max="7083" width="9.33203125" style="283" customWidth="1"/>
    <col min="7084" max="7084" width="9" style="283" customWidth="1"/>
    <col min="7085" max="7085" width="11.109375" style="283" customWidth="1"/>
    <col min="7086" max="7086" width="18.109375" style="283" customWidth="1"/>
    <col min="7087" max="7087" width="6.33203125" style="283" customWidth="1"/>
    <col min="7088" max="7088" width="8" style="283" customWidth="1"/>
    <col min="7089" max="7090" width="6.33203125" style="283" customWidth="1"/>
    <col min="7091" max="7092" width="8" style="283" customWidth="1"/>
    <col min="7093" max="7094" width="4.77734375" style="283" customWidth="1"/>
    <col min="7095" max="7098" width="7.77734375" style="283" customWidth="1"/>
    <col min="7099" max="7099" width="7.88671875" style="283" customWidth="1"/>
    <col min="7100" max="7100" width="7.6640625" style="283" customWidth="1"/>
    <col min="7101" max="7101" width="7.109375" style="283" customWidth="1"/>
    <col min="7102" max="7102" width="7.21875" style="283" customWidth="1"/>
    <col min="7103" max="7103" width="7.33203125" style="283" customWidth="1"/>
    <col min="7104" max="7104" width="5.6640625" style="283" customWidth="1"/>
    <col min="7105" max="7105" width="6" style="283" customWidth="1"/>
    <col min="7106" max="7106" width="8" style="283" customWidth="1"/>
    <col min="7107" max="7116" width="7.77734375" style="283" customWidth="1"/>
    <col min="7117" max="7117" width="5.44140625" style="283" bestFit="1" customWidth="1"/>
    <col min="7118" max="7118" width="5.77734375" style="283" bestFit="1" customWidth="1"/>
    <col min="7119" max="7335" width="9" style="283"/>
    <col min="7336" max="7336" width="9.33203125" style="283" customWidth="1"/>
    <col min="7337" max="7337" width="34.77734375" style="283" customWidth="1"/>
    <col min="7338" max="7338" width="5.88671875" style="283" customWidth="1"/>
    <col min="7339" max="7339" width="9.33203125" style="283" customWidth="1"/>
    <col min="7340" max="7340" width="9" style="283" customWidth="1"/>
    <col min="7341" max="7341" width="11.109375" style="283" customWidth="1"/>
    <col min="7342" max="7342" width="18.109375" style="283" customWidth="1"/>
    <col min="7343" max="7343" width="6.33203125" style="283" customWidth="1"/>
    <col min="7344" max="7344" width="8" style="283" customWidth="1"/>
    <col min="7345" max="7346" width="6.33203125" style="283" customWidth="1"/>
    <col min="7347" max="7348" width="8" style="283" customWidth="1"/>
    <col min="7349" max="7350" width="4.77734375" style="283" customWidth="1"/>
    <col min="7351" max="7354" width="7.77734375" style="283" customWidth="1"/>
    <col min="7355" max="7355" width="7.88671875" style="283" customWidth="1"/>
    <col min="7356" max="7356" width="7.6640625" style="283" customWidth="1"/>
    <col min="7357" max="7357" width="7.109375" style="283" customWidth="1"/>
    <col min="7358" max="7358" width="7.21875" style="283" customWidth="1"/>
    <col min="7359" max="7359" width="7.33203125" style="283" customWidth="1"/>
    <col min="7360" max="7360" width="5.6640625" style="283" customWidth="1"/>
    <col min="7361" max="7361" width="6" style="283" customWidth="1"/>
    <col min="7362" max="7362" width="8" style="283" customWidth="1"/>
    <col min="7363" max="7372" width="7.77734375" style="283" customWidth="1"/>
    <col min="7373" max="7373" width="5.44140625" style="283" bestFit="1" customWidth="1"/>
    <col min="7374" max="7374" width="5.77734375" style="283" bestFit="1" customWidth="1"/>
    <col min="7375" max="7591" width="9" style="283"/>
    <col min="7592" max="7592" width="9.33203125" style="283" customWidth="1"/>
    <col min="7593" max="7593" width="34.77734375" style="283" customWidth="1"/>
    <col min="7594" max="7594" width="5.88671875" style="283" customWidth="1"/>
    <col min="7595" max="7595" width="9.33203125" style="283" customWidth="1"/>
    <col min="7596" max="7596" width="9" style="283" customWidth="1"/>
    <col min="7597" max="7597" width="11.109375" style="283" customWidth="1"/>
    <col min="7598" max="7598" width="18.109375" style="283" customWidth="1"/>
    <col min="7599" max="7599" width="6.33203125" style="283" customWidth="1"/>
    <col min="7600" max="7600" width="8" style="283" customWidth="1"/>
    <col min="7601" max="7602" width="6.33203125" style="283" customWidth="1"/>
    <col min="7603" max="7604" width="8" style="283" customWidth="1"/>
    <col min="7605" max="7606" width="4.77734375" style="283" customWidth="1"/>
    <col min="7607" max="7610" width="7.77734375" style="283" customWidth="1"/>
    <col min="7611" max="7611" width="7.88671875" style="283" customWidth="1"/>
    <col min="7612" max="7612" width="7.6640625" style="283" customWidth="1"/>
    <col min="7613" max="7613" width="7.109375" style="283" customWidth="1"/>
    <col min="7614" max="7614" width="7.21875" style="283" customWidth="1"/>
    <col min="7615" max="7615" width="7.33203125" style="283" customWidth="1"/>
    <col min="7616" max="7616" width="5.6640625" style="283" customWidth="1"/>
    <col min="7617" max="7617" width="6" style="283" customWidth="1"/>
    <col min="7618" max="7618" width="8" style="283" customWidth="1"/>
    <col min="7619" max="7628" width="7.77734375" style="283" customWidth="1"/>
    <col min="7629" max="7629" width="5.44140625" style="283" bestFit="1" customWidth="1"/>
    <col min="7630" max="7630" width="5.77734375" style="283" bestFit="1" customWidth="1"/>
    <col min="7631" max="7847" width="9" style="283"/>
    <col min="7848" max="7848" width="9.33203125" style="283" customWidth="1"/>
    <col min="7849" max="7849" width="34.77734375" style="283" customWidth="1"/>
    <col min="7850" max="7850" width="5.88671875" style="283" customWidth="1"/>
    <col min="7851" max="7851" width="9.33203125" style="283" customWidth="1"/>
    <col min="7852" max="7852" width="9" style="283" customWidth="1"/>
    <col min="7853" max="7853" width="11.109375" style="283" customWidth="1"/>
    <col min="7854" max="7854" width="18.109375" style="283" customWidth="1"/>
    <col min="7855" max="7855" width="6.33203125" style="283" customWidth="1"/>
    <col min="7856" max="7856" width="8" style="283" customWidth="1"/>
    <col min="7857" max="7858" width="6.33203125" style="283" customWidth="1"/>
    <col min="7859" max="7860" width="8" style="283" customWidth="1"/>
    <col min="7861" max="7862" width="4.77734375" style="283" customWidth="1"/>
    <col min="7863" max="7866" width="7.77734375" style="283" customWidth="1"/>
    <col min="7867" max="7867" width="7.88671875" style="283" customWidth="1"/>
    <col min="7868" max="7868" width="7.6640625" style="283" customWidth="1"/>
    <col min="7869" max="7869" width="7.109375" style="283" customWidth="1"/>
    <col min="7870" max="7870" width="7.21875" style="283" customWidth="1"/>
    <col min="7871" max="7871" width="7.33203125" style="283" customWidth="1"/>
    <col min="7872" max="7872" width="5.6640625" style="283" customWidth="1"/>
    <col min="7873" max="7873" width="6" style="283" customWidth="1"/>
    <col min="7874" max="7874" width="8" style="283" customWidth="1"/>
    <col min="7875" max="7884" width="7.77734375" style="283" customWidth="1"/>
    <col min="7885" max="7885" width="5.44140625" style="283" bestFit="1" customWidth="1"/>
    <col min="7886" max="7886" width="5.77734375" style="283" bestFit="1" customWidth="1"/>
    <col min="7887" max="8103" width="9" style="283"/>
    <col min="8104" max="8104" width="9.33203125" style="283" customWidth="1"/>
    <col min="8105" max="8105" width="34.77734375" style="283" customWidth="1"/>
    <col min="8106" max="8106" width="5.88671875" style="283" customWidth="1"/>
    <col min="8107" max="8107" width="9.33203125" style="283" customWidth="1"/>
    <col min="8108" max="8108" width="9" style="283" customWidth="1"/>
    <col min="8109" max="8109" width="11.109375" style="283" customWidth="1"/>
    <col min="8110" max="8110" width="18.109375" style="283" customWidth="1"/>
    <col min="8111" max="8111" width="6.33203125" style="283" customWidth="1"/>
    <col min="8112" max="8112" width="8" style="283" customWidth="1"/>
    <col min="8113" max="8114" width="6.33203125" style="283" customWidth="1"/>
    <col min="8115" max="8116" width="8" style="283" customWidth="1"/>
    <col min="8117" max="8118" width="4.77734375" style="283" customWidth="1"/>
    <col min="8119" max="8122" width="7.77734375" style="283" customWidth="1"/>
    <col min="8123" max="8123" width="7.88671875" style="283" customWidth="1"/>
    <col min="8124" max="8124" width="7.6640625" style="283" customWidth="1"/>
    <col min="8125" max="8125" width="7.109375" style="283" customWidth="1"/>
    <col min="8126" max="8126" width="7.21875" style="283" customWidth="1"/>
    <col min="8127" max="8127" width="7.33203125" style="283" customWidth="1"/>
    <col min="8128" max="8128" width="5.6640625" style="283" customWidth="1"/>
    <col min="8129" max="8129" width="6" style="283" customWidth="1"/>
    <col min="8130" max="8130" width="8" style="283" customWidth="1"/>
    <col min="8131" max="8140" width="7.77734375" style="283" customWidth="1"/>
    <col min="8141" max="8141" width="5.44140625" style="283" bestFit="1" customWidth="1"/>
    <col min="8142" max="8142" width="5.77734375" style="283" bestFit="1" customWidth="1"/>
    <col min="8143" max="8359" width="9" style="283"/>
    <col min="8360" max="8360" width="9.33203125" style="283" customWidth="1"/>
    <col min="8361" max="8361" width="34.77734375" style="283" customWidth="1"/>
    <col min="8362" max="8362" width="5.88671875" style="283" customWidth="1"/>
    <col min="8363" max="8363" width="9.33203125" style="283" customWidth="1"/>
    <col min="8364" max="8364" width="9" style="283" customWidth="1"/>
    <col min="8365" max="8365" width="11.109375" style="283" customWidth="1"/>
    <col min="8366" max="8366" width="18.109375" style="283" customWidth="1"/>
    <col min="8367" max="8367" width="6.33203125" style="283" customWidth="1"/>
    <col min="8368" max="8368" width="8" style="283" customWidth="1"/>
    <col min="8369" max="8370" width="6.33203125" style="283" customWidth="1"/>
    <col min="8371" max="8372" width="8" style="283" customWidth="1"/>
    <col min="8373" max="8374" width="4.77734375" style="283" customWidth="1"/>
    <col min="8375" max="8378" width="7.77734375" style="283" customWidth="1"/>
    <col min="8379" max="8379" width="7.88671875" style="283" customWidth="1"/>
    <col min="8380" max="8380" width="7.6640625" style="283" customWidth="1"/>
    <col min="8381" max="8381" width="7.109375" style="283" customWidth="1"/>
    <col min="8382" max="8382" width="7.21875" style="283" customWidth="1"/>
    <col min="8383" max="8383" width="7.33203125" style="283" customWidth="1"/>
    <col min="8384" max="8384" width="5.6640625" style="283" customWidth="1"/>
    <col min="8385" max="8385" width="6" style="283" customWidth="1"/>
    <col min="8386" max="8386" width="8" style="283" customWidth="1"/>
    <col min="8387" max="8396" width="7.77734375" style="283" customWidth="1"/>
    <col min="8397" max="8397" width="5.44140625" style="283" bestFit="1" customWidth="1"/>
    <col min="8398" max="8398" width="5.77734375" style="283" bestFit="1" customWidth="1"/>
    <col min="8399" max="8615" width="9" style="283"/>
    <col min="8616" max="8616" width="9.33203125" style="283" customWidth="1"/>
    <col min="8617" max="8617" width="34.77734375" style="283" customWidth="1"/>
    <col min="8618" max="8618" width="5.88671875" style="283" customWidth="1"/>
    <col min="8619" max="8619" width="9.33203125" style="283" customWidth="1"/>
    <col min="8620" max="8620" width="9" style="283" customWidth="1"/>
    <col min="8621" max="8621" width="11.109375" style="283" customWidth="1"/>
    <col min="8622" max="8622" width="18.109375" style="283" customWidth="1"/>
    <col min="8623" max="8623" width="6.33203125" style="283" customWidth="1"/>
    <col min="8624" max="8624" width="8" style="283" customWidth="1"/>
    <col min="8625" max="8626" width="6.33203125" style="283" customWidth="1"/>
    <col min="8627" max="8628" width="8" style="283" customWidth="1"/>
    <col min="8629" max="8630" width="4.77734375" style="283" customWidth="1"/>
    <col min="8631" max="8634" width="7.77734375" style="283" customWidth="1"/>
    <col min="8635" max="8635" width="7.88671875" style="283" customWidth="1"/>
    <col min="8636" max="8636" width="7.6640625" style="283" customWidth="1"/>
    <col min="8637" max="8637" width="7.109375" style="283" customWidth="1"/>
    <col min="8638" max="8638" width="7.21875" style="283" customWidth="1"/>
    <col min="8639" max="8639" width="7.33203125" style="283" customWidth="1"/>
    <col min="8640" max="8640" width="5.6640625" style="283" customWidth="1"/>
    <col min="8641" max="8641" width="6" style="283" customWidth="1"/>
    <col min="8642" max="8642" width="8" style="283" customWidth="1"/>
    <col min="8643" max="8652" width="7.77734375" style="283" customWidth="1"/>
    <col min="8653" max="8653" width="5.44140625" style="283" bestFit="1" customWidth="1"/>
    <col min="8654" max="8654" width="5.77734375" style="283" bestFit="1" customWidth="1"/>
    <col min="8655" max="8871" width="9" style="283"/>
    <col min="8872" max="8872" width="9.33203125" style="283" customWidth="1"/>
    <col min="8873" max="8873" width="34.77734375" style="283" customWidth="1"/>
    <col min="8874" max="8874" width="5.88671875" style="283" customWidth="1"/>
    <col min="8875" max="8875" width="9.33203125" style="283" customWidth="1"/>
    <col min="8876" max="8876" width="9" style="283" customWidth="1"/>
    <col min="8877" max="8877" width="11.109375" style="283" customWidth="1"/>
    <col min="8878" max="8878" width="18.109375" style="283" customWidth="1"/>
    <col min="8879" max="8879" width="6.33203125" style="283" customWidth="1"/>
    <col min="8880" max="8880" width="8" style="283" customWidth="1"/>
    <col min="8881" max="8882" width="6.33203125" style="283" customWidth="1"/>
    <col min="8883" max="8884" width="8" style="283" customWidth="1"/>
    <col min="8885" max="8886" width="4.77734375" style="283" customWidth="1"/>
    <col min="8887" max="8890" width="7.77734375" style="283" customWidth="1"/>
    <col min="8891" max="8891" width="7.88671875" style="283" customWidth="1"/>
    <col min="8892" max="8892" width="7.6640625" style="283" customWidth="1"/>
    <col min="8893" max="8893" width="7.109375" style="283" customWidth="1"/>
    <col min="8894" max="8894" width="7.21875" style="283" customWidth="1"/>
    <col min="8895" max="8895" width="7.33203125" style="283" customWidth="1"/>
    <col min="8896" max="8896" width="5.6640625" style="283" customWidth="1"/>
    <col min="8897" max="8897" width="6" style="283" customWidth="1"/>
    <col min="8898" max="8898" width="8" style="283" customWidth="1"/>
    <col min="8899" max="8908" width="7.77734375" style="283" customWidth="1"/>
    <col min="8909" max="8909" width="5.44140625" style="283" bestFit="1" customWidth="1"/>
    <col min="8910" max="8910" width="5.77734375" style="283" bestFit="1" customWidth="1"/>
    <col min="8911" max="9127" width="9" style="283"/>
    <col min="9128" max="9128" width="9.33203125" style="283" customWidth="1"/>
    <col min="9129" max="9129" width="34.77734375" style="283" customWidth="1"/>
    <col min="9130" max="9130" width="5.88671875" style="283" customWidth="1"/>
    <col min="9131" max="9131" width="9.33203125" style="283" customWidth="1"/>
    <col min="9132" max="9132" width="9" style="283" customWidth="1"/>
    <col min="9133" max="9133" width="11.109375" style="283" customWidth="1"/>
    <col min="9134" max="9134" width="18.109375" style="283" customWidth="1"/>
    <col min="9135" max="9135" width="6.33203125" style="283" customWidth="1"/>
    <col min="9136" max="9136" width="8" style="283" customWidth="1"/>
    <col min="9137" max="9138" width="6.33203125" style="283" customWidth="1"/>
    <col min="9139" max="9140" width="8" style="283" customWidth="1"/>
    <col min="9141" max="9142" width="4.77734375" style="283" customWidth="1"/>
    <col min="9143" max="9146" width="7.77734375" style="283" customWidth="1"/>
    <col min="9147" max="9147" width="7.88671875" style="283" customWidth="1"/>
    <col min="9148" max="9148" width="7.6640625" style="283" customWidth="1"/>
    <col min="9149" max="9149" width="7.109375" style="283" customWidth="1"/>
    <col min="9150" max="9150" width="7.21875" style="283" customWidth="1"/>
    <col min="9151" max="9151" width="7.33203125" style="283" customWidth="1"/>
    <col min="9152" max="9152" width="5.6640625" style="283" customWidth="1"/>
    <col min="9153" max="9153" width="6" style="283" customWidth="1"/>
    <col min="9154" max="9154" width="8" style="283" customWidth="1"/>
    <col min="9155" max="9164" width="7.77734375" style="283" customWidth="1"/>
    <col min="9165" max="9165" width="5.44140625" style="283" bestFit="1" customWidth="1"/>
    <col min="9166" max="9166" width="5.77734375" style="283" bestFit="1" customWidth="1"/>
    <col min="9167" max="9383" width="9" style="283"/>
    <col min="9384" max="9384" width="9.33203125" style="283" customWidth="1"/>
    <col min="9385" max="9385" width="34.77734375" style="283" customWidth="1"/>
    <col min="9386" max="9386" width="5.88671875" style="283" customWidth="1"/>
    <col min="9387" max="9387" width="9.33203125" style="283" customWidth="1"/>
    <col min="9388" max="9388" width="9" style="283" customWidth="1"/>
    <col min="9389" max="9389" width="11.109375" style="283" customWidth="1"/>
    <col min="9390" max="9390" width="18.109375" style="283" customWidth="1"/>
    <col min="9391" max="9391" width="6.33203125" style="283" customWidth="1"/>
    <col min="9392" max="9392" width="8" style="283" customWidth="1"/>
    <col min="9393" max="9394" width="6.33203125" style="283" customWidth="1"/>
    <col min="9395" max="9396" width="8" style="283" customWidth="1"/>
    <col min="9397" max="9398" width="4.77734375" style="283" customWidth="1"/>
    <col min="9399" max="9402" width="7.77734375" style="283" customWidth="1"/>
    <col min="9403" max="9403" width="7.88671875" style="283" customWidth="1"/>
    <col min="9404" max="9404" width="7.6640625" style="283" customWidth="1"/>
    <col min="9405" max="9405" width="7.109375" style="283" customWidth="1"/>
    <col min="9406" max="9406" width="7.21875" style="283" customWidth="1"/>
    <col min="9407" max="9407" width="7.33203125" style="283" customWidth="1"/>
    <col min="9408" max="9408" width="5.6640625" style="283" customWidth="1"/>
    <col min="9409" max="9409" width="6" style="283" customWidth="1"/>
    <col min="9410" max="9410" width="8" style="283" customWidth="1"/>
    <col min="9411" max="9420" width="7.77734375" style="283" customWidth="1"/>
    <col min="9421" max="9421" width="5.44140625" style="283" bestFit="1" customWidth="1"/>
    <col min="9422" max="9422" width="5.77734375" style="283" bestFit="1" customWidth="1"/>
    <col min="9423" max="9639" width="9" style="283"/>
    <col min="9640" max="9640" width="9.33203125" style="283" customWidth="1"/>
    <col min="9641" max="9641" width="34.77734375" style="283" customWidth="1"/>
    <col min="9642" max="9642" width="5.88671875" style="283" customWidth="1"/>
    <col min="9643" max="9643" width="9.33203125" style="283" customWidth="1"/>
    <col min="9644" max="9644" width="9" style="283" customWidth="1"/>
    <col min="9645" max="9645" width="11.109375" style="283" customWidth="1"/>
    <col min="9646" max="9646" width="18.109375" style="283" customWidth="1"/>
    <col min="9647" max="9647" width="6.33203125" style="283" customWidth="1"/>
    <col min="9648" max="9648" width="8" style="283" customWidth="1"/>
    <col min="9649" max="9650" width="6.33203125" style="283" customWidth="1"/>
    <col min="9651" max="9652" width="8" style="283" customWidth="1"/>
    <col min="9653" max="9654" width="4.77734375" style="283" customWidth="1"/>
    <col min="9655" max="9658" width="7.77734375" style="283" customWidth="1"/>
    <col min="9659" max="9659" width="7.88671875" style="283" customWidth="1"/>
    <col min="9660" max="9660" width="7.6640625" style="283" customWidth="1"/>
    <col min="9661" max="9661" width="7.109375" style="283" customWidth="1"/>
    <col min="9662" max="9662" width="7.21875" style="283" customWidth="1"/>
    <col min="9663" max="9663" width="7.33203125" style="283" customWidth="1"/>
    <col min="9664" max="9664" width="5.6640625" style="283" customWidth="1"/>
    <col min="9665" max="9665" width="6" style="283" customWidth="1"/>
    <col min="9666" max="9666" width="8" style="283" customWidth="1"/>
    <col min="9667" max="9676" width="7.77734375" style="283" customWidth="1"/>
    <col min="9677" max="9677" width="5.44140625" style="283" bestFit="1" customWidth="1"/>
    <col min="9678" max="9678" width="5.77734375" style="283" bestFit="1" customWidth="1"/>
    <col min="9679" max="9895" width="9" style="283"/>
    <col min="9896" max="9896" width="9.33203125" style="283" customWidth="1"/>
    <col min="9897" max="9897" width="34.77734375" style="283" customWidth="1"/>
    <col min="9898" max="9898" width="5.88671875" style="283" customWidth="1"/>
    <col min="9899" max="9899" width="9.33203125" style="283" customWidth="1"/>
    <col min="9900" max="9900" width="9" style="283" customWidth="1"/>
    <col min="9901" max="9901" width="11.109375" style="283" customWidth="1"/>
    <col min="9902" max="9902" width="18.109375" style="283" customWidth="1"/>
    <col min="9903" max="9903" width="6.33203125" style="283" customWidth="1"/>
    <col min="9904" max="9904" width="8" style="283" customWidth="1"/>
    <col min="9905" max="9906" width="6.33203125" style="283" customWidth="1"/>
    <col min="9907" max="9908" width="8" style="283" customWidth="1"/>
    <col min="9909" max="9910" width="4.77734375" style="283" customWidth="1"/>
    <col min="9911" max="9914" width="7.77734375" style="283" customWidth="1"/>
    <col min="9915" max="9915" width="7.88671875" style="283" customWidth="1"/>
    <col min="9916" max="9916" width="7.6640625" style="283" customWidth="1"/>
    <col min="9917" max="9917" width="7.109375" style="283" customWidth="1"/>
    <col min="9918" max="9918" width="7.21875" style="283" customWidth="1"/>
    <col min="9919" max="9919" width="7.33203125" style="283" customWidth="1"/>
    <col min="9920" max="9920" width="5.6640625" style="283" customWidth="1"/>
    <col min="9921" max="9921" width="6" style="283" customWidth="1"/>
    <col min="9922" max="9922" width="8" style="283" customWidth="1"/>
    <col min="9923" max="9932" width="7.77734375" style="283" customWidth="1"/>
    <col min="9933" max="9933" width="5.44140625" style="283" bestFit="1" customWidth="1"/>
    <col min="9934" max="9934" width="5.77734375" style="283" bestFit="1" customWidth="1"/>
    <col min="9935" max="10151" width="9" style="283"/>
    <col min="10152" max="10152" width="9.33203125" style="283" customWidth="1"/>
    <col min="10153" max="10153" width="34.77734375" style="283" customWidth="1"/>
    <col min="10154" max="10154" width="5.88671875" style="283" customWidth="1"/>
    <col min="10155" max="10155" width="9.33203125" style="283" customWidth="1"/>
    <col min="10156" max="10156" width="9" style="283" customWidth="1"/>
    <col min="10157" max="10157" width="11.109375" style="283" customWidth="1"/>
    <col min="10158" max="10158" width="18.109375" style="283" customWidth="1"/>
    <col min="10159" max="10159" width="6.33203125" style="283" customWidth="1"/>
    <col min="10160" max="10160" width="8" style="283" customWidth="1"/>
    <col min="10161" max="10162" width="6.33203125" style="283" customWidth="1"/>
    <col min="10163" max="10164" width="8" style="283" customWidth="1"/>
    <col min="10165" max="10166" width="4.77734375" style="283" customWidth="1"/>
    <col min="10167" max="10170" width="7.77734375" style="283" customWidth="1"/>
    <col min="10171" max="10171" width="7.88671875" style="283" customWidth="1"/>
    <col min="10172" max="10172" width="7.6640625" style="283" customWidth="1"/>
    <col min="10173" max="10173" width="7.109375" style="283" customWidth="1"/>
    <col min="10174" max="10174" width="7.21875" style="283" customWidth="1"/>
    <col min="10175" max="10175" width="7.33203125" style="283" customWidth="1"/>
    <col min="10176" max="10176" width="5.6640625" style="283" customWidth="1"/>
    <col min="10177" max="10177" width="6" style="283" customWidth="1"/>
    <col min="10178" max="10178" width="8" style="283" customWidth="1"/>
    <col min="10179" max="10188" width="7.77734375" style="283" customWidth="1"/>
    <col min="10189" max="10189" width="5.44140625" style="283" bestFit="1" customWidth="1"/>
    <col min="10190" max="10190" width="5.77734375" style="283" bestFit="1" customWidth="1"/>
    <col min="10191" max="10407" width="9" style="283"/>
    <col min="10408" max="10408" width="9.33203125" style="283" customWidth="1"/>
    <col min="10409" max="10409" width="34.77734375" style="283" customWidth="1"/>
    <col min="10410" max="10410" width="5.88671875" style="283" customWidth="1"/>
    <col min="10411" max="10411" width="9.33203125" style="283" customWidth="1"/>
    <col min="10412" max="10412" width="9" style="283" customWidth="1"/>
    <col min="10413" max="10413" width="11.109375" style="283" customWidth="1"/>
    <col min="10414" max="10414" width="18.109375" style="283" customWidth="1"/>
    <col min="10415" max="10415" width="6.33203125" style="283" customWidth="1"/>
    <col min="10416" max="10416" width="8" style="283" customWidth="1"/>
    <col min="10417" max="10418" width="6.33203125" style="283" customWidth="1"/>
    <col min="10419" max="10420" width="8" style="283" customWidth="1"/>
    <col min="10421" max="10422" width="4.77734375" style="283" customWidth="1"/>
    <col min="10423" max="10426" width="7.77734375" style="283" customWidth="1"/>
    <col min="10427" max="10427" width="7.88671875" style="283" customWidth="1"/>
    <col min="10428" max="10428" width="7.6640625" style="283" customWidth="1"/>
    <col min="10429" max="10429" width="7.109375" style="283" customWidth="1"/>
    <col min="10430" max="10430" width="7.21875" style="283" customWidth="1"/>
    <col min="10431" max="10431" width="7.33203125" style="283" customWidth="1"/>
    <col min="10432" max="10432" width="5.6640625" style="283" customWidth="1"/>
    <col min="10433" max="10433" width="6" style="283" customWidth="1"/>
    <col min="10434" max="10434" width="8" style="283" customWidth="1"/>
    <col min="10435" max="10444" width="7.77734375" style="283" customWidth="1"/>
    <col min="10445" max="10445" width="5.44140625" style="283" bestFit="1" customWidth="1"/>
    <col min="10446" max="10446" width="5.77734375" style="283" bestFit="1" customWidth="1"/>
    <col min="10447" max="10663" width="9" style="283"/>
    <col min="10664" max="10664" width="9.33203125" style="283" customWidth="1"/>
    <col min="10665" max="10665" width="34.77734375" style="283" customWidth="1"/>
    <col min="10666" max="10666" width="5.88671875" style="283" customWidth="1"/>
    <col min="10667" max="10667" width="9.33203125" style="283" customWidth="1"/>
    <col min="10668" max="10668" width="9" style="283" customWidth="1"/>
    <col min="10669" max="10669" width="11.109375" style="283" customWidth="1"/>
    <col min="10670" max="10670" width="18.109375" style="283" customWidth="1"/>
    <col min="10671" max="10671" width="6.33203125" style="283" customWidth="1"/>
    <col min="10672" max="10672" width="8" style="283" customWidth="1"/>
    <col min="10673" max="10674" width="6.33203125" style="283" customWidth="1"/>
    <col min="10675" max="10676" width="8" style="283" customWidth="1"/>
    <col min="10677" max="10678" width="4.77734375" style="283" customWidth="1"/>
    <col min="10679" max="10682" width="7.77734375" style="283" customWidth="1"/>
    <col min="10683" max="10683" width="7.88671875" style="283" customWidth="1"/>
    <col min="10684" max="10684" width="7.6640625" style="283" customWidth="1"/>
    <col min="10685" max="10685" width="7.109375" style="283" customWidth="1"/>
    <col min="10686" max="10686" width="7.21875" style="283" customWidth="1"/>
    <col min="10687" max="10687" width="7.33203125" style="283" customWidth="1"/>
    <col min="10688" max="10688" width="5.6640625" style="283" customWidth="1"/>
    <col min="10689" max="10689" width="6" style="283" customWidth="1"/>
    <col min="10690" max="10690" width="8" style="283" customWidth="1"/>
    <col min="10691" max="10700" width="7.77734375" style="283" customWidth="1"/>
    <col min="10701" max="10701" width="5.44140625" style="283" bestFit="1" customWidth="1"/>
    <col min="10702" max="10702" width="5.77734375" style="283" bestFit="1" customWidth="1"/>
    <col min="10703" max="10919" width="9" style="283"/>
    <col min="10920" max="10920" width="9.33203125" style="283" customWidth="1"/>
    <col min="10921" max="10921" width="34.77734375" style="283" customWidth="1"/>
    <col min="10922" max="10922" width="5.88671875" style="283" customWidth="1"/>
    <col min="10923" max="10923" width="9.33203125" style="283" customWidth="1"/>
    <col min="10924" max="10924" width="9" style="283" customWidth="1"/>
    <col min="10925" max="10925" width="11.109375" style="283" customWidth="1"/>
    <col min="10926" max="10926" width="18.109375" style="283" customWidth="1"/>
    <col min="10927" max="10927" width="6.33203125" style="283" customWidth="1"/>
    <col min="10928" max="10928" width="8" style="283" customWidth="1"/>
    <col min="10929" max="10930" width="6.33203125" style="283" customWidth="1"/>
    <col min="10931" max="10932" width="8" style="283" customWidth="1"/>
    <col min="10933" max="10934" width="4.77734375" style="283" customWidth="1"/>
    <col min="10935" max="10938" width="7.77734375" style="283" customWidth="1"/>
    <col min="10939" max="10939" width="7.88671875" style="283" customWidth="1"/>
    <col min="10940" max="10940" width="7.6640625" style="283" customWidth="1"/>
    <col min="10941" max="10941" width="7.109375" style="283" customWidth="1"/>
    <col min="10942" max="10942" width="7.21875" style="283" customWidth="1"/>
    <col min="10943" max="10943" width="7.33203125" style="283" customWidth="1"/>
    <col min="10944" max="10944" width="5.6640625" style="283" customWidth="1"/>
    <col min="10945" max="10945" width="6" style="283" customWidth="1"/>
    <col min="10946" max="10946" width="8" style="283" customWidth="1"/>
    <col min="10947" max="10956" width="7.77734375" style="283" customWidth="1"/>
    <col min="10957" max="10957" width="5.44140625" style="283" bestFit="1" customWidth="1"/>
    <col min="10958" max="10958" width="5.77734375" style="283" bestFit="1" customWidth="1"/>
    <col min="10959" max="11175" width="9" style="283"/>
    <col min="11176" max="11176" width="9.33203125" style="283" customWidth="1"/>
    <col min="11177" max="11177" width="34.77734375" style="283" customWidth="1"/>
    <col min="11178" max="11178" width="5.88671875" style="283" customWidth="1"/>
    <col min="11179" max="11179" width="9.33203125" style="283" customWidth="1"/>
    <col min="11180" max="11180" width="9" style="283" customWidth="1"/>
    <col min="11181" max="11181" width="11.109375" style="283" customWidth="1"/>
    <col min="11182" max="11182" width="18.109375" style="283" customWidth="1"/>
    <col min="11183" max="11183" width="6.33203125" style="283" customWidth="1"/>
    <col min="11184" max="11184" width="8" style="283" customWidth="1"/>
    <col min="11185" max="11186" width="6.33203125" style="283" customWidth="1"/>
    <col min="11187" max="11188" width="8" style="283" customWidth="1"/>
    <col min="11189" max="11190" width="4.77734375" style="283" customWidth="1"/>
    <col min="11191" max="11194" width="7.77734375" style="283" customWidth="1"/>
    <col min="11195" max="11195" width="7.88671875" style="283" customWidth="1"/>
    <col min="11196" max="11196" width="7.6640625" style="283" customWidth="1"/>
    <col min="11197" max="11197" width="7.109375" style="283" customWidth="1"/>
    <col min="11198" max="11198" width="7.21875" style="283" customWidth="1"/>
    <col min="11199" max="11199" width="7.33203125" style="283" customWidth="1"/>
    <col min="11200" max="11200" width="5.6640625" style="283" customWidth="1"/>
    <col min="11201" max="11201" width="6" style="283" customWidth="1"/>
    <col min="11202" max="11202" width="8" style="283" customWidth="1"/>
    <col min="11203" max="11212" width="7.77734375" style="283" customWidth="1"/>
    <col min="11213" max="11213" width="5.44140625" style="283" bestFit="1" customWidth="1"/>
    <col min="11214" max="11214" width="5.77734375" style="283" bestFit="1" customWidth="1"/>
    <col min="11215" max="11431" width="9" style="283"/>
    <col min="11432" max="11432" width="9.33203125" style="283" customWidth="1"/>
    <col min="11433" max="11433" width="34.77734375" style="283" customWidth="1"/>
    <col min="11434" max="11434" width="5.88671875" style="283" customWidth="1"/>
    <col min="11435" max="11435" width="9.33203125" style="283" customWidth="1"/>
    <col min="11436" max="11436" width="9" style="283" customWidth="1"/>
    <col min="11437" max="11437" width="11.109375" style="283" customWidth="1"/>
    <col min="11438" max="11438" width="18.109375" style="283" customWidth="1"/>
    <col min="11439" max="11439" width="6.33203125" style="283" customWidth="1"/>
    <col min="11440" max="11440" width="8" style="283" customWidth="1"/>
    <col min="11441" max="11442" width="6.33203125" style="283" customWidth="1"/>
    <col min="11443" max="11444" width="8" style="283" customWidth="1"/>
    <col min="11445" max="11446" width="4.77734375" style="283" customWidth="1"/>
    <col min="11447" max="11450" width="7.77734375" style="283" customWidth="1"/>
    <col min="11451" max="11451" width="7.88671875" style="283" customWidth="1"/>
    <col min="11452" max="11452" width="7.6640625" style="283" customWidth="1"/>
    <col min="11453" max="11453" width="7.109375" style="283" customWidth="1"/>
    <col min="11454" max="11454" width="7.21875" style="283" customWidth="1"/>
    <col min="11455" max="11455" width="7.33203125" style="283" customWidth="1"/>
    <col min="11456" max="11456" width="5.6640625" style="283" customWidth="1"/>
    <col min="11457" max="11457" width="6" style="283" customWidth="1"/>
    <col min="11458" max="11458" width="8" style="283" customWidth="1"/>
    <col min="11459" max="11468" width="7.77734375" style="283" customWidth="1"/>
    <col min="11469" max="11469" width="5.44140625" style="283" bestFit="1" customWidth="1"/>
    <col min="11470" max="11470" width="5.77734375" style="283" bestFit="1" customWidth="1"/>
    <col min="11471" max="11687" width="9" style="283"/>
    <col min="11688" max="11688" width="9.33203125" style="283" customWidth="1"/>
    <col min="11689" max="11689" width="34.77734375" style="283" customWidth="1"/>
    <col min="11690" max="11690" width="5.88671875" style="283" customWidth="1"/>
    <col min="11691" max="11691" width="9.33203125" style="283" customWidth="1"/>
    <col min="11692" max="11692" width="9" style="283" customWidth="1"/>
    <col min="11693" max="11693" width="11.109375" style="283" customWidth="1"/>
    <col min="11694" max="11694" width="18.109375" style="283" customWidth="1"/>
    <col min="11695" max="11695" width="6.33203125" style="283" customWidth="1"/>
    <col min="11696" max="11696" width="8" style="283" customWidth="1"/>
    <col min="11697" max="11698" width="6.33203125" style="283" customWidth="1"/>
    <col min="11699" max="11700" width="8" style="283" customWidth="1"/>
    <col min="11701" max="11702" width="4.77734375" style="283" customWidth="1"/>
    <col min="11703" max="11706" width="7.77734375" style="283" customWidth="1"/>
    <col min="11707" max="11707" width="7.88671875" style="283" customWidth="1"/>
    <col min="11708" max="11708" width="7.6640625" style="283" customWidth="1"/>
    <col min="11709" max="11709" width="7.109375" style="283" customWidth="1"/>
    <col min="11710" max="11710" width="7.21875" style="283" customWidth="1"/>
    <col min="11711" max="11711" width="7.33203125" style="283" customWidth="1"/>
    <col min="11712" max="11712" width="5.6640625" style="283" customWidth="1"/>
    <col min="11713" max="11713" width="6" style="283" customWidth="1"/>
    <col min="11714" max="11714" width="8" style="283" customWidth="1"/>
    <col min="11715" max="11724" width="7.77734375" style="283" customWidth="1"/>
    <col min="11725" max="11725" width="5.44140625" style="283" bestFit="1" customWidth="1"/>
    <col min="11726" max="11726" width="5.77734375" style="283" bestFit="1" customWidth="1"/>
    <col min="11727" max="11943" width="9" style="283"/>
    <col min="11944" max="11944" width="9.33203125" style="283" customWidth="1"/>
    <col min="11945" max="11945" width="34.77734375" style="283" customWidth="1"/>
    <col min="11946" max="11946" width="5.88671875" style="283" customWidth="1"/>
    <col min="11947" max="11947" width="9.33203125" style="283" customWidth="1"/>
    <col min="11948" max="11948" width="9" style="283" customWidth="1"/>
    <col min="11949" max="11949" width="11.109375" style="283" customWidth="1"/>
    <col min="11950" max="11950" width="18.109375" style="283" customWidth="1"/>
    <col min="11951" max="11951" width="6.33203125" style="283" customWidth="1"/>
    <col min="11952" max="11952" width="8" style="283" customWidth="1"/>
    <col min="11953" max="11954" width="6.33203125" style="283" customWidth="1"/>
    <col min="11955" max="11956" width="8" style="283" customWidth="1"/>
    <col min="11957" max="11958" width="4.77734375" style="283" customWidth="1"/>
    <col min="11959" max="11962" width="7.77734375" style="283" customWidth="1"/>
    <col min="11963" max="11963" width="7.88671875" style="283" customWidth="1"/>
    <col min="11964" max="11964" width="7.6640625" style="283" customWidth="1"/>
    <col min="11965" max="11965" width="7.109375" style="283" customWidth="1"/>
    <col min="11966" max="11966" width="7.21875" style="283" customWidth="1"/>
    <col min="11967" max="11967" width="7.33203125" style="283" customWidth="1"/>
    <col min="11968" max="11968" width="5.6640625" style="283" customWidth="1"/>
    <col min="11969" max="11969" width="6" style="283" customWidth="1"/>
    <col min="11970" max="11970" width="8" style="283" customWidth="1"/>
    <col min="11971" max="11980" width="7.77734375" style="283" customWidth="1"/>
    <col min="11981" max="11981" width="5.44140625" style="283" bestFit="1" customWidth="1"/>
    <col min="11982" max="11982" width="5.77734375" style="283" bestFit="1" customWidth="1"/>
    <col min="11983" max="12199" width="9" style="283"/>
    <col min="12200" max="12200" width="9.33203125" style="283" customWidth="1"/>
    <col min="12201" max="12201" width="34.77734375" style="283" customWidth="1"/>
    <col min="12202" max="12202" width="5.88671875" style="283" customWidth="1"/>
    <col min="12203" max="12203" width="9.33203125" style="283" customWidth="1"/>
    <col min="12204" max="12204" width="9" style="283" customWidth="1"/>
    <col min="12205" max="12205" width="11.109375" style="283" customWidth="1"/>
    <col min="12206" max="12206" width="18.109375" style="283" customWidth="1"/>
    <col min="12207" max="12207" width="6.33203125" style="283" customWidth="1"/>
    <col min="12208" max="12208" width="8" style="283" customWidth="1"/>
    <col min="12209" max="12210" width="6.33203125" style="283" customWidth="1"/>
    <col min="12211" max="12212" width="8" style="283" customWidth="1"/>
    <col min="12213" max="12214" width="4.77734375" style="283" customWidth="1"/>
    <col min="12215" max="12218" width="7.77734375" style="283" customWidth="1"/>
    <col min="12219" max="12219" width="7.88671875" style="283" customWidth="1"/>
    <col min="12220" max="12220" width="7.6640625" style="283" customWidth="1"/>
    <col min="12221" max="12221" width="7.109375" style="283" customWidth="1"/>
    <col min="12222" max="12222" width="7.21875" style="283" customWidth="1"/>
    <col min="12223" max="12223" width="7.33203125" style="283" customWidth="1"/>
    <col min="12224" max="12224" width="5.6640625" style="283" customWidth="1"/>
    <col min="12225" max="12225" width="6" style="283" customWidth="1"/>
    <col min="12226" max="12226" width="8" style="283" customWidth="1"/>
    <col min="12227" max="12236" width="7.77734375" style="283" customWidth="1"/>
    <col min="12237" max="12237" width="5.44140625" style="283" bestFit="1" customWidth="1"/>
    <col min="12238" max="12238" width="5.77734375" style="283" bestFit="1" customWidth="1"/>
    <col min="12239" max="12455" width="9" style="283"/>
    <col min="12456" max="12456" width="9.33203125" style="283" customWidth="1"/>
    <col min="12457" max="12457" width="34.77734375" style="283" customWidth="1"/>
    <col min="12458" max="12458" width="5.88671875" style="283" customWidth="1"/>
    <col min="12459" max="12459" width="9.33203125" style="283" customWidth="1"/>
    <col min="12460" max="12460" width="9" style="283" customWidth="1"/>
    <col min="12461" max="12461" width="11.109375" style="283" customWidth="1"/>
    <col min="12462" max="12462" width="18.109375" style="283" customWidth="1"/>
    <col min="12463" max="12463" width="6.33203125" style="283" customWidth="1"/>
    <col min="12464" max="12464" width="8" style="283" customWidth="1"/>
    <col min="12465" max="12466" width="6.33203125" style="283" customWidth="1"/>
    <col min="12467" max="12468" width="8" style="283" customWidth="1"/>
    <col min="12469" max="12470" width="4.77734375" style="283" customWidth="1"/>
    <col min="12471" max="12474" width="7.77734375" style="283" customWidth="1"/>
    <col min="12475" max="12475" width="7.88671875" style="283" customWidth="1"/>
    <col min="12476" max="12476" width="7.6640625" style="283" customWidth="1"/>
    <col min="12477" max="12477" width="7.109375" style="283" customWidth="1"/>
    <col min="12478" max="12478" width="7.21875" style="283" customWidth="1"/>
    <col min="12479" max="12479" width="7.33203125" style="283" customWidth="1"/>
    <col min="12480" max="12480" width="5.6640625" style="283" customWidth="1"/>
    <col min="12481" max="12481" width="6" style="283" customWidth="1"/>
    <col min="12482" max="12482" width="8" style="283" customWidth="1"/>
    <col min="12483" max="12492" width="7.77734375" style="283" customWidth="1"/>
    <col min="12493" max="12493" width="5.44140625" style="283" bestFit="1" customWidth="1"/>
    <col min="12494" max="12494" width="5.77734375" style="283" bestFit="1" customWidth="1"/>
    <col min="12495" max="12711" width="9" style="283"/>
    <col min="12712" max="12712" width="9.33203125" style="283" customWidth="1"/>
    <col min="12713" max="12713" width="34.77734375" style="283" customWidth="1"/>
    <col min="12714" max="12714" width="5.88671875" style="283" customWidth="1"/>
    <col min="12715" max="12715" width="9.33203125" style="283" customWidth="1"/>
    <col min="12716" max="12716" width="9" style="283" customWidth="1"/>
    <col min="12717" max="12717" width="11.109375" style="283" customWidth="1"/>
    <col min="12718" max="12718" width="18.109375" style="283" customWidth="1"/>
    <col min="12719" max="12719" width="6.33203125" style="283" customWidth="1"/>
    <col min="12720" max="12720" width="8" style="283" customWidth="1"/>
    <col min="12721" max="12722" width="6.33203125" style="283" customWidth="1"/>
    <col min="12723" max="12724" width="8" style="283" customWidth="1"/>
    <col min="12725" max="12726" width="4.77734375" style="283" customWidth="1"/>
    <col min="12727" max="12730" width="7.77734375" style="283" customWidth="1"/>
    <col min="12731" max="12731" width="7.88671875" style="283" customWidth="1"/>
    <col min="12732" max="12732" width="7.6640625" style="283" customWidth="1"/>
    <col min="12733" max="12733" width="7.109375" style="283" customWidth="1"/>
    <col min="12734" max="12734" width="7.21875" style="283" customWidth="1"/>
    <col min="12735" max="12735" width="7.33203125" style="283" customWidth="1"/>
    <col min="12736" max="12736" width="5.6640625" style="283" customWidth="1"/>
    <col min="12737" max="12737" width="6" style="283" customWidth="1"/>
    <col min="12738" max="12738" width="8" style="283" customWidth="1"/>
    <col min="12739" max="12748" width="7.77734375" style="283" customWidth="1"/>
    <col min="12749" max="12749" width="5.44140625" style="283" bestFit="1" customWidth="1"/>
    <col min="12750" max="12750" width="5.77734375" style="283" bestFit="1" customWidth="1"/>
    <col min="12751" max="12967" width="9" style="283"/>
    <col min="12968" max="12968" width="9.33203125" style="283" customWidth="1"/>
    <col min="12969" max="12969" width="34.77734375" style="283" customWidth="1"/>
    <col min="12970" max="12970" width="5.88671875" style="283" customWidth="1"/>
    <col min="12971" max="12971" width="9.33203125" style="283" customWidth="1"/>
    <col min="12972" max="12972" width="9" style="283" customWidth="1"/>
    <col min="12973" max="12973" width="11.109375" style="283" customWidth="1"/>
    <col min="12974" max="12974" width="18.109375" style="283" customWidth="1"/>
    <col min="12975" max="12975" width="6.33203125" style="283" customWidth="1"/>
    <col min="12976" max="12976" width="8" style="283" customWidth="1"/>
    <col min="12977" max="12978" width="6.33203125" style="283" customWidth="1"/>
    <col min="12979" max="12980" width="8" style="283" customWidth="1"/>
    <col min="12981" max="12982" width="4.77734375" style="283" customWidth="1"/>
    <col min="12983" max="12986" width="7.77734375" style="283" customWidth="1"/>
    <col min="12987" max="12987" width="7.88671875" style="283" customWidth="1"/>
    <col min="12988" max="12988" width="7.6640625" style="283" customWidth="1"/>
    <col min="12989" max="12989" width="7.109375" style="283" customWidth="1"/>
    <col min="12990" max="12990" width="7.21875" style="283" customWidth="1"/>
    <col min="12991" max="12991" width="7.33203125" style="283" customWidth="1"/>
    <col min="12992" max="12992" width="5.6640625" style="283" customWidth="1"/>
    <col min="12993" max="12993" width="6" style="283" customWidth="1"/>
    <col min="12994" max="12994" width="8" style="283" customWidth="1"/>
    <col min="12995" max="13004" width="7.77734375" style="283" customWidth="1"/>
    <col min="13005" max="13005" width="5.44140625" style="283" bestFit="1" customWidth="1"/>
    <col min="13006" max="13006" width="5.77734375" style="283" bestFit="1" customWidth="1"/>
    <col min="13007" max="13223" width="9" style="283"/>
    <col min="13224" max="13224" width="9.33203125" style="283" customWidth="1"/>
    <col min="13225" max="13225" width="34.77734375" style="283" customWidth="1"/>
    <col min="13226" max="13226" width="5.88671875" style="283" customWidth="1"/>
    <col min="13227" max="13227" width="9.33203125" style="283" customWidth="1"/>
    <col min="13228" max="13228" width="9" style="283" customWidth="1"/>
    <col min="13229" max="13229" width="11.109375" style="283" customWidth="1"/>
    <col min="13230" max="13230" width="18.109375" style="283" customWidth="1"/>
    <col min="13231" max="13231" width="6.33203125" style="283" customWidth="1"/>
    <col min="13232" max="13232" width="8" style="283" customWidth="1"/>
    <col min="13233" max="13234" width="6.33203125" style="283" customWidth="1"/>
    <col min="13235" max="13236" width="8" style="283" customWidth="1"/>
    <col min="13237" max="13238" width="4.77734375" style="283" customWidth="1"/>
    <col min="13239" max="13242" width="7.77734375" style="283" customWidth="1"/>
    <col min="13243" max="13243" width="7.88671875" style="283" customWidth="1"/>
    <col min="13244" max="13244" width="7.6640625" style="283" customWidth="1"/>
    <col min="13245" max="13245" width="7.109375" style="283" customWidth="1"/>
    <col min="13246" max="13246" width="7.21875" style="283" customWidth="1"/>
    <col min="13247" max="13247" width="7.33203125" style="283" customWidth="1"/>
    <col min="13248" max="13248" width="5.6640625" style="283" customWidth="1"/>
    <col min="13249" max="13249" width="6" style="283" customWidth="1"/>
    <col min="13250" max="13250" width="8" style="283" customWidth="1"/>
    <col min="13251" max="13260" width="7.77734375" style="283" customWidth="1"/>
    <col min="13261" max="13261" width="5.44140625" style="283" bestFit="1" customWidth="1"/>
    <col min="13262" max="13262" width="5.77734375" style="283" bestFit="1" customWidth="1"/>
    <col min="13263" max="13479" width="9" style="283"/>
    <col min="13480" max="13480" width="9.33203125" style="283" customWidth="1"/>
    <col min="13481" max="13481" width="34.77734375" style="283" customWidth="1"/>
    <col min="13482" max="13482" width="5.88671875" style="283" customWidth="1"/>
    <col min="13483" max="13483" width="9.33203125" style="283" customWidth="1"/>
    <col min="13484" max="13484" width="9" style="283" customWidth="1"/>
    <col min="13485" max="13485" width="11.109375" style="283" customWidth="1"/>
    <col min="13486" max="13486" width="18.109375" style="283" customWidth="1"/>
    <col min="13487" max="13487" width="6.33203125" style="283" customWidth="1"/>
    <col min="13488" max="13488" width="8" style="283" customWidth="1"/>
    <col min="13489" max="13490" width="6.33203125" style="283" customWidth="1"/>
    <col min="13491" max="13492" width="8" style="283" customWidth="1"/>
    <col min="13493" max="13494" width="4.77734375" style="283" customWidth="1"/>
    <col min="13495" max="13498" width="7.77734375" style="283" customWidth="1"/>
    <col min="13499" max="13499" width="7.88671875" style="283" customWidth="1"/>
    <col min="13500" max="13500" width="7.6640625" style="283" customWidth="1"/>
    <col min="13501" max="13501" width="7.109375" style="283" customWidth="1"/>
    <col min="13502" max="13502" width="7.21875" style="283" customWidth="1"/>
    <col min="13503" max="13503" width="7.33203125" style="283" customWidth="1"/>
    <col min="13504" max="13504" width="5.6640625" style="283" customWidth="1"/>
    <col min="13505" max="13505" width="6" style="283" customWidth="1"/>
    <col min="13506" max="13506" width="8" style="283" customWidth="1"/>
    <col min="13507" max="13516" width="7.77734375" style="283" customWidth="1"/>
    <col min="13517" max="13517" width="5.44140625" style="283" bestFit="1" customWidth="1"/>
    <col min="13518" max="13518" width="5.77734375" style="283" bestFit="1" customWidth="1"/>
    <col min="13519" max="13735" width="9" style="283"/>
    <col min="13736" max="13736" width="9.33203125" style="283" customWidth="1"/>
    <col min="13737" max="13737" width="34.77734375" style="283" customWidth="1"/>
    <col min="13738" max="13738" width="5.88671875" style="283" customWidth="1"/>
    <col min="13739" max="13739" width="9.33203125" style="283" customWidth="1"/>
    <col min="13740" max="13740" width="9" style="283" customWidth="1"/>
    <col min="13741" max="13741" width="11.109375" style="283" customWidth="1"/>
    <col min="13742" max="13742" width="18.109375" style="283" customWidth="1"/>
    <col min="13743" max="13743" width="6.33203125" style="283" customWidth="1"/>
    <col min="13744" max="13744" width="8" style="283" customWidth="1"/>
    <col min="13745" max="13746" width="6.33203125" style="283" customWidth="1"/>
    <col min="13747" max="13748" width="8" style="283" customWidth="1"/>
    <col min="13749" max="13750" width="4.77734375" style="283" customWidth="1"/>
    <col min="13751" max="13754" width="7.77734375" style="283" customWidth="1"/>
    <col min="13755" max="13755" width="7.88671875" style="283" customWidth="1"/>
    <col min="13756" max="13756" width="7.6640625" style="283" customWidth="1"/>
    <col min="13757" max="13757" width="7.109375" style="283" customWidth="1"/>
    <col min="13758" max="13758" width="7.21875" style="283" customWidth="1"/>
    <col min="13759" max="13759" width="7.33203125" style="283" customWidth="1"/>
    <col min="13760" max="13760" width="5.6640625" style="283" customWidth="1"/>
    <col min="13761" max="13761" width="6" style="283" customWidth="1"/>
    <col min="13762" max="13762" width="8" style="283" customWidth="1"/>
    <col min="13763" max="13772" width="7.77734375" style="283" customWidth="1"/>
    <col min="13773" max="13773" width="5.44140625" style="283" bestFit="1" customWidth="1"/>
    <col min="13774" max="13774" width="5.77734375" style="283" bestFit="1" customWidth="1"/>
    <col min="13775" max="13991" width="9" style="283"/>
    <col min="13992" max="13992" width="9.33203125" style="283" customWidth="1"/>
    <col min="13993" max="13993" width="34.77734375" style="283" customWidth="1"/>
    <col min="13994" max="13994" width="5.88671875" style="283" customWidth="1"/>
    <col min="13995" max="13995" width="9.33203125" style="283" customWidth="1"/>
    <col min="13996" max="13996" width="9" style="283" customWidth="1"/>
    <col min="13997" max="13997" width="11.109375" style="283" customWidth="1"/>
    <col min="13998" max="13998" width="18.109375" style="283" customWidth="1"/>
    <col min="13999" max="13999" width="6.33203125" style="283" customWidth="1"/>
    <col min="14000" max="14000" width="8" style="283" customWidth="1"/>
    <col min="14001" max="14002" width="6.33203125" style="283" customWidth="1"/>
    <col min="14003" max="14004" width="8" style="283" customWidth="1"/>
    <col min="14005" max="14006" width="4.77734375" style="283" customWidth="1"/>
    <col min="14007" max="14010" width="7.77734375" style="283" customWidth="1"/>
    <col min="14011" max="14011" width="7.88671875" style="283" customWidth="1"/>
    <col min="14012" max="14012" width="7.6640625" style="283" customWidth="1"/>
    <col min="14013" max="14013" width="7.109375" style="283" customWidth="1"/>
    <col min="14014" max="14014" width="7.21875" style="283" customWidth="1"/>
    <col min="14015" max="14015" width="7.33203125" style="283" customWidth="1"/>
    <col min="14016" max="14016" width="5.6640625" style="283" customWidth="1"/>
    <col min="14017" max="14017" width="6" style="283" customWidth="1"/>
    <col min="14018" max="14018" width="8" style="283" customWidth="1"/>
    <col min="14019" max="14028" width="7.77734375" style="283" customWidth="1"/>
    <col min="14029" max="14029" width="5.44140625" style="283" bestFit="1" customWidth="1"/>
    <col min="14030" max="14030" width="5.77734375" style="283" bestFit="1" customWidth="1"/>
    <col min="14031" max="14247" width="9" style="283"/>
    <col min="14248" max="14248" width="9.33203125" style="283" customWidth="1"/>
    <col min="14249" max="14249" width="34.77734375" style="283" customWidth="1"/>
    <col min="14250" max="14250" width="5.88671875" style="283" customWidth="1"/>
    <col min="14251" max="14251" width="9.33203125" style="283" customWidth="1"/>
    <col min="14252" max="14252" width="9" style="283" customWidth="1"/>
    <col min="14253" max="14253" width="11.109375" style="283" customWidth="1"/>
    <col min="14254" max="14254" width="18.109375" style="283" customWidth="1"/>
    <col min="14255" max="14255" width="6.33203125" style="283" customWidth="1"/>
    <col min="14256" max="14256" width="8" style="283" customWidth="1"/>
    <col min="14257" max="14258" width="6.33203125" style="283" customWidth="1"/>
    <col min="14259" max="14260" width="8" style="283" customWidth="1"/>
    <col min="14261" max="14262" width="4.77734375" style="283" customWidth="1"/>
    <col min="14263" max="14266" width="7.77734375" style="283" customWidth="1"/>
    <col min="14267" max="14267" width="7.88671875" style="283" customWidth="1"/>
    <col min="14268" max="14268" width="7.6640625" style="283" customWidth="1"/>
    <col min="14269" max="14269" width="7.109375" style="283" customWidth="1"/>
    <col min="14270" max="14270" width="7.21875" style="283" customWidth="1"/>
    <col min="14271" max="14271" width="7.33203125" style="283" customWidth="1"/>
    <col min="14272" max="14272" width="5.6640625" style="283" customWidth="1"/>
    <col min="14273" max="14273" width="6" style="283" customWidth="1"/>
    <col min="14274" max="14274" width="8" style="283" customWidth="1"/>
    <col min="14275" max="14284" width="7.77734375" style="283" customWidth="1"/>
    <col min="14285" max="14285" width="5.44140625" style="283" bestFit="1" customWidth="1"/>
    <col min="14286" max="14286" width="5.77734375" style="283" bestFit="1" customWidth="1"/>
    <col min="14287" max="14503" width="9" style="283"/>
    <col min="14504" max="14504" width="9.33203125" style="283" customWidth="1"/>
    <col min="14505" max="14505" width="34.77734375" style="283" customWidth="1"/>
    <col min="14506" max="14506" width="5.88671875" style="283" customWidth="1"/>
    <col min="14507" max="14507" width="9.33203125" style="283" customWidth="1"/>
    <col min="14508" max="14508" width="9" style="283" customWidth="1"/>
    <col min="14509" max="14509" width="11.109375" style="283" customWidth="1"/>
    <col min="14510" max="14510" width="18.109375" style="283" customWidth="1"/>
    <col min="14511" max="14511" width="6.33203125" style="283" customWidth="1"/>
    <col min="14512" max="14512" width="8" style="283" customWidth="1"/>
    <col min="14513" max="14514" width="6.33203125" style="283" customWidth="1"/>
    <col min="14515" max="14516" width="8" style="283" customWidth="1"/>
    <col min="14517" max="14518" width="4.77734375" style="283" customWidth="1"/>
    <col min="14519" max="14522" width="7.77734375" style="283" customWidth="1"/>
    <col min="14523" max="14523" width="7.88671875" style="283" customWidth="1"/>
    <col min="14524" max="14524" width="7.6640625" style="283" customWidth="1"/>
    <col min="14525" max="14525" width="7.109375" style="283" customWidth="1"/>
    <col min="14526" max="14526" width="7.21875" style="283" customWidth="1"/>
    <col min="14527" max="14527" width="7.33203125" style="283" customWidth="1"/>
    <col min="14528" max="14528" width="5.6640625" style="283" customWidth="1"/>
    <col min="14529" max="14529" width="6" style="283" customWidth="1"/>
    <col min="14530" max="14530" width="8" style="283" customWidth="1"/>
    <col min="14531" max="14540" width="7.77734375" style="283" customWidth="1"/>
    <col min="14541" max="14541" width="5.44140625" style="283" bestFit="1" customWidth="1"/>
    <col min="14542" max="14542" width="5.77734375" style="283" bestFit="1" customWidth="1"/>
    <col min="14543" max="14759" width="9" style="283"/>
    <col min="14760" max="14760" width="9.33203125" style="283" customWidth="1"/>
    <col min="14761" max="14761" width="34.77734375" style="283" customWidth="1"/>
    <col min="14762" max="14762" width="5.88671875" style="283" customWidth="1"/>
    <col min="14763" max="14763" width="9.33203125" style="283" customWidth="1"/>
    <col min="14764" max="14764" width="9" style="283" customWidth="1"/>
    <col min="14765" max="14765" width="11.109375" style="283" customWidth="1"/>
    <col min="14766" max="14766" width="18.109375" style="283" customWidth="1"/>
    <col min="14767" max="14767" width="6.33203125" style="283" customWidth="1"/>
    <col min="14768" max="14768" width="8" style="283" customWidth="1"/>
    <col min="14769" max="14770" width="6.33203125" style="283" customWidth="1"/>
    <col min="14771" max="14772" width="8" style="283" customWidth="1"/>
    <col min="14773" max="14774" width="4.77734375" style="283" customWidth="1"/>
    <col min="14775" max="14778" width="7.77734375" style="283" customWidth="1"/>
    <col min="14779" max="14779" width="7.88671875" style="283" customWidth="1"/>
    <col min="14780" max="14780" width="7.6640625" style="283" customWidth="1"/>
    <col min="14781" max="14781" width="7.109375" style="283" customWidth="1"/>
    <col min="14782" max="14782" width="7.21875" style="283" customWidth="1"/>
    <col min="14783" max="14783" width="7.33203125" style="283" customWidth="1"/>
    <col min="14784" max="14784" width="5.6640625" style="283" customWidth="1"/>
    <col min="14785" max="14785" width="6" style="283" customWidth="1"/>
    <col min="14786" max="14786" width="8" style="283" customWidth="1"/>
    <col min="14787" max="14796" width="7.77734375" style="283" customWidth="1"/>
    <col min="14797" max="14797" width="5.44140625" style="283" bestFit="1" customWidth="1"/>
    <col min="14798" max="14798" width="5.77734375" style="283" bestFit="1" customWidth="1"/>
    <col min="14799" max="15015" width="9" style="283"/>
    <col min="15016" max="15016" width="9.33203125" style="283" customWidth="1"/>
    <col min="15017" max="15017" width="34.77734375" style="283" customWidth="1"/>
    <col min="15018" max="15018" width="5.88671875" style="283" customWidth="1"/>
    <col min="15019" max="15019" width="9.33203125" style="283" customWidth="1"/>
    <col min="15020" max="15020" width="9" style="283" customWidth="1"/>
    <col min="15021" max="15021" width="11.109375" style="283" customWidth="1"/>
    <col min="15022" max="15022" width="18.109375" style="283" customWidth="1"/>
    <col min="15023" max="15023" width="6.33203125" style="283" customWidth="1"/>
    <col min="15024" max="15024" width="8" style="283" customWidth="1"/>
    <col min="15025" max="15026" width="6.33203125" style="283" customWidth="1"/>
    <col min="15027" max="15028" width="8" style="283" customWidth="1"/>
    <col min="15029" max="15030" width="4.77734375" style="283" customWidth="1"/>
    <col min="15031" max="15034" width="7.77734375" style="283" customWidth="1"/>
    <col min="15035" max="15035" width="7.88671875" style="283" customWidth="1"/>
    <col min="15036" max="15036" width="7.6640625" style="283" customWidth="1"/>
    <col min="15037" max="15037" width="7.109375" style="283" customWidth="1"/>
    <col min="15038" max="15038" width="7.21875" style="283" customWidth="1"/>
    <col min="15039" max="15039" width="7.33203125" style="283" customWidth="1"/>
    <col min="15040" max="15040" width="5.6640625" style="283" customWidth="1"/>
    <col min="15041" max="15041" width="6" style="283" customWidth="1"/>
    <col min="15042" max="15042" width="8" style="283" customWidth="1"/>
    <col min="15043" max="15052" width="7.77734375" style="283" customWidth="1"/>
    <col min="15053" max="15053" width="5.44140625" style="283" bestFit="1" customWidth="1"/>
    <col min="15054" max="15054" width="5.77734375" style="283" bestFit="1" customWidth="1"/>
    <col min="15055" max="15271" width="9" style="283"/>
    <col min="15272" max="15272" width="9.33203125" style="283" customWidth="1"/>
    <col min="15273" max="15273" width="34.77734375" style="283" customWidth="1"/>
    <col min="15274" max="15274" width="5.88671875" style="283" customWidth="1"/>
    <col min="15275" max="15275" width="9.33203125" style="283" customWidth="1"/>
    <col min="15276" max="15276" width="9" style="283" customWidth="1"/>
    <col min="15277" max="15277" width="11.109375" style="283" customWidth="1"/>
    <col min="15278" max="15278" width="18.109375" style="283" customWidth="1"/>
    <col min="15279" max="15279" width="6.33203125" style="283" customWidth="1"/>
    <col min="15280" max="15280" width="8" style="283" customWidth="1"/>
    <col min="15281" max="15282" width="6.33203125" style="283" customWidth="1"/>
    <col min="15283" max="15284" width="8" style="283" customWidth="1"/>
    <col min="15285" max="15286" width="4.77734375" style="283" customWidth="1"/>
    <col min="15287" max="15290" width="7.77734375" style="283" customWidth="1"/>
    <col min="15291" max="15291" width="7.88671875" style="283" customWidth="1"/>
    <col min="15292" max="15292" width="7.6640625" style="283" customWidth="1"/>
    <col min="15293" max="15293" width="7.109375" style="283" customWidth="1"/>
    <col min="15294" max="15294" width="7.21875" style="283" customWidth="1"/>
    <col min="15295" max="15295" width="7.33203125" style="283" customWidth="1"/>
    <col min="15296" max="15296" width="5.6640625" style="283" customWidth="1"/>
    <col min="15297" max="15297" width="6" style="283" customWidth="1"/>
    <col min="15298" max="15298" width="8" style="283" customWidth="1"/>
    <col min="15299" max="15308" width="7.77734375" style="283" customWidth="1"/>
    <col min="15309" max="15309" width="5.44140625" style="283" bestFit="1" customWidth="1"/>
    <col min="15310" max="15310" width="5.77734375" style="283" bestFit="1" customWidth="1"/>
    <col min="15311" max="15527" width="9" style="283"/>
    <col min="15528" max="15528" width="9.33203125" style="283" customWidth="1"/>
    <col min="15529" max="15529" width="34.77734375" style="283" customWidth="1"/>
    <col min="15530" max="15530" width="5.88671875" style="283" customWidth="1"/>
    <col min="15531" max="15531" width="9.33203125" style="283" customWidth="1"/>
    <col min="15532" max="15532" width="9" style="283" customWidth="1"/>
    <col min="15533" max="15533" width="11.109375" style="283" customWidth="1"/>
    <col min="15534" max="15534" width="18.109375" style="283" customWidth="1"/>
    <col min="15535" max="15535" width="6.33203125" style="283" customWidth="1"/>
    <col min="15536" max="15536" width="8" style="283" customWidth="1"/>
    <col min="15537" max="15538" width="6.33203125" style="283" customWidth="1"/>
    <col min="15539" max="15540" width="8" style="283" customWidth="1"/>
    <col min="15541" max="15542" width="4.77734375" style="283" customWidth="1"/>
    <col min="15543" max="15546" width="7.77734375" style="283" customWidth="1"/>
    <col min="15547" max="15547" width="7.88671875" style="283" customWidth="1"/>
    <col min="15548" max="15548" width="7.6640625" style="283" customWidth="1"/>
    <col min="15549" max="15549" width="7.109375" style="283" customWidth="1"/>
    <col min="15550" max="15550" width="7.21875" style="283" customWidth="1"/>
    <col min="15551" max="15551" width="7.33203125" style="283" customWidth="1"/>
    <col min="15552" max="15552" width="5.6640625" style="283" customWidth="1"/>
    <col min="15553" max="15553" width="6" style="283" customWidth="1"/>
    <col min="15554" max="15554" width="8" style="283" customWidth="1"/>
    <col min="15555" max="15564" width="7.77734375" style="283" customWidth="1"/>
    <col min="15565" max="15565" width="5.44140625" style="283" bestFit="1" customWidth="1"/>
    <col min="15566" max="15566" width="5.77734375" style="283" bestFit="1" customWidth="1"/>
    <col min="15567" max="15783" width="9" style="283"/>
    <col min="15784" max="15784" width="9.33203125" style="283" customWidth="1"/>
    <col min="15785" max="15785" width="34.77734375" style="283" customWidth="1"/>
    <col min="15786" max="15786" width="5.88671875" style="283" customWidth="1"/>
    <col min="15787" max="15787" width="9.33203125" style="283" customWidth="1"/>
    <col min="15788" max="15788" width="9" style="283" customWidth="1"/>
    <col min="15789" max="15789" width="11.109375" style="283" customWidth="1"/>
    <col min="15790" max="15790" width="18.109375" style="283" customWidth="1"/>
    <col min="15791" max="15791" width="6.33203125" style="283" customWidth="1"/>
    <col min="15792" max="15792" width="8" style="283" customWidth="1"/>
    <col min="15793" max="15794" width="6.33203125" style="283" customWidth="1"/>
    <col min="15795" max="15796" width="8" style="283" customWidth="1"/>
    <col min="15797" max="15798" width="4.77734375" style="283" customWidth="1"/>
    <col min="15799" max="15802" width="7.77734375" style="283" customWidth="1"/>
    <col min="15803" max="15803" width="7.88671875" style="283" customWidth="1"/>
    <col min="15804" max="15804" width="7.6640625" style="283" customWidth="1"/>
    <col min="15805" max="15805" width="7.109375" style="283" customWidth="1"/>
    <col min="15806" max="15806" width="7.21875" style="283" customWidth="1"/>
    <col min="15807" max="15807" width="7.33203125" style="283" customWidth="1"/>
    <col min="15808" max="15808" width="5.6640625" style="283" customWidth="1"/>
    <col min="15809" max="15809" width="6" style="283" customWidth="1"/>
    <col min="15810" max="15810" width="8" style="283" customWidth="1"/>
    <col min="15811" max="15820" width="7.77734375" style="283" customWidth="1"/>
    <col min="15821" max="15821" width="5.44140625" style="283" bestFit="1" customWidth="1"/>
    <col min="15822" max="15822" width="5.77734375" style="283" bestFit="1" customWidth="1"/>
    <col min="15823" max="16039" width="9" style="283"/>
    <col min="16040" max="16040" width="9.33203125" style="283" customWidth="1"/>
    <col min="16041" max="16041" width="34.77734375" style="283" customWidth="1"/>
    <col min="16042" max="16042" width="5.88671875" style="283" customWidth="1"/>
    <col min="16043" max="16043" width="9.33203125" style="283" customWidth="1"/>
    <col min="16044" max="16044" width="9" style="283" customWidth="1"/>
    <col min="16045" max="16045" width="11.109375" style="283" customWidth="1"/>
    <col min="16046" max="16046" width="18.109375" style="283" customWidth="1"/>
    <col min="16047" max="16047" width="6.33203125" style="283" customWidth="1"/>
    <col min="16048" max="16048" width="8" style="283" customWidth="1"/>
    <col min="16049" max="16050" width="6.33203125" style="283" customWidth="1"/>
    <col min="16051" max="16052" width="8" style="283" customWidth="1"/>
    <col min="16053" max="16054" width="4.77734375" style="283" customWidth="1"/>
    <col min="16055" max="16058" width="7.77734375" style="283" customWidth="1"/>
    <col min="16059" max="16059" width="7.88671875" style="283" customWidth="1"/>
    <col min="16060" max="16060" width="7.6640625" style="283" customWidth="1"/>
    <col min="16061" max="16061" width="7.109375" style="283" customWidth="1"/>
    <col min="16062" max="16062" width="7.21875" style="283" customWidth="1"/>
    <col min="16063" max="16063" width="7.33203125" style="283" customWidth="1"/>
    <col min="16064" max="16064" width="5.6640625" style="283" customWidth="1"/>
    <col min="16065" max="16065" width="6" style="283" customWidth="1"/>
    <col min="16066" max="16066" width="8" style="283" customWidth="1"/>
    <col min="16067" max="16076" width="7.77734375" style="283" customWidth="1"/>
    <col min="16077" max="16077" width="5.44140625" style="283" bestFit="1" customWidth="1"/>
    <col min="16078" max="16078" width="5.77734375" style="283" bestFit="1" customWidth="1"/>
    <col min="16079" max="16311" width="9" style="283"/>
    <col min="16312" max="16384" width="9" style="283" customWidth="1"/>
  </cols>
  <sheetData>
    <row r="1" spans="1:12">
      <c r="A1" s="322" t="s">
        <v>486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</row>
    <row r="2" spans="1:12">
      <c r="A2" s="318" t="s">
        <v>488</v>
      </c>
      <c r="B2" s="283" t="s">
        <v>490</v>
      </c>
      <c r="C2" s="318"/>
      <c r="D2" s="318"/>
      <c r="E2" s="318"/>
      <c r="F2" s="319"/>
      <c r="G2" s="318"/>
      <c r="H2" s="318"/>
      <c r="I2" s="280"/>
      <c r="J2" s="280"/>
      <c r="K2" s="280"/>
      <c r="L2" s="280"/>
    </row>
    <row r="3" spans="1:12">
      <c r="A3" s="318" t="s">
        <v>489</v>
      </c>
      <c r="B3" s="283" t="s">
        <v>491</v>
      </c>
      <c r="C3" s="318"/>
      <c r="D3" s="318"/>
      <c r="E3" s="318"/>
      <c r="F3" s="308"/>
      <c r="G3" s="309"/>
      <c r="H3" s="310"/>
      <c r="I3" s="280"/>
      <c r="J3" s="280"/>
      <c r="K3" s="280"/>
      <c r="L3" s="280"/>
    </row>
    <row r="4" spans="1:12">
      <c r="A4" s="321" t="s">
        <v>487</v>
      </c>
      <c r="B4" s="311" t="s">
        <v>475</v>
      </c>
      <c r="C4" s="311" t="s">
        <v>476</v>
      </c>
      <c r="D4" s="311" t="s">
        <v>477</v>
      </c>
      <c r="E4" s="312" t="s">
        <v>478</v>
      </c>
      <c r="F4" s="313" t="s">
        <v>479</v>
      </c>
      <c r="G4" s="314" t="s">
        <v>480</v>
      </c>
      <c r="H4" s="315" t="s">
        <v>481</v>
      </c>
      <c r="I4" s="316" t="s">
        <v>482</v>
      </c>
      <c r="J4" s="316" t="s">
        <v>483</v>
      </c>
      <c r="K4" s="317" t="s">
        <v>484</v>
      </c>
      <c r="L4" s="317" t="s">
        <v>485</v>
      </c>
    </row>
  </sheetData>
  <mergeCells count="1">
    <mergeCell ref="A1:L1"/>
  </mergeCells>
  <phoneticPr fontId="3" type="noConversion"/>
  <dataValidations disablePrompts="1" count="1">
    <dataValidation allowBlank="1" showErrorMessage="1" sqref="FM63836:FN63837 PI63836:PJ63837 ZE63836:ZF63837 AJA63836:AJB63837 ASW63836:ASX63837 BCS63836:BCT63837 BMO63836:BMP63837 BWK63836:BWL63837 CGG63836:CGH63837 CQC63836:CQD63837 CZY63836:CZZ63837 DJU63836:DJV63837 DTQ63836:DTR63837 EDM63836:EDN63837 ENI63836:ENJ63837 EXE63836:EXF63837 FHA63836:FHB63837 FQW63836:FQX63837 GAS63836:GAT63837 GKO63836:GKP63837 GUK63836:GUL63837 HEG63836:HEH63837 HOC63836:HOD63837 HXY63836:HXZ63837 IHU63836:IHV63837 IRQ63836:IRR63837 JBM63836:JBN63837 JLI63836:JLJ63837 JVE63836:JVF63837 KFA63836:KFB63837 KOW63836:KOX63837 KYS63836:KYT63837 LIO63836:LIP63837 LSK63836:LSL63837 MCG63836:MCH63837 MMC63836:MMD63837 MVY63836:MVZ63837 NFU63836:NFV63837 NPQ63836:NPR63837 NZM63836:NZN63837 OJI63836:OJJ63837 OTE63836:OTF63837 PDA63836:PDB63837 PMW63836:PMX63837 PWS63836:PWT63837 QGO63836:QGP63837 QQK63836:QQL63837 RAG63836:RAH63837 RKC63836:RKD63837 RTY63836:RTZ63837 SDU63836:SDV63837 SNQ63836:SNR63837 SXM63836:SXN63837 THI63836:THJ63837 TRE63836:TRF63837 UBA63836:UBB63837 UKW63836:UKX63837 UUS63836:UUT63837 VEO63836:VEP63837 VOK63836:VOL63837 VYG63836:VYH63837 WIC63836:WID63837 WRY63836:WRZ63837 FM129372:FN129373 PI129372:PJ129373 ZE129372:ZF129373 AJA129372:AJB129373 ASW129372:ASX129373 BCS129372:BCT129373 BMO129372:BMP129373 BWK129372:BWL129373 CGG129372:CGH129373 CQC129372:CQD129373 CZY129372:CZZ129373 DJU129372:DJV129373 DTQ129372:DTR129373 EDM129372:EDN129373 ENI129372:ENJ129373 EXE129372:EXF129373 FHA129372:FHB129373 FQW129372:FQX129373 GAS129372:GAT129373 GKO129372:GKP129373 GUK129372:GUL129373 HEG129372:HEH129373 HOC129372:HOD129373 HXY129372:HXZ129373 IHU129372:IHV129373 IRQ129372:IRR129373 JBM129372:JBN129373 JLI129372:JLJ129373 JVE129372:JVF129373 KFA129372:KFB129373 KOW129372:KOX129373 KYS129372:KYT129373 LIO129372:LIP129373 LSK129372:LSL129373 MCG129372:MCH129373 MMC129372:MMD129373 MVY129372:MVZ129373 NFU129372:NFV129373 NPQ129372:NPR129373 NZM129372:NZN129373 OJI129372:OJJ129373 OTE129372:OTF129373 PDA129372:PDB129373 PMW129372:PMX129373 PWS129372:PWT129373 QGO129372:QGP129373 QQK129372:QQL129373 RAG129372:RAH129373 RKC129372:RKD129373 RTY129372:RTZ129373 SDU129372:SDV129373 SNQ129372:SNR129373 SXM129372:SXN129373 THI129372:THJ129373 TRE129372:TRF129373 UBA129372:UBB129373 UKW129372:UKX129373 UUS129372:UUT129373 VEO129372:VEP129373 VOK129372:VOL129373 VYG129372:VYH129373 WIC129372:WID129373 WRY129372:WRZ129373 FM194908:FN194909 PI194908:PJ194909 ZE194908:ZF194909 AJA194908:AJB194909 ASW194908:ASX194909 BCS194908:BCT194909 BMO194908:BMP194909 BWK194908:BWL194909 CGG194908:CGH194909 CQC194908:CQD194909 CZY194908:CZZ194909 DJU194908:DJV194909 DTQ194908:DTR194909 EDM194908:EDN194909 ENI194908:ENJ194909 EXE194908:EXF194909 FHA194908:FHB194909 FQW194908:FQX194909 GAS194908:GAT194909 GKO194908:GKP194909 GUK194908:GUL194909 HEG194908:HEH194909 HOC194908:HOD194909 HXY194908:HXZ194909 IHU194908:IHV194909 IRQ194908:IRR194909 JBM194908:JBN194909 JLI194908:JLJ194909 JVE194908:JVF194909 KFA194908:KFB194909 KOW194908:KOX194909 KYS194908:KYT194909 LIO194908:LIP194909 LSK194908:LSL194909 MCG194908:MCH194909 MMC194908:MMD194909 MVY194908:MVZ194909 NFU194908:NFV194909 NPQ194908:NPR194909 NZM194908:NZN194909 OJI194908:OJJ194909 OTE194908:OTF194909 PDA194908:PDB194909 PMW194908:PMX194909 PWS194908:PWT194909 QGO194908:QGP194909 QQK194908:QQL194909 RAG194908:RAH194909 RKC194908:RKD194909 RTY194908:RTZ194909 SDU194908:SDV194909 SNQ194908:SNR194909 SXM194908:SXN194909 THI194908:THJ194909 TRE194908:TRF194909 UBA194908:UBB194909 UKW194908:UKX194909 UUS194908:UUT194909 VEO194908:VEP194909 VOK194908:VOL194909 VYG194908:VYH194909 WIC194908:WID194909 WRY194908:WRZ194909 FM260444:FN260445 PI260444:PJ260445 ZE260444:ZF260445 AJA260444:AJB260445 ASW260444:ASX260445 BCS260444:BCT260445 BMO260444:BMP260445 BWK260444:BWL260445 CGG260444:CGH260445 CQC260444:CQD260445 CZY260444:CZZ260445 DJU260444:DJV260445 DTQ260444:DTR260445 EDM260444:EDN260445 ENI260444:ENJ260445 EXE260444:EXF260445 FHA260444:FHB260445 FQW260444:FQX260445 GAS260444:GAT260445 GKO260444:GKP260445 GUK260444:GUL260445 HEG260444:HEH260445 HOC260444:HOD260445 HXY260444:HXZ260445 IHU260444:IHV260445 IRQ260444:IRR260445 JBM260444:JBN260445 JLI260444:JLJ260445 JVE260444:JVF260445 KFA260444:KFB260445 KOW260444:KOX260445 KYS260444:KYT260445 LIO260444:LIP260445 LSK260444:LSL260445 MCG260444:MCH260445 MMC260444:MMD260445 MVY260444:MVZ260445 NFU260444:NFV260445 NPQ260444:NPR260445 NZM260444:NZN260445 OJI260444:OJJ260445 OTE260444:OTF260445 PDA260444:PDB260445 PMW260444:PMX260445 PWS260444:PWT260445 QGO260444:QGP260445 QQK260444:QQL260445 RAG260444:RAH260445 RKC260444:RKD260445 RTY260444:RTZ260445 SDU260444:SDV260445 SNQ260444:SNR260445 SXM260444:SXN260445 THI260444:THJ260445 TRE260444:TRF260445 UBA260444:UBB260445 UKW260444:UKX260445 UUS260444:UUT260445 VEO260444:VEP260445 VOK260444:VOL260445 VYG260444:VYH260445 WIC260444:WID260445 WRY260444:WRZ260445 FM325980:FN325981 PI325980:PJ325981 ZE325980:ZF325981 AJA325980:AJB325981 ASW325980:ASX325981 BCS325980:BCT325981 BMO325980:BMP325981 BWK325980:BWL325981 CGG325980:CGH325981 CQC325980:CQD325981 CZY325980:CZZ325981 DJU325980:DJV325981 DTQ325980:DTR325981 EDM325980:EDN325981 ENI325980:ENJ325981 EXE325980:EXF325981 FHA325980:FHB325981 FQW325980:FQX325981 GAS325980:GAT325981 GKO325980:GKP325981 GUK325980:GUL325981 HEG325980:HEH325981 HOC325980:HOD325981 HXY325980:HXZ325981 IHU325980:IHV325981 IRQ325980:IRR325981 JBM325980:JBN325981 JLI325980:JLJ325981 JVE325980:JVF325981 KFA325980:KFB325981 KOW325980:KOX325981 KYS325980:KYT325981 LIO325980:LIP325981 LSK325980:LSL325981 MCG325980:MCH325981 MMC325980:MMD325981 MVY325980:MVZ325981 NFU325980:NFV325981 NPQ325980:NPR325981 NZM325980:NZN325981 OJI325980:OJJ325981 OTE325980:OTF325981 PDA325980:PDB325981 PMW325980:PMX325981 PWS325980:PWT325981 QGO325980:QGP325981 QQK325980:QQL325981 RAG325980:RAH325981 RKC325980:RKD325981 RTY325980:RTZ325981 SDU325980:SDV325981 SNQ325980:SNR325981 SXM325980:SXN325981 THI325980:THJ325981 TRE325980:TRF325981 UBA325980:UBB325981 UKW325980:UKX325981 UUS325980:UUT325981 VEO325980:VEP325981 VOK325980:VOL325981 VYG325980:VYH325981 WIC325980:WID325981 WRY325980:WRZ325981 FM391516:FN391517 PI391516:PJ391517 ZE391516:ZF391517 AJA391516:AJB391517 ASW391516:ASX391517 BCS391516:BCT391517 BMO391516:BMP391517 BWK391516:BWL391517 CGG391516:CGH391517 CQC391516:CQD391517 CZY391516:CZZ391517 DJU391516:DJV391517 DTQ391516:DTR391517 EDM391516:EDN391517 ENI391516:ENJ391517 EXE391516:EXF391517 FHA391516:FHB391517 FQW391516:FQX391517 GAS391516:GAT391517 GKO391516:GKP391517 GUK391516:GUL391517 HEG391516:HEH391517 HOC391516:HOD391517 HXY391516:HXZ391517 IHU391516:IHV391517 IRQ391516:IRR391517 JBM391516:JBN391517 JLI391516:JLJ391517 JVE391516:JVF391517 KFA391516:KFB391517 KOW391516:KOX391517 KYS391516:KYT391517 LIO391516:LIP391517 LSK391516:LSL391517 MCG391516:MCH391517 MMC391516:MMD391517 MVY391516:MVZ391517 NFU391516:NFV391517 NPQ391516:NPR391517 NZM391516:NZN391517 OJI391516:OJJ391517 OTE391516:OTF391517 PDA391516:PDB391517 PMW391516:PMX391517 PWS391516:PWT391517 QGO391516:QGP391517 QQK391516:QQL391517 RAG391516:RAH391517 RKC391516:RKD391517 RTY391516:RTZ391517 SDU391516:SDV391517 SNQ391516:SNR391517 SXM391516:SXN391517 THI391516:THJ391517 TRE391516:TRF391517 UBA391516:UBB391517 UKW391516:UKX391517 UUS391516:UUT391517 VEO391516:VEP391517 VOK391516:VOL391517 VYG391516:VYH391517 WIC391516:WID391517 WRY391516:WRZ391517 FM457052:FN457053 PI457052:PJ457053 ZE457052:ZF457053 AJA457052:AJB457053 ASW457052:ASX457053 BCS457052:BCT457053 BMO457052:BMP457053 BWK457052:BWL457053 CGG457052:CGH457053 CQC457052:CQD457053 CZY457052:CZZ457053 DJU457052:DJV457053 DTQ457052:DTR457053 EDM457052:EDN457053 ENI457052:ENJ457053 EXE457052:EXF457053 FHA457052:FHB457053 FQW457052:FQX457053 GAS457052:GAT457053 GKO457052:GKP457053 GUK457052:GUL457053 HEG457052:HEH457053 HOC457052:HOD457053 HXY457052:HXZ457053 IHU457052:IHV457053 IRQ457052:IRR457053 JBM457052:JBN457053 JLI457052:JLJ457053 JVE457052:JVF457053 KFA457052:KFB457053 KOW457052:KOX457053 KYS457052:KYT457053 LIO457052:LIP457053 LSK457052:LSL457053 MCG457052:MCH457053 MMC457052:MMD457053 MVY457052:MVZ457053 NFU457052:NFV457053 NPQ457052:NPR457053 NZM457052:NZN457053 OJI457052:OJJ457053 OTE457052:OTF457053 PDA457052:PDB457053 PMW457052:PMX457053 PWS457052:PWT457053 QGO457052:QGP457053 QQK457052:QQL457053 RAG457052:RAH457053 RKC457052:RKD457053 RTY457052:RTZ457053 SDU457052:SDV457053 SNQ457052:SNR457053 SXM457052:SXN457053 THI457052:THJ457053 TRE457052:TRF457053 UBA457052:UBB457053 UKW457052:UKX457053 UUS457052:UUT457053 VEO457052:VEP457053 VOK457052:VOL457053 VYG457052:VYH457053 WIC457052:WID457053 WRY457052:WRZ457053 FM522588:FN522589 PI522588:PJ522589 ZE522588:ZF522589 AJA522588:AJB522589 ASW522588:ASX522589 BCS522588:BCT522589 BMO522588:BMP522589 BWK522588:BWL522589 CGG522588:CGH522589 CQC522588:CQD522589 CZY522588:CZZ522589 DJU522588:DJV522589 DTQ522588:DTR522589 EDM522588:EDN522589 ENI522588:ENJ522589 EXE522588:EXF522589 FHA522588:FHB522589 FQW522588:FQX522589 GAS522588:GAT522589 GKO522588:GKP522589 GUK522588:GUL522589 HEG522588:HEH522589 HOC522588:HOD522589 HXY522588:HXZ522589 IHU522588:IHV522589 IRQ522588:IRR522589 JBM522588:JBN522589 JLI522588:JLJ522589 JVE522588:JVF522589 KFA522588:KFB522589 KOW522588:KOX522589 KYS522588:KYT522589 LIO522588:LIP522589 LSK522588:LSL522589 MCG522588:MCH522589 MMC522588:MMD522589 MVY522588:MVZ522589 NFU522588:NFV522589 NPQ522588:NPR522589 NZM522588:NZN522589 OJI522588:OJJ522589 OTE522588:OTF522589 PDA522588:PDB522589 PMW522588:PMX522589 PWS522588:PWT522589 QGO522588:QGP522589 QQK522588:QQL522589 RAG522588:RAH522589 RKC522588:RKD522589 RTY522588:RTZ522589 SDU522588:SDV522589 SNQ522588:SNR522589 SXM522588:SXN522589 THI522588:THJ522589 TRE522588:TRF522589 UBA522588:UBB522589 UKW522588:UKX522589 UUS522588:UUT522589 VEO522588:VEP522589 VOK522588:VOL522589 VYG522588:VYH522589 WIC522588:WID522589 WRY522588:WRZ522589 FM588124:FN588125 PI588124:PJ588125 ZE588124:ZF588125 AJA588124:AJB588125 ASW588124:ASX588125 BCS588124:BCT588125 BMO588124:BMP588125 BWK588124:BWL588125 CGG588124:CGH588125 CQC588124:CQD588125 CZY588124:CZZ588125 DJU588124:DJV588125 DTQ588124:DTR588125 EDM588124:EDN588125 ENI588124:ENJ588125 EXE588124:EXF588125 FHA588124:FHB588125 FQW588124:FQX588125 GAS588124:GAT588125 GKO588124:GKP588125 GUK588124:GUL588125 HEG588124:HEH588125 HOC588124:HOD588125 HXY588124:HXZ588125 IHU588124:IHV588125 IRQ588124:IRR588125 JBM588124:JBN588125 JLI588124:JLJ588125 JVE588124:JVF588125 KFA588124:KFB588125 KOW588124:KOX588125 KYS588124:KYT588125 LIO588124:LIP588125 LSK588124:LSL588125 MCG588124:MCH588125 MMC588124:MMD588125 MVY588124:MVZ588125 NFU588124:NFV588125 NPQ588124:NPR588125 NZM588124:NZN588125 OJI588124:OJJ588125 OTE588124:OTF588125 PDA588124:PDB588125 PMW588124:PMX588125 PWS588124:PWT588125 QGO588124:QGP588125 QQK588124:QQL588125 RAG588124:RAH588125 RKC588124:RKD588125 RTY588124:RTZ588125 SDU588124:SDV588125 SNQ588124:SNR588125 SXM588124:SXN588125 THI588124:THJ588125 TRE588124:TRF588125 UBA588124:UBB588125 UKW588124:UKX588125 UUS588124:UUT588125 VEO588124:VEP588125 VOK588124:VOL588125 VYG588124:VYH588125 WIC588124:WID588125 WRY588124:WRZ588125 FM653660:FN653661 PI653660:PJ653661 ZE653660:ZF653661 AJA653660:AJB653661 ASW653660:ASX653661 BCS653660:BCT653661 BMO653660:BMP653661 BWK653660:BWL653661 CGG653660:CGH653661 CQC653660:CQD653661 CZY653660:CZZ653661 DJU653660:DJV653661 DTQ653660:DTR653661 EDM653660:EDN653661 ENI653660:ENJ653661 EXE653660:EXF653661 FHA653660:FHB653661 FQW653660:FQX653661 GAS653660:GAT653661 GKO653660:GKP653661 GUK653660:GUL653661 HEG653660:HEH653661 HOC653660:HOD653661 HXY653660:HXZ653661 IHU653660:IHV653661 IRQ653660:IRR653661 JBM653660:JBN653661 JLI653660:JLJ653661 JVE653660:JVF653661 KFA653660:KFB653661 KOW653660:KOX653661 KYS653660:KYT653661 LIO653660:LIP653661 LSK653660:LSL653661 MCG653660:MCH653661 MMC653660:MMD653661 MVY653660:MVZ653661 NFU653660:NFV653661 NPQ653660:NPR653661 NZM653660:NZN653661 OJI653660:OJJ653661 OTE653660:OTF653661 PDA653660:PDB653661 PMW653660:PMX653661 PWS653660:PWT653661 QGO653660:QGP653661 QQK653660:QQL653661 RAG653660:RAH653661 RKC653660:RKD653661 RTY653660:RTZ653661 SDU653660:SDV653661 SNQ653660:SNR653661 SXM653660:SXN653661 THI653660:THJ653661 TRE653660:TRF653661 UBA653660:UBB653661 UKW653660:UKX653661 UUS653660:UUT653661 VEO653660:VEP653661 VOK653660:VOL653661 VYG653660:VYH653661 WIC653660:WID653661 WRY653660:WRZ653661 FM719196:FN719197 PI719196:PJ719197 ZE719196:ZF719197 AJA719196:AJB719197 ASW719196:ASX719197 BCS719196:BCT719197 BMO719196:BMP719197 BWK719196:BWL719197 CGG719196:CGH719197 CQC719196:CQD719197 CZY719196:CZZ719197 DJU719196:DJV719197 DTQ719196:DTR719197 EDM719196:EDN719197 ENI719196:ENJ719197 EXE719196:EXF719197 FHA719196:FHB719197 FQW719196:FQX719197 GAS719196:GAT719197 GKO719196:GKP719197 GUK719196:GUL719197 HEG719196:HEH719197 HOC719196:HOD719197 HXY719196:HXZ719197 IHU719196:IHV719197 IRQ719196:IRR719197 JBM719196:JBN719197 JLI719196:JLJ719197 JVE719196:JVF719197 KFA719196:KFB719197 KOW719196:KOX719197 KYS719196:KYT719197 LIO719196:LIP719197 LSK719196:LSL719197 MCG719196:MCH719197 MMC719196:MMD719197 MVY719196:MVZ719197 NFU719196:NFV719197 NPQ719196:NPR719197 NZM719196:NZN719197 OJI719196:OJJ719197 OTE719196:OTF719197 PDA719196:PDB719197 PMW719196:PMX719197 PWS719196:PWT719197 QGO719196:QGP719197 QQK719196:QQL719197 RAG719196:RAH719197 RKC719196:RKD719197 RTY719196:RTZ719197 SDU719196:SDV719197 SNQ719196:SNR719197 SXM719196:SXN719197 THI719196:THJ719197 TRE719196:TRF719197 UBA719196:UBB719197 UKW719196:UKX719197 UUS719196:UUT719197 VEO719196:VEP719197 VOK719196:VOL719197 VYG719196:VYH719197 WIC719196:WID719197 WRY719196:WRZ719197 FM784732:FN784733 PI784732:PJ784733 ZE784732:ZF784733 AJA784732:AJB784733 ASW784732:ASX784733 BCS784732:BCT784733 BMO784732:BMP784733 BWK784732:BWL784733 CGG784732:CGH784733 CQC784732:CQD784733 CZY784732:CZZ784733 DJU784732:DJV784733 DTQ784732:DTR784733 EDM784732:EDN784733 ENI784732:ENJ784733 EXE784732:EXF784733 FHA784732:FHB784733 FQW784732:FQX784733 GAS784732:GAT784733 GKO784732:GKP784733 GUK784732:GUL784733 HEG784732:HEH784733 HOC784732:HOD784733 HXY784732:HXZ784733 IHU784732:IHV784733 IRQ784732:IRR784733 JBM784732:JBN784733 JLI784732:JLJ784733 JVE784732:JVF784733 KFA784732:KFB784733 KOW784732:KOX784733 KYS784732:KYT784733 LIO784732:LIP784733 LSK784732:LSL784733 MCG784732:MCH784733 MMC784732:MMD784733 MVY784732:MVZ784733 NFU784732:NFV784733 NPQ784732:NPR784733 NZM784732:NZN784733 OJI784732:OJJ784733 OTE784732:OTF784733 PDA784732:PDB784733 PMW784732:PMX784733 PWS784732:PWT784733 QGO784732:QGP784733 QQK784732:QQL784733 RAG784732:RAH784733 RKC784732:RKD784733 RTY784732:RTZ784733 SDU784732:SDV784733 SNQ784732:SNR784733 SXM784732:SXN784733 THI784732:THJ784733 TRE784732:TRF784733 UBA784732:UBB784733 UKW784732:UKX784733 UUS784732:UUT784733 VEO784732:VEP784733 VOK784732:VOL784733 VYG784732:VYH784733 WIC784732:WID784733 WRY784732:WRZ784733 FM850268:FN850269 PI850268:PJ850269 ZE850268:ZF850269 AJA850268:AJB850269 ASW850268:ASX850269 BCS850268:BCT850269 BMO850268:BMP850269 BWK850268:BWL850269 CGG850268:CGH850269 CQC850268:CQD850269 CZY850268:CZZ850269 DJU850268:DJV850269 DTQ850268:DTR850269 EDM850268:EDN850269 ENI850268:ENJ850269 EXE850268:EXF850269 FHA850268:FHB850269 FQW850268:FQX850269 GAS850268:GAT850269 GKO850268:GKP850269 GUK850268:GUL850269 HEG850268:HEH850269 HOC850268:HOD850269 HXY850268:HXZ850269 IHU850268:IHV850269 IRQ850268:IRR850269 JBM850268:JBN850269 JLI850268:JLJ850269 JVE850268:JVF850269 KFA850268:KFB850269 KOW850268:KOX850269 KYS850268:KYT850269 LIO850268:LIP850269 LSK850268:LSL850269 MCG850268:MCH850269 MMC850268:MMD850269 MVY850268:MVZ850269 NFU850268:NFV850269 NPQ850268:NPR850269 NZM850268:NZN850269 OJI850268:OJJ850269 OTE850268:OTF850269 PDA850268:PDB850269 PMW850268:PMX850269 PWS850268:PWT850269 QGO850268:QGP850269 QQK850268:QQL850269 RAG850268:RAH850269 RKC850268:RKD850269 RTY850268:RTZ850269 SDU850268:SDV850269 SNQ850268:SNR850269 SXM850268:SXN850269 THI850268:THJ850269 TRE850268:TRF850269 UBA850268:UBB850269 UKW850268:UKX850269 UUS850268:UUT850269 VEO850268:VEP850269 VOK850268:VOL850269 VYG850268:VYH850269 WIC850268:WID850269 WRY850268:WRZ850269 FM915804:FN915805 PI915804:PJ915805 ZE915804:ZF915805 AJA915804:AJB915805 ASW915804:ASX915805 BCS915804:BCT915805 BMO915804:BMP915805 BWK915804:BWL915805 CGG915804:CGH915805 CQC915804:CQD915805 CZY915804:CZZ915805 DJU915804:DJV915805 DTQ915804:DTR915805 EDM915804:EDN915805 ENI915804:ENJ915805 EXE915804:EXF915805 FHA915804:FHB915805 FQW915804:FQX915805 GAS915804:GAT915805 GKO915804:GKP915805 GUK915804:GUL915805 HEG915804:HEH915805 HOC915804:HOD915805 HXY915804:HXZ915805 IHU915804:IHV915805 IRQ915804:IRR915805 JBM915804:JBN915805 JLI915804:JLJ915805 JVE915804:JVF915805 KFA915804:KFB915805 KOW915804:KOX915805 KYS915804:KYT915805 LIO915804:LIP915805 LSK915804:LSL915805 MCG915804:MCH915805 MMC915804:MMD915805 MVY915804:MVZ915805 NFU915804:NFV915805 NPQ915804:NPR915805 NZM915804:NZN915805 OJI915804:OJJ915805 OTE915804:OTF915805 PDA915804:PDB915805 PMW915804:PMX915805 PWS915804:PWT915805 QGO915804:QGP915805 QQK915804:QQL915805 RAG915804:RAH915805 RKC915804:RKD915805 RTY915804:RTZ915805 SDU915804:SDV915805 SNQ915804:SNR915805 SXM915804:SXN915805 THI915804:THJ915805 TRE915804:TRF915805 UBA915804:UBB915805 UKW915804:UKX915805 UUS915804:UUT915805 VEO915804:VEP915805 VOK915804:VOL915805 VYG915804:VYH915805 WIC915804:WID915805 WRY915804:WRZ915805 FM981340:FN981341 PI981340:PJ981341 ZE981340:ZF981341 AJA981340:AJB981341 ASW981340:ASX981341 BCS981340:BCT981341 BMO981340:BMP981341 BWK981340:BWL981341 CGG981340:CGH981341 CQC981340:CQD981341 CZY981340:CZZ981341 DJU981340:DJV981341 DTQ981340:DTR981341 EDM981340:EDN981341 ENI981340:ENJ981341 EXE981340:EXF981341 FHA981340:FHB981341 FQW981340:FQX981341 GAS981340:GAT981341 GKO981340:GKP981341 GUK981340:GUL981341 HEG981340:HEH981341 HOC981340:HOD981341 HXY981340:HXZ981341 IHU981340:IHV981341 IRQ981340:IRR981341 JBM981340:JBN981341 JLI981340:JLJ981341 JVE981340:JVF981341 KFA981340:KFB981341 KOW981340:KOX981341 KYS981340:KYT981341 LIO981340:LIP981341 LSK981340:LSL981341 MCG981340:MCH981341 MMC981340:MMD981341 MVY981340:MVZ981341 NFU981340:NFV981341 NPQ981340:NPR981341 NZM981340:NZN981341 OJI981340:OJJ981341 OTE981340:OTF981341 PDA981340:PDB981341 PMW981340:PMX981341 PWS981340:PWT981341 QGO981340:QGP981341 QQK981340:QQL981341 RAG981340:RAH981341 RKC981340:RKD981341 RTY981340:RTZ981341 SDU981340:SDV981341 SNQ981340:SNR981341 SXM981340:SXN981341 THI981340:THJ981341 TRE981340:TRF981341 UBA981340:UBB981341 UKW981340:UKX981341 UUS981340:UUT981341 VEO981340:VEP981341 VOK981340:VOL981341 VYG981340:VYH981341 WIC981340:WID981341 WRY981340:WRZ981341 C63836:D63837 C981340:D981341 C915804:D915805 C850268:D850269 C784732:D784733 C719196:D719197 C653660:D653661 C588124:D588125 C522588:D522589 C457052:D457053 C391516:D391517 C325980:D325981 C260444:D260445 C194908:D194909 C129372:D129373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P77"/>
  <sheetViews>
    <sheetView workbookViewId="0">
      <selection activeCell="D80" sqref="D80"/>
    </sheetView>
  </sheetViews>
  <sheetFormatPr defaultColWidth="8.88671875" defaultRowHeight="16.2"/>
  <cols>
    <col min="1" max="1" width="5.109375" style="14" customWidth="1"/>
    <col min="2" max="2" width="4.88671875" style="14" customWidth="1"/>
    <col min="3" max="3" width="29.6640625" style="304" customWidth="1"/>
    <col min="4" max="4" width="17.33203125" style="305" bestFit="1" customWidth="1"/>
    <col min="5" max="5" width="14.109375" style="14" bestFit="1" customWidth="1"/>
    <col min="6" max="6" width="17.33203125" style="14" bestFit="1" customWidth="1"/>
    <col min="7" max="7" width="7.33203125" style="14" customWidth="1"/>
    <col min="8" max="8" width="18.109375" style="14" bestFit="1" customWidth="1"/>
    <col min="9" max="9" width="7.21875" style="14" customWidth="1"/>
    <col min="10" max="10" width="15.21875" style="14" customWidth="1"/>
    <col min="11" max="11" width="5.6640625" style="14" customWidth="1"/>
    <col min="12" max="12" width="17.33203125" style="14" bestFit="1" customWidth="1"/>
    <col min="13" max="13" width="8.6640625" style="14" bestFit="1" customWidth="1"/>
    <col min="14" max="14" width="6.6640625" style="14" bestFit="1" customWidth="1"/>
    <col min="15" max="15" width="4.88671875" style="14" bestFit="1" customWidth="1"/>
    <col min="16" max="16" width="3.44140625" style="14" customWidth="1"/>
    <col min="17" max="17" width="3.44140625" style="14" bestFit="1" customWidth="1"/>
    <col min="18" max="16384" width="8.88671875" style="14"/>
  </cols>
  <sheetData>
    <row r="1" spans="1:42" ht="62.25" customHeight="1">
      <c r="A1" s="289" t="s">
        <v>122</v>
      </c>
      <c r="B1" s="289" t="s">
        <v>123</v>
      </c>
      <c r="C1" s="290" t="s">
        <v>124</v>
      </c>
      <c r="D1" s="291" t="s">
        <v>161</v>
      </c>
      <c r="E1" s="290" t="s">
        <v>150</v>
      </c>
      <c r="F1" s="290" t="s">
        <v>160</v>
      </c>
      <c r="G1" s="290" t="s">
        <v>155</v>
      </c>
      <c r="H1" s="292" t="s">
        <v>157</v>
      </c>
      <c r="I1" s="290" t="s">
        <v>156</v>
      </c>
      <c r="J1" s="292" t="s">
        <v>158</v>
      </c>
      <c r="K1" s="290" t="s">
        <v>154</v>
      </c>
      <c r="L1" s="290" t="s">
        <v>159</v>
      </c>
      <c r="M1" s="293" t="s">
        <v>152</v>
      </c>
      <c r="N1" s="293" t="s">
        <v>153</v>
      </c>
      <c r="O1" s="289" t="s">
        <v>151</v>
      </c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81"/>
      <c r="AH1" s="281"/>
      <c r="AI1" s="281"/>
      <c r="AJ1" s="281"/>
      <c r="AK1" s="281"/>
      <c r="AL1" s="281"/>
      <c r="AM1" s="281"/>
      <c r="AN1" s="281"/>
      <c r="AO1" s="281"/>
      <c r="AP1" s="281"/>
    </row>
    <row r="2" spans="1:42" ht="15.75" customHeight="1">
      <c r="A2" s="9">
        <v>10</v>
      </c>
      <c r="B2" s="9">
        <v>1</v>
      </c>
      <c r="C2" s="29" t="str">
        <f>INDEX(九宮格!$A$1:$L$10,(MID($A2,1,1)+1),(MID($A2,2,1)+3))&amp;"-"&amp;IFERROR(VLOOKUP($A2,次九宮格!$A$2:$W$55,$B2+3,FALSE),"")</f>
        <v>強弱電代工-電氣</v>
      </c>
      <c r="D2" s="34"/>
      <c r="E2" s="34"/>
      <c r="F2" s="34"/>
      <c r="G2" s="12">
        <v>1</v>
      </c>
      <c r="H2" s="34">
        <f>ROUND(G2*D2,0)</f>
        <v>0</v>
      </c>
      <c r="I2" s="12">
        <v>1</v>
      </c>
      <c r="J2" s="34">
        <f>E2*I2</f>
        <v>0</v>
      </c>
      <c r="K2" s="12">
        <v>1</v>
      </c>
      <c r="L2" s="35">
        <f>H2+J2</f>
        <v>0</v>
      </c>
      <c r="M2" s="215"/>
      <c r="N2" s="33">
        <f>COUNTIFS(初期成本標單!$I$4:$I$741,$A2,初期成本標單!$J$4:$J$741,B2)</f>
        <v>0</v>
      </c>
      <c r="O2" s="278">
        <v>1001</v>
      </c>
      <c r="P2" s="281">
        <f>VALUE(LEFT(O2,2))</f>
        <v>10</v>
      </c>
      <c r="Q2" s="282">
        <f>VALUE(RIGHT(O2,2))</f>
        <v>1</v>
      </c>
      <c r="R2" s="281">
        <v>1001</v>
      </c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</row>
    <row r="3" spans="1:42">
      <c r="A3" s="9">
        <v>10</v>
      </c>
      <c r="B3" s="9">
        <v>4</v>
      </c>
      <c r="C3" s="29" t="str">
        <f>INDEX(九宮格!$A$1:$L$10,(MID($A3,1,1)+1),(MID($A3,2,1)+3))&amp;"-"&amp;IFERROR(VLOOKUP($A3,次九宮格!$A$2:$W$55,$B3+3,FALSE),"")</f>
        <v>強弱電代工-消防電</v>
      </c>
      <c r="D3" s="34"/>
      <c r="E3" s="34"/>
      <c r="F3" s="34"/>
      <c r="G3" s="12">
        <v>1</v>
      </c>
      <c r="H3" s="34">
        <f t="shared" ref="H3:H37" si="0">ROUND(G3*D3,0)</f>
        <v>0</v>
      </c>
      <c r="I3" s="12">
        <v>1</v>
      </c>
      <c r="J3" s="34">
        <f t="shared" ref="J3:J37" si="1">E3*I3</f>
        <v>0</v>
      </c>
      <c r="K3" s="12">
        <v>1</v>
      </c>
      <c r="L3" s="35">
        <f t="shared" ref="L3:L37" si="2">H3+J3</f>
        <v>0</v>
      </c>
      <c r="M3" s="215"/>
      <c r="N3" s="33">
        <f>COUNTIFS(初期成本標單!$I$4:$I$741,$A3,初期成本標單!$J$4:$J$741,B3)</f>
        <v>0</v>
      </c>
      <c r="O3" s="278">
        <v>1004</v>
      </c>
      <c r="P3" s="281">
        <f t="shared" ref="P3:P45" si="3">VALUE(LEFT(O3,2))</f>
        <v>10</v>
      </c>
      <c r="Q3" s="282">
        <f t="shared" ref="Q3:Q45" si="4">VALUE(RIGHT(O3,2))</f>
        <v>4</v>
      </c>
      <c r="R3" s="281">
        <v>1004</v>
      </c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281"/>
      <c r="AE3" s="281"/>
      <c r="AF3" s="281"/>
      <c r="AG3" s="281"/>
      <c r="AH3" s="281"/>
      <c r="AI3" s="281"/>
      <c r="AJ3" s="281"/>
      <c r="AK3" s="281"/>
      <c r="AL3" s="281"/>
      <c r="AM3" s="281"/>
      <c r="AN3" s="281"/>
      <c r="AO3" s="281"/>
      <c r="AP3" s="281"/>
    </row>
    <row r="4" spans="1:42">
      <c r="A4" s="9">
        <v>11</v>
      </c>
      <c r="B4" s="9">
        <v>1</v>
      </c>
      <c r="C4" s="29" t="str">
        <f>INDEX(九宮格!$A$1:$L$10,(MID($A4,1,1)+1),(MID($A4,2,1)+3))&amp;"-"&amp;IFERROR(VLOOKUP($A4,次九宮格!$A$2:$W$55,$B4+3,FALSE),"")</f>
        <v>給排污水代工-給排水</v>
      </c>
      <c r="D4" s="34"/>
      <c r="E4" s="34"/>
      <c r="F4" s="34"/>
      <c r="G4" s="12">
        <v>1</v>
      </c>
      <c r="H4" s="34">
        <f t="shared" si="0"/>
        <v>0</v>
      </c>
      <c r="I4" s="12">
        <v>1</v>
      </c>
      <c r="J4" s="34">
        <f t="shared" si="1"/>
        <v>0</v>
      </c>
      <c r="K4" s="12">
        <v>1</v>
      </c>
      <c r="L4" s="35">
        <f t="shared" si="2"/>
        <v>0</v>
      </c>
      <c r="M4" s="215"/>
      <c r="N4" s="33">
        <f>COUNTIFS(初期成本標單!$I$4:$I$741,$A4,初期成本標單!$J$4:$J$741,B4)</f>
        <v>0</v>
      </c>
      <c r="O4" s="278">
        <v>1101</v>
      </c>
      <c r="P4" s="281">
        <f t="shared" si="3"/>
        <v>11</v>
      </c>
      <c r="Q4" s="282">
        <f t="shared" si="4"/>
        <v>1</v>
      </c>
      <c r="R4" s="281">
        <v>1101</v>
      </c>
      <c r="S4" s="281"/>
      <c r="T4" s="281"/>
      <c r="U4" s="281"/>
      <c r="V4" s="281"/>
      <c r="W4" s="281"/>
      <c r="X4" s="281"/>
      <c r="Y4" s="281"/>
      <c r="Z4" s="281"/>
      <c r="AA4" s="281"/>
      <c r="AB4" s="281"/>
      <c r="AC4" s="281"/>
      <c r="AD4" s="281"/>
      <c r="AE4" s="281"/>
      <c r="AF4" s="281"/>
      <c r="AG4" s="281"/>
      <c r="AH4" s="281"/>
      <c r="AI4" s="281"/>
      <c r="AJ4" s="281"/>
      <c r="AK4" s="281"/>
      <c r="AL4" s="281"/>
      <c r="AM4" s="281"/>
      <c r="AN4" s="281"/>
      <c r="AO4" s="281"/>
      <c r="AP4" s="281"/>
    </row>
    <row r="5" spans="1:42">
      <c r="A5" s="9">
        <v>12</v>
      </c>
      <c r="B5" s="9">
        <v>0</v>
      </c>
      <c r="C5" s="29" t="str">
        <f>INDEX(九宮格!$A$1:$L$10,(MID($A5,1,1)+1),(MID($A5,2,1)+3))&amp;"-"&amp;IFERROR(VLOOKUP($A5,次九宮格!$A$2:$W$55,$B5+3,FALSE),"")</f>
        <v>塑膠管-</v>
      </c>
      <c r="D5" s="34"/>
      <c r="E5" s="34"/>
      <c r="F5" s="34"/>
      <c r="G5" s="12">
        <v>1</v>
      </c>
      <c r="H5" s="34">
        <f t="shared" si="0"/>
        <v>0</v>
      </c>
      <c r="I5" s="12">
        <v>1</v>
      </c>
      <c r="J5" s="34">
        <f t="shared" si="1"/>
        <v>0</v>
      </c>
      <c r="K5" s="12">
        <v>1</v>
      </c>
      <c r="L5" s="35">
        <f t="shared" si="2"/>
        <v>0</v>
      </c>
      <c r="M5" s="215"/>
      <c r="N5" s="33">
        <f>COUNTIFS(初期成本標單!$I$4:$I$741,$A5,初期成本標單!$J$4:$J$741,B5)</f>
        <v>0</v>
      </c>
      <c r="O5" s="278">
        <v>1200</v>
      </c>
      <c r="P5" s="281">
        <f t="shared" si="3"/>
        <v>12</v>
      </c>
      <c r="Q5" s="282">
        <f t="shared" si="4"/>
        <v>0</v>
      </c>
      <c r="R5" s="281">
        <v>1200</v>
      </c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1"/>
      <c r="AK5" s="281"/>
      <c r="AL5" s="281"/>
      <c r="AM5" s="281"/>
      <c r="AN5" s="281"/>
      <c r="AO5" s="281"/>
      <c r="AP5" s="281"/>
    </row>
    <row r="6" spans="1:42">
      <c r="A6" s="9">
        <v>13</v>
      </c>
      <c r="B6" s="9">
        <v>0</v>
      </c>
      <c r="C6" s="29" t="str">
        <f>INDEX(九宮格!$A$1:$L$10,(MID($A6,1,1)+1),(MID($A6,2,1)+3))&amp;"-"&amp;IFERROR(VLOOKUP($A6,次九宮格!$A$2:$W$55,$B6+3,FALSE),"")</f>
        <v>金屬管-</v>
      </c>
      <c r="D6" s="34"/>
      <c r="E6" s="34"/>
      <c r="F6" s="34"/>
      <c r="G6" s="12">
        <v>1</v>
      </c>
      <c r="H6" s="34">
        <f t="shared" si="0"/>
        <v>0</v>
      </c>
      <c r="I6" s="12">
        <v>1</v>
      </c>
      <c r="J6" s="34">
        <f t="shared" si="1"/>
        <v>0</v>
      </c>
      <c r="K6" s="12">
        <v>1</v>
      </c>
      <c r="L6" s="35">
        <f t="shared" si="2"/>
        <v>0</v>
      </c>
      <c r="M6" s="215"/>
      <c r="N6" s="33">
        <f>COUNTIFS(初期成本標單!$I$4:$I$741,$A6,初期成本標單!$J$4:$J$741,B6)</f>
        <v>0</v>
      </c>
      <c r="O6" s="278">
        <v>1300</v>
      </c>
      <c r="P6" s="281">
        <f t="shared" si="3"/>
        <v>13</v>
      </c>
      <c r="Q6" s="282">
        <f t="shared" si="4"/>
        <v>0</v>
      </c>
      <c r="R6" s="281">
        <v>1300</v>
      </c>
      <c r="S6" s="281"/>
      <c r="T6" s="281"/>
      <c r="U6" s="281"/>
      <c r="V6" s="281"/>
      <c r="W6" s="281"/>
      <c r="X6" s="281"/>
      <c r="Y6" s="281"/>
      <c r="Z6" s="281"/>
      <c r="AA6" s="281"/>
      <c r="AB6" s="281"/>
      <c r="AC6" s="281"/>
      <c r="AD6" s="281"/>
      <c r="AE6" s="281"/>
      <c r="AF6" s="281"/>
      <c r="AG6" s="281"/>
      <c r="AH6" s="281"/>
      <c r="AI6" s="281"/>
      <c r="AJ6" s="281"/>
      <c r="AK6" s="281"/>
      <c r="AL6" s="281"/>
      <c r="AM6" s="281"/>
      <c r="AN6" s="281"/>
      <c r="AO6" s="281"/>
      <c r="AP6" s="281"/>
    </row>
    <row r="7" spans="1:42">
      <c r="A7" s="9">
        <v>14</v>
      </c>
      <c r="B7" s="9">
        <v>0</v>
      </c>
      <c r="C7" s="29" t="str">
        <f>INDEX(九宮格!$A$1:$L$10,(MID($A7,1,1)+1),(MID($A7,2,1)+3))&amp;"-"&amp;IFERROR(VLOOKUP($A7,次九宮格!$A$2:$W$55,$B7+3,FALSE),"")</f>
        <v>導線-</v>
      </c>
      <c r="D7" s="34"/>
      <c r="E7" s="34"/>
      <c r="F7" s="34"/>
      <c r="G7" s="12">
        <v>1</v>
      </c>
      <c r="H7" s="34">
        <f t="shared" si="0"/>
        <v>0</v>
      </c>
      <c r="I7" s="12">
        <v>1</v>
      </c>
      <c r="J7" s="34">
        <f t="shared" si="1"/>
        <v>0</v>
      </c>
      <c r="K7" s="12">
        <v>1</v>
      </c>
      <c r="L7" s="35">
        <f t="shared" si="2"/>
        <v>0</v>
      </c>
      <c r="M7" s="215"/>
      <c r="N7" s="33">
        <f>COUNTIFS(初期成本標單!$I$4:$I$741,$A7,初期成本標單!$J$4:$J$741,B7)</f>
        <v>0</v>
      </c>
      <c r="O7" s="278">
        <v>1400</v>
      </c>
      <c r="P7" s="281">
        <f t="shared" si="3"/>
        <v>14</v>
      </c>
      <c r="Q7" s="282">
        <f t="shared" si="4"/>
        <v>0</v>
      </c>
      <c r="R7" s="281">
        <v>1400</v>
      </c>
      <c r="S7" s="281"/>
      <c r="T7" s="281"/>
      <c r="U7" s="281"/>
      <c r="V7" s="281"/>
      <c r="W7" s="281"/>
      <c r="X7" s="281"/>
      <c r="Y7" s="281"/>
      <c r="Z7" s="281"/>
      <c r="AA7" s="281"/>
      <c r="AB7" s="281"/>
      <c r="AC7" s="281"/>
      <c r="AD7" s="281"/>
      <c r="AE7" s="281"/>
      <c r="AF7" s="281"/>
      <c r="AG7" s="281"/>
      <c r="AH7" s="281"/>
      <c r="AI7" s="281"/>
      <c r="AJ7" s="281"/>
      <c r="AK7" s="281"/>
      <c r="AL7" s="281"/>
      <c r="AM7" s="281"/>
      <c r="AN7" s="281"/>
      <c r="AO7" s="281"/>
      <c r="AP7" s="281"/>
    </row>
    <row r="8" spans="1:42">
      <c r="A8" s="9">
        <v>15</v>
      </c>
      <c r="B8" s="9">
        <v>0</v>
      </c>
      <c r="C8" s="29" t="str">
        <f>INDEX(九宮格!$A$1:$L$10,(MID($A8,1,1)+1),(MID($A8,2,1)+3))&amp;"-"&amp;IFERROR(VLOOKUP($A8,次九宮格!$A$2:$W$55,$B8+3,FALSE),"")</f>
        <v>盤、箱-</v>
      </c>
      <c r="D8" s="34"/>
      <c r="E8" s="34"/>
      <c r="F8" s="34"/>
      <c r="G8" s="12">
        <v>1</v>
      </c>
      <c r="H8" s="34">
        <f t="shared" si="0"/>
        <v>0</v>
      </c>
      <c r="I8" s="12">
        <v>1</v>
      </c>
      <c r="J8" s="34">
        <f t="shared" si="1"/>
        <v>0</v>
      </c>
      <c r="K8" s="12">
        <v>1</v>
      </c>
      <c r="L8" s="35">
        <f t="shared" si="2"/>
        <v>0</v>
      </c>
      <c r="M8" s="215"/>
      <c r="N8" s="33">
        <f>COUNTIFS(初期成本標單!$I$4:$I$741,$A8,初期成本標單!$J$4:$J$741,B8)</f>
        <v>0</v>
      </c>
      <c r="O8" s="278">
        <v>1500</v>
      </c>
      <c r="P8" s="281">
        <f t="shared" si="3"/>
        <v>15</v>
      </c>
      <c r="Q8" s="282">
        <f t="shared" si="4"/>
        <v>0</v>
      </c>
      <c r="R8" s="281">
        <v>1500</v>
      </c>
      <c r="S8" s="281"/>
      <c r="T8" s="281"/>
      <c r="U8" s="281"/>
      <c r="V8" s="281"/>
      <c r="W8" s="281"/>
      <c r="X8" s="281"/>
      <c r="Y8" s="281"/>
      <c r="Z8" s="281"/>
      <c r="AA8" s="281"/>
      <c r="AB8" s="281"/>
      <c r="AC8" s="281"/>
      <c r="AD8" s="281"/>
      <c r="AE8" s="281"/>
      <c r="AF8" s="281"/>
      <c r="AG8" s="281"/>
      <c r="AH8" s="281"/>
      <c r="AI8" s="281"/>
      <c r="AJ8" s="281"/>
      <c r="AK8" s="281"/>
      <c r="AL8" s="281"/>
      <c r="AM8" s="281"/>
      <c r="AN8" s="281"/>
      <c r="AO8" s="281"/>
      <c r="AP8" s="281"/>
    </row>
    <row r="9" spans="1:42">
      <c r="A9" s="9">
        <v>16</v>
      </c>
      <c r="B9" s="9">
        <v>0</v>
      </c>
      <c r="C9" s="29" t="str">
        <f>INDEX(九宮格!$A$1:$L$10,(MID($A9,1,1)+1),(MID($A9,2,1)+3))&amp;"-"&amp;IFERROR(VLOOKUP($A9,次九宮格!$A$2:$W$55,$B9+3,FALSE),"")</f>
        <v>泵浦-</v>
      </c>
      <c r="D9" s="34"/>
      <c r="E9" s="34"/>
      <c r="F9" s="34"/>
      <c r="G9" s="12">
        <v>1</v>
      </c>
      <c r="H9" s="34">
        <f t="shared" si="0"/>
        <v>0</v>
      </c>
      <c r="I9" s="12">
        <v>1</v>
      </c>
      <c r="J9" s="34">
        <f t="shared" si="1"/>
        <v>0</v>
      </c>
      <c r="K9" s="12">
        <v>1</v>
      </c>
      <c r="L9" s="35">
        <f t="shared" si="2"/>
        <v>0</v>
      </c>
      <c r="M9" s="215"/>
      <c r="N9" s="33">
        <f>COUNTIFS(初期成本標單!$I$4:$I$741,$A9,初期成本標單!$J$4:$J$741,B9)</f>
        <v>0</v>
      </c>
      <c r="O9" s="278">
        <v>1600</v>
      </c>
      <c r="P9" s="281">
        <f t="shared" si="3"/>
        <v>16</v>
      </c>
      <c r="Q9" s="282">
        <f t="shared" si="4"/>
        <v>0</v>
      </c>
      <c r="R9" s="281">
        <v>1600</v>
      </c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81"/>
      <c r="AI9" s="281"/>
      <c r="AJ9" s="281"/>
      <c r="AK9" s="281"/>
      <c r="AL9" s="281"/>
      <c r="AM9" s="281"/>
      <c r="AN9" s="281"/>
      <c r="AO9" s="281"/>
      <c r="AP9" s="281"/>
    </row>
    <row r="10" spans="1:42">
      <c r="A10" s="9">
        <v>16</v>
      </c>
      <c r="B10" s="9">
        <v>6</v>
      </c>
      <c r="C10" s="29" t="str">
        <f>INDEX(九宮格!$A$1:$L$10,(MID($A10,1,1)+1),(MID($A10,2,1)+3))&amp;"-"&amp;IFERROR(VLOOKUP($A10,次九宮格!$A$2:$W$55,$B10+3,FALSE),"")</f>
        <v>泵浦-消防泵</v>
      </c>
      <c r="D10" s="34"/>
      <c r="E10" s="34"/>
      <c r="F10" s="34"/>
      <c r="G10" s="12">
        <v>1</v>
      </c>
      <c r="H10" s="34">
        <f t="shared" si="0"/>
        <v>0</v>
      </c>
      <c r="I10" s="12">
        <v>1</v>
      </c>
      <c r="J10" s="34">
        <f t="shared" si="1"/>
        <v>0</v>
      </c>
      <c r="K10" s="12">
        <v>1</v>
      </c>
      <c r="L10" s="35">
        <f t="shared" si="2"/>
        <v>0</v>
      </c>
      <c r="M10" s="215"/>
      <c r="N10" s="33">
        <f>COUNTIFS(初期成本標單!$I$4:$I$741,$A10,初期成本標單!$J$4:$J$741,B10)</f>
        <v>0</v>
      </c>
      <c r="O10" s="278">
        <v>1606</v>
      </c>
      <c r="P10" s="281">
        <f t="shared" si="3"/>
        <v>16</v>
      </c>
      <c r="Q10" s="282">
        <f t="shared" si="4"/>
        <v>6</v>
      </c>
      <c r="R10" s="281">
        <v>1606</v>
      </c>
      <c r="S10" s="281"/>
      <c r="T10" s="281"/>
      <c r="U10" s="281"/>
      <c r="V10" s="281"/>
      <c r="W10" s="281"/>
      <c r="X10" s="281"/>
      <c r="Y10" s="281"/>
      <c r="Z10" s="281"/>
      <c r="AA10" s="281"/>
      <c r="AB10" s="281"/>
      <c r="AC10" s="281"/>
      <c r="AD10" s="281"/>
      <c r="AE10" s="281"/>
      <c r="AF10" s="281"/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</row>
    <row r="11" spans="1:42">
      <c r="A11" s="9">
        <v>17</v>
      </c>
      <c r="B11" s="9">
        <v>1</v>
      </c>
      <c r="C11" s="29" t="str">
        <f>INDEX(九宮格!$A$1:$L$10,(MID($A11,1,1)+1),(MID($A11,2,1)+3))&amp;"-"&amp;IFERROR(VLOOKUP($A11,次九宮格!$A$2:$W$55,$B11+3,FALSE),"")</f>
        <v>閥-給排水閥</v>
      </c>
      <c r="D11" s="34"/>
      <c r="E11" s="34"/>
      <c r="F11" s="34"/>
      <c r="G11" s="12">
        <v>1</v>
      </c>
      <c r="H11" s="34">
        <f t="shared" si="0"/>
        <v>0</v>
      </c>
      <c r="I11" s="12">
        <v>1</v>
      </c>
      <c r="J11" s="34">
        <f t="shared" si="1"/>
        <v>0</v>
      </c>
      <c r="K11" s="12">
        <v>1</v>
      </c>
      <c r="L11" s="35">
        <f t="shared" si="2"/>
        <v>0</v>
      </c>
      <c r="M11" s="215"/>
      <c r="N11" s="33">
        <f>COUNTIFS(初期成本標單!$I$4:$I$741,$A11,初期成本標單!$J$4:$J$741,B11)</f>
        <v>0</v>
      </c>
      <c r="O11" s="278">
        <v>1701</v>
      </c>
      <c r="P11" s="281">
        <f t="shared" si="3"/>
        <v>17</v>
      </c>
      <c r="Q11" s="282">
        <f t="shared" si="4"/>
        <v>1</v>
      </c>
      <c r="R11" s="281">
        <v>1701</v>
      </c>
      <c r="S11" s="281"/>
      <c r="T11" s="281"/>
      <c r="U11" s="281"/>
      <c r="V11" s="281"/>
      <c r="W11" s="281"/>
      <c r="X11" s="281"/>
      <c r="Y11" s="281"/>
      <c r="Z11" s="281"/>
      <c r="AA11" s="281"/>
      <c r="AB11" s="281"/>
      <c r="AC11" s="281"/>
      <c r="AD11" s="281"/>
      <c r="AE11" s="281"/>
      <c r="AF11" s="281"/>
      <c r="AG11" s="281"/>
      <c r="AH11" s="281"/>
      <c r="AI11" s="281"/>
      <c r="AJ11" s="281"/>
      <c r="AK11" s="281"/>
      <c r="AL11" s="281"/>
      <c r="AM11" s="281"/>
      <c r="AN11" s="281"/>
      <c r="AO11" s="281"/>
      <c r="AP11" s="281"/>
    </row>
    <row r="12" spans="1:42">
      <c r="A12" s="9">
        <v>17</v>
      </c>
      <c r="B12" s="9">
        <v>3</v>
      </c>
      <c r="C12" s="29" t="str">
        <f>INDEX(九宮格!$A$1:$L$10,(MID($A12,1,1)+1),(MID($A12,2,1)+3))&amp;"-"&amp;IFERROR(VLOOKUP($A12,次九宮格!$A$2:$W$55,$B12+3,FALSE),"")</f>
        <v>閥-消防特殊閥</v>
      </c>
      <c r="D12" s="34"/>
      <c r="E12" s="34"/>
      <c r="F12" s="34"/>
      <c r="G12" s="12">
        <v>1</v>
      </c>
      <c r="H12" s="34">
        <f t="shared" ref="H12" si="5">ROUND(G12*D12,0)</f>
        <v>0</v>
      </c>
      <c r="I12" s="12">
        <v>1</v>
      </c>
      <c r="J12" s="34">
        <f t="shared" ref="J12" si="6">E12*I12</f>
        <v>0</v>
      </c>
      <c r="K12" s="12">
        <v>1</v>
      </c>
      <c r="L12" s="35">
        <f t="shared" ref="L12" si="7">H12+J12</f>
        <v>0</v>
      </c>
      <c r="M12" s="215"/>
      <c r="N12" s="33">
        <f>COUNTIFS(初期成本標單!$I$4:$I$741,$A12,初期成本標單!$J$4:$J$741,B12)</f>
        <v>0</v>
      </c>
      <c r="O12" s="278">
        <v>1703</v>
      </c>
      <c r="P12" s="281">
        <f t="shared" ref="P12" si="8">VALUE(LEFT(O12,2))</f>
        <v>17</v>
      </c>
      <c r="Q12" s="282">
        <f t="shared" ref="Q12" si="9">VALUE(RIGHT(O12,2))</f>
        <v>3</v>
      </c>
      <c r="R12" s="281">
        <v>1703</v>
      </c>
      <c r="S12" s="281"/>
      <c r="T12" s="281"/>
      <c r="U12" s="281"/>
      <c r="V12" s="281"/>
      <c r="W12" s="281"/>
      <c r="X12" s="281"/>
      <c r="Y12" s="281"/>
      <c r="Z12" s="281"/>
      <c r="AA12" s="281"/>
      <c r="AB12" s="281"/>
      <c r="AC12" s="281"/>
      <c r="AD12" s="281"/>
      <c r="AE12" s="281"/>
      <c r="AF12" s="281"/>
      <c r="AG12" s="281"/>
      <c r="AH12" s="281"/>
      <c r="AI12" s="281"/>
      <c r="AJ12" s="281"/>
      <c r="AK12" s="281"/>
      <c r="AL12" s="281"/>
      <c r="AM12" s="281"/>
      <c r="AN12" s="281"/>
      <c r="AO12" s="281"/>
      <c r="AP12" s="281"/>
    </row>
    <row r="13" spans="1:42">
      <c r="A13" s="9">
        <v>18</v>
      </c>
      <c r="B13" s="9">
        <v>0</v>
      </c>
      <c r="C13" s="29" t="str">
        <f>INDEX(九宮格!$A$1:$L$10,(MID($A13,1,1)+1),(MID($A13,2,1)+3))&amp;"-"&amp;IFERROR(VLOOKUP($A13,次九宮格!$A$2:$W$55,$B13+3,FALSE),"")</f>
        <v>線槽、線架-</v>
      </c>
      <c r="D13" s="34"/>
      <c r="E13" s="34"/>
      <c r="F13" s="34"/>
      <c r="G13" s="12">
        <v>1</v>
      </c>
      <c r="H13" s="34">
        <f t="shared" si="0"/>
        <v>0</v>
      </c>
      <c r="I13" s="12">
        <v>1</v>
      </c>
      <c r="J13" s="34">
        <f t="shared" si="1"/>
        <v>0</v>
      </c>
      <c r="K13" s="12">
        <v>1</v>
      </c>
      <c r="L13" s="35">
        <f t="shared" si="2"/>
        <v>0</v>
      </c>
      <c r="M13" s="215"/>
      <c r="N13" s="33">
        <f>COUNTIFS(初期成本標單!$I$4:$I$741,$A13,初期成本標單!$J$4:$J$741,B13)</f>
        <v>0</v>
      </c>
      <c r="O13" s="278">
        <v>1800</v>
      </c>
      <c r="P13" s="281">
        <f t="shared" si="3"/>
        <v>18</v>
      </c>
      <c r="Q13" s="282">
        <f t="shared" si="4"/>
        <v>0</v>
      </c>
      <c r="R13" s="281">
        <v>1800</v>
      </c>
      <c r="S13" s="281"/>
      <c r="T13" s="281"/>
      <c r="U13" s="281"/>
      <c r="V13" s="281"/>
      <c r="W13" s="281"/>
      <c r="X13" s="281"/>
      <c r="Y13" s="281"/>
      <c r="Z13" s="281"/>
      <c r="AA13" s="281"/>
      <c r="AB13" s="281"/>
      <c r="AC13" s="281"/>
      <c r="AD13" s="281"/>
      <c r="AE13" s="281"/>
      <c r="AF13" s="281"/>
      <c r="AG13" s="281"/>
      <c r="AH13" s="281"/>
      <c r="AI13" s="281"/>
      <c r="AJ13" s="281"/>
      <c r="AK13" s="281"/>
      <c r="AL13" s="281"/>
      <c r="AM13" s="281"/>
      <c r="AN13" s="281"/>
      <c r="AO13" s="281"/>
      <c r="AP13" s="281"/>
    </row>
    <row r="14" spans="1:42">
      <c r="A14" s="9">
        <v>19</v>
      </c>
      <c r="B14" s="9">
        <v>0</v>
      </c>
      <c r="C14" s="29" t="str">
        <f>INDEX(九宮格!$A$1:$L$10,(MID($A14,1,1)+1),(MID($A14,2,1)+3))&amp;"-"&amp;IFERROR(VLOOKUP($A14,次九宮格!$A$2:$W$55,$B14+3,FALSE),"")</f>
        <v>其他-</v>
      </c>
      <c r="D14" s="34"/>
      <c r="E14" s="34"/>
      <c r="F14" s="34"/>
      <c r="G14" s="12">
        <v>1</v>
      </c>
      <c r="H14" s="34">
        <f t="shared" si="0"/>
        <v>0</v>
      </c>
      <c r="I14" s="12">
        <v>1</v>
      </c>
      <c r="J14" s="34">
        <f t="shared" si="1"/>
        <v>0</v>
      </c>
      <c r="K14" s="12">
        <v>1</v>
      </c>
      <c r="L14" s="35">
        <f t="shared" si="2"/>
        <v>0</v>
      </c>
      <c r="M14" s="215"/>
      <c r="N14" s="33">
        <f>COUNTIFS(初期成本標單!$I$4:$I$741,$A14,初期成本標單!$J$4:$J$741,B14)</f>
        <v>0</v>
      </c>
      <c r="O14" s="278">
        <v>1900</v>
      </c>
      <c r="P14" s="281">
        <f t="shared" si="3"/>
        <v>19</v>
      </c>
      <c r="Q14" s="282">
        <f t="shared" si="4"/>
        <v>0</v>
      </c>
      <c r="R14" s="281">
        <v>1900</v>
      </c>
      <c r="S14" s="281"/>
      <c r="T14" s="281"/>
      <c r="U14" s="281"/>
      <c r="V14" s="281"/>
      <c r="W14" s="281"/>
      <c r="X14" s="281"/>
      <c r="Y14" s="281"/>
      <c r="Z14" s="281"/>
      <c r="AA14" s="281"/>
      <c r="AB14" s="281"/>
      <c r="AC14" s="281"/>
      <c r="AD14" s="281"/>
      <c r="AE14" s="281"/>
      <c r="AF14" s="281"/>
      <c r="AG14" s="281"/>
      <c r="AH14" s="281"/>
      <c r="AI14" s="281"/>
      <c r="AJ14" s="281"/>
      <c r="AK14" s="281"/>
      <c r="AL14" s="281"/>
      <c r="AM14" s="281"/>
      <c r="AN14" s="281"/>
      <c r="AO14" s="281"/>
      <c r="AP14" s="281"/>
    </row>
    <row r="15" spans="1:42">
      <c r="A15" s="9">
        <v>20</v>
      </c>
      <c r="B15" s="9">
        <v>0</v>
      </c>
      <c r="C15" s="29" t="str">
        <f>INDEX(九宮格!$A$1:$L$10,(MID($A15,1,1)+1),(MID($A15,2,1)+3))&amp;"-"&amp;IFERROR(VLOOKUP($A15,次九宮格!$A$2:$W$55,$B15+3,FALSE),"")</f>
        <v>變壓器-</v>
      </c>
      <c r="D15" s="34"/>
      <c r="E15" s="34"/>
      <c r="F15" s="34"/>
      <c r="G15" s="12">
        <v>1</v>
      </c>
      <c r="H15" s="34">
        <f t="shared" si="0"/>
        <v>0</v>
      </c>
      <c r="I15" s="12">
        <v>1</v>
      </c>
      <c r="J15" s="34">
        <f t="shared" si="1"/>
        <v>0</v>
      </c>
      <c r="K15" s="12">
        <v>1</v>
      </c>
      <c r="L15" s="35">
        <f t="shared" si="2"/>
        <v>0</v>
      </c>
      <c r="M15" s="215"/>
      <c r="N15" s="33">
        <f>COUNTIFS(初期成本標單!$I$4:$I$741,$A15,初期成本標單!$J$4:$J$741,B15)</f>
        <v>0</v>
      </c>
      <c r="O15" s="278">
        <v>2000</v>
      </c>
      <c r="P15" s="281">
        <f t="shared" si="3"/>
        <v>20</v>
      </c>
      <c r="Q15" s="282">
        <f t="shared" si="4"/>
        <v>0</v>
      </c>
      <c r="R15" s="281">
        <v>2000</v>
      </c>
      <c r="S15" s="281"/>
      <c r="T15" s="281"/>
      <c r="U15" s="281"/>
      <c r="V15" s="281"/>
      <c r="W15" s="281"/>
      <c r="X15" s="281"/>
      <c r="Y15" s="281"/>
      <c r="Z15" s="281"/>
      <c r="AA15" s="281"/>
      <c r="AB15" s="281"/>
      <c r="AC15" s="281"/>
      <c r="AD15" s="281"/>
      <c r="AE15" s="281"/>
      <c r="AF15" s="281"/>
      <c r="AG15" s="281"/>
      <c r="AH15" s="281"/>
      <c r="AI15" s="281"/>
      <c r="AJ15" s="281"/>
      <c r="AK15" s="281"/>
      <c r="AL15" s="281"/>
      <c r="AM15" s="281"/>
      <c r="AN15" s="281"/>
      <c r="AO15" s="281"/>
      <c r="AP15" s="281"/>
    </row>
    <row r="16" spans="1:42">
      <c r="A16" s="9">
        <v>21</v>
      </c>
      <c r="B16" s="9">
        <v>0</v>
      </c>
      <c r="C16" s="29" t="str">
        <f>INDEX(九宮格!$A$1:$L$10,(MID($A16,1,1)+1),(MID($A16,2,1)+3))&amp;"-"&amp;IFERROR(VLOOKUP($A16,次九宮格!$A$2:$W$55,$B16+3,FALSE),"")</f>
        <v>燈具-</v>
      </c>
      <c r="D16" s="34"/>
      <c r="E16" s="34"/>
      <c r="F16" s="34"/>
      <c r="G16" s="12">
        <v>1</v>
      </c>
      <c r="H16" s="34">
        <f t="shared" si="0"/>
        <v>0</v>
      </c>
      <c r="I16" s="12">
        <v>1</v>
      </c>
      <c r="J16" s="34">
        <f t="shared" si="1"/>
        <v>0</v>
      </c>
      <c r="K16" s="12">
        <v>1</v>
      </c>
      <c r="L16" s="35">
        <f t="shared" si="2"/>
        <v>0</v>
      </c>
      <c r="M16" s="215"/>
      <c r="N16" s="33">
        <f>COUNTIFS(初期成本標單!$I$4:$I$741,$A16,初期成本標單!$J$4:$J$741,B16)</f>
        <v>0</v>
      </c>
      <c r="O16" s="278">
        <v>2100</v>
      </c>
      <c r="P16" s="281">
        <f t="shared" si="3"/>
        <v>21</v>
      </c>
      <c r="Q16" s="282">
        <f t="shared" si="4"/>
        <v>0</v>
      </c>
      <c r="R16" s="281">
        <v>2100</v>
      </c>
      <c r="S16" s="281"/>
      <c r="T16" s="281"/>
      <c r="U16" s="281"/>
      <c r="V16" s="281"/>
      <c r="W16" s="281"/>
      <c r="X16" s="281"/>
      <c r="Y16" s="281"/>
      <c r="Z16" s="281"/>
      <c r="AA16" s="281"/>
      <c r="AB16" s="281"/>
      <c r="AC16" s="281"/>
      <c r="AD16" s="281"/>
      <c r="AE16" s="281"/>
      <c r="AF16" s="281"/>
      <c r="AG16" s="281"/>
      <c r="AH16" s="281"/>
      <c r="AI16" s="281"/>
      <c r="AJ16" s="281"/>
      <c r="AK16" s="281"/>
      <c r="AL16" s="281"/>
      <c r="AM16" s="281"/>
      <c r="AN16" s="281"/>
      <c r="AO16" s="281"/>
      <c r="AP16" s="281"/>
    </row>
    <row r="17" spans="1:42">
      <c r="A17" s="9">
        <v>21</v>
      </c>
      <c r="B17" s="9">
        <v>4</v>
      </c>
      <c r="C17" s="29" t="str">
        <f>INDEX(九宮格!$A$1:$L$10,(MID($A17,1,1)+1),(MID($A17,2,1)+3))&amp;"-"&amp;IFERROR(VLOOKUP($A17,次九宮格!$A$2:$W$55,$B17+3,FALSE),"")</f>
        <v>燈具-航空障礙燈及附屬設備</v>
      </c>
      <c r="D17" s="34"/>
      <c r="E17" s="34"/>
      <c r="F17" s="34"/>
      <c r="G17" s="12">
        <v>1</v>
      </c>
      <c r="H17" s="34">
        <f t="shared" si="0"/>
        <v>0</v>
      </c>
      <c r="I17" s="12">
        <v>1</v>
      </c>
      <c r="J17" s="34">
        <f t="shared" si="1"/>
        <v>0</v>
      </c>
      <c r="K17" s="12">
        <v>1</v>
      </c>
      <c r="L17" s="35">
        <f t="shared" si="2"/>
        <v>0</v>
      </c>
      <c r="M17" s="215"/>
      <c r="N17" s="33">
        <f>COUNTIFS(初期成本標單!$I$4:$I$741,$A17,初期成本標單!$J$4:$J$741,B17)</f>
        <v>0</v>
      </c>
      <c r="O17" s="278">
        <v>2104</v>
      </c>
      <c r="P17" s="281">
        <f t="shared" si="3"/>
        <v>21</v>
      </c>
      <c r="Q17" s="282">
        <f t="shared" si="4"/>
        <v>4</v>
      </c>
      <c r="R17" s="281">
        <v>2104</v>
      </c>
      <c r="S17" s="281"/>
      <c r="T17" s="281"/>
      <c r="U17" s="281"/>
      <c r="V17" s="281"/>
      <c r="W17" s="281"/>
      <c r="X17" s="281"/>
      <c r="Y17" s="281"/>
      <c r="Z17" s="281"/>
      <c r="AA17" s="281"/>
      <c r="AB17" s="281"/>
      <c r="AC17" s="281"/>
      <c r="AD17" s="281"/>
      <c r="AE17" s="281"/>
      <c r="AF17" s="281"/>
      <c r="AG17" s="281"/>
      <c r="AH17" s="281"/>
      <c r="AI17" s="281"/>
      <c r="AJ17" s="281"/>
      <c r="AK17" s="281"/>
      <c r="AL17" s="281"/>
      <c r="AM17" s="281"/>
      <c r="AN17" s="281"/>
      <c r="AO17" s="281"/>
      <c r="AP17" s="281"/>
    </row>
    <row r="18" spans="1:42">
      <c r="A18" s="9">
        <v>22</v>
      </c>
      <c r="B18" s="9">
        <v>0</v>
      </c>
      <c r="C18" s="29" t="str">
        <f>INDEX(九宮格!$A$1:$L$10,(MID($A18,1,1)+1),(MID($A18,2,1)+3))&amp;"-"&amp;IFERROR(VLOOKUP($A18,次九宮格!$A$2:$W$55,$B18+3,FALSE),"")</f>
        <v>開關插座-</v>
      </c>
      <c r="D18" s="34"/>
      <c r="E18" s="34"/>
      <c r="F18" s="34"/>
      <c r="G18" s="12">
        <v>1</v>
      </c>
      <c r="H18" s="34">
        <f t="shared" si="0"/>
        <v>0</v>
      </c>
      <c r="I18" s="12">
        <v>1</v>
      </c>
      <c r="J18" s="34">
        <f t="shared" si="1"/>
        <v>0</v>
      </c>
      <c r="K18" s="12">
        <v>1</v>
      </c>
      <c r="L18" s="35">
        <f t="shared" si="2"/>
        <v>0</v>
      </c>
      <c r="M18" s="215"/>
      <c r="N18" s="33">
        <f>COUNTIFS(初期成本標單!$I$4:$I$741,$A18,初期成本標單!$J$4:$J$741,B18)</f>
        <v>0</v>
      </c>
      <c r="O18" s="278">
        <v>2200</v>
      </c>
      <c r="P18" s="281">
        <f t="shared" si="3"/>
        <v>22</v>
      </c>
      <c r="Q18" s="282">
        <f t="shared" si="4"/>
        <v>0</v>
      </c>
      <c r="R18" s="281">
        <v>2200</v>
      </c>
      <c r="S18" s="281"/>
      <c r="T18" s="281"/>
      <c r="U18" s="281"/>
      <c r="V18" s="281"/>
      <c r="W18" s="281"/>
      <c r="X18" s="281"/>
      <c r="Y18" s="281"/>
      <c r="Z18" s="281"/>
      <c r="AA18" s="281"/>
      <c r="AB18" s="281"/>
      <c r="AC18" s="281"/>
      <c r="AD18" s="281"/>
      <c r="AE18" s="281"/>
      <c r="AF18" s="281"/>
      <c r="AG18" s="281"/>
      <c r="AH18" s="281"/>
      <c r="AI18" s="281"/>
      <c r="AJ18" s="281"/>
      <c r="AK18" s="281"/>
      <c r="AL18" s="281"/>
      <c r="AM18" s="281"/>
      <c r="AN18" s="281"/>
      <c r="AO18" s="281"/>
      <c r="AP18" s="281"/>
    </row>
    <row r="19" spans="1:42">
      <c r="A19" s="9">
        <v>23</v>
      </c>
      <c r="B19" s="9">
        <v>0</v>
      </c>
      <c r="C19" s="29" t="str">
        <f>INDEX(九宮格!$A$1:$L$10,(MID($A19,1,1)+1),(MID($A19,2,1)+3))&amp;"-"&amp;IFERROR(VLOOKUP($A19,次九宮格!$A$2:$W$55,$B19+3,FALSE),"")</f>
        <v>匯流排-</v>
      </c>
      <c r="D19" s="34"/>
      <c r="E19" s="34"/>
      <c r="F19" s="34"/>
      <c r="G19" s="12">
        <v>1</v>
      </c>
      <c r="H19" s="34">
        <f t="shared" si="0"/>
        <v>0</v>
      </c>
      <c r="I19" s="12">
        <v>1</v>
      </c>
      <c r="J19" s="34">
        <f t="shared" si="1"/>
        <v>0</v>
      </c>
      <c r="K19" s="12">
        <v>1</v>
      </c>
      <c r="L19" s="35">
        <f t="shared" si="2"/>
        <v>0</v>
      </c>
      <c r="M19" s="215"/>
      <c r="N19" s="33">
        <f>COUNTIFS(初期成本標單!$I$4:$I$741,$A19,初期成本標單!$J$4:$J$741,B19)</f>
        <v>0</v>
      </c>
      <c r="O19" s="278">
        <v>2300</v>
      </c>
      <c r="P19" s="281">
        <f t="shared" si="3"/>
        <v>23</v>
      </c>
      <c r="Q19" s="282">
        <f t="shared" si="4"/>
        <v>0</v>
      </c>
      <c r="R19" s="281">
        <v>2300</v>
      </c>
      <c r="S19" s="281"/>
      <c r="T19" s="281"/>
      <c r="U19" s="281"/>
      <c r="V19" s="281"/>
      <c r="W19" s="281"/>
      <c r="X19" s="281"/>
      <c r="Y19" s="281"/>
      <c r="Z19" s="281"/>
      <c r="AA19" s="281"/>
      <c r="AB19" s="281"/>
      <c r="AC19" s="281"/>
      <c r="AD19" s="281"/>
      <c r="AE19" s="281"/>
      <c r="AF19" s="281"/>
      <c r="AG19" s="281"/>
      <c r="AH19" s="281"/>
      <c r="AI19" s="281"/>
      <c r="AJ19" s="281"/>
      <c r="AK19" s="281"/>
      <c r="AL19" s="281"/>
      <c r="AM19" s="281"/>
      <c r="AN19" s="281"/>
      <c r="AO19" s="281"/>
      <c r="AP19" s="281"/>
    </row>
    <row r="20" spans="1:42">
      <c r="A20" s="9">
        <v>24</v>
      </c>
      <c r="B20" s="9">
        <v>0</v>
      </c>
      <c r="C20" s="29" t="str">
        <f>INDEX(九宮格!$A$1:$L$10,(MID($A20,1,1)+1),(MID($A20,2,1)+3))&amp;"-"&amp;IFERROR(VLOOKUP($A20,次九宮格!$A$2:$W$55,$B20+3,FALSE),"")</f>
        <v>發電機系統-</v>
      </c>
      <c r="D20" s="34"/>
      <c r="E20" s="34"/>
      <c r="F20" s="34"/>
      <c r="G20" s="12">
        <v>1</v>
      </c>
      <c r="H20" s="34">
        <f t="shared" si="0"/>
        <v>0</v>
      </c>
      <c r="I20" s="12">
        <v>1</v>
      </c>
      <c r="J20" s="34">
        <f t="shared" si="1"/>
        <v>0</v>
      </c>
      <c r="K20" s="12">
        <v>1</v>
      </c>
      <c r="L20" s="35">
        <f t="shared" si="2"/>
        <v>0</v>
      </c>
      <c r="M20" s="215"/>
      <c r="N20" s="33">
        <f>COUNTIFS(初期成本標單!$I$4:$I$741,$A20,初期成本標單!$J$4:$J$741,B20)</f>
        <v>0</v>
      </c>
      <c r="O20" s="278">
        <v>2400</v>
      </c>
      <c r="P20" s="281">
        <f t="shared" si="3"/>
        <v>24</v>
      </c>
      <c r="Q20" s="282">
        <f t="shared" si="4"/>
        <v>0</v>
      </c>
      <c r="R20" s="281">
        <v>2400</v>
      </c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  <c r="AD20" s="281"/>
      <c r="AE20" s="281"/>
      <c r="AF20" s="281"/>
      <c r="AG20" s="281"/>
      <c r="AH20" s="281"/>
      <c r="AI20" s="281"/>
      <c r="AJ20" s="281"/>
      <c r="AK20" s="281"/>
      <c r="AL20" s="281"/>
      <c r="AM20" s="281"/>
      <c r="AN20" s="281"/>
      <c r="AO20" s="281"/>
      <c r="AP20" s="281"/>
    </row>
    <row r="21" spans="1:42">
      <c r="A21" s="9">
        <v>29</v>
      </c>
      <c r="B21" s="9">
        <v>0</v>
      </c>
      <c r="C21" s="29" t="str">
        <f>INDEX(九宮格!$A$1:$L$10,(MID($A21,1,1)+1),(MID($A21,2,1)+3))&amp;"-"&amp;IFERROR(VLOOKUP($A21,次九宮格!$A$2:$W$55,$B21+3,FALSE),"")</f>
        <v>其他電氣材料-</v>
      </c>
      <c r="D21" s="34"/>
      <c r="E21" s="34"/>
      <c r="F21" s="34"/>
      <c r="G21" s="12">
        <v>1</v>
      </c>
      <c r="H21" s="34">
        <f t="shared" si="0"/>
        <v>0</v>
      </c>
      <c r="I21" s="12">
        <v>1</v>
      </c>
      <c r="J21" s="34">
        <f t="shared" si="1"/>
        <v>0</v>
      </c>
      <c r="K21" s="12">
        <v>1</v>
      </c>
      <c r="L21" s="35">
        <f t="shared" si="2"/>
        <v>0</v>
      </c>
      <c r="M21" s="215"/>
      <c r="N21" s="33">
        <f>COUNTIFS(初期成本標單!$I$4:$I$741,$A21,初期成本標單!$J$4:$J$741,B21)</f>
        <v>0</v>
      </c>
      <c r="O21" s="278">
        <v>2900</v>
      </c>
      <c r="P21" s="281">
        <f t="shared" si="3"/>
        <v>29</v>
      </c>
      <c r="Q21" s="282">
        <f t="shared" si="4"/>
        <v>0</v>
      </c>
      <c r="R21" s="281">
        <v>2900</v>
      </c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  <c r="AD21" s="281"/>
      <c r="AE21" s="281"/>
      <c r="AF21" s="281"/>
      <c r="AG21" s="281"/>
      <c r="AH21" s="281"/>
      <c r="AI21" s="281"/>
      <c r="AJ21" s="281"/>
      <c r="AK21" s="281"/>
      <c r="AL21" s="281"/>
      <c r="AM21" s="281"/>
      <c r="AN21" s="281"/>
      <c r="AO21" s="281"/>
      <c r="AP21" s="281"/>
    </row>
    <row r="22" spans="1:42">
      <c r="A22" s="9">
        <v>35</v>
      </c>
      <c r="B22" s="9">
        <v>0</v>
      </c>
      <c r="C22" s="29" t="str">
        <f>INDEX(九宮格!$A$1:$L$10,(MID($A22,1,1)+1),(MID($A22,2,1)+3))&amp;"-"&amp;IFERROR(VLOOKUP($A22,次九宮格!$A$2:$W$55,$B22+3,FALSE),"")</f>
        <v>接地避雷設備-</v>
      </c>
      <c r="D22" s="34"/>
      <c r="E22" s="34"/>
      <c r="F22" s="34"/>
      <c r="G22" s="12">
        <v>1</v>
      </c>
      <c r="H22" s="34">
        <f t="shared" si="0"/>
        <v>0</v>
      </c>
      <c r="I22" s="12">
        <v>1</v>
      </c>
      <c r="J22" s="34">
        <f t="shared" si="1"/>
        <v>0</v>
      </c>
      <c r="K22" s="12">
        <v>1</v>
      </c>
      <c r="L22" s="35">
        <f t="shared" si="2"/>
        <v>0</v>
      </c>
      <c r="M22" s="215"/>
      <c r="N22" s="33">
        <f>COUNTIFS(初期成本標單!$I$4:$I$741,$A22,初期成本標單!$J$4:$J$741,B22)</f>
        <v>0</v>
      </c>
      <c r="O22" s="278">
        <v>3500</v>
      </c>
      <c r="P22" s="281">
        <f t="shared" si="3"/>
        <v>35</v>
      </c>
      <c r="Q22" s="282">
        <f t="shared" si="4"/>
        <v>0</v>
      </c>
      <c r="R22" s="281">
        <v>3500</v>
      </c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  <c r="AH22" s="281"/>
      <c r="AI22" s="281"/>
      <c r="AJ22" s="281"/>
      <c r="AK22" s="281"/>
      <c r="AL22" s="281"/>
      <c r="AM22" s="281"/>
      <c r="AN22" s="281"/>
      <c r="AO22" s="281"/>
      <c r="AP22" s="281"/>
    </row>
    <row r="23" spans="1:42">
      <c r="A23" s="9">
        <v>38</v>
      </c>
      <c r="B23" s="9">
        <v>0</v>
      </c>
      <c r="C23" s="29" t="str">
        <f>INDEX(九宮格!$A$1:$L$10,(MID($A23,1,1)+1),(MID($A23,2,1)+3))&amp;"-"&amp;IFERROR(VLOOKUP($A23,次九宮格!$A$2:$W$55,$B23+3,FALSE),"")</f>
        <v>弱電系統分包-</v>
      </c>
      <c r="D23" s="34"/>
      <c r="E23" s="34"/>
      <c r="F23" s="34"/>
      <c r="G23" s="12">
        <v>1</v>
      </c>
      <c r="H23" s="34">
        <f t="shared" si="0"/>
        <v>0</v>
      </c>
      <c r="I23" s="12">
        <v>1</v>
      </c>
      <c r="J23" s="34">
        <f t="shared" si="1"/>
        <v>0</v>
      </c>
      <c r="K23" s="12">
        <v>1</v>
      </c>
      <c r="L23" s="35">
        <f t="shared" si="2"/>
        <v>0</v>
      </c>
      <c r="M23" s="215"/>
      <c r="N23" s="33">
        <f>COUNTIFS(初期成本標單!$I$4:$I$741,$A23,初期成本標單!$J$4:$J$741,B23)</f>
        <v>0</v>
      </c>
      <c r="O23" s="278">
        <v>3800</v>
      </c>
      <c r="P23" s="281">
        <f>VALUE(LEFT(O23,2))</f>
        <v>38</v>
      </c>
      <c r="Q23" s="282">
        <f>VALUE(RIGHT(O23,2))</f>
        <v>0</v>
      </c>
      <c r="R23" s="281">
        <v>3800</v>
      </c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  <c r="AD23" s="281"/>
      <c r="AE23" s="281"/>
      <c r="AF23" s="281"/>
      <c r="AG23" s="281"/>
      <c r="AH23" s="281"/>
      <c r="AI23" s="281"/>
      <c r="AJ23" s="281"/>
      <c r="AK23" s="281"/>
      <c r="AL23" s="281"/>
      <c r="AM23" s="281"/>
      <c r="AN23" s="281"/>
      <c r="AO23" s="281"/>
      <c r="AP23" s="281"/>
    </row>
    <row r="24" spans="1:42">
      <c r="A24" s="9">
        <v>40</v>
      </c>
      <c r="B24" s="9">
        <v>0</v>
      </c>
      <c r="C24" s="29" t="str">
        <f>INDEX(九宮格!$A$1:$L$10,(MID($A24,1,1)+1),(MID($A24,2,1)+3))&amp;"-"&amp;IFERROR(VLOOKUP($A24,次九宮格!$A$2:$W$55,$B24+3,FALSE),"")</f>
        <v>衛浴設備-</v>
      </c>
      <c r="D24" s="34"/>
      <c r="E24" s="34"/>
      <c r="F24" s="34"/>
      <c r="G24" s="12">
        <v>1</v>
      </c>
      <c r="H24" s="34">
        <f t="shared" si="0"/>
        <v>0</v>
      </c>
      <c r="I24" s="12">
        <v>1</v>
      </c>
      <c r="J24" s="34">
        <f t="shared" si="1"/>
        <v>0</v>
      </c>
      <c r="K24" s="12">
        <v>1</v>
      </c>
      <c r="L24" s="35">
        <f t="shared" si="2"/>
        <v>0</v>
      </c>
      <c r="M24" s="215"/>
      <c r="N24" s="33">
        <f>COUNTIFS(初期成本標單!$I$4:$I$741,$A24,初期成本標單!$J$4:$J$741,B24)</f>
        <v>0</v>
      </c>
      <c r="O24" s="278">
        <v>4000</v>
      </c>
      <c r="P24" s="281">
        <f t="shared" si="3"/>
        <v>40</v>
      </c>
      <c r="Q24" s="282">
        <f t="shared" si="4"/>
        <v>0</v>
      </c>
      <c r="R24" s="281">
        <v>4000</v>
      </c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  <c r="AD24" s="281"/>
      <c r="AE24" s="281"/>
      <c r="AF24" s="281"/>
      <c r="AG24" s="281"/>
      <c r="AH24" s="281"/>
      <c r="AI24" s="281"/>
      <c r="AJ24" s="281"/>
      <c r="AK24" s="281"/>
      <c r="AL24" s="281"/>
      <c r="AM24" s="281"/>
      <c r="AN24" s="281"/>
      <c r="AO24" s="281"/>
      <c r="AP24" s="281"/>
    </row>
    <row r="25" spans="1:42">
      <c r="A25" s="9">
        <v>41</v>
      </c>
      <c r="B25" s="9">
        <v>0</v>
      </c>
      <c r="C25" s="29" t="str">
        <f>INDEX(九宮格!$A$1:$L$10,(MID($A25,1,1)+1),(MID($A25,2,1)+3))&amp;"-"&amp;IFERROR(VLOOKUP($A25,次九宮格!$A$2:$W$55,$B25+3,FALSE),"")</f>
        <v>給排水設備-</v>
      </c>
      <c r="D25" s="34"/>
      <c r="E25" s="34"/>
      <c r="F25" s="34"/>
      <c r="G25" s="12">
        <v>1</v>
      </c>
      <c r="H25" s="34">
        <f t="shared" si="0"/>
        <v>0</v>
      </c>
      <c r="I25" s="12">
        <v>1</v>
      </c>
      <c r="J25" s="34">
        <f t="shared" si="1"/>
        <v>0</v>
      </c>
      <c r="K25" s="12">
        <v>1</v>
      </c>
      <c r="L25" s="35">
        <f t="shared" si="2"/>
        <v>0</v>
      </c>
      <c r="M25" s="215"/>
      <c r="N25" s="33">
        <f>COUNTIFS(初期成本標單!$I$4:$I$741,$A25,初期成本標單!$J$4:$J$741,B25)</f>
        <v>0</v>
      </c>
      <c r="O25" s="278">
        <v>4100</v>
      </c>
      <c r="P25" s="281">
        <f t="shared" si="3"/>
        <v>41</v>
      </c>
      <c r="Q25" s="282">
        <f t="shared" si="4"/>
        <v>0</v>
      </c>
      <c r="R25" s="281">
        <v>4100</v>
      </c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  <c r="AD25" s="281"/>
      <c r="AE25" s="281"/>
      <c r="AF25" s="281"/>
      <c r="AG25" s="281"/>
      <c r="AH25" s="281"/>
      <c r="AI25" s="281"/>
      <c r="AJ25" s="281"/>
      <c r="AK25" s="281"/>
      <c r="AL25" s="281"/>
      <c r="AM25" s="281"/>
      <c r="AN25" s="281"/>
      <c r="AO25" s="281"/>
      <c r="AP25" s="281"/>
    </row>
    <row r="26" spans="1:42">
      <c r="A26" s="9">
        <v>41</v>
      </c>
      <c r="B26" s="9">
        <v>3</v>
      </c>
      <c r="C26" s="29" t="str">
        <f>INDEX(九宮格!$A$1:$L$10,(MID($A26,1,1)+1),(MID($A26,2,1)+3))&amp;"-"&amp;IFERROR(VLOOKUP($A26,次九宮格!$A$2:$W$55,$B26+3,FALSE),"")</f>
        <v>給排水設備-水塔</v>
      </c>
      <c r="D26" s="34"/>
      <c r="E26" s="34"/>
      <c r="F26" s="34"/>
      <c r="G26" s="12">
        <v>1</v>
      </c>
      <c r="H26" s="34">
        <f t="shared" si="0"/>
        <v>0</v>
      </c>
      <c r="I26" s="12">
        <v>1</v>
      </c>
      <c r="J26" s="34">
        <f t="shared" si="1"/>
        <v>0</v>
      </c>
      <c r="K26" s="12">
        <v>1</v>
      </c>
      <c r="L26" s="35">
        <f t="shared" si="2"/>
        <v>0</v>
      </c>
      <c r="M26" s="215"/>
      <c r="N26" s="33">
        <f>COUNTIFS(初期成本標單!$I$4:$I$741,$A26,初期成本標單!$J$4:$J$741,B26)</f>
        <v>0</v>
      </c>
      <c r="O26" s="278">
        <v>4103</v>
      </c>
      <c r="P26" s="281">
        <f t="shared" si="3"/>
        <v>41</v>
      </c>
      <c r="Q26" s="282">
        <f t="shared" si="4"/>
        <v>3</v>
      </c>
      <c r="R26" s="281">
        <v>4103</v>
      </c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  <c r="AD26" s="281"/>
      <c r="AE26" s="281"/>
      <c r="AF26" s="281"/>
      <c r="AG26" s="281"/>
      <c r="AH26" s="281"/>
      <c r="AI26" s="281"/>
      <c r="AJ26" s="281"/>
      <c r="AK26" s="281"/>
      <c r="AL26" s="281"/>
      <c r="AM26" s="281"/>
      <c r="AN26" s="281"/>
      <c r="AO26" s="281"/>
      <c r="AP26" s="281"/>
    </row>
    <row r="27" spans="1:42">
      <c r="A27" s="9">
        <v>41</v>
      </c>
      <c r="B27" s="9">
        <v>4</v>
      </c>
      <c r="C27" s="29" t="str">
        <f>INDEX(九宮格!$A$1:$L$10,(MID($A27,1,1)+1),(MID($A27,2,1)+3))&amp;"-"&amp;IFERROR(VLOOKUP($A27,次九宮格!$A$2:$W$55,$B27+3,FALSE),"")</f>
        <v>給排水設備-水箱</v>
      </c>
      <c r="D27" s="34"/>
      <c r="E27" s="34"/>
      <c r="F27" s="34"/>
      <c r="G27" s="12">
        <v>1</v>
      </c>
      <c r="H27" s="34">
        <f t="shared" si="0"/>
        <v>0</v>
      </c>
      <c r="I27" s="12">
        <v>1</v>
      </c>
      <c r="J27" s="34">
        <f t="shared" si="1"/>
        <v>0</v>
      </c>
      <c r="K27" s="12">
        <v>1</v>
      </c>
      <c r="L27" s="35">
        <f t="shared" si="2"/>
        <v>0</v>
      </c>
      <c r="M27" s="215"/>
      <c r="N27" s="33">
        <f>COUNTIFS(初期成本標單!$I$4:$I$741,$A27,初期成本標單!$J$4:$J$741,B27)</f>
        <v>0</v>
      </c>
      <c r="O27" s="278">
        <v>4104</v>
      </c>
      <c r="P27" s="281">
        <f t="shared" si="3"/>
        <v>41</v>
      </c>
      <c r="Q27" s="282">
        <f t="shared" si="4"/>
        <v>4</v>
      </c>
      <c r="R27" s="281">
        <v>4104</v>
      </c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  <c r="AD27" s="281"/>
      <c r="AE27" s="281"/>
      <c r="AF27" s="281"/>
      <c r="AG27" s="281"/>
      <c r="AH27" s="281"/>
      <c r="AI27" s="281"/>
      <c r="AJ27" s="281"/>
      <c r="AK27" s="281"/>
      <c r="AL27" s="281"/>
      <c r="AM27" s="281"/>
      <c r="AN27" s="281"/>
      <c r="AO27" s="281"/>
      <c r="AP27" s="281"/>
    </row>
    <row r="28" spans="1:42">
      <c r="A28" s="9">
        <v>49</v>
      </c>
      <c r="B28" s="9">
        <v>0</v>
      </c>
      <c r="C28" s="29" t="str">
        <f>INDEX(九宮格!$A$1:$L$10,(MID($A28,1,1)+1),(MID($A28,2,1)+3))&amp;"-"&amp;IFERROR(VLOOKUP($A28,次九宮格!$A$2:$W$55,$B28+3,FALSE),"")</f>
        <v>其他給排污水材料-</v>
      </c>
      <c r="D28" s="34"/>
      <c r="E28" s="34"/>
      <c r="F28" s="34"/>
      <c r="G28" s="12">
        <v>1</v>
      </c>
      <c r="H28" s="34">
        <f t="shared" si="0"/>
        <v>0</v>
      </c>
      <c r="I28" s="12">
        <v>1</v>
      </c>
      <c r="J28" s="34">
        <f t="shared" si="1"/>
        <v>0</v>
      </c>
      <c r="K28" s="12">
        <v>1</v>
      </c>
      <c r="L28" s="35">
        <f t="shared" si="2"/>
        <v>0</v>
      </c>
      <c r="M28" s="215"/>
      <c r="N28" s="33">
        <f>COUNTIFS(初期成本標單!$I$4:$I$741,$A28,初期成本標單!$J$4:$J$741,B28)</f>
        <v>0</v>
      </c>
      <c r="O28" s="278">
        <v>4900</v>
      </c>
      <c r="P28" s="281">
        <f t="shared" si="3"/>
        <v>49</v>
      </c>
      <c r="Q28" s="282">
        <f t="shared" si="4"/>
        <v>0</v>
      </c>
      <c r="R28" s="281">
        <v>4900</v>
      </c>
      <c r="S28" s="281"/>
      <c r="T28" s="281"/>
      <c r="U28" s="281"/>
      <c r="V28" s="281"/>
      <c r="W28" s="281"/>
      <c r="X28" s="281"/>
      <c r="Y28" s="281"/>
      <c r="Z28" s="281"/>
      <c r="AA28" s="281"/>
      <c r="AB28" s="281"/>
      <c r="AC28" s="281"/>
      <c r="AD28" s="281"/>
      <c r="AE28" s="281"/>
      <c r="AF28" s="281"/>
      <c r="AG28" s="281"/>
      <c r="AH28" s="281"/>
      <c r="AI28" s="281"/>
      <c r="AJ28" s="281"/>
      <c r="AK28" s="281"/>
      <c r="AL28" s="281"/>
      <c r="AM28" s="281"/>
      <c r="AN28" s="281"/>
      <c r="AO28" s="281"/>
      <c r="AP28" s="281"/>
    </row>
    <row r="29" spans="1:42">
      <c r="A29" s="9">
        <v>55</v>
      </c>
      <c r="B29" s="9">
        <v>1</v>
      </c>
      <c r="C29" s="29" t="str">
        <f>INDEX(九宮格!$A$1:$L$10,(MID($A29,1,1)+1),(MID($A29,2,1)+3))&amp;"-"&amp;IFERROR(VLOOKUP($A29,次九宮格!$A$2:$W$55,$B29+3,FALSE),"")</f>
        <v>排煙設備-風機.風扇</v>
      </c>
      <c r="D29" s="34"/>
      <c r="E29" s="34"/>
      <c r="F29" s="34"/>
      <c r="G29" s="12">
        <v>1</v>
      </c>
      <c r="H29" s="34">
        <f t="shared" si="0"/>
        <v>0</v>
      </c>
      <c r="I29" s="12">
        <v>1</v>
      </c>
      <c r="J29" s="34">
        <f t="shared" si="1"/>
        <v>0</v>
      </c>
      <c r="K29" s="12">
        <v>1</v>
      </c>
      <c r="L29" s="35">
        <f t="shared" si="2"/>
        <v>0</v>
      </c>
      <c r="M29" s="215"/>
      <c r="N29" s="33">
        <f>COUNTIFS(初期成本標單!$I$4:$I$741,$A29,初期成本標單!$J$4:$J$741,B29)</f>
        <v>0</v>
      </c>
      <c r="O29" s="278">
        <v>5501</v>
      </c>
      <c r="P29" s="281">
        <f t="shared" si="3"/>
        <v>55</v>
      </c>
      <c r="Q29" s="282">
        <f t="shared" si="4"/>
        <v>1</v>
      </c>
      <c r="R29" s="281">
        <v>5501</v>
      </c>
      <c r="S29" s="281"/>
      <c r="T29" s="281"/>
      <c r="U29" s="281"/>
      <c r="V29" s="281"/>
      <c r="W29" s="281"/>
      <c r="X29" s="281"/>
      <c r="Y29" s="281"/>
      <c r="Z29" s="281"/>
      <c r="AA29" s="281"/>
      <c r="AB29" s="281"/>
      <c r="AC29" s="281"/>
      <c r="AD29" s="281"/>
      <c r="AE29" s="281"/>
      <c r="AF29" s="281"/>
      <c r="AG29" s="281"/>
      <c r="AH29" s="281"/>
      <c r="AI29" s="281"/>
      <c r="AJ29" s="281"/>
      <c r="AK29" s="281"/>
      <c r="AL29" s="281"/>
      <c r="AM29" s="281"/>
      <c r="AN29" s="281"/>
      <c r="AO29" s="281"/>
      <c r="AP29" s="281"/>
    </row>
    <row r="30" spans="1:42">
      <c r="A30" s="9">
        <v>55</v>
      </c>
      <c r="B30" s="9">
        <v>2</v>
      </c>
      <c r="C30" s="29" t="str">
        <f>INDEX(九宮格!$A$1:$L$10,(MID($A30,1,1)+1),(MID($A30,2,1)+3))&amp;"-"&amp;IFERROR(VLOOKUP($A30,次九宮格!$A$2:$W$55,$B30+3,FALSE),"")</f>
        <v>排煙設備-風門.風口.閘門</v>
      </c>
      <c r="D30" s="34"/>
      <c r="E30" s="34"/>
      <c r="F30" s="34"/>
      <c r="G30" s="12">
        <v>1</v>
      </c>
      <c r="H30" s="34">
        <f t="shared" si="0"/>
        <v>0</v>
      </c>
      <c r="I30" s="12">
        <v>1</v>
      </c>
      <c r="J30" s="34">
        <f t="shared" si="1"/>
        <v>0</v>
      </c>
      <c r="K30" s="12">
        <v>1</v>
      </c>
      <c r="L30" s="35">
        <f t="shared" si="2"/>
        <v>0</v>
      </c>
      <c r="M30" s="215"/>
      <c r="N30" s="33">
        <f>COUNTIFS(初期成本標單!$I$4:$I$741,$A30,初期成本標單!$J$4:$J$741,B30)</f>
        <v>0</v>
      </c>
      <c r="O30" s="278">
        <v>5502</v>
      </c>
      <c r="P30" s="281">
        <f t="shared" si="3"/>
        <v>55</v>
      </c>
      <c r="Q30" s="282">
        <f t="shared" si="4"/>
        <v>2</v>
      </c>
      <c r="R30" s="281">
        <v>5502</v>
      </c>
      <c r="S30" s="281"/>
      <c r="T30" s="281"/>
      <c r="U30" s="281"/>
      <c r="V30" s="281"/>
      <c r="W30" s="281"/>
      <c r="X30" s="281"/>
      <c r="Y30" s="281"/>
      <c r="Z30" s="281"/>
      <c r="AA30" s="281"/>
      <c r="AB30" s="281"/>
      <c r="AC30" s="281"/>
      <c r="AD30" s="281"/>
      <c r="AE30" s="281"/>
      <c r="AF30" s="281"/>
      <c r="AG30" s="281"/>
      <c r="AH30" s="281"/>
      <c r="AI30" s="281"/>
      <c r="AJ30" s="281"/>
      <c r="AK30" s="281"/>
      <c r="AL30" s="281"/>
      <c r="AM30" s="281"/>
      <c r="AN30" s="281"/>
      <c r="AO30" s="281"/>
      <c r="AP30" s="281"/>
    </row>
    <row r="31" spans="1:42">
      <c r="A31" s="9">
        <v>58</v>
      </c>
      <c r="B31" s="9">
        <v>0</v>
      </c>
      <c r="C31" s="29" t="str">
        <f>INDEX(九宮格!$A$1:$L$10,(MID($A31,1,1)+1),(MID($A31,2,1)+3))&amp;"-"&amp;IFERROR(VLOOKUP($A31,次九宮格!$A$2:$W$55,$B31+3,FALSE),"")</f>
        <v>消防系統分包-</v>
      </c>
      <c r="D31" s="34"/>
      <c r="E31" s="34"/>
      <c r="F31" s="34"/>
      <c r="G31" s="12">
        <v>1</v>
      </c>
      <c r="H31" s="34">
        <f t="shared" si="0"/>
        <v>0</v>
      </c>
      <c r="I31" s="12">
        <v>1</v>
      </c>
      <c r="J31" s="34">
        <f t="shared" si="1"/>
        <v>0</v>
      </c>
      <c r="K31" s="12">
        <v>1</v>
      </c>
      <c r="L31" s="35">
        <f t="shared" si="2"/>
        <v>0</v>
      </c>
      <c r="M31" s="215"/>
      <c r="N31" s="33">
        <f>COUNTIFS(初期成本標單!$I$4:$I$741,$A31,初期成本標單!$J$4:$J$741,B31)</f>
        <v>0</v>
      </c>
      <c r="O31" s="278">
        <v>5800</v>
      </c>
      <c r="P31" s="281">
        <f t="shared" si="3"/>
        <v>58</v>
      </c>
      <c r="Q31" s="282">
        <f t="shared" si="4"/>
        <v>0</v>
      </c>
      <c r="R31" s="281">
        <v>5800</v>
      </c>
      <c r="S31" s="281"/>
      <c r="T31" s="281"/>
      <c r="U31" s="281"/>
      <c r="V31" s="281"/>
      <c r="W31" s="281"/>
      <c r="X31" s="281"/>
      <c r="Y31" s="281"/>
      <c r="Z31" s="281"/>
      <c r="AA31" s="281"/>
      <c r="AB31" s="281"/>
      <c r="AC31" s="281"/>
      <c r="AD31" s="281"/>
      <c r="AE31" s="281"/>
      <c r="AF31" s="281"/>
      <c r="AG31" s="281"/>
      <c r="AH31" s="281"/>
      <c r="AI31" s="281"/>
      <c r="AJ31" s="281"/>
      <c r="AK31" s="281"/>
      <c r="AL31" s="281"/>
      <c r="AM31" s="281"/>
      <c r="AN31" s="281"/>
      <c r="AO31" s="281"/>
      <c r="AP31" s="281"/>
    </row>
    <row r="32" spans="1:42">
      <c r="A32" s="9">
        <v>65</v>
      </c>
      <c r="B32" s="9">
        <v>0</v>
      </c>
      <c r="C32" s="29" t="str">
        <f>INDEX(九宮格!$A$1:$L$10,(MID($A32,1,1)+1),(MID($A32,2,1)+3))&amp;"-"&amp;IFERROR(VLOOKUP($A32,次九宮格!$A$2:$W$55,$B32+3,FALSE),"")</f>
        <v>通風設備-</v>
      </c>
      <c r="D32" s="34"/>
      <c r="E32" s="34"/>
      <c r="F32" s="34"/>
      <c r="G32" s="12">
        <v>1</v>
      </c>
      <c r="H32" s="34">
        <f t="shared" si="0"/>
        <v>0</v>
      </c>
      <c r="I32" s="12">
        <v>1</v>
      </c>
      <c r="J32" s="34">
        <f t="shared" si="1"/>
        <v>0</v>
      </c>
      <c r="K32" s="12">
        <v>1</v>
      </c>
      <c r="L32" s="35">
        <f t="shared" si="2"/>
        <v>0</v>
      </c>
      <c r="M32" s="215"/>
      <c r="N32" s="33">
        <f>COUNTIFS(初期成本標單!$I$4:$I$741,$A32,初期成本標單!$J$4:$J$741,B32)</f>
        <v>0</v>
      </c>
      <c r="O32" s="278">
        <v>6500</v>
      </c>
      <c r="P32" s="281">
        <f t="shared" si="3"/>
        <v>65</v>
      </c>
      <c r="Q32" s="282">
        <f t="shared" si="4"/>
        <v>0</v>
      </c>
      <c r="R32" s="281">
        <v>6500</v>
      </c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1"/>
      <c r="AN32" s="281"/>
      <c r="AO32" s="281"/>
      <c r="AP32" s="281"/>
    </row>
    <row r="33" spans="1:42">
      <c r="A33" s="9">
        <v>65</v>
      </c>
      <c r="B33" s="9">
        <v>1</v>
      </c>
      <c r="C33" s="29" t="str">
        <f>INDEX(九宮格!$A$1:$L$10,(MID($A33,1,1)+1),(MID($A33,2,1)+3))&amp;"-"&amp;IFERROR(VLOOKUP($A33,次九宮格!$A$2:$W$55,$B33+3,FALSE),"")</f>
        <v>通風設備-風機.風扇</v>
      </c>
      <c r="D33" s="34"/>
      <c r="E33" s="34"/>
      <c r="F33" s="34"/>
      <c r="G33" s="12">
        <v>1</v>
      </c>
      <c r="H33" s="34">
        <f t="shared" si="0"/>
        <v>0</v>
      </c>
      <c r="I33" s="12">
        <v>1</v>
      </c>
      <c r="J33" s="34">
        <f t="shared" si="1"/>
        <v>0</v>
      </c>
      <c r="K33" s="12">
        <v>1</v>
      </c>
      <c r="L33" s="35">
        <f t="shared" si="2"/>
        <v>0</v>
      </c>
      <c r="M33" s="215"/>
      <c r="N33" s="33">
        <f>COUNTIFS(初期成本標單!$I$4:$I$741,$A33,初期成本標單!$J$4:$J$741,B33)</f>
        <v>0</v>
      </c>
      <c r="O33" s="278">
        <v>6501</v>
      </c>
      <c r="P33" s="281">
        <f t="shared" si="3"/>
        <v>65</v>
      </c>
      <c r="Q33" s="282">
        <f t="shared" si="4"/>
        <v>1</v>
      </c>
      <c r="R33" s="281">
        <v>6501</v>
      </c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81"/>
      <c r="AM33" s="281"/>
      <c r="AN33" s="281"/>
      <c r="AO33" s="281"/>
      <c r="AP33" s="281"/>
    </row>
    <row r="34" spans="1:42">
      <c r="A34" s="9">
        <v>65</v>
      </c>
      <c r="B34" s="9">
        <v>2</v>
      </c>
      <c r="C34" s="29" t="str">
        <f>IFERROR(INDEX(九宮格!$A$1:$L$10,(MID($A34,1,1)+1),(MID($A34,2,1)+3))&amp;"-"&amp;IFERROR(VLOOKUP($A34,次九宮格!$A$2:$W$55,$B34+3,FALSE),""),"")</f>
        <v>通風設備-風門.風口.閘門</v>
      </c>
      <c r="D34" s="34"/>
      <c r="E34" s="34"/>
      <c r="F34" s="34"/>
      <c r="G34" s="12">
        <v>1</v>
      </c>
      <c r="H34" s="34">
        <f t="shared" si="0"/>
        <v>0</v>
      </c>
      <c r="I34" s="12">
        <v>1</v>
      </c>
      <c r="J34" s="34">
        <f t="shared" si="1"/>
        <v>0</v>
      </c>
      <c r="K34" s="12">
        <v>1</v>
      </c>
      <c r="L34" s="35">
        <f t="shared" si="2"/>
        <v>0</v>
      </c>
      <c r="M34" s="215"/>
      <c r="N34" s="33">
        <f>COUNTIFS(初期成本標單!$I$4:$I$741,$A34,初期成本標單!$J$4:$J$741,B34)</f>
        <v>0</v>
      </c>
      <c r="O34" s="278">
        <v>6502</v>
      </c>
      <c r="P34" s="281">
        <f t="shared" si="3"/>
        <v>65</v>
      </c>
      <c r="Q34" s="282">
        <f t="shared" si="4"/>
        <v>2</v>
      </c>
      <c r="R34" s="281">
        <v>6502</v>
      </c>
      <c r="S34" s="281"/>
      <c r="T34" s="281"/>
      <c r="U34" s="281"/>
      <c r="V34" s="281"/>
      <c r="W34" s="281"/>
      <c r="X34" s="281"/>
      <c r="Y34" s="281"/>
      <c r="Z34" s="281"/>
      <c r="AA34" s="281"/>
      <c r="AB34" s="281"/>
      <c r="AC34" s="281"/>
      <c r="AD34" s="281"/>
      <c r="AE34" s="281"/>
      <c r="AF34" s="281"/>
      <c r="AG34" s="281"/>
      <c r="AH34" s="281"/>
      <c r="AI34" s="281"/>
      <c r="AJ34" s="281"/>
      <c r="AK34" s="281"/>
      <c r="AL34" s="281"/>
      <c r="AM34" s="281"/>
      <c r="AN34" s="281"/>
      <c r="AO34" s="281"/>
      <c r="AP34" s="281"/>
    </row>
    <row r="35" spans="1:42">
      <c r="A35" s="9">
        <v>70</v>
      </c>
      <c r="B35" s="9">
        <v>0</v>
      </c>
      <c r="C35" s="29" t="str">
        <f>IFERROR(INDEX(九宮格!$A$1:$L$10,(MID($A35,1,1)+1),(MID($A35,2,1)+3))&amp;"-"&amp;IFERROR(VLOOKUP($A35,次九宮格!$A$2:$W$55,$B35+3,FALSE),""),"")</f>
        <v>風管工程-</v>
      </c>
      <c r="D35" s="34"/>
      <c r="E35" s="34"/>
      <c r="F35" s="34"/>
      <c r="G35" s="12">
        <v>1</v>
      </c>
      <c r="H35" s="34">
        <f t="shared" si="0"/>
        <v>0</v>
      </c>
      <c r="I35" s="12">
        <v>1</v>
      </c>
      <c r="J35" s="34">
        <f t="shared" si="1"/>
        <v>0</v>
      </c>
      <c r="K35" s="12">
        <v>1</v>
      </c>
      <c r="L35" s="35">
        <f t="shared" si="2"/>
        <v>0</v>
      </c>
      <c r="M35" s="215"/>
      <c r="N35" s="33">
        <f>COUNTIFS(初期成本標單!$I$4:$I$741,$A35,初期成本標單!$J$4:$J$741,B35)</f>
        <v>0</v>
      </c>
      <c r="O35" s="278">
        <v>7000</v>
      </c>
      <c r="P35" s="281">
        <f t="shared" si="3"/>
        <v>70</v>
      </c>
      <c r="Q35" s="282">
        <f t="shared" si="4"/>
        <v>0</v>
      </c>
      <c r="R35" s="281">
        <v>7000</v>
      </c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1"/>
      <c r="AG35" s="281"/>
      <c r="AH35" s="281"/>
      <c r="AI35" s="281"/>
      <c r="AJ35" s="281"/>
      <c r="AK35" s="281"/>
      <c r="AL35" s="281"/>
      <c r="AM35" s="281"/>
      <c r="AN35" s="281"/>
      <c r="AO35" s="281"/>
      <c r="AP35" s="281"/>
    </row>
    <row r="36" spans="1:42">
      <c r="A36" s="9">
        <v>73</v>
      </c>
      <c r="B36" s="9">
        <v>0</v>
      </c>
      <c r="C36" s="29" t="str">
        <f>IFERROR(INDEX(九宮格!$A$1:$L$10,(MID($A36,1,1)+1),(MID($A36,2,1)+3))&amp;"-"&amp;IFERROR(VLOOKUP($A36,次九宮格!$A$2:$W$55,$B36+3,FALSE),""),"")</f>
        <v>人、手孔及陰井-</v>
      </c>
      <c r="D36" s="34"/>
      <c r="E36" s="34"/>
      <c r="F36" s="34"/>
      <c r="G36" s="12">
        <v>1</v>
      </c>
      <c r="H36" s="34">
        <f t="shared" si="0"/>
        <v>0</v>
      </c>
      <c r="I36" s="12">
        <v>1</v>
      </c>
      <c r="J36" s="34">
        <f t="shared" si="1"/>
        <v>0</v>
      </c>
      <c r="K36" s="12">
        <v>1</v>
      </c>
      <c r="L36" s="35">
        <f t="shared" si="2"/>
        <v>0</v>
      </c>
      <c r="M36" s="215"/>
      <c r="N36" s="33">
        <f>COUNTIFS(初期成本標單!$I$4:$I$741,$A36,初期成本標單!$J$4:$J$741,B36)</f>
        <v>0</v>
      </c>
      <c r="O36" s="278">
        <v>7300</v>
      </c>
      <c r="P36" s="281">
        <f t="shared" si="3"/>
        <v>73</v>
      </c>
      <c r="Q36" s="282">
        <f t="shared" si="4"/>
        <v>0</v>
      </c>
      <c r="R36" s="281">
        <v>7300</v>
      </c>
      <c r="S36" s="281"/>
      <c r="T36" s="281"/>
      <c r="U36" s="281"/>
      <c r="V36" s="281"/>
      <c r="W36" s="281"/>
      <c r="X36" s="281"/>
      <c r="Y36" s="281"/>
      <c r="Z36" s="281"/>
      <c r="AA36" s="281"/>
      <c r="AB36" s="281"/>
      <c r="AC36" s="281"/>
      <c r="AD36" s="281"/>
      <c r="AE36" s="281"/>
      <c r="AF36" s="281"/>
      <c r="AG36" s="281"/>
      <c r="AH36" s="281"/>
      <c r="AI36" s="281"/>
      <c r="AJ36" s="281"/>
      <c r="AK36" s="281"/>
      <c r="AL36" s="281"/>
      <c r="AM36" s="281"/>
      <c r="AN36" s="281"/>
      <c r="AO36" s="281"/>
      <c r="AP36" s="281"/>
    </row>
    <row r="37" spans="1:42">
      <c r="A37" s="9">
        <v>74</v>
      </c>
      <c r="B37" s="9">
        <v>0</v>
      </c>
      <c r="C37" s="29" t="str">
        <f>IFERROR(INDEX(九宮格!$A$1:$L$10,(MID($A37,1,1)+1),(MID($A37,2,1)+3))&amp;"-"&amp;IFERROR(VLOOKUP($A37,次九宮格!$A$2:$W$55,$B37+3,FALSE),""),"")</f>
        <v>填塞工作-</v>
      </c>
      <c r="D37" s="34"/>
      <c r="E37" s="34"/>
      <c r="F37" s="34"/>
      <c r="G37" s="12">
        <v>1</v>
      </c>
      <c r="H37" s="34">
        <f t="shared" si="0"/>
        <v>0</v>
      </c>
      <c r="I37" s="12">
        <v>1</v>
      </c>
      <c r="J37" s="34">
        <f t="shared" si="1"/>
        <v>0</v>
      </c>
      <c r="K37" s="12">
        <v>1</v>
      </c>
      <c r="L37" s="35">
        <f t="shared" si="2"/>
        <v>0</v>
      </c>
      <c r="M37" s="215"/>
      <c r="N37" s="33">
        <f>COUNTIFS(初期成本標單!$I$4:$I$741,$A37,初期成本標單!$J$4:$J$741,B37)</f>
        <v>0</v>
      </c>
      <c r="O37" s="278">
        <v>7400</v>
      </c>
      <c r="P37" s="281">
        <f t="shared" si="3"/>
        <v>74</v>
      </c>
      <c r="Q37" s="282">
        <f t="shared" si="4"/>
        <v>0</v>
      </c>
      <c r="R37" s="281">
        <v>7400</v>
      </c>
      <c r="S37" s="281"/>
      <c r="T37" s="281"/>
      <c r="U37" s="281"/>
      <c r="V37" s="281"/>
      <c r="W37" s="281"/>
      <c r="X37" s="281"/>
      <c r="Y37" s="281"/>
      <c r="Z37" s="281"/>
      <c r="AA37" s="281"/>
      <c r="AB37" s="281"/>
      <c r="AC37" s="281"/>
      <c r="AD37" s="281"/>
      <c r="AE37" s="281"/>
      <c r="AF37" s="281"/>
      <c r="AG37" s="281"/>
      <c r="AH37" s="281"/>
      <c r="AI37" s="281"/>
      <c r="AJ37" s="281"/>
      <c r="AK37" s="281"/>
      <c r="AL37" s="281"/>
      <c r="AM37" s="281"/>
      <c r="AN37" s="281"/>
      <c r="AO37" s="281"/>
      <c r="AP37" s="281"/>
    </row>
    <row r="38" spans="1:42">
      <c r="A38" s="9">
        <v>76</v>
      </c>
      <c r="B38" s="9">
        <v>0</v>
      </c>
      <c r="C38" s="29" t="str">
        <f>IFERROR(INDEX(九宮格!$A$1:$L$10,(MID($A38,1,1)+1),(MID($A38,2,1)+3))&amp;"-"&amp;IFERROR(VLOOKUP($A38,次九宮格!$A$2:$W$55,$B38+3,FALSE),""),"")</f>
        <v>申請代辦費-</v>
      </c>
      <c r="D38" s="34"/>
      <c r="E38" s="34"/>
      <c r="F38" s="34"/>
      <c r="G38" s="12">
        <v>1</v>
      </c>
      <c r="H38" s="34">
        <f t="shared" ref="H38" si="10">ROUND(G38*D38,0)</f>
        <v>0</v>
      </c>
      <c r="I38" s="12">
        <v>1</v>
      </c>
      <c r="J38" s="34">
        <f t="shared" ref="J38" si="11">E38*I38</f>
        <v>0</v>
      </c>
      <c r="K38" s="12">
        <v>1</v>
      </c>
      <c r="L38" s="35">
        <f t="shared" ref="L38" si="12">H38+J38</f>
        <v>0</v>
      </c>
      <c r="M38" s="215"/>
      <c r="N38" s="33">
        <f>COUNTIFS(初期成本標單!$I$4:$I$741,$A38,初期成本標單!$J$4:$J$741,B38)</f>
        <v>0</v>
      </c>
      <c r="O38" s="1">
        <v>7600</v>
      </c>
      <c r="P38" s="281">
        <f t="shared" ref="P38" si="13">VALUE(LEFT(O38,2))</f>
        <v>76</v>
      </c>
      <c r="Q38" s="282">
        <f t="shared" ref="Q38" si="14">VALUE(RIGHT(O38,2))</f>
        <v>0</v>
      </c>
      <c r="R38" s="281">
        <v>7600</v>
      </c>
      <c r="S38" s="281"/>
      <c r="T38" s="281"/>
      <c r="U38" s="281"/>
      <c r="V38" s="281"/>
      <c r="W38" s="281"/>
      <c r="X38" s="281"/>
      <c r="Y38" s="281"/>
      <c r="Z38" s="281"/>
      <c r="AA38" s="281"/>
      <c r="AB38" s="281"/>
      <c r="AC38" s="281"/>
      <c r="AD38" s="281"/>
      <c r="AE38" s="281"/>
      <c r="AF38" s="281"/>
      <c r="AG38" s="281"/>
      <c r="AH38" s="281"/>
      <c r="AI38" s="281"/>
      <c r="AJ38" s="281"/>
      <c r="AK38" s="281"/>
      <c r="AL38" s="281"/>
      <c r="AM38" s="281"/>
      <c r="AN38" s="281"/>
      <c r="AO38" s="281"/>
      <c r="AP38" s="281"/>
    </row>
    <row r="39" spans="1:42">
      <c r="A39" s="9"/>
      <c r="B39" s="9"/>
      <c r="C39" s="29"/>
      <c r="D39" s="34"/>
      <c r="E39" s="34"/>
      <c r="F39" s="34"/>
      <c r="G39" s="12"/>
      <c r="H39" s="34"/>
      <c r="I39" s="12"/>
      <c r="J39" s="34"/>
      <c r="K39" s="12"/>
      <c r="L39" s="35"/>
      <c r="M39" s="215"/>
      <c r="N39" s="33"/>
      <c r="O39" s="1"/>
      <c r="P39" s="281"/>
      <c r="Q39" s="282"/>
      <c r="R39" s="281"/>
      <c r="S39" s="281"/>
      <c r="T39" s="281"/>
      <c r="U39" s="281"/>
      <c r="V39" s="281"/>
      <c r="W39" s="281"/>
      <c r="X39" s="281"/>
      <c r="Y39" s="281"/>
      <c r="Z39" s="281"/>
      <c r="AA39" s="281"/>
      <c r="AB39" s="281"/>
      <c r="AC39" s="281"/>
      <c r="AD39" s="281"/>
      <c r="AE39" s="281"/>
      <c r="AF39" s="281"/>
      <c r="AG39" s="281"/>
      <c r="AH39" s="281"/>
      <c r="AI39" s="281"/>
      <c r="AJ39" s="281"/>
      <c r="AK39" s="281"/>
      <c r="AL39" s="281"/>
      <c r="AM39" s="281"/>
      <c r="AN39" s="281"/>
      <c r="AO39" s="281"/>
      <c r="AP39" s="281"/>
    </row>
    <row r="40" spans="1:42">
      <c r="A40" s="9"/>
      <c r="B40" s="9"/>
      <c r="C40" s="29"/>
      <c r="D40" s="34"/>
      <c r="E40" s="34"/>
      <c r="F40" s="34"/>
      <c r="G40" s="12"/>
      <c r="H40" s="34"/>
      <c r="I40" s="12"/>
      <c r="J40" s="34"/>
      <c r="K40" s="12"/>
      <c r="L40" s="35"/>
      <c r="M40" s="215"/>
      <c r="N40" s="33"/>
      <c r="O40" s="1"/>
      <c r="P40" s="281"/>
      <c r="Q40" s="282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281"/>
      <c r="AD40" s="281"/>
      <c r="AE40" s="281"/>
      <c r="AF40" s="281"/>
      <c r="AG40" s="281"/>
      <c r="AH40" s="281"/>
      <c r="AI40" s="281"/>
      <c r="AJ40" s="281"/>
      <c r="AK40" s="281"/>
      <c r="AL40" s="281"/>
      <c r="AM40" s="281"/>
      <c r="AN40" s="281"/>
      <c r="AO40" s="281"/>
      <c r="AP40" s="281"/>
    </row>
    <row r="41" spans="1:42">
      <c r="A41" s="9"/>
      <c r="B41" s="9"/>
      <c r="C41" s="29"/>
      <c r="D41" s="34"/>
      <c r="E41" s="34"/>
      <c r="F41" s="34"/>
      <c r="G41" s="12"/>
      <c r="H41" s="34"/>
      <c r="I41" s="12"/>
      <c r="J41" s="34"/>
      <c r="K41" s="12"/>
      <c r="L41" s="35"/>
      <c r="M41" s="215"/>
      <c r="N41" s="33"/>
      <c r="O41" s="1"/>
      <c r="P41" s="281"/>
      <c r="Q41" s="282"/>
      <c r="R41" s="281"/>
      <c r="S41" s="281"/>
      <c r="T41" s="281"/>
      <c r="U41" s="281"/>
      <c r="V41" s="281"/>
      <c r="W41" s="281"/>
      <c r="X41" s="281"/>
      <c r="Y41" s="281"/>
      <c r="Z41" s="281"/>
      <c r="AA41" s="281"/>
      <c r="AB41" s="281"/>
      <c r="AC41" s="281"/>
      <c r="AD41" s="281"/>
      <c r="AE41" s="281"/>
      <c r="AF41" s="281"/>
      <c r="AG41" s="281"/>
      <c r="AH41" s="281"/>
      <c r="AI41" s="281"/>
      <c r="AJ41" s="281"/>
      <c r="AK41" s="281"/>
      <c r="AL41" s="281"/>
      <c r="AM41" s="281"/>
      <c r="AN41" s="281"/>
      <c r="AO41" s="281"/>
      <c r="AP41" s="281"/>
    </row>
    <row r="42" spans="1:42">
      <c r="A42" s="9"/>
      <c r="B42" s="9"/>
      <c r="C42" s="29"/>
      <c r="D42" s="34"/>
      <c r="E42" s="34"/>
      <c r="F42" s="34"/>
      <c r="G42" s="12"/>
      <c r="H42" s="34"/>
      <c r="I42" s="12"/>
      <c r="J42" s="34"/>
      <c r="K42" s="12"/>
      <c r="L42" s="35"/>
      <c r="M42" s="215"/>
      <c r="N42" s="33"/>
      <c r="O42" s="1"/>
      <c r="P42" s="281"/>
      <c r="Q42" s="282"/>
      <c r="R42" s="281"/>
      <c r="S42" s="281"/>
      <c r="T42" s="281"/>
      <c r="U42" s="281"/>
      <c r="V42" s="281"/>
      <c r="W42" s="281"/>
      <c r="X42" s="281"/>
      <c r="Y42" s="281"/>
      <c r="Z42" s="281"/>
      <c r="AA42" s="281"/>
      <c r="AB42" s="281"/>
      <c r="AC42" s="281"/>
      <c r="AD42" s="281"/>
      <c r="AE42" s="281"/>
      <c r="AF42" s="281"/>
      <c r="AG42" s="281"/>
      <c r="AH42" s="281"/>
      <c r="AI42" s="281"/>
      <c r="AJ42" s="281"/>
      <c r="AK42" s="281"/>
      <c r="AL42" s="281"/>
      <c r="AM42" s="281"/>
      <c r="AN42" s="281"/>
      <c r="AO42" s="281"/>
      <c r="AP42" s="281"/>
    </row>
    <row r="43" spans="1:42">
      <c r="A43" s="9"/>
      <c r="B43" s="9"/>
      <c r="C43" s="10"/>
      <c r="D43" s="34"/>
      <c r="E43" s="34"/>
      <c r="F43" s="34"/>
      <c r="G43" s="12"/>
      <c r="H43" s="34"/>
      <c r="I43" s="34"/>
      <c r="J43" s="34"/>
      <c r="K43" s="12"/>
      <c r="L43" s="35"/>
      <c r="M43" s="215"/>
      <c r="N43" s="33"/>
      <c r="O43" s="1"/>
      <c r="P43" s="281"/>
      <c r="Q43" s="282"/>
    </row>
    <row r="44" spans="1:42">
      <c r="A44" s="18"/>
      <c r="B44" s="18"/>
      <c r="C44" s="294" t="s">
        <v>130</v>
      </c>
      <c r="D44" s="295">
        <f>SUM(D2:D43)</f>
        <v>0</v>
      </c>
      <c r="E44" s="295">
        <f>SUM(E2:E43)</f>
        <v>0</v>
      </c>
      <c r="F44" s="295">
        <f>SUM(F2:F43)</f>
        <v>0</v>
      </c>
      <c r="G44" s="294"/>
      <c r="H44" s="295">
        <f>SUM(H2:H43)</f>
        <v>0</v>
      </c>
      <c r="I44" s="295"/>
      <c r="J44" s="295">
        <f>SUM(J2:J43)</f>
        <v>0</v>
      </c>
      <c r="K44" s="295"/>
      <c r="L44" s="295">
        <f>SUM(L2:L43)</f>
        <v>0</v>
      </c>
      <c r="M44" s="215">
        <f>SUM(M2:M43)</f>
        <v>0</v>
      </c>
      <c r="N44" s="33">
        <f>SUM(N2:N43)</f>
        <v>0</v>
      </c>
      <c r="O44" s="1">
        <v>0</v>
      </c>
      <c r="P44" s="281">
        <f t="shared" si="3"/>
        <v>0</v>
      </c>
      <c r="Q44" s="282">
        <f t="shared" si="4"/>
        <v>0</v>
      </c>
    </row>
    <row r="45" spans="1:42">
      <c r="A45" s="18"/>
      <c r="B45" s="18"/>
      <c r="C45" s="294"/>
      <c r="D45" s="295"/>
      <c r="E45" s="295"/>
      <c r="F45" s="295"/>
      <c r="G45" s="294"/>
      <c r="H45" s="295"/>
      <c r="I45" s="295"/>
      <c r="J45" s="295"/>
      <c r="K45" s="18"/>
      <c r="L45" s="18"/>
      <c r="M45" s="18"/>
      <c r="N45" s="18"/>
      <c r="O45" s="1">
        <v>0</v>
      </c>
      <c r="P45" s="281">
        <f t="shared" si="3"/>
        <v>0</v>
      </c>
      <c r="Q45" s="282">
        <f t="shared" si="4"/>
        <v>0</v>
      </c>
    </row>
    <row r="46" spans="1:42">
      <c r="A46" s="296"/>
      <c r="B46" s="18"/>
      <c r="C46" s="294"/>
      <c r="D46" s="295"/>
      <c r="E46" s="294"/>
      <c r="F46" s="294"/>
      <c r="G46" s="294"/>
      <c r="H46" s="295"/>
      <c r="I46" s="294"/>
      <c r="J46" s="297">
        <f>L44/51500000</f>
        <v>0</v>
      </c>
      <c r="K46" s="18"/>
      <c r="L46" s="295">
        <f>L44*1.05*1.15</f>
        <v>0</v>
      </c>
      <c r="M46" s="18"/>
      <c r="N46" s="18"/>
      <c r="O46" s="1"/>
      <c r="P46" s="281"/>
      <c r="Q46" s="281"/>
    </row>
    <row r="47" spans="1:42">
      <c r="A47" s="18"/>
      <c r="B47" s="18"/>
      <c r="C47" s="298" t="s">
        <v>303</v>
      </c>
      <c r="D47" s="295"/>
      <c r="E47" s="294"/>
      <c r="F47" s="294"/>
      <c r="G47" s="294"/>
      <c r="H47" s="295"/>
      <c r="I47" s="294"/>
      <c r="J47" s="294"/>
      <c r="K47" s="18"/>
      <c r="L47" s="18"/>
      <c r="M47" s="18"/>
      <c r="N47" s="18"/>
      <c r="O47" s="18"/>
    </row>
    <row r="48" spans="1:42">
      <c r="A48" s="18"/>
      <c r="B48" s="18"/>
      <c r="C48" s="294"/>
      <c r="D48" s="295"/>
      <c r="E48" s="294"/>
      <c r="F48" s="294"/>
      <c r="G48" s="294"/>
      <c r="H48" s="295"/>
      <c r="I48" s="294"/>
      <c r="J48" s="294"/>
      <c r="K48" s="18"/>
      <c r="L48" s="18"/>
      <c r="M48" s="18"/>
      <c r="N48" s="18"/>
      <c r="O48" s="18"/>
    </row>
    <row r="49" spans="1:15" hidden="1">
      <c r="A49" s="18"/>
      <c r="B49" s="18"/>
      <c r="C49" s="18" t="s">
        <v>131</v>
      </c>
      <c r="D49" s="18"/>
      <c r="E49" s="18"/>
      <c r="F49" s="18"/>
      <c r="G49" s="18"/>
      <c r="H49" s="299">
        <f>ROUND(L44*1.05,0)</f>
        <v>0</v>
      </c>
      <c r="I49" s="18"/>
      <c r="J49" s="18"/>
      <c r="K49" s="18"/>
      <c r="L49" s="18"/>
      <c r="M49" s="18"/>
      <c r="N49" s="18"/>
      <c r="O49" s="18"/>
    </row>
    <row r="50" spans="1:15" hidden="1">
      <c r="A50" s="18"/>
      <c r="B50" s="18"/>
      <c r="C50" s="18"/>
      <c r="D50" s="18"/>
      <c r="E50" s="18"/>
      <c r="F50" s="18"/>
      <c r="G50" s="18"/>
      <c r="H50" s="299"/>
      <c r="I50" s="18"/>
      <c r="J50" s="18"/>
      <c r="K50" s="18"/>
      <c r="L50" s="18"/>
      <c r="M50" s="18"/>
      <c r="N50" s="18"/>
      <c r="O50" s="18"/>
    </row>
    <row r="51" spans="1:15" hidden="1">
      <c r="A51" s="18"/>
      <c r="B51" s="18"/>
      <c r="C51" s="2"/>
      <c r="D51" s="18"/>
      <c r="E51" s="18"/>
      <c r="F51" s="18"/>
      <c r="G51" s="18"/>
      <c r="H51" s="299"/>
      <c r="I51" s="18"/>
      <c r="J51" s="18"/>
      <c r="K51" s="300">
        <f>0.2%+0.23%</f>
        <v>4.3E-3</v>
      </c>
      <c r="L51" s="300"/>
      <c r="M51" s="18"/>
      <c r="N51" s="18"/>
      <c r="O51" s="18"/>
    </row>
    <row r="52" spans="1:15" hidden="1">
      <c r="A52" s="18"/>
      <c r="B52" s="18"/>
      <c r="C52" s="2"/>
      <c r="D52" s="18"/>
      <c r="E52" s="18"/>
      <c r="F52" s="18"/>
      <c r="G52" s="18"/>
      <c r="H52" s="299"/>
      <c r="I52" s="18"/>
      <c r="J52" s="18"/>
      <c r="K52" s="300">
        <v>1.6E-2</v>
      </c>
      <c r="L52" s="300"/>
      <c r="M52" s="18"/>
      <c r="N52" s="18"/>
      <c r="O52" s="18"/>
    </row>
    <row r="53" spans="1:15" hidden="1">
      <c r="A53" s="18"/>
      <c r="B53" s="18"/>
      <c r="C53" s="2"/>
      <c r="D53" s="18"/>
      <c r="E53" s="18"/>
      <c r="F53" s="18"/>
      <c r="G53" s="18"/>
      <c r="H53" s="299"/>
      <c r="I53" s="18"/>
      <c r="J53" s="18"/>
      <c r="K53" s="300">
        <v>1.0500000000000001E-2</v>
      </c>
      <c r="L53" s="300"/>
      <c r="M53" s="18"/>
      <c r="N53" s="18"/>
      <c r="O53" s="18"/>
    </row>
    <row r="54" spans="1:15" hidden="1">
      <c r="A54" s="18"/>
      <c r="B54" s="18"/>
      <c r="C54" s="2"/>
      <c r="D54" s="18"/>
      <c r="E54" s="18"/>
      <c r="F54" s="18"/>
      <c r="G54" s="18"/>
      <c r="H54" s="299"/>
      <c r="I54" s="18"/>
      <c r="J54" s="18"/>
      <c r="K54" s="300">
        <v>1.2500000000000001E-2</v>
      </c>
      <c r="L54" s="300"/>
      <c r="M54" s="18"/>
      <c r="N54" s="18"/>
      <c r="O54" s="18"/>
    </row>
    <row r="55" spans="1:15" hidden="1">
      <c r="A55" s="18"/>
      <c r="B55" s="18"/>
      <c r="C55" s="18" t="s">
        <v>136</v>
      </c>
      <c r="D55" s="18"/>
      <c r="E55" s="18"/>
      <c r="F55" s="18"/>
      <c r="G55" s="18"/>
      <c r="H55" s="299">
        <f>$H$62*K55</f>
        <v>6996183.9000000004</v>
      </c>
      <c r="I55" s="18"/>
      <c r="J55" s="301" t="s">
        <v>137</v>
      </c>
      <c r="K55" s="300">
        <v>1.2E-2</v>
      </c>
      <c r="L55" s="300"/>
      <c r="M55" s="18"/>
      <c r="N55" s="18"/>
      <c r="O55" s="18"/>
    </row>
    <row r="56" spans="1:15" hidden="1">
      <c r="A56" s="18"/>
      <c r="B56" s="18"/>
      <c r="C56" s="18" t="s">
        <v>138</v>
      </c>
      <c r="D56" s="18"/>
      <c r="E56" s="18"/>
      <c r="F56" s="18"/>
      <c r="G56" s="18"/>
      <c r="H56" s="299">
        <f>$H$62*K56</f>
        <v>69961839</v>
      </c>
      <c r="I56" s="18"/>
      <c r="J56" s="301" t="s">
        <v>139</v>
      </c>
      <c r="K56" s="300">
        <v>0.12</v>
      </c>
      <c r="L56" s="300"/>
      <c r="M56" s="18"/>
      <c r="N56" s="18"/>
      <c r="O56" s="18"/>
    </row>
    <row r="57" spans="1:15" hidden="1">
      <c r="A57" s="18"/>
      <c r="B57" s="18"/>
      <c r="C57" s="298" t="s">
        <v>121</v>
      </c>
      <c r="D57" s="18"/>
      <c r="E57" s="11"/>
      <c r="F57" s="11"/>
      <c r="G57" s="18"/>
      <c r="H57" s="299">
        <f>間接成本!H10</f>
        <v>3666475</v>
      </c>
      <c r="I57" s="11"/>
      <c r="J57" s="302" t="s">
        <v>140</v>
      </c>
      <c r="K57" s="300"/>
      <c r="L57" s="300"/>
      <c r="M57" s="18"/>
      <c r="N57" s="18"/>
      <c r="O57" s="18"/>
    </row>
    <row r="58" spans="1:15" hidden="1">
      <c r="A58" s="18"/>
      <c r="B58" s="18"/>
      <c r="C58" s="18" t="s">
        <v>141</v>
      </c>
      <c r="D58" s="18"/>
      <c r="E58" s="18"/>
      <c r="F58" s="18"/>
      <c r="G58" s="18"/>
      <c r="H58" s="299">
        <f>SUM(H49:H57)</f>
        <v>80624497.900000006</v>
      </c>
      <c r="I58" s="18"/>
      <c r="J58" s="302"/>
      <c r="K58" s="18"/>
      <c r="L58" s="18"/>
      <c r="M58" s="18"/>
      <c r="N58" s="18"/>
      <c r="O58" s="18"/>
    </row>
    <row r="59" spans="1:15" hidden="1">
      <c r="A59" s="18"/>
      <c r="B59" s="18"/>
      <c r="C59" s="18" t="s">
        <v>142</v>
      </c>
      <c r="D59" s="18"/>
      <c r="E59" s="18"/>
      <c r="F59" s="18"/>
      <c r="G59" s="18"/>
      <c r="H59" s="299">
        <f>(H61-H44)*5%</f>
        <v>27762634.523809522</v>
      </c>
      <c r="I59" s="18"/>
      <c r="J59" s="301"/>
      <c r="K59" s="18"/>
      <c r="L59" s="18"/>
      <c r="M59" s="18"/>
      <c r="N59" s="18"/>
      <c r="O59" s="18"/>
    </row>
    <row r="60" spans="1:15" hidden="1">
      <c r="A60" s="18"/>
      <c r="B60" s="18"/>
      <c r="C60" s="18"/>
      <c r="D60" s="18"/>
      <c r="E60" s="18"/>
      <c r="F60" s="18"/>
      <c r="G60" s="18"/>
      <c r="H60" s="299"/>
      <c r="I60" s="18"/>
      <c r="J60" s="301"/>
      <c r="K60" s="18"/>
      <c r="L60" s="18"/>
      <c r="M60" s="18"/>
      <c r="N60" s="18"/>
      <c r="O60" s="18"/>
    </row>
    <row r="61" spans="1:15" hidden="1">
      <c r="A61" s="18"/>
      <c r="B61" s="18"/>
      <c r="C61" s="18" t="s">
        <v>143</v>
      </c>
      <c r="D61" s="18"/>
      <c r="E61" s="18"/>
      <c r="F61" s="18"/>
      <c r="G61" s="18"/>
      <c r="H61" s="303">
        <f>H62/1.05</f>
        <v>555252690.47619045</v>
      </c>
      <c r="I61" s="18"/>
      <c r="J61" s="301" t="s">
        <v>144</v>
      </c>
      <c r="K61" s="18"/>
      <c r="L61" s="18"/>
      <c r="M61" s="18"/>
      <c r="N61" s="18"/>
      <c r="O61" s="18"/>
    </row>
    <row r="62" spans="1:15" hidden="1">
      <c r="A62" s="18"/>
      <c r="B62" s="18"/>
      <c r="C62" s="18" t="s">
        <v>145</v>
      </c>
      <c r="D62" s="18"/>
      <c r="E62" s="18"/>
      <c r="F62" s="18"/>
      <c r="G62" s="18"/>
      <c r="H62" s="303">
        <v>583015325</v>
      </c>
      <c r="I62" s="18"/>
      <c r="J62" s="301"/>
      <c r="K62" s="18"/>
      <c r="L62" s="18"/>
      <c r="M62" s="18"/>
      <c r="N62" s="18"/>
      <c r="O62" s="18"/>
    </row>
    <row r="63" spans="1:15" hidden="1">
      <c r="A63" s="18"/>
      <c r="B63" s="18"/>
      <c r="C63" s="18"/>
      <c r="D63" s="18"/>
      <c r="E63" s="18"/>
      <c r="F63" s="18"/>
      <c r="G63" s="18"/>
      <c r="H63" s="299"/>
      <c r="I63" s="18"/>
      <c r="J63" s="18"/>
      <c r="K63" s="18"/>
      <c r="L63" s="18"/>
      <c r="M63" s="18"/>
      <c r="N63" s="18"/>
      <c r="O63" s="18"/>
    </row>
    <row r="64" spans="1:15" hidden="1">
      <c r="A64" s="18"/>
      <c r="B64" s="18"/>
      <c r="C64" s="18" t="s">
        <v>146</v>
      </c>
      <c r="D64" s="18"/>
      <c r="E64" s="18"/>
      <c r="F64" s="18"/>
      <c r="G64" s="18"/>
      <c r="H64" s="299">
        <f>H62-H58-H59</f>
        <v>474628192.57619047</v>
      </c>
      <c r="I64" s="18"/>
      <c r="J64" s="18"/>
      <c r="K64" s="18"/>
      <c r="L64" s="18"/>
      <c r="M64" s="18"/>
      <c r="N64" s="18"/>
      <c r="O64" s="18"/>
    </row>
    <row r="65" spans="1:15" hidden="1">
      <c r="A65" s="18"/>
      <c r="B65" s="18"/>
      <c r="C65" s="18" t="s">
        <v>147</v>
      </c>
      <c r="D65" s="18"/>
      <c r="E65" s="18"/>
      <c r="F65" s="18"/>
      <c r="G65" s="18"/>
      <c r="H65" s="299">
        <f>IF(H64&lt;0,0,ROUND(H64*17%,0))</f>
        <v>80686793</v>
      </c>
      <c r="I65" s="18"/>
      <c r="J65" s="18" t="s">
        <v>148</v>
      </c>
      <c r="K65" s="18"/>
      <c r="L65" s="18"/>
      <c r="M65" s="18"/>
      <c r="N65" s="18"/>
      <c r="O65" s="18"/>
    </row>
    <row r="66" spans="1:15" hidden="1">
      <c r="A66" s="18"/>
      <c r="B66" s="18"/>
      <c r="C66" s="18" t="s">
        <v>149</v>
      </c>
      <c r="D66" s="18"/>
      <c r="E66" s="18"/>
      <c r="F66" s="18"/>
      <c r="G66" s="18"/>
      <c r="H66" s="299">
        <f>H64-H65</f>
        <v>393941399.57619047</v>
      </c>
      <c r="I66" s="18"/>
      <c r="J66" s="300">
        <f>H66/H62</f>
        <v>0.67569647431856183</v>
      </c>
      <c r="K66" s="18"/>
      <c r="L66" s="18"/>
      <c r="M66" s="18"/>
      <c r="N66" s="18"/>
      <c r="O66" s="18"/>
    </row>
    <row r="67" spans="1:15" s="281" customFormat="1" hidden="1"/>
    <row r="68" spans="1:15" s="281" customFormat="1" hidden="1"/>
    <row r="69" spans="1:15" s="281" customFormat="1" hidden="1"/>
    <row r="70" spans="1:15">
      <c r="A70" s="281"/>
    </row>
    <row r="71" spans="1:15">
      <c r="A71" s="281"/>
      <c r="F71" s="307" t="e">
        <f>初期成本標單!#REF!</f>
        <v>#REF!</v>
      </c>
    </row>
    <row r="72" spans="1:15">
      <c r="A72" s="281"/>
      <c r="F72" s="307" t="e">
        <f>F44-F71</f>
        <v>#REF!</v>
      </c>
    </row>
    <row r="73" spans="1:15">
      <c r="A73" s="281"/>
    </row>
    <row r="74" spans="1:15">
      <c r="A74" s="281"/>
    </row>
    <row r="75" spans="1:15">
      <c r="A75" s="281"/>
    </row>
    <row r="76" spans="1:15">
      <c r="A76" s="281"/>
    </row>
    <row r="77" spans="1:15">
      <c r="A77" s="281"/>
    </row>
  </sheetData>
  <phoneticPr fontId="3" type="noConversion"/>
  <hyperlinks>
    <hyperlink ref="C57" location="間接成本!A1" display="工地費用"/>
    <hyperlink ref="C47" location="成本分析!A1" display="回成本分析"/>
  </hyperlinks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F21" sqref="C3:F21"/>
    </sheetView>
  </sheetViews>
  <sheetFormatPr defaultColWidth="8.88671875" defaultRowHeight="16.2"/>
  <cols>
    <col min="1" max="2" width="5.109375" style="27" customWidth="1"/>
    <col min="3" max="3" width="37.44140625" style="181" bestFit="1" customWidth="1"/>
    <col min="4" max="4" width="15.109375" style="27" bestFit="1" customWidth="1"/>
    <col min="5" max="5" width="20.77734375" style="27" customWidth="1"/>
    <col min="6" max="6" width="8.44140625" style="27" customWidth="1"/>
    <col min="7" max="15" width="8.88671875" style="27" customWidth="1"/>
    <col min="16" max="16384" width="8.88671875" style="27"/>
  </cols>
  <sheetData>
    <row r="1" spans="1:6" s="181" customFormat="1" ht="28.2">
      <c r="A1" s="323" t="s">
        <v>299</v>
      </c>
      <c r="B1" s="324"/>
      <c r="C1" s="324"/>
      <c r="D1" s="324"/>
      <c r="E1" s="324"/>
      <c r="F1" s="325"/>
    </row>
    <row r="2" spans="1:6">
      <c r="A2" s="186"/>
      <c r="B2" s="182"/>
      <c r="C2" s="183" t="s">
        <v>302</v>
      </c>
      <c r="D2" s="184">
        <f>直接成本!$L$44</f>
        <v>0</v>
      </c>
      <c r="E2" s="185"/>
      <c r="F2" s="187"/>
    </row>
    <row r="3" spans="1:6">
      <c r="A3" s="188"/>
      <c r="B3" s="177"/>
      <c r="C3" s="177" t="s">
        <v>131</v>
      </c>
      <c r="D3" s="19">
        <f>ROUND($D$2*1.05,0)</f>
        <v>0</v>
      </c>
      <c r="E3" s="177"/>
      <c r="F3" s="189"/>
    </row>
    <row r="4" spans="1:6">
      <c r="A4" s="190"/>
      <c r="B4" s="177"/>
      <c r="C4" s="177"/>
      <c r="D4" s="19"/>
      <c r="E4" s="177"/>
      <c r="F4" s="189"/>
    </row>
    <row r="5" spans="1:6">
      <c r="A5" s="190"/>
      <c r="B5" s="177"/>
      <c r="C5" s="2"/>
      <c r="D5" s="19"/>
      <c r="E5" s="177"/>
      <c r="F5" s="191"/>
    </row>
    <row r="6" spans="1:6">
      <c r="A6" s="190"/>
      <c r="B6" s="177"/>
      <c r="C6" s="2"/>
      <c r="D6" s="19"/>
      <c r="E6" s="177"/>
      <c r="F6" s="191"/>
    </row>
    <row r="7" spans="1:6">
      <c r="A7" s="190"/>
      <c r="B7" s="177"/>
      <c r="C7" s="2"/>
      <c r="D7" s="19"/>
      <c r="E7" s="177"/>
      <c r="F7" s="191"/>
    </row>
    <row r="8" spans="1:6" ht="16.8" thickBot="1">
      <c r="A8" s="190"/>
      <c r="B8" s="177"/>
      <c r="C8" s="197"/>
      <c r="D8" s="198"/>
      <c r="E8" s="177"/>
      <c r="F8" s="191"/>
    </row>
    <row r="9" spans="1:6" ht="16.8" thickBot="1">
      <c r="A9" s="190"/>
      <c r="B9" s="195"/>
      <c r="C9" s="199" t="s">
        <v>304</v>
      </c>
      <c r="D9" s="200">
        <f>$D$16*F9</f>
        <v>2784000</v>
      </c>
      <c r="E9" s="178" t="s">
        <v>305</v>
      </c>
      <c r="F9" s="191">
        <v>8.0000000000000002E-3</v>
      </c>
    </row>
    <row r="10" spans="1:6">
      <c r="A10" s="190"/>
      <c r="B10" s="195"/>
      <c r="C10" s="199" t="s">
        <v>136</v>
      </c>
      <c r="D10" s="200">
        <f>$D$16*F10</f>
        <v>4176000</v>
      </c>
      <c r="E10" s="178" t="s">
        <v>137</v>
      </c>
      <c r="F10" s="191">
        <v>1.2E-2</v>
      </c>
    </row>
    <row r="11" spans="1:6">
      <c r="A11" s="190"/>
      <c r="B11" s="195"/>
      <c r="C11" s="190" t="s">
        <v>300</v>
      </c>
      <c r="D11" s="201">
        <f>$D$16*F11</f>
        <v>41760000</v>
      </c>
      <c r="E11" s="178" t="s">
        <v>301</v>
      </c>
      <c r="F11" s="191">
        <v>0.12</v>
      </c>
    </row>
    <row r="12" spans="1:6">
      <c r="A12" s="190"/>
      <c r="B12" s="195"/>
      <c r="C12" s="202" t="s">
        <v>121</v>
      </c>
      <c r="D12" s="201">
        <f>100000*5*30</f>
        <v>15000000</v>
      </c>
      <c r="E12" s="179"/>
      <c r="F12" s="191"/>
    </row>
    <row r="13" spans="1:6">
      <c r="A13" s="190"/>
      <c r="B13" s="195"/>
      <c r="C13" s="190" t="s">
        <v>141</v>
      </c>
      <c r="D13" s="201">
        <f>SUM(D3:D12)</f>
        <v>63720000</v>
      </c>
      <c r="E13" s="179"/>
      <c r="F13" s="189"/>
    </row>
    <row r="14" spans="1:6">
      <c r="A14" s="190"/>
      <c r="B14" s="195"/>
      <c r="C14" s="190"/>
      <c r="D14" s="201"/>
      <c r="E14" s="178"/>
      <c r="F14" s="189"/>
    </row>
    <row r="15" spans="1:6">
      <c r="A15" s="190"/>
      <c r="B15" s="195"/>
      <c r="C15" s="190" t="s">
        <v>143</v>
      </c>
      <c r="D15" s="203">
        <f>D16/1.05</f>
        <v>331428571.4285714</v>
      </c>
      <c r="E15" s="178" t="s">
        <v>144</v>
      </c>
      <c r="F15" s="189"/>
    </row>
    <row r="16" spans="1:6">
      <c r="A16" s="190"/>
      <c r="B16" s="195"/>
      <c r="C16" s="190" t="s">
        <v>145</v>
      </c>
      <c r="D16" s="203">
        <v>348000000</v>
      </c>
      <c r="E16" s="178"/>
      <c r="F16" s="189"/>
    </row>
    <row r="17" spans="1:6">
      <c r="A17" s="190"/>
      <c r="B17" s="195"/>
      <c r="C17" s="190"/>
      <c r="D17" s="201"/>
      <c r="E17" s="177"/>
      <c r="F17" s="189"/>
    </row>
    <row r="18" spans="1:6">
      <c r="A18" s="190"/>
      <c r="B18" s="195"/>
      <c r="C18" s="190" t="s">
        <v>142</v>
      </c>
      <c r="D18" s="201">
        <f>(D15-D2)*5%</f>
        <v>16571428.571428571</v>
      </c>
      <c r="E18" s="178"/>
      <c r="F18" s="189"/>
    </row>
    <row r="19" spans="1:6">
      <c r="A19" s="190"/>
      <c r="B19" s="195"/>
      <c r="C19" s="190" t="s">
        <v>146</v>
      </c>
      <c r="D19" s="201">
        <f>D16-D13-D18</f>
        <v>267708571.42857143</v>
      </c>
      <c r="E19" s="177"/>
      <c r="F19" s="189"/>
    </row>
    <row r="20" spans="1:6">
      <c r="A20" s="190"/>
      <c r="B20" s="195"/>
      <c r="C20" s="190" t="s">
        <v>147</v>
      </c>
      <c r="D20" s="201">
        <f>IF(D19&lt;0,0,ROUND(D19*17%,0))</f>
        <v>45510457</v>
      </c>
      <c r="E20" s="177" t="s">
        <v>148</v>
      </c>
      <c r="F20" s="189"/>
    </row>
    <row r="21" spans="1:6" ht="16.8" thickBot="1">
      <c r="A21" s="192"/>
      <c r="B21" s="196"/>
      <c r="C21" s="192" t="s">
        <v>149</v>
      </c>
      <c r="D21" s="204">
        <f>D19-D20</f>
        <v>222198114.42857143</v>
      </c>
      <c r="E21" s="193">
        <f>D21/D16</f>
        <v>0.638500328817734</v>
      </c>
      <c r="F21" s="194"/>
    </row>
    <row r="22" spans="1:6" s="180" customFormat="1"/>
    <row r="23" spans="1:6" s="180" customFormat="1"/>
    <row r="24" spans="1:6" s="180" customFormat="1"/>
    <row r="25" spans="1:6">
      <c r="A25" s="180"/>
    </row>
    <row r="26" spans="1:6">
      <c r="A26" s="180"/>
    </row>
    <row r="27" spans="1:6">
      <c r="A27" s="180"/>
    </row>
    <row r="28" spans="1:6">
      <c r="A28" s="180"/>
    </row>
    <row r="29" spans="1:6">
      <c r="A29" s="180"/>
    </row>
    <row r="30" spans="1:6">
      <c r="A30" s="180"/>
    </row>
    <row r="31" spans="1:6">
      <c r="A31" s="180"/>
    </row>
    <row r="32" spans="1:6">
      <c r="A32" s="180"/>
    </row>
  </sheetData>
  <mergeCells count="1">
    <mergeCell ref="A1:F1"/>
  </mergeCells>
  <phoneticPr fontId="3" type="noConversion"/>
  <hyperlinks>
    <hyperlink ref="C12" location="間接成本!A1" display="工地費用"/>
    <hyperlink ref="C2" location="直接成本!A1" display="直接成本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opLeftCell="A4" workbookViewId="0">
      <selection activeCell="J12" sqref="J12"/>
    </sheetView>
  </sheetViews>
  <sheetFormatPr defaultColWidth="8.88671875" defaultRowHeight="16.2"/>
  <cols>
    <col min="1" max="1" width="27.21875" style="25" customWidth="1"/>
    <col min="2" max="2" width="14.109375" style="26" bestFit="1" customWidth="1"/>
    <col min="3" max="3" width="6.109375" style="4" bestFit="1" customWidth="1"/>
    <col min="4" max="4" width="14.44140625" style="4" customWidth="1"/>
    <col min="5" max="5" width="15.109375" style="4" bestFit="1" customWidth="1"/>
    <col min="6" max="6" width="17.6640625" style="4" customWidth="1"/>
    <col min="7" max="7" width="7.6640625" style="4" bestFit="1" customWidth="1"/>
    <col min="8" max="8" width="8.77734375" style="4" customWidth="1"/>
    <col min="9" max="16384" width="8.88671875" style="4"/>
  </cols>
  <sheetData>
    <row r="1" spans="1:32" ht="62.25" customHeight="1">
      <c r="A1" s="6" t="s">
        <v>124</v>
      </c>
      <c r="B1" s="7" t="s">
        <v>125</v>
      </c>
      <c r="C1" s="6" t="s">
        <v>126</v>
      </c>
      <c r="D1" s="6" t="s">
        <v>150</v>
      </c>
      <c r="E1" s="8" t="s">
        <v>127</v>
      </c>
      <c r="F1" s="6" t="s">
        <v>128</v>
      </c>
      <c r="G1" s="6" t="s">
        <v>129</v>
      </c>
      <c r="H1" s="5" t="s">
        <v>152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s="14" customFormat="1">
      <c r="A2" s="284" t="s">
        <v>466</v>
      </c>
      <c r="B2" s="11"/>
      <c r="C2" s="12"/>
      <c r="D2" s="11"/>
      <c r="E2" s="11"/>
      <c r="F2" s="13"/>
      <c r="G2" s="12"/>
      <c r="H2" s="215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s="14" customFormat="1">
      <c r="A3" s="285" t="s">
        <v>467</v>
      </c>
      <c r="B3" s="11"/>
      <c r="C3" s="12">
        <v>1</v>
      </c>
      <c r="D3" s="11"/>
      <c r="E3" s="11"/>
      <c r="F3" s="13"/>
      <c r="G3" s="12">
        <v>1</v>
      </c>
      <c r="H3" s="28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s="14" customFormat="1">
      <c r="A4" s="285" t="s">
        <v>468</v>
      </c>
      <c r="B4" s="11"/>
      <c r="C4" s="12">
        <v>1</v>
      </c>
      <c r="D4" s="11"/>
      <c r="E4" s="11"/>
      <c r="F4" s="13"/>
      <c r="G4" s="12">
        <v>1</v>
      </c>
      <c r="H4" s="28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s="14" customFormat="1">
      <c r="A5" s="286" t="s">
        <v>469</v>
      </c>
      <c r="B5" s="11"/>
      <c r="C5" s="12">
        <v>1</v>
      </c>
      <c r="D5" s="11"/>
      <c r="E5" s="11"/>
      <c r="F5" s="13"/>
      <c r="G5" s="12">
        <v>1</v>
      </c>
      <c r="H5" s="28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s="14" customFormat="1">
      <c r="A6" s="286" t="s">
        <v>470</v>
      </c>
      <c r="B6" s="11"/>
      <c r="C6" s="12">
        <v>1</v>
      </c>
      <c r="D6" s="11"/>
      <c r="E6" s="11"/>
      <c r="F6" s="13"/>
      <c r="G6" s="12">
        <v>1</v>
      </c>
      <c r="H6" s="28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s="14" customFormat="1">
      <c r="A7" s="286" t="s">
        <v>471</v>
      </c>
      <c r="B7" s="11"/>
      <c r="C7" s="12">
        <v>1</v>
      </c>
      <c r="D7" s="11"/>
      <c r="E7" s="11"/>
      <c r="F7" s="13"/>
      <c r="G7" s="12">
        <v>1</v>
      </c>
      <c r="H7" s="28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s="14" customFormat="1">
      <c r="A8" s="286" t="s">
        <v>472</v>
      </c>
      <c r="B8" s="11"/>
      <c r="C8" s="12">
        <v>1</v>
      </c>
      <c r="D8" s="11"/>
      <c r="E8" s="11"/>
      <c r="F8" s="13"/>
      <c r="G8" s="12">
        <v>1</v>
      </c>
      <c r="H8" s="2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s="14" customFormat="1">
      <c r="A9" s="287" t="s">
        <v>473</v>
      </c>
      <c r="B9" s="11"/>
      <c r="C9" s="12">
        <v>1</v>
      </c>
      <c r="D9" s="11"/>
      <c r="E9" s="11"/>
      <c r="F9" s="13"/>
      <c r="G9" s="12">
        <v>1</v>
      </c>
      <c r="H9" s="28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s="14" customFormat="1">
      <c r="A10" s="288" t="s">
        <v>474</v>
      </c>
      <c r="B10" s="11"/>
      <c r="C10" s="12">
        <v>1</v>
      </c>
      <c r="D10" s="11"/>
      <c r="E10" s="11"/>
      <c r="F10" s="13"/>
      <c r="G10" s="12">
        <v>1</v>
      </c>
      <c r="H10" s="28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s="14" customFormat="1">
      <c r="A11" s="30"/>
      <c r="B11" s="11"/>
      <c r="C11" s="12"/>
      <c r="D11" s="11"/>
      <c r="E11" s="11"/>
      <c r="F11" s="13"/>
      <c r="G11" s="12"/>
      <c r="H11" s="28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s="14" customFormat="1">
      <c r="A12" s="30"/>
      <c r="B12" s="11"/>
      <c r="C12" s="12"/>
      <c r="D12" s="11"/>
      <c r="E12" s="11"/>
      <c r="F12" s="13"/>
      <c r="G12" s="12"/>
      <c r="H12" s="28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>
      <c r="A13" s="29"/>
      <c r="B13" s="11"/>
      <c r="C13" s="12"/>
      <c r="D13" s="11"/>
      <c r="E13" s="11"/>
      <c r="F13" s="13"/>
      <c r="G13" s="12"/>
      <c r="H13" s="28"/>
    </row>
    <row r="14" spans="1:32">
      <c r="A14" s="10"/>
      <c r="B14" s="11"/>
      <c r="C14" s="12"/>
      <c r="D14" s="11"/>
      <c r="E14" s="11"/>
      <c r="F14" s="13"/>
      <c r="G14" s="12"/>
      <c r="H14" s="28"/>
    </row>
    <row r="15" spans="1:32">
      <c r="A15" s="15" t="s">
        <v>130</v>
      </c>
      <c r="B15" s="16">
        <f>SUM(B2:B14)</f>
        <v>0</v>
      </c>
      <c r="C15" s="17"/>
      <c r="D15" s="16">
        <f>SUM(D2:D14)</f>
        <v>0</v>
      </c>
      <c r="E15" s="16">
        <f>SUM(E2:E14)</f>
        <v>0</v>
      </c>
      <c r="F15" s="16">
        <f>SUM(F2:F14)</f>
        <v>0</v>
      </c>
      <c r="G15" s="16"/>
      <c r="H15" s="28"/>
    </row>
    <row r="16" spans="1:32">
      <c r="A16" s="15"/>
      <c r="B16" s="16"/>
      <c r="C16" s="17"/>
      <c r="D16" s="16"/>
      <c r="E16" s="16"/>
      <c r="F16" s="16"/>
      <c r="G16" s="3"/>
      <c r="H16" s="3"/>
    </row>
    <row r="17" spans="1:8">
      <c r="A17" s="17"/>
      <c r="B17" s="16"/>
      <c r="C17" s="17"/>
      <c r="D17" s="17"/>
      <c r="E17" s="16"/>
      <c r="F17" s="320">
        <f>F15*1.3</f>
        <v>0</v>
      </c>
      <c r="G17" s="3"/>
      <c r="H17" s="3"/>
    </row>
    <row r="18" spans="1:8">
      <c r="A18" s="17"/>
      <c r="B18" s="16"/>
      <c r="C18" s="17"/>
      <c r="D18" s="17"/>
      <c r="E18" s="16"/>
      <c r="F18" s="17"/>
      <c r="G18" s="3"/>
      <c r="H18" s="3"/>
    </row>
    <row r="19" spans="1:8">
      <c r="A19" s="21" t="s">
        <v>131</v>
      </c>
      <c r="B19" s="3"/>
      <c r="C19" s="3"/>
      <c r="D19" s="3"/>
      <c r="E19" s="19">
        <f>ROUND(E15*1.05,0)</f>
        <v>0</v>
      </c>
      <c r="F19" s="21"/>
      <c r="G19" s="3"/>
      <c r="H19" s="3"/>
    </row>
    <row r="20" spans="1:8">
      <c r="A20" s="21" t="s">
        <v>132</v>
      </c>
      <c r="B20" s="3"/>
      <c r="C20" s="3"/>
      <c r="D20" s="3"/>
      <c r="E20" s="19">
        <v>3000000</v>
      </c>
      <c r="F20" s="21"/>
      <c r="G20" s="3"/>
      <c r="H20" s="3"/>
    </row>
    <row r="21" spans="1:8">
      <c r="A21" s="31" t="s">
        <v>133</v>
      </c>
      <c r="B21" s="3"/>
      <c r="C21" s="3"/>
      <c r="D21" s="3"/>
      <c r="E21" s="19">
        <f>$E$19*G21</f>
        <v>0</v>
      </c>
      <c r="F21" s="21"/>
      <c r="G21" s="20">
        <f>0.2%+0.23%</f>
        <v>4.3E-3</v>
      </c>
      <c r="H21" s="3"/>
    </row>
    <row r="22" spans="1:8">
      <c r="A22" s="31"/>
      <c r="B22" s="3"/>
      <c r="C22" s="3"/>
      <c r="D22" s="3"/>
      <c r="E22" s="19"/>
      <c r="F22" s="21"/>
      <c r="G22" s="20">
        <v>1.6E-2</v>
      </c>
      <c r="H22" s="3"/>
    </row>
    <row r="23" spans="1:8">
      <c r="A23" s="31" t="s">
        <v>135</v>
      </c>
      <c r="B23" s="3"/>
      <c r="C23" s="3"/>
      <c r="D23" s="3"/>
      <c r="E23" s="19"/>
      <c r="F23" s="21"/>
      <c r="G23" s="20">
        <v>1.0500000000000001E-2</v>
      </c>
      <c r="H23" s="3"/>
    </row>
    <row r="24" spans="1:8">
      <c r="A24" s="31" t="s">
        <v>134</v>
      </c>
      <c r="B24" s="3"/>
      <c r="C24" s="3"/>
      <c r="D24" s="3"/>
      <c r="E24" s="19"/>
      <c r="F24" s="21"/>
      <c r="G24" s="20">
        <v>1.2500000000000001E-2</v>
      </c>
      <c r="H24" s="3"/>
    </row>
    <row r="25" spans="1:8">
      <c r="A25" s="21" t="s">
        <v>136</v>
      </c>
      <c r="B25" s="3"/>
      <c r="C25" s="3"/>
      <c r="D25" s="3"/>
      <c r="E25" s="19">
        <f>$E$19*G25</f>
        <v>0</v>
      </c>
      <c r="F25" s="21" t="s">
        <v>137</v>
      </c>
      <c r="G25" s="20">
        <v>1.2E-2</v>
      </c>
      <c r="H25" s="3"/>
    </row>
    <row r="26" spans="1:8">
      <c r="A26" s="21" t="s">
        <v>138</v>
      </c>
      <c r="B26" s="3"/>
      <c r="C26" s="3"/>
      <c r="D26" s="3"/>
      <c r="E26" s="19">
        <f>$E$19*G26</f>
        <v>0</v>
      </c>
      <c r="F26" s="21" t="s">
        <v>139</v>
      </c>
      <c r="G26" s="20">
        <v>0.12</v>
      </c>
      <c r="H26" s="3"/>
    </row>
    <row r="27" spans="1:8">
      <c r="A27" s="21" t="s">
        <v>121</v>
      </c>
      <c r="B27" s="3"/>
      <c r="C27" s="3"/>
      <c r="D27" s="22"/>
      <c r="E27" s="19">
        <f>6*100000*30</f>
        <v>18000000</v>
      </c>
      <c r="F27" s="23"/>
      <c r="G27" s="20"/>
      <c r="H27" s="3"/>
    </row>
    <row r="28" spans="1:8">
      <c r="A28" s="21" t="s">
        <v>141</v>
      </c>
      <c r="B28" s="3"/>
      <c r="C28" s="3"/>
      <c r="D28" s="3"/>
      <c r="E28" s="19">
        <f>SUM(E19:E27)</f>
        <v>21000000</v>
      </c>
      <c r="F28" s="23"/>
      <c r="G28" s="3"/>
      <c r="H28" s="3"/>
    </row>
    <row r="29" spans="1:8">
      <c r="A29" s="21" t="s">
        <v>142</v>
      </c>
      <c r="B29" s="3"/>
      <c r="C29" s="3"/>
      <c r="D29" s="3"/>
      <c r="E29" s="19">
        <f>(E31-E15)*5%</f>
        <v>14500000</v>
      </c>
      <c r="F29" s="21"/>
      <c r="G29" s="3"/>
      <c r="H29" s="3"/>
    </row>
    <row r="30" spans="1:8">
      <c r="A30" s="21"/>
      <c r="B30" s="3"/>
      <c r="C30" s="3"/>
      <c r="D30" s="3"/>
      <c r="E30" s="19"/>
      <c r="F30" s="21"/>
      <c r="G30" s="3"/>
      <c r="H30" s="3"/>
    </row>
    <row r="31" spans="1:8">
      <c r="A31" s="21" t="s">
        <v>143</v>
      </c>
      <c r="B31" s="3"/>
      <c r="C31" s="3"/>
      <c r="D31" s="3"/>
      <c r="E31" s="24">
        <v>290000000</v>
      </c>
      <c r="F31" s="21" t="s">
        <v>144</v>
      </c>
      <c r="G31" s="3"/>
      <c r="H31" s="3"/>
    </row>
    <row r="32" spans="1:8">
      <c r="A32" s="21" t="s">
        <v>145</v>
      </c>
      <c r="B32" s="3"/>
      <c r="C32" s="3"/>
      <c r="D32" s="3"/>
      <c r="E32" s="24">
        <f>E31*1.05</f>
        <v>304500000</v>
      </c>
      <c r="F32" s="21"/>
      <c r="G32" s="3"/>
      <c r="H32" s="3"/>
    </row>
    <row r="33" spans="1:8">
      <c r="A33" s="21"/>
      <c r="B33" s="3"/>
      <c r="C33" s="3"/>
      <c r="D33" s="3"/>
      <c r="E33" s="19"/>
      <c r="F33" s="21"/>
      <c r="G33" s="3"/>
      <c r="H33" s="3"/>
    </row>
    <row r="34" spans="1:8">
      <c r="A34" s="21" t="s">
        <v>146</v>
      </c>
      <c r="B34" s="3"/>
      <c r="C34" s="3"/>
      <c r="D34" s="3"/>
      <c r="E34" s="19">
        <f>E32-E28-E29</f>
        <v>269000000</v>
      </c>
      <c r="F34" s="21"/>
      <c r="G34" s="3"/>
      <c r="H34" s="3"/>
    </row>
    <row r="35" spans="1:8">
      <c r="A35" s="21" t="s">
        <v>147</v>
      </c>
      <c r="B35" s="3"/>
      <c r="C35" s="3"/>
      <c r="D35" s="3"/>
      <c r="E35" s="19">
        <f>IF(E34&lt;0,0,ROUND(E34*17%,0))</f>
        <v>45730000</v>
      </c>
      <c r="F35" s="21" t="s">
        <v>148</v>
      </c>
      <c r="G35" s="3"/>
      <c r="H35" s="3"/>
    </row>
    <row r="36" spans="1:8">
      <c r="A36" s="21" t="s">
        <v>149</v>
      </c>
      <c r="B36" s="3"/>
      <c r="C36" s="3"/>
      <c r="D36" s="3"/>
      <c r="E36" s="19">
        <f>E34-E35</f>
        <v>223270000</v>
      </c>
      <c r="F36" s="32">
        <f>E36/E32</f>
        <v>0.73323481116584566</v>
      </c>
      <c r="G36" s="3"/>
      <c r="H36" s="3"/>
    </row>
    <row r="37" spans="1:8" customFormat="1"/>
    <row r="38" spans="1:8" customFormat="1"/>
    <row r="39" spans="1:8" customFormat="1"/>
  </sheetData>
  <phoneticPr fontId="3" type="noConversion"/>
  <conditionalFormatting sqref="H2:H14">
    <cfRule type="cellIs" dxfId="0" priority="1" operator="greaterThanOrEqual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opLeftCell="A43" workbookViewId="0">
      <selection sqref="A1:L1"/>
    </sheetView>
  </sheetViews>
  <sheetFormatPr defaultColWidth="7.88671875" defaultRowHeight="13.8"/>
  <cols>
    <col min="1" max="1" width="4.44140625" style="174" customWidth="1"/>
    <col min="2" max="2" width="28.6640625" style="151" customWidth="1"/>
    <col min="3" max="3" width="3.21875" style="151" customWidth="1"/>
    <col min="4" max="4" width="4.33203125" style="151" customWidth="1"/>
    <col min="5" max="6" width="4.109375" style="151" customWidth="1"/>
    <col min="7" max="7" width="7.21875" style="37" customWidth="1"/>
    <col min="8" max="8" width="11.88671875" style="37" customWidth="1"/>
    <col min="9" max="9" width="7.6640625" style="151" customWidth="1"/>
    <col min="10" max="10" width="11.33203125" style="37" customWidth="1"/>
    <col min="11" max="11" width="1.88671875" style="37" customWidth="1"/>
    <col min="12" max="12" width="4.77734375" style="175" customWidth="1"/>
    <col min="13" max="14" width="8.44140625" style="37" customWidth="1"/>
    <col min="15" max="256" width="7.88671875" style="37"/>
    <col min="257" max="257" width="4.44140625" style="37" customWidth="1"/>
    <col min="258" max="258" width="28.6640625" style="37" customWidth="1"/>
    <col min="259" max="259" width="3.21875" style="37" customWidth="1"/>
    <col min="260" max="260" width="4.33203125" style="37" customWidth="1"/>
    <col min="261" max="262" width="4.109375" style="37" customWidth="1"/>
    <col min="263" max="263" width="7.21875" style="37" customWidth="1"/>
    <col min="264" max="264" width="8.44140625" style="37" customWidth="1"/>
    <col min="265" max="265" width="7.6640625" style="37" customWidth="1"/>
    <col min="266" max="266" width="11.33203125" style="37" customWidth="1"/>
    <col min="267" max="267" width="1.88671875" style="37" customWidth="1"/>
    <col min="268" max="268" width="4.77734375" style="37" customWidth="1"/>
    <col min="269" max="270" width="8.44140625" style="37" customWidth="1"/>
    <col min="271" max="512" width="7.88671875" style="37"/>
    <col min="513" max="513" width="4.44140625" style="37" customWidth="1"/>
    <col min="514" max="514" width="28.6640625" style="37" customWidth="1"/>
    <col min="515" max="515" width="3.21875" style="37" customWidth="1"/>
    <col min="516" max="516" width="4.33203125" style="37" customWidth="1"/>
    <col min="517" max="518" width="4.109375" style="37" customWidth="1"/>
    <col min="519" max="519" width="7.21875" style="37" customWidth="1"/>
    <col min="520" max="520" width="8.44140625" style="37" customWidth="1"/>
    <col min="521" max="521" width="7.6640625" style="37" customWidth="1"/>
    <col min="522" max="522" width="11.33203125" style="37" customWidth="1"/>
    <col min="523" max="523" width="1.88671875" style="37" customWidth="1"/>
    <col min="524" max="524" width="4.77734375" style="37" customWidth="1"/>
    <col min="525" max="526" width="8.44140625" style="37" customWidth="1"/>
    <col min="527" max="768" width="7.88671875" style="37"/>
    <col min="769" max="769" width="4.44140625" style="37" customWidth="1"/>
    <col min="770" max="770" width="28.6640625" style="37" customWidth="1"/>
    <col min="771" max="771" width="3.21875" style="37" customWidth="1"/>
    <col min="772" max="772" width="4.33203125" style="37" customWidth="1"/>
    <col min="773" max="774" width="4.109375" style="37" customWidth="1"/>
    <col min="775" max="775" width="7.21875" style="37" customWidth="1"/>
    <col min="776" max="776" width="8.44140625" style="37" customWidth="1"/>
    <col min="777" max="777" width="7.6640625" style="37" customWidth="1"/>
    <col min="778" max="778" width="11.33203125" style="37" customWidth="1"/>
    <col min="779" max="779" width="1.88671875" style="37" customWidth="1"/>
    <col min="780" max="780" width="4.77734375" style="37" customWidth="1"/>
    <col min="781" max="782" width="8.44140625" style="37" customWidth="1"/>
    <col min="783" max="1024" width="7.88671875" style="37"/>
    <col min="1025" max="1025" width="4.44140625" style="37" customWidth="1"/>
    <col min="1026" max="1026" width="28.6640625" style="37" customWidth="1"/>
    <col min="1027" max="1027" width="3.21875" style="37" customWidth="1"/>
    <col min="1028" max="1028" width="4.33203125" style="37" customWidth="1"/>
    <col min="1029" max="1030" width="4.109375" style="37" customWidth="1"/>
    <col min="1031" max="1031" width="7.21875" style="37" customWidth="1"/>
    <col min="1032" max="1032" width="8.44140625" style="37" customWidth="1"/>
    <col min="1033" max="1033" width="7.6640625" style="37" customWidth="1"/>
    <col min="1034" max="1034" width="11.33203125" style="37" customWidth="1"/>
    <col min="1035" max="1035" width="1.88671875" style="37" customWidth="1"/>
    <col min="1036" max="1036" width="4.77734375" style="37" customWidth="1"/>
    <col min="1037" max="1038" width="8.44140625" style="37" customWidth="1"/>
    <col min="1039" max="1280" width="7.88671875" style="37"/>
    <col min="1281" max="1281" width="4.44140625" style="37" customWidth="1"/>
    <col min="1282" max="1282" width="28.6640625" style="37" customWidth="1"/>
    <col min="1283" max="1283" width="3.21875" style="37" customWidth="1"/>
    <col min="1284" max="1284" width="4.33203125" style="37" customWidth="1"/>
    <col min="1285" max="1286" width="4.109375" style="37" customWidth="1"/>
    <col min="1287" max="1287" width="7.21875" style="37" customWidth="1"/>
    <col min="1288" max="1288" width="8.44140625" style="37" customWidth="1"/>
    <col min="1289" max="1289" width="7.6640625" style="37" customWidth="1"/>
    <col min="1290" max="1290" width="11.33203125" style="37" customWidth="1"/>
    <col min="1291" max="1291" width="1.88671875" style="37" customWidth="1"/>
    <col min="1292" max="1292" width="4.77734375" style="37" customWidth="1"/>
    <col min="1293" max="1294" width="8.44140625" style="37" customWidth="1"/>
    <col min="1295" max="1536" width="7.88671875" style="37"/>
    <col min="1537" max="1537" width="4.44140625" style="37" customWidth="1"/>
    <col min="1538" max="1538" width="28.6640625" style="37" customWidth="1"/>
    <col min="1539" max="1539" width="3.21875" style="37" customWidth="1"/>
    <col min="1540" max="1540" width="4.33203125" style="37" customWidth="1"/>
    <col min="1541" max="1542" width="4.109375" style="37" customWidth="1"/>
    <col min="1543" max="1543" width="7.21875" style="37" customWidth="1"/>
    <col min="1544" max="1544" width="8.44140625" style="37" customWidth="1"/>
    <col min="1545" max="1545" width="7.6640625" style="37" customWidth="1"/>
    <col min="1546" max="1546" width="11.33203125" style="37" customWidth="1"/>
    <col min="1547" max="1547" width="1.88671875" style="37" customWidth="1"/>
    <col min="1548" max="1548" width="4.77734375" style="37" customWidth="1"/>
    <col min="1549" max="1550" width="8.44140625" style="37" customWidth="1"/>
    <col min="1551" max="1792" width="7.88671875" style="37"/>
    <col min="1793" max="1793" width="4.44140625" style="37" customWidth="1"/>
    <col min="1794" max="1794" width="28.6640625" style="37" customWidth="1"/>
    <col min="1795" max="1795" width="3.21875" style="37" customWidth="1"/>
    <col min="1796" max="1796" width="4.33203125" style="37" customWidth="1"/>
    <col min="1797" max="1798" width="4.109375" style="37" customWidth="1"/>
    <col min="1799" max="1799" width="7.21875" style="37" customWidth="1"/>
    <col min="1800" max="1800" width="8.44140625" style="37" customWidth="1"/>
    <col min="1801" max="1801" width="7.6640625" style="37" customWidth="1"/>
    <col min="1802" max="1802" width="11.33203125" style="37" customWidth="1"/>
    <col min="1803" max="1803" width="1.88671875" style="37" customWidth="1"/>
    <col min="1804" max="1804" width="4.77734375" style="37" customWidth="1"/>
    <col min="1805" max="1806" width="8.44140625" style="37" customWidth="1"/>
    <col min="1807" max="2048" width="7.88671875" style="37"/>
    <col min="2049" max="2049" width="4.44140625" style="37" customWidth="1"/>
    <col min="2050" max="2050" width="28.6640625" style="37" customWidth="1"/>
    <col min="2051" max="2051" width="3.21875" style="37" customWidth="1"/>
    <col min="2052" max="2052" width="4.33203125" style="37" customWidth="1"/>
    <col min="2053" max="2054" width="4.109375" style="37" customWidth="1"/>
    <col min="2055" max="2055" width="7.21875" style="37" customWidth="1"/>
    <col min="2056" max="2056" width="8.44140625" style="37" customWidth="1"/>
    <col min="2057" max="2057" width="7.6640625" style="37" customWidth="1"/>
    <col min="2058" max="2058" width="11.33203125" style="37" customWidth="1"/>
    <col min="2059" max="2059" width="1.88671875" style="37" customWidth="1"/>
    <col min="2060" max="2060" width="4.77734375" style="37" customWidth="1"/>
    <col min="2061" max="2062" width="8.44140625" style="37" customWidth="1"/>
    <col min="2063" max="2304" width="7.88671875" style="37"/>
    <col min="2305" max="2305" width="4.44140625" style="37" customWidth="1"/>
    <col min="2306" max="2306" width="28.6640625" style="37" customWidth="1"/>
    <col min="2307" max="2307" width="3.21875" style="37" customWidth="1"/>
    <col min="2308" max="2308" width="4.33203125" style="37" customWidth="1"/>
    <col min="2309" max="2310" width="4.109375" style="37" customWidth="1"/>
    <col min="2311" max="2311" width="7.21875" style="37" customWidth="1"/>
    <col min="2312" max="2312" width="8.44140625" style="37" customWidth="1"/>
    <col min="2313" max="2313" width="7.6640625" style="37" customWidth="1"/>
    <col min="2314" max="2314" width="11.33203125" style="37" customWidth="1"/>
    <col min="2315" max="2315" width="1.88671875" style="37" customWidth="1"/>
    <col min="2316" max="2316" width="4.77734375" style="37" customWidth="1"/>
    <col min="2317" max="2318" width="8.44140625" style="37" customWidth="1"/>
    <col min="2319" max="2560" width="7.88671875" style="37"/>
    <col min="2561" max="2561" width="4.44140625" style="37" customWidth="1"/>
    <col min="2562" max="2562" width="28.6640625" style="37" customWidth="1"/>
    <col min="2563" max="2563" width="3.21875" style="37" customWidth="1"/>
    <col min="2564" max="2564" width="4.33203125" style="37" customWidth="1"/>
    <col min="2565" max="2566" width="4.109375" style="37" customWidth="1"/>
    <col min="2567" max="2567" width="7.21875" style="37" customWidth="1"/>
    <col min="2568" max="2568" width="8.44140625" style="37" customWidth="1"/>
    <col min="2569" max="2569" width="7.6640625" style="37" customWidth="1"/>
    <col min="2570" max="2570" width="11.33203125" style="37" customWidth="1"/>
    <col min="2571" max="2571" width="1.88671875" style="37" customWidth="1"/>
    <col min="2572" max="2572" width="4.77734375" style="37" customWidth="1"/>
    <col min="2573" max="2574" width="8.44140625" style="37" customWidth="1"/>
    <col min="2575" max="2816" width="7.88671875" style="37"/>
    <col min="2817" max="2817" width="4.44140625" style="37" customWidth="1"/>
    <col min="2818" max="2818" width="28.6640625" style="37" customWidth="1"/>
    <col min="2819" max="2819" width="3.21875" style="37" customWidth="1"/>
    <col min="2820" max="2820" width="4.33203125" style="37" customWidth="1"/>
    <col min="2821" max="2822" width="4.109375" style="37" customWidth="1"/>
    <col min="2823" max="2823" width="7.21875" style="37" customWidth="1"/>
    <col min="2824" max="2824" width="8.44140625" style="37" customWidth="1"/>
    <col min="2825" max="2825" width="7.6640625" style="37" customWidth="1"/>
    <col min="2826" max="2826" width="11.33203125" style="37" customWidth="1"/>
    <col min="2827" max="2827" width="1.88671875" style="37" customWidth="1"/>
    <col min="2828" max="2828" width="4.77734375" style="37" customWidth="1"/>
    <col min="2829" max="2830" width="8.44140625" style="37" customWidth="1"/>
    <col min="2831" max="3072" width="7.88671875" style="37"/>
    <col min="3073" max="3073" width="4.44140625" style="37" customWidth="1"/>
    <col min="3074" max="3074" width="28.6640625" style="37" customWidth="1"/>
    <col min="3075" max="3075" width="3.21875" style="37" customWidth="1"/>
    <col min="3076" max="3076" width="4.33203125" style="37" customWidth="1"/>
    <col min="3077" max="3078" width="4.109375" style="37" customWidth="1"/>
    <col min="3079" max="3079" width="7.21875" style="37" customWidth="1"/>
    <col min="3080" max="3080" width="8.44140625" style="37" customWidth="1"/>
    <col min="3081" max="3081" width="7.6640625" style="37" customWidth="1"/>
    <col min="3082" max="3082" width="11.33203125" style="37" customWidth="1"/>
    <col min="3083" max="3083" width="1.88671875" style="37" customWidth="1"/>
    <col min="3084" max="3084" width="4.77734375" style="37" customWidth="1"/>
    <col min="3085" max="3086" width="8.44140625" style="37" customWidth="1"/>
    <col min="3087" max="3328" width="7.88671875" style="37"/>
    <col min="3329" max="3329" width="4.44140625" style="37" customWidth="1"/>
    <col min="3330" max="3330" width="28.6640625" style="37" customWidth="1"/>
    <col min="3331" max="3331" width="3.21875" style="37" customWidth="1"/>
    <col min="3332" max="3332" width="4.33203125" style="37" customWidth="1"/>
    <col min="3333" max="3334" width="4.109375" style="37" customWidth="1"/>
    <col min="3335" max="3335" width="7.21875" style="37" customWidth="1"/>
    <col min="3336" max="3336" width="8.44140625" style="37" customWidth="1"/>
    <col min="3337" max="3337" width="7.6640625" style="37" customWidth="1"/>
    <col min="3338" max="3338" width="11.33203125" style="37" customWidth="1"/>
    <col min="3339" max="3339" width="1.88671875" style="37" customWidth="1"/>
    <col min="3340" max="3340" width="4.77734375" style="37" customWidth="1"/>
    <col min="3341" max="3342" width="8.44140625" style="37" customWidth="1"/>
    <col min="3343" max="3584" width="7.88671875" style="37"/>
    <col min="3585" max="3585" width="4.44140625" style="37" customWidth="1"/>
    <col min="3586" max="3586" width="28.6640625" style="37" customWidth="1"/>
    <col min="3587" max="3587" width="3.21875" style="37" customWidth="1"/>
    <col min="3588" max="3588" width="4.33203125" style="37" customWidth="1"/>
    <col min="3589" max="3590" width="4.109375" style="37" customWidth="1"/>
    <col min="3591" max="3591" width="7.21875" style="37" customWidth="1"/>
    <col min="3592" max="3592" width="8.44140625" style="37" customWidth="1"/>
    <col min="3593" max="3593" width="7.6640625" style="37" customWidth="1"/>
    <col min="3594" max="3594" width="11.33203125" style="37" customWidth="1"/>
    <col min="3595" max="3595" width="1.88671875" style="37" customWidth="1"/>
    <col min="3596" max="3596" width="4.77734375" style="37" customWidth="1"/>
    <col min="3597" max="3598" width="8.44140625" style="37" customWidth="1"/>
    <col min="3599" max="3840" width="7.88671875" style="37"/>
    <col min="3841" max="3841" width="4.44140625" style="37" customWidth="1"/>
    <col min="3842" max="3842" width="28.6640625" style="37" customWidth="1"/>
    <col min="3843" max="3843" width="3.21875" style="37" customWidth="1"/>
    <col min="3844" max="3844" width="4.33203125" style="37" customWidth="1"/>
    <col min="3845" max="3846" width="4.109375" style="37" customWidth="1"/>
    <col min="3847" max="3847" width="7.21875" style="37" customWidth="1"/>
    <col min="3848" max="3848" width="8.44140625" style="37" customWidth="1"/>
    <col min="3849" max="3849" width="7.6640625" style="37" customWidth="1"/>
    <col min="3850" max="3850" width="11.33203125" style="37" customWidth="1"/>
    <col min="3851" max="3851" width="1.88671875" style="37" customWidth="1"/>
    <col min="3852" max="3852" width="4.77734375" style="37" customWidth="1"/>
    <col min="3853" max="3854" width="8.44140625" style="37" customWidth="1"/>
    <col min="3855" max="4096" width="7.88671875" style="37"/>
    <col min="4097" max="4097" width="4.44140625" style="37" customWidth="1"/>
    <col min="4098" max="4098" width="28.6640625" style="37" customWidth="1"/>
    <col min="4099" max="4099" width="3.21875" style="37" customWidth="1"/>
    <col min="4100" max="4100" width="4.33203125" style="37" customWidth="1"/>
    <col min="4101" max="4102" width="4.109375" style="37" customWidth="1"/>
    <col min="4103" max="4103" width="7.21875" style="37" customWidth="1"/>
    <col min="4104" max="4104" width="8.44140625" style="37" customWidth="1"/>
    <col min="4105" max="4105" width="7.6640625" style="37" customWidth="1"/>
    <col min="4106" max="4106" width="11.33203125" style="37" customWidth="1"/>
    <col min="4107" max="4107" width="1.88671875" style="37" customWidth="1"/>
    <col min="4108" max="4108" width="4.77734375" style="37" customWidth="1"/>
    <col min="4109" max="4110" width="8.44140625" style="37" customWidth="1"/>
    <col min="4111" max="4352" width="7.88671875" style="37"/>
    <col min="4353" max="4353" width="4.44140625" style="37" customWidth="1"/>
    <col min="4354" max="4354" width="28.6640625" style="37" customWidth="1"/>
    <col min="4355" max="4355" width="3.21875" style="37" customWidth="1"/>
    <col min="4356" max="4356" width="4.33203125" style="37" customWidth="1"/>
    <col min="4357" max="4358" width="4.109375" style="37" customWidth="1"/>
    <col min="4359" max="4359" width="7.21875" style="37" customWidth="1"/>
    <col min="4360" max="4360" width="8.44140625" style="37" customWidth="1"/>
    <col min="4361" max="4361" width="7.6640625" style="37" customWidth="1"/>
    <col min="4362" max="4362" width="11.33203125" style="37" customWidth="1"/>
    <col min="4363" max="4363" width="1.88671875" style="37" customWidth="1"/>
    <col min="4364" max="4364" width="4.77734375" style="37" customWidth="1"/>
    <col min="4365" max="4366" width="8.44140625" style="37" customWidth="1"/>
    <col min="4367" max="4608" width="7.88671875" style="37"/>
    <col min="4609" max="4609" width="4.44140625" style="37" customWidth="1"/>
    <col min="4610" max="4610" width="28.6640625" style="37" customWidth="1"/>
    <col min="4611" max="4611" width="3.21875" style="37" customWidth="1"/>
    <col min="4612" max="4612" width="4.33203125" style="37" customWidth="1"/>
    <col min="4613" max="4614" width="4.109375" style="37" customWidth="1"/>
    <col min="4615" max="4615" width="7.21875" style="37" customWidth="1"/>
    <col min="4616" max="4616" width="8.44140625" style="37" customWidth="1"/>
    <col min="4617" max="4617" width="7.6640625" style="37" customWidth="1"/>
    <col min="4618" max="4618" width="11.33203125" style="37" customWidth="1"/>
    <col min="4619" max="4619" width="1.88671875" style="37" customWidth="1"/>
    <col min="4620" max="4620" width="4.77734375" style="37" customWidth="1"/>
    <col min="4621" max="4622" width="8.44140625" style="37" customWidth="1"/>
    <col min="4623" max="4864" width="7.88671875" style="37"/>
    <col min="4865" max="4865" width="4.44140625" style="37" customWidth="1"/>
    <col min="4866" max="4866" width="28.6640625" style="37" customWidth="1"/>
    <col min="4867" max="4867" width="3.21875" style="37" customWidth="1"/>
    <col min="4868" max="4868" width="4.33203125" style="37" customWidth="1"/>
    <col min="4869" max="4870" width="4.109375" style="37" customWidth="1"/>
    <col min="4871" max="4871" width="7.21875" style="37" customWidth="1"/>
    <col min="4872" max="4872" width="8.44140625" style="37" customWidth="1"/>
    <col min="4873" max="4873" width="7.6640625" style="37" customWidth="1"/>
    <col min="4874" max="4874" width="11.33203125" style="37" customWidth="1"/>
    <col min="4875" max="4875" width="1.88671875" style="37" customWidth="1"/>
    <col min="4876" max="4876" width="4.77734375" style="37" customWidth="1"/>
    <col min="4877" max="4878" width="8.44140625" style="37" customWidth="1"/>
    <col min="4879" max="5120" width="7.88671875" style="37"/>
    <col min="5121" max="5121" width="4.44140625" style="37" customWidth="1"/>
    <col min="5122" max="5122" width="28.6640625" style="37" customWidth="1"/>
    <col min="5123" max="5123" width="3.21875" style="37" customWidth="1"/>
    <col min="5124" max="5124" width="4.33203125" style="37" customWidth="1"/>
    <col min="5125" max="5126" width="4.109375" style="37" customWidth="1"/>
    <col min="5127" max="5127" width="7.21875" style="37" customWidth="1"/>
    <col min="5128" max="5128" width="8.44140625" style="37" customWidth="1"/>
    <col min="5129" max="5129" width="7.6640625" style="37" customWidth="1"/>
    <col min="5130" max="5130" width="11.33203125" style="37" customWidth="1"/>
    <col min="5131" max="5131" width="1.88671875" style="37" customWidth="1"/>
    <col min="5132" max="5132" width="4.77734375" style="37" customWidth="1"/>
    <col min="5133" max="5134" width="8.44140625" style="37" customWidth="1"/>
    <col min="5135" max="5376" width="7.88671875" style="37"/>
    <col min="5377" max="5377" width="4.44140625" style="37" customWidth="1"/>
    <col min="5378" max="5378" width="28.6640625" style="37" customWidth="1"/>
    <col min="5379" max="5379" width="3.21875" style="37" customWidth="1"/>
    <col min="5380" max="5380" width="4.33203125" style="37" customWidth="1"/>
    <col min="5381" max="5382" width="4.109375" style="37" customWidth="1"/>
    <col min="5383" max="5383" width="7.21875" style="37" customWidth="1"/>
    <col min="5384" max="5384" width="8.44140625" style="37" customWidth="1"/>
    <col min="5385" max="5385" width="7.6640625" style="37" customWidth="1"/>
    <col min="5386" max="5386" width="11.33203125" style="37" customWidth="1"/>
    <col min="5387" max="5387" width="1.88671875" style="37" customWidth="1"/>
    <col min="5388" max="5388" width="4.77734375" style="37" customWidth="1"/>
    <col min="5389" max="5390" width="8.44140625" style="37" customWidth="1"/>
    <col min="5391" max="5632" width="7.88671875" style="37"/>
    <col min="5633" max="5633" width="4.44140625" style="37" customWidth="1"/>
    <col min="5634" max="5634" width="28.6640625" style="37" customWidth="1"/>
    <col min="5635" max="5635" width="3.21875" style="37" customWidth="1"/>
    <col min="5636" max="5636" width="4.33203125" style="37" customWidth="1"/>
    <col min="5637" max="5638" width="4.109375" style="37" customWidth="1"/>
    <col min="5639" max="5639" width="7.21875" style="37" customWidth="1"/>
    <col min="5640" max="5640" width="8.44140625" style="37" customWidth="1"/>
    <col min="5641" max="5641" width="7.6640625" style="37" customWidth="1"/>
    <col min="5642" max="5642" width="11.33203125" style="37" customWidth="1"/>
    <col min="5643" max="5643" width="1.88671875" style="37" customWidth="1"/>
    <col min="5644" max="5644" width="4.77734375" style="37" customWidth="1"/>
    <col min="5645" max="5646" width="8.44140625" style="37" customWidth="1"/>
    <col min="5647" max="5888" width="7.88671875" style="37"/>
    <col min="5889" max="5889" width="4.44140625" style="37" customWidth="1"/>
    <col min="5890" max="5890" width="28.6640625" style="37" customWidth="1"/>
    <col min="5891" max="5891" width="3.21875" style="37" customWidth="1"/>
    <col min="5892" max="5892" width="4.33203125" style="37" customWidth="1"/>
    <col min="5893" max="5894" width="4.109375" style="37" customWidth="1"/>
    <col min="5895" max="5895" width="7.21875" style="37" customWidth="1"/>
    <col min="5896" max="5896" width="8.44140625" style="37" customWidth="1"/>
    <col min="5897" max="5897" width="7.6640625" style="37" customWidth="1"/>
    <col min="5898" max="5898" width="11.33203125" style="37" customWidth="1"/>
    <col min="5899" max="5899" width="1.88671875" style="37" customWidth="1"/>
    <col min="5900" max="5900" width="4.77734375" style="37" customWidth="1"/>
    <col min="5901" max="5902" width="8.44140625" style="37" customWidth="1"/>
    <col min="5903" max="6144" width="7.88671875" style="37"/>
    <col min="6145" max="6145" width="4.44140625" style="37" customWidth="1"/>
    <col min="6146" max="6146" width="28.6640625" style="37" customWidth="1"/>
    <col min="6147" max="6147" width="3.21875" style="37" customWidth="1"/>
    <col min="6148" max="6148" width="4.33203125" style="37" customWidth="1"/>
    <col min="6149" max="6150" width="4.109375" style="37" customWidth="1"/>
    <col min="6151" max="6151" width="7.21875" style="37" customWidth="1"/>
    <col min="6152" max="6152" width="8.44140625" style="37" customWidth="1"/>
    <col min="6153" max="6153" width="7.6640625" style="37" customWidth="1"/>
    <col min="6154" max="6154" width="11.33203125" style="37" customWidth="1"/>
    <col min="6155" max="6155" width="1.88671875" style="37" customWidth="1"/>
    <col min="6156" max="6156" width="4.77734375" style="37" customWidth="1"/>
    <col min="6157" max="6158" width="8.44140625" style="37" customWidth="1"/>
    <col min="6159" max="6400" width="7.88671875" style="37"/>
    <col min="6401" max="6401" width="4.44140625" style="37" customWidth="1"/>
    <col min="6402" max="6402" width="28.6640625" style="37" customWidth="1"/>
    <col min="6403" max="6403" width="3.21875" style="37" customWidth="1"/>
    <col min="6404" max="6404" width="4.33203125" style="37" customWidth="1"/>
    <col min="6405" max="6406" width="4.109375" style="37" customWidth="1"/>
    <col min="6407" max="6407" width="7.21875" style="37" customWidth="1"/>
    <col min="6408" max="6408" width="8.44140625" style="37" customWidth="1"/>
    <col min="6409" max="6409" width="7.6640625" style="37" customWidth="1"/>
    <col min="6410" max="6410" width="11.33203125" style="37" customWidth="1"/>
    <col min="6411" max="6411" width="1.88671875" style="37" customWidth="1"/>
    <col min="6412" max="6412" width="4.77734375" style="37" customWidth="1"/>
    <col min="6413" max="6414" width="8.44140625" style="37" customWidth="1"/>
    <col min="6415" max="6656" width="7.88671875" style="37"/>
    <col min="6657" max="6657" width="4.44140625" style="37" customWidth="1"/>
    <col min="6658" max="6658" width="28.6640625" style="37" customWidth="1"/>
    <col min="6659" max="6659" width="3.21875" style="37" customWidth="1"/>
    <col min="6660" max="6660" width="4.33203125" style="37" customWidth="1"/>
    <col min="6661" max="6662" width="4.109375" style="37" customWidth="1"/>
    <col min="6663" max="6663" width="7.21875" style="37" customWidth="1"/>
    <col min="6664" max="6664" width="8.44140625" style="37" customWidth="1"/>
    <col min="6665" max="6665" width="7.6640625" style="37" customWidth="1"/>
    <col min="6666" max="6666" width="11.33203125" style="37" customWidth="1"/>
    <col min="6667" max="6667" width="1.88671875" style="37" customWidth="1"/>
    <col min="6668" max="6668" width="4.77734375" style="37" customWidth="1"/>
    <col min="6669" max="6670" width="8.44140625" style="37" customWidth="1"/>
    <col min="6671" max="6912" width="7.88671875" style="37"/>
    <col min="6913" max="6913" width="4.44140625" style="37" customWidth="1"/>
    <col min="6914" max="6914" width="28.6640625" style="37" customWidth="1"/>
    <col min="6915" max="6915" width="3.21875" style="37" customWidth="1"/>
    <col min="6916" max="6916" width="4.33203125" style="37" customWidth="1"/>
    <col min="6917" max="6918" width="4.109375" style="37" customWidth="1"/>
    <col min="6919" max="6919" width="7.21875" style="37" customWidth="1"/>
    <col min="6920" max="6920" width="8.44140625" style="37" customWidth="1"/>
    <col min="6921" max="6921" width="7.6640625" style="37" customWidth="1"/>
    <col min="6922" max="6922" width="11.33203125" style="37" customWidth="1"/>
    <col min="6923" max="6923" width="1.88671875" style="37" customWidth="1"/>
    <col min="6924" max="6924" width="4.77734375" style="37" customWidth="1"/>
    <col min="6925" max="6926" width="8.44140625" style="37" customWidth="1"/>
    <col min="6927" max="7168" width="7.88671875" style="37"/>
    <col min="7169" max="7169" width="4.44140625" style="37" customWidth="1"/>
    <col min="7170" max="7170" width="28.6640625" style="37" customWidth="1"/>
    <col min="7171" max="7171" width="3.21875" style="37" customWidth="1"/>
    <col min="7172" max="7172" width="4.33203125" style="37" customWidth="1"/>
    <col min="7173" max="7174" width="4.109375" style="37" customWidth="1"/>
    <col min="7175" max="7175" width="7.21875" style="37" customWidth="1"/>
    <col min="7176" max="7176" width="8.44140625" style="37" customWidth="1"/>
    <col min="7177" max="7177" width="7.6640625" style="37" customWidth="1"/>
    <col min="7178" max="7178" width="11.33203125" style="37" customWidth="1"/>
    <col min="7179" max="7179" width="1.88671875" style="37" customWidth="1"/>
    <col min="7180" max="7180" width="4.77734375" style="37" customWidth="1"/>
    <col min="7181" max="7182" width="8.44140625" style="37" customWidth="1"/>
    <col min="7183" max="7424" width="7.88671875" style="37"/>
    <col min="7425" max="7425" width="4.44140625" style="37" customWidth="1"/>
    <col min="7426" max="7426" width="28.6640625" style="37" customWidth="1"/>
    <col min="7427" max="7427" width="3.21875" style="37" customWidth="1"/>
    <col min="7428" max="7428" width="4.33203125" style="37" customWidth="1"/>
    <col min="7429" max="7430" width="4.109375" style="37" customWidth="1"/>
    <col min="7431" max="7431" width="7.21875" style="37" customWidth="1"/>
    <col min="7432" max="7432" width="8.44140625" style="37" customWidth="1"/>
    <col min="7433" max="7433" width="7.6640625" style="37" customWidth="1"/>
    <col min="7434" max="7434" width="11.33203125" style="37" customWidth="1"/>
    <col min="7435" max="7435" width="1.88671875" style="37" customWidth="1"/>
    <col min="7436" max="7436" width="4.77734375" style="37" customWidth="1"/>
    <col min="7437" max="7438" width="8.44140625" style="37" customWidth="1"/>
    <col min="7439" max="7680" width="7.88671875" style="37"/>
    <col min="7681" max="7681" width="4.44140625" style="37" customWidth="1"/>
    <col min="7682" max="7682" width="28.6640625" style="37" customWidth="1"/>
    <col min="7683" max="7683" width="3.21875" style="37" customWidth="1"/>
    <col min="7684" max="7684" width="4.33203125" style="37" customWidth="1"/>
    <col min="7685" max="7686" width="4.109375" style="37" customWidth="1"/>
    <col min="7687" max="7687" width="7.21875" style="37" customWidth="1"/>
    <col min="7688" max="7688" width="8.44140625" style="37" customWidth="1"/>
    <col min="7689" max="7689" width="7.6640625" style="37" customWidth="1"/>
    <col min="7690" max="7690" width="11.33203125" style="37" customWidth="1"/>
    <col min="7691" max="7691" width="1.88671875" style="37" customWidth="1"/>
    <col min="7692" max="7692" width="4.77734375" style="37" customWidth="1"/>
    <col min="7693" max="7694" width="8.44140625" style="37" customWidth="1"/>
    <col min="7695" max="7936" width="7.88671875" style="37"/>
    <col min="7937" max="7937" width="4.44140625" style="37" customWidth="1"/>
    <col min="7938" max="7938" width="28.6640625" style="37" customWidth="1"/>
    <col min="7939" max="7939" width="3.21875" style="37" customWidth="1"/>
    <col min="7940" max="7940" width="4.33203125" style="37" customWidth="1"/>
    <col min="7941" max="7942" width="4.109375" style="37" customWidth="1"/>
    <col min="7943" max="7943" width="7.21875" style="37" customWidth="1"/>
    <col min="7944" max="7944" width="8.44140625" style="37" customWidth="1"/>
    <col min="7945" max="7945" width="7.6640625" style="37" customWidth="1"/>
    <col min="7946" max="7946" width="11.33203125" style="37" customWidth="1"/>
    <col min="7947" max="7947" width="1.88671875" style="37" customWidth="1"/>
    <col min="7948" max="7948" width="4.77734375" style="37" customWidth="1"/>
    <col min="7949" max="7950" width="8.44140625" style="37" customWidth="1"/>
    <col min="7951" max="8192" width="7.88671875" style="37"/>
    <col min="8193" max="8193" width="4.44140625" style="37" customWidth="1"/>
    <col min="8194" max="8194" width="28.6640625" style="37" customWidth="1"/>
    <col min="8195" max="8195" width="3.21875" style="37" customWidth="1"/>
    <col min="8196" max="8196" width="4.33203125" style="37" customWidth="1"/>
    <col min="8197" max="8198" width="4.109375" style="37" customWidth="1"/>
    <col min="8199" max="8199" width="7.21875" style="37" customWidth="1"/>
    <col min="8200" max="8200" width="8.44140625" style="37" customWidth="1"/>
    <col min="8201" max="8201" width="7.6640625" style="37" customWidth="1"/>
    <col min="8202" max="8202" width="11.33203125" style="37" customWidth="1"/>
    <col min="8203" max="8203" width="1.88671875" style="37" customWidth="1"/>
    <col min="8204" max="8204" width="4.77734375" style="37" customWidth="1"/>
    <col min="8205" max="8206" width="8.44140625" style="37" customWidth="1"/>
    <col min="8207" max="8448" width="7.88671875" style="37"/>
    <col min="8449" max="8449" width="4.44140625" style="37" customWidth="1"/>
    <col min="8450" max="8450" width="28.6640625" style="37" customWidth="1"/>
    <col min="8451" max="8451" width="3.21875" style="37" customWidth="1"/>
    <col min="8452" max="8452" width="4.33203125" style="37" customWidth="1"/>
    <col min="8453" max="8454" width="4.109375" style="37" customWidth="1"/>
    <col min="8455" max="8455" width="7.21875" style="37" customWidth="1"/>
    <col min="8456" max="8456" width="8.44140625" style="37" customWidth="1"/>
    <col min="8457" max="8457" width="7.6640625" style="37" customWidth="1"/>
    <col min="8458" max="8458" width="11.33203125" style="37" customWidth="1"/>
    <col min="8459" max="8459" width="1.88671875" style="37" customWidth="1"/>
    <col min="8460" max="8460" width="4.77734375" style="37" customWidth="1"/>
    <col min="8461" max="8462" width="8.44140625" style="37" customWidth="1"/>
    <col min="8463" max="8704" width="7.88671875" style="37"/>
    <col min="8705" max="8705" width="4.44140625" style="37" customWidth="1"/>
    <col min="8706" max="8706" width="28.6640625" style="37" customWidth="1"/>
    <col min="8707" max="8707" width="3.21875" style="37" customWidth="1"/>
    <col min="8708" max="8708" width="4.33203125" style="37" customWidth="1"/>
    <col min="8709" max="8710" width="4.109375" style="37" customWidth="1"/>
    <col min="8711" max="8711" width="7.21875" style="37" customWidth="1"/>
    <col min="8712" max="8712" width="8.44140625" style="37" customWidth="1"/>
    <col min="8713" max="8713" width="7.6640625" style="37" customWidth="1"/>
    <col min="8714" max="8714" width="11.33203125" style="37" customWidth="1"/>
    <col min="8715" max="8715" width="1.88671875" style="37" customWidth="1"/>
    <col min="8716" max="8716" width="4.77734375" style="37" customWidth="1"/>
    <col min="8717" max="8718" width="8.44140625" style="37" customWidth="1"/>
    <col min="8719" max="8960" width="7.88671875" style="37"/>
    <col min="8961" max="8961" width="4.44140625" style="37" customWidth="1"/>
    <col min="8962" max="8962" width="28.6640625" style="37" customWidth="1"/>
    <col min="8963" max="8963" width="3.21875" style="37" customWidth="1"/>
    <col min="8964" max="8964" width="4.33203125" style="37" customWidth="1"/>
    <col min="8965" max="8966" width="4.109375" style="37" customWidth="1"/>
    <col min="8967" max="8967" width="7.21875" style="37" customWidth="1"/>
    <col min="8968" max="8968" width="8.44140625" style="37" customWidth="1"/>
    <col min="8969" max="8969" width="7.6640625" style="37" customWidth="1"/>
    <col min="8970" max="8970" width="11.33203125" style="37" customWidth="1"/>
    <col min="8971" max="8971" width="1.88671875" style="37" customWidth="1"/>
    <col min="8972" max="8972" width="4.77734375" style="37" customWidth="1"/>
    <col min="8973" max="8974" width="8.44140625" style="37" customWidth="1"/>
    <col min="8975" max="9216" width="7.88671875" style="37"/>
    <col min="9217" max="9217" width="4.44140625" style="37" customWidth="1"/>
    <col min="9218" max="9218" width="28.6640625" style="37" customWidth="1"/>
    <col min="9219" max="9219" width="3.21875" style="37" customWidth="1"/>
    <col min="9220" max="9220" width="4.33203125" style="37" customWidth="1"/>
    <col min="9221" max="9222" width="4.109375" style="37" customWidth="1"/>
    <col min="9223" max="9223" width="7.21875" style="37" customWidth="1"/>
    <col min="9224" max="9224" width="8.44140625" style="37" customWidth="1"/>
    <col min="9225" max="9225" width="7.6640625" style="37" customWidth="1"/>
    <col min="9226" max="9226" width="11.33203125" style="37" customWidth="1"/>
    <col min="9227" max="9227" width="1.88671875" style="37" customWidth="1"/>
    <col min="9228" max="9228" width="4.77734375" style="37" customWidth="1"/>
    <col min="9229" max="9230" width="8.44140625" style="37" customWidth="1"/>
    <col min="9231" max="9472" width="7.88671875" style="37"/>
    <col min="9473" max="9473" width="4.44140625" style="37" customWidth="1"/>
    <col min="9474" max="9474" width="28.6640625" style="37" customWidth="1"/>
    <col min="9475" max="9475" width="3.21875" style="37" customWidth="1"/>
    <col min="9476" max="9476" width="4.33203125" style="37" customWidth="1"/>
    <col min="9477" max="9478" width="4.109375" style="37" customWidth="1"/>
    <col min="9479" max="9479" width="7.21875" style="37" customWidth="1"/>
    <col min="9480" max="9480" width="8.44140625" style="37" customWidth="1"/>
    <col min="9481" max="9481" width="7.6640625" style="37" customWidth="1"/>
    <col min="9482" max="9482" width="11.33203125" style="37" customWidth="1"/>
    <col min="9483" max="9483" width="1.88671875" style="37" customWidth="1"/>
    <col min="9484" max="9484" width="4.77734375" style="37" customWidth="1"/>
    <col min="9485" max="9486" width="8.44140625" style="37" customWidth="1"/>
    <col min="9487" max="9728" width="7.88671875" style="37"/>
    <col min="9729" max="9729" width="4.44140625" style="37" customWidth="1"/>
    <col min="9730" max="9730" width="28.6640625" style="37" customWidth="1"/>
    <col min="9731" max="9731" width="3.21875" style="37" customWidth="1"/>
    <col min="9732" max="9732" width="4.33203125" style="37" customWidth="1"/>
    <col min="9733" max="9734" width="4.109375" style="37" customWidth="1"/>
    <col min="9735" max="9735" width="7.21875" style="37" customWidth="1"/>
    <col min="9736" max="9736" width="8.44140625" style="37" customWidth="1"/>
    <col min="9737" max="9737" width="7.6640625" style="37" customWidth="1"/>
    <col min="9738" max="9738" width="11.33203125" style="37" customWidth="1"/>
    <col min="9739" max="9739" width="1.88671875" style="37" customWidth="1"/>
    <col min="9740" max="9740" width="4.77734375" style="37" customWidth="1"/>
    <col min="9741" max="9742" width="8.44140625" style="37" customWidth="1"/>
    <col min="9743" max="9984" width="7.88671875" style="37"/>
    <col min="9985" max="9985" width="4.44140625" style="37" customWidth="1"/>
    <col min="9986" max="9986" width="28.6640625" style="37" customWidth="1"/>
    <col min="9987" max="9987" width="3.21875" style="37" customWidth="1"/>
    <col min="9988" max="9988" width="4.33203125" style="37" customWidth="1"/>
    <col min="9989" max="9990" width="4.109375" style="37" customWidth="1"/>
    <col min="9991" max="9991" width="7.21875" style="37" customWidth="1"/>
    <col min="9992" max="9992" width="8.44140625" style="37" customWidth="1"/>
    <col min="9993" max="9993" width="7.6640625" style="37" customWidth="1"/>
    <col min="9994" max="9994" width="11.33203125" style="37" customWidth="1"/>
    <col min="9995" max="9995" width="1.88671875" style="37" customWidth="1"/>
    <col min="9996" max="9996" width="4.77734375" style="37" customWidth="1"/>
    <col min="9997" max="9998" width="8.44140625" style="37" customWidth="1"/>
    <col min="9999" max="10240" width="7.88671875" style="37"/>
    <col min="10241" max="10241" width="4.44140625" style="37" customWidth="1"/>
    <col min="10242" max="10242" width="28.6640625" style="37" customWidth="1"/>
    <col min="10243" max="10243" width="3.21875" style="37" customWidth="1"/>
    <col min="10244" max="10244" width="4.33203125" style="37" customWidth="1"/>
    <col min="10245" max="10246" width="4.109375" style="37" customWidth="1"/>
    <col min="10247" max="10247" width="7.21875" style="37" customWidth="1"/>
    <col min="10248" max="10248" width="8.44140625" style="37" customWidth="1"/>
    <col min="10249" max="10249" width="7.6640625" style="37" customWidth="1"/>
    <col min="10250" max="10250" width="11.33203125" style="37" customWidth="1"/>
    <col min="10251" max="10251" width="1.88671875" style="37" customWidth="1"/>
    <col min="10252" max="10252" width="4.77734375" style="37" customWidth="1"/>
    <col min="10253" max="10254" width="8.44140625" style="37" customWidth="1"/>
    <col min="10255" max="10496" width="7.88671875" style="37"/>
    <col min="10497" max="10497" width="4.44140625" style="37" customWidth="1"/>
    <col min="10498" max="10498" width="28.6640625" style="37" customWidth="1"/>
    <col min="10499" max="10499" width="3.21875" style="37" customWidth="1"/>
    <col min="10500" max="10500" width="4.33203125" style="37" customWidth="1"/>
    <col min="10501" max="10502" width="4.109375" style="37" customWidth="1"/>
    <col min="10503" max="10503" width="7.21875" style="37" customWidth="1"/>
    <col min="10504" max="10504" width="8.44140625" style="37" customWidth="1"/>
    <col min="10505" max="10505" width="7.6640625" style="37" customWidth="1"/>
    <col min="10506" max="10506" width="11.33203125" style="37" customWidth="1"/>
    <col min="10507" max="10507" width="1.88671875" style="37" customWidth="1"/>
    <col min="10508" max="10508" width="4.77734375" style="37" customWidth="1"/>
    <col min="10509" max="10510" width="8.44140625" style="37" customWidth="1"/>
    <col min="10511" max="10752" width="7.88671875" style="37"/>
    <col min="10753" max="10753" width="4.44140625" style="37" customWidth="1"/>
    <col min="10754" max="10754" width="28.6640625" style="37" customWidth="1"/>
    <col min="10755" max="10755" width="3.21875" style="37" customWidth="1"/>
    <col min="10756" max="10756" width="4.33203125" style="37" customWidth="1"/>
    <col min="10757" max="10758" width="4.109375" style="37" customWidth="1"/>
    <col min="10759" max="10759" width="7.21875" style="37" customWidth="1"/>
    <col min="10760" max="10760" width="8.44140625" style="37" customWidth="1"/>
    <col min="10761" max="10761" width="7.6640625" style="37" customWidth="1"/>
    <col min="10762" max="10762" width="11.33203125" style="37" customWidth="1"/>
    <col min="10763" max="10763" width="1.88671875" style="37" customWidth="1"/>
    <col min="10764" max="10764" width="4.77734375" style="37" customWidth="1"/>
    <col min="10765" max="10766" width="8.44140625" style="37" customWidth="1"/>
    <col min="10767" max="11008" width="7.88671875" style="37"/>
    <col min="11009" max="11009" width="4.44140625" style="37" customWidth="1"/>
    <col min="11010" max="11010" width="28.6640625" style="37" customWidth="1"/>
    <col min="11011" max="11011" width="3.21875" style="37" customWidth="1"/>
    <col min="11012" max="11012" width="4.33203125" style="37" customWidth="1"/>
    <col min="11013" max="11014" width="4.109375" style="37" customWidth="1"/>
    <col min="11015" max="11015" width="7.21875" style="37" customWidth="1"/>
    <col min="11016" max="11016" width="8.44140625" style="37" customWidth="1"/>
    <col min="11017" max="11017" width="7.6640625" style="37" customWidth="1"/>
    <col min="11018" max="11018" width="11.33203125" style="37" customWidth="1"/>
    <col min="11019" max="11019" width="1.88671875" style="37" customWidth="1"/>
    <col min="11020" max="11020" width="4.77734375" style="37" customWidth="1"/>
    <col min="11021" max="11022" width="8.44140625" style="37" customWidth="1"/>
    <col min="11023" max="11264" width="7.88671875" style="37"/>
    <col min="11265" max="11265" width="4.44140625" style="37" customWidth="1"/>
    <col min="11266" max="11266" width="28.6640625" style="37" customWidth="1"/>
    <col min="11267" max="11267" width="3.21875" style="37" customWidth="1"/>
    <col min="11268" max="11268" width="4.33203125" style="37" customWidth="1"/>
    <col min="11269" max="11270" width="4.109375" style="37" customWidth="1"/>
    <col min="11271" max="11271" width="7.21875" style="37" customWidth="1"/>
    <col min="11272" max="11272" width="8.44140625" style="37" customWidth="1"/>
    <col min="11273" max="11273" width="7.6640625" style="37" customWidth="1"/>
    <col min="11274" max="11274" width="11.33203125" style="37" customWidth="1"/>
    <col min="11275" max="11275" width="1.88671875" style="37" customWidth="1"/>
    <col min="11276" max="11276" width="4.77734375" style="37" customWidth="1"/>
    <col min="11277" max="11278" width="8.44140625" style="37" customWidth="1"/>
    <col min="11279" max="11520" width="7.88671875" style="37"/>
    <col min="11521" max="11521" width="4.44140625" style="37" customWidth="1"/>
    <col min="11522" max="11522" width="28.6640625" style="37" customWidth="1"/>
    <col min="11523" max="11523" width="3.21875" style="37" customWidth="1"/>
    <col min="11524" max="11524" width="4.33203125" style="37" customWidth="1"/>
    <col min="11525" max="11526" width="4.109375" style="37" customWidth="1"/>
    <col min="11527" max="11527" width="7.21875" style="37" customWidth="1"/>
    <col min="11528" max="11528" width="8.44140625" style="37" customWidth="1"/>
    <col min="11529" max="11529" width="7.6640625" style="37" customWidth="1"/>
    <col min="11530" max="11530" width="11.33203125" style="37" customWidth="1"/>
    <col min="11531" max="11531" width="1.88671875" style="37" customWidth="1"/>
    <col min="11532" max="11532" width="4.77734375" style="37" customWidth="1"/>
    <col min="11533" max="11534" width="8.44140625" style="37" customWidth="1"/>
    <col min="11535" max="11776" width="7.88671875" style="37"/>
    <col min="11777" max="11777" width="4.44140625" style="37" customWidth="1"/>
    <col min="11778" max="11778" width="28.6640625" style="37" customWidth="1"/>
    <col min="11779" max="11779" width="3.21875" style="37" customWidth="1"/>
    <col min="11780" max="11780" width="4.33203125" style="37" customWidth="1"/>
    <col min="11781" max="11782" width="4.109375" style="37" customWidth="1"/>
    <col min="11783" max="11783" width="7.21875" style="37" customWidth="1"/>
    <col min="11784" max="11784" width="8.44140625" style="37" customWidth="1"/>
    <col min="11785" max="11785" width="7.6640625" style="37" customWidth="1"/>
    <col min="11786" max="11786" width="11.33203125" style="37" customWidth="1"/>
    <col min="11787" max="11787" width="1.88671875" style="37" customWidth="1"/>
    <col min="11788" max="11788" width="4.77734375" style="37" customWidth="1"/>
    <col min="11789" max="11790" width="8.44140625" style="37" customWidth="1"/>
    <col min="11791" max="12032" width="7.88671875" style="37"/>
    <col min="12033" max="12033" width="4.44140625" style="37" customWidth="1"/>
    <col min="12034" max="12034" width="28.6640625" style="37" customWidth="1"/>
    <col min="12035" max="12035" width="3.21875" style="37" customWidth="1"/>
    <col min="12036" max="12036" width="4.33203125" style="37" customWidth="1"/>
    <col min="12037" max="12038" width="4.109375" style="37" customWidth="1"/>
    <col min="12039" max="12039" width="7.21875" style="37" customWidth="1"/>
    <col min="12040" max="12040" width="8.44140625" style="37" customWidth="1"/>
    <col min="12041" max="12041" width="7.6640625" style="37" customWidth="1"/>
    <col min="12042" max="12042" width="11.33203125" style="37" customWidth="1"/>
    <col min="12043" max="12043" width="1.88671875" style="37" customWidth="1"/>
    <col min="12044" max="12044" width="4.77734375" style="37" customWidth="1"/>
    <col min="12045" max="12046" width="8.44140625" style="37" customWidth="1"/>
    <col min="12047" max="12288" width="7.88671875" style="37"/>
    <col min="12289" max="12289" width="4.44140625" style="37" customWidth="1"/>
    <col min="12290" max="12290" width="28.6640625" style="37" customWidth="1"/>
    <col min="12291" max="12291" width="3.21875" style="37" customWidth="1"/>
    <col min="12292" max="12292" width="4.33203125" style="37" customWidth="1"/>
    <col min="12293" max="12294" width="4.109375" style="37" customWidth="1"/>
    <col min="12295" max="12295" width="7.21875" style="37" customWidth="1"/>
    <col min="12296" max="12296" width="8.44140625" style="37" customWidth="1"/>
    <col min="12297" max="12297" width="7.6640625" style="37" customWidth="1"/>
    <col min="12298" max="12298" width="11.33203125" style="37" customWidth="1"/>
    <col min="12299" max="12299" width="1.88671875" style="37" customWidth="1"/>
    <col min="12300" max="12300" width="4.77734375" style="37" customWidth="1"/>
    <col min="12301" max="12302" width="8.44140625" style="37" customWidth="1"/>
    <col min="12303" max="12544" width="7.88671875" style="37"/>
    <col min="12545" max="12545" width="4.44140625" style="37" customWidth="1"/>
    <col min="12546" max="12546" width="28.6640625" style="37" customWidth="1"/>
    <col min="12547" max="12547" width="3.21875" style="37" customWidth="1"/>
    <col min="12548" max="12548" width="4.33203125" style="37" customWidth="1"/>
    <col min="12549" max="12550" width="4.109375" style="37" customWidth="1"/>
    <col min="12551" max="12551" width="7.21875" style="37" customWidth="1"/>
    <col min="12552" max="12552" width="8.44140625" style="37" customWidth="1"/>
    <col min="12553" max="12553" width="7.6640625" style="37" customWidth="1"/>
    <col min="12554" max="12554" width="11.33203125" style="37" customWidth="1"/>
    <col min="12555" max="12555" width="1.88671875" style="37" customWidth="1"/>
    <col min="12556" max="12556" width="4.77734375" style="37" customWidth="1"/>
    <col min="12557" max="12558" width="8.44140625" style="37" customWidth="1"/>
    <col min="12559" max="12800" width="7.88671875" style="37"/>
    <col min="12801" max="12801" width="4.44140625" style="37" customWidth="1"/>
    <col min="12802" max="12802" width="28.6640625" style="37" customWidth="1"/>
    <col min="12803" max="12803" width="3.21875" style="37" customWidth="1"/>
    <col min="12804" max="12804" width="4.33203125" style="37" customWidth="1"/>
    <col min="12805" max="12806" width="4.109375" style="37" customWidth="1"/>
    <col min="12807" max="12807" width="7.21875" style="37" customWidth="1"/>
    <col min="12808" max="12808" width="8.44140625" style="37" customWidth="1"/>
    <col min="12809" max="12809" width="7.6640625" style="37" customWidth="1"/>
    <col min="12810" max="12810" width="11.33203125" style="37" customWidth="1"/>
    <col min="12811" max="12811" width="1.88671875" style="37" customWidth="1"/>
    <col min="12812" max="12812" width="4.77734375" style="37" customWidth="1"/>
    <col min="12813" max="12814" width="8.44140625" style="37" customWidth="1"/>
    <col min="12815" max="13056" width="7.88671875" style="37"/>
    <col min="13057" max="13057" width="4.44140625" style="37" customWidth="1"/>
    <col min="13058" max="13058" width="28.6640625" style="37" customWidth="1"/>
    <col min="13059" max="13059" width="3.21875" style="37" customWidth="1"/>
    <col min="13060" max="13060" width="4.33203125" style="37" customWidth="1"/>
    <col min="13061" max="13062" width="4.109375" style="37" customWidth="1"/>
    <col min="13063" max="13063" width="7.21875" style="37" customWidth="1"/>
    <col min="13064" max="13064" width="8.44140625" style="37" customWidth="1"/>
    <col min="13065" max="13065" width="7.6640625" style="37" customWidth="1"/>
    <col min="13066" max="13066" width="11.33203125" style="37" customWidth="1"/>
    <col min="13067" max="13067" width="1.88671875" style="37" customWidth="1"/>
    <col min="13068" max="13068" width="4.77734375" style="37" customWidth="1"/>
    <col min="13069" max="13070" width="8.44140625" style="37" customWidth="1"/>
    <col min="13071" max="13312" width="7.88671875" style="37"/>
    <col min="13313" max="13313" width="4.44140625" style="37" customWidth="1"/>
    <col min="13314" max="13314" width="28.6640625" style="37" customWidth="1"/>
    <col min="13315" max="13315" width="3.21875" style="37" customWidth="1"/>
    <col min="13316" max="13316" width="4.33203125" style="37" customWidth="1"/>
    <col min="13317" max="13318" width="4.109375" style="37" customWidth="1"/>
    <col min="13319" max="13319" width="7.21875" style="37" customWidth="1"/>
    <col min="13320" max="13320" width="8.44140625" style="37" customWidth="1"/>
    <col min="13321" max="13321" width="7.6640625" style="37" customWidth="1"/>
    <col min="13322" max="13322" width="11.33203125" style="37" customWidth="1"/>
    <col min="13323" max="13323" width="1.88671875" style="37" customWidth="1"/>
    <col min="13324" max="13324" width="4.77734375" style="37" customWidth="1"/>
    <col min="13325" max="13326" width="8.44140625" style="37" customWidth="1"/>
    <col min="13327" max="13568" width="7.88671875" style="37"/>
    <col min="13569" max="13569" width="4.44140625" style="37" customWidth="1"/>
    <col min="13570" max="13570" width="28.6640625" style="37" customWidth="1"/>
    <col min="13571" max="13571" width="3.21875" style="37" customWidth="1"/>
    <col min="13572" max="13572" width="4.33203125" style="37" customWidth="1"/>
    <col min="13573" max="13574" width="4.109375" style="37" customWidth="1"/>
    <col min="13575" max="13575" width="7.21875" style="37" customWidth="1"/>
    <col min="13576" max="13576" width="8.44140625" style="37" customWidth="1"/>
    <col min="13577" max="13577" width="7.6640625" style="37" customWidth="1"/>
    <col min="13578" max="13578" width="11.33203125" style="37" customWidth="1"/>
    <col min="13579" max="13579" width="1.88671875" style="37" customWidth="1"/>
    <col min="13580" max="13580" width="4.77734375" style="37" customWidth="1"/>
    <col min="13581" max="13582" width="8.44140625" style="37" customWidth="1"/>
    <col min="13583" max="13824" width="7.88671875" style="37"/>
    <col min="13825" max="13825" width="4.44140625" style="37" customWidth="1"/>
    <col min="13826" max="13826" width="28.6640625" style="37" customWidth="1"/>
    <col min="13827" max="13827" width="3.21875" style="37" customWidth="1"/>
    <col min="13828" max="13828" width="4.33203125" style="37" customWidth="1"/>
    <col min="13829" max="13830" width="4.109375" style="37" customWidth="1"/>
    <col min="13831" max="13831" width="7.21875" style="37" customWidth="1"/>
    <col min="13832" max="13832" width="8.44140625" style="37" customWidth="1"/>
    <col min="13833" max="13833" width="7.6640625" style="37" customWidth="1"/>
    <col min="13834" max="13834" width="11.33203125" style="37" customWidth="1"/>
    <col min="13835" max="13835" width="1.88671875" style="37" customWidth="1"/>
    <col min="13836" max="13836" width="4.77734375" style="37" customWidth="1"/>
    <col min="13837" max="13838" width="8.44140625" style="37" customWidth="1"/>
    <col min="13839" max="14080" width="7.88671875" style="37"/>
    <col min="14081" max="14081" width="4.44140625" style="37" customWidth="1"/>
    <col min="14082" max="14082" width="28.6640625" style="37" customWidth="1"/>
    <col min="14083" max="14083" width="3.21875" style="37" customWidth="1"/>
    <col min="14084" max="14084" width="4.33203125" style="37" customWidth="1"/>
    <col min="14085" max="14086" width="4.109375" style="37" customWidth="1"/>
    <col min="14087" max="14087" width="7.21875" style="37" customWidth="1"/>
    <col min="14088" max="14088" width="8.44140625" style="37" customWidth="1"/>
    <col min="14089" max="14089" width="7.6640625" style="37" customWidth="1"/>
    <col min="14090" max="14090" width="11.33203125" style="37" customWidth="1"/>
    <col min="14091" max="14091" width="1.88671875" style="37" customWidth="1"/>
    <col min="14092" max="14092" width="4.77734375" style="37" customWidth="1"/>
    <col min="14093" max="14094" width="8.44140625" style="37" customWidth="1"/>
    <col min="14095" max="14336" width="7.88671875" style="37"/>
    <col min="14337" max="14337" width="4.44140625" style="37" customWidth="1"/>
    <col min="14338" max="14338" width="28.6640625" style="37" customWidth="1"/>
    <col min="14339" max="14339" width="3.21875" style="37" customWidth="1"/>
    <col min="14340" max="14340" width="4.33203125" style="37" customWidth="1"/>
    <col min="14341" max="14342" width="4.109375" style="37" customWidth="1"/>
    <col min="14343" max="14343" width="7.21875" style="37" customWidth="1"/>
    <col min="14344" max="14344" width="8.44140625" style="37" customWidth="1"/>
    <col min="14345" max="14345" width="7.6640625" style="37" customWidth="1"/>
    <col min="14346" max="14346" width="11.33203125" style="37" customWidth="1"/>
    <col min="14347" max="14347" width="1.88671875" style="37" customWidth="1"/>
    <col min="14348" max="14348" width="4.77734375" style="37" customWidth="1"/>
    <col min="14349" max="14350" width="8.44140625" style="37" customWidth="1"/>
    <col min="14351" max="14592" width="7.88671875" style="37"/>
    <col min="14593" max="14593" width="4.44140625" style="37" customWidth="1"/>
    <col min="14594" max="14594" width="28.6640625" style="37" customWidth="1"/>
    <col min="14595" max="14595" width="3.21875" style="37" customWidth="1"/>
    <col min="14596" max="14596" width="4.33203125" style="37" customWidth="1"/>
    <col min="14597" max="14598" width="4.109375" style="37" customWidth="1"/>
    <col min="14599" max="14599" width="7.21875" style="37" customWidth="1"/>
    <col min="14600" max="14600" width="8.44140625" style="37" customWidth="1"/>
    <col min="14601" max="14601" width="7.6640625" style="37" customWidth="1"/>
    <col min="14602" max="14602" width="11.33203125" style="37" customWidth="1"/>
    <col min="14603" max="14603" width="1.88671875" style="37" customWidth="1"/>
    <col min="14604" max="14604" width="4.77734375" style="37" customWidth="1"/>
    <col min="14605" max="14606" width="8.44140625" style="37" customWidth="1"/>
    <col min="14607" max="14848" width="7.88671875" style="37"/>
    <col min="14849" max="14849" width="4.44140625" style="37" customWidth="1"/>
    <col min="14850" max="14850" width="28.6640625" style="37" customWidth="1"/>
    <col min="14851" max="14851" width="3.21875" style="37" customWidth="1"/>
    <col min="14852" max="14852" width="4.33203125" style="37" customWidth="1"/>
    <col min="14853" max="14854" width="4.109375" style="37" customWidth="1"/>
    <col min="14855" max="14855" width="7.21875" style="37" customWidth="1"/>
    <col min="14856" max="14856" width="8.44140625" style="37" customWidth="1"/>
    <col min="14857" max="14857" width="7.6640625" style="37" customWidth="1"/>
    <col min="14858" max="14858" width="11.33203125" style="37" customWidth="1"/>
    <col min="14859" max="14859" width="1.88671875" style="37" customWidth="1"/>
    <col min="14860" max="14860" width="4.77734375" style="37" customWidth="1"/>
    <col min="14861" max="14862" width="8.44140625" style="37" customWidth="1"/>
    <col min="14863" max="15104" width="7.88671875" style="37"/>
    <col min="15105" max="15105" width="4.44140625" style="37" customWidth="1"/>
    <col min="15106" max="15106" width="28.6640625" style="37" customWidth="1"/>
    <col min="15107" max="15107" width="3.21875" style="37" customWidth="1"/>
    <col min="15108" max="15108" width="4.33203125" style="37" customWidth="1"/>
    <col min="15109" max="15110" width="4.109375" style="37" customWidth="1"/>
    <col min="15111" max="15111" width="7.21875" style="37" customWidth="1"/>
    <col min="15112" max="15112" width="8.44140625" style="37" customWidth="1"/>
    <col min="15113" max="15113" width="7.6640625" style="37" customWidth="1"/>
    <col min="15114" max="15114" width="11.33203125" style="37" customWidth="1"/>
    <col min="15115" max="15115" width="1.88671875" style="37" customWidth="1"/>
    <col min="15116" max="15116" width="4.77734375" style="37" customWidth="1"/>
    <col min="15117" max="15118" width="8.44140625" style="37" customWidth="1"/>
    <col min="15119" max="15360" width="7.88671875" style="37"/>
    <col min="15361" max="15361" width="4.44140625" style="37" customWidth="1"/>
    <col min="15362" max="15362" width="28.6640625" style="37" customWidth="1"/>
    <col min="15363" max="15363" width="3.21875" style="37" customWidth="1"/>
    <col min="15364" max="15364" width="4.33203125" style="37" customWidth="1"/>
    <col min="15365" max="15366" width="4.109375" style="37" customWidth="1"/>
    <col min="15367" max="15367" width="7.21875" style="37" customWidth="1"/>
    <col min="15368" max="15368" width="8.44140625" style="37" customWidth="1"/>
    <col min="15369" max="15369" width="7.6640625" style="37" customWidth="1"/>
    <col min="15370" max="15370" width="11.33203125" style="37" customWidth="1"/>
    <col min="15371" max="15371" width="1.88671875" style="37" customWidth="1"/>
    <col min="15372" max="15372" width="4.77734375" style="37" customWidth="1"/>
    <col min="15373" max="15374" width="8.44140625" style="37" customWidth="1"/>
    <col min="15375" max="15616" width="7.88671875" style="37"/>
    <col min="15617" max="15617" width="4.44140625" style="37" customWidth="1"/>
    <col min="15618" max="15618" width="28.6640625" style="37" customWidth="1"/>
    <col min="15619" max="15619" width="3.21875" style="37" customWidth="1"/>
    <col min="15620" max="15620" width="4.33203125" style="37" customWidth="1"/>
    <col min="15621" max="15622" width="4.109375" style="37" customWidth="1"/>
    <col min="15623" max="15623" width="7.21875" style="37" customWidth="1"/>
    <col min="15624" max="15624" width="8.44140625" style="37" customWidth="1"/>
    <col min="15625" max="15625" width="7.6640625" style="37" customWidth="1"/>
    <col min="15626" max="15626" width="11.33203125" style="37" customWidth="1"/>
    <col min="15627" max="15627" width="1.88671875" style="37" customWidth="1"/>
    <col min="15628" max="15628" width="4.77734375" style="37" customWidth="1"/>
    <col min="15629" max="15630" width="8.44140625" style="37" customWidth="1"/>
    <col min="15631" max="15872" width="7.88671875" style="37"/>
    <col min="15873" max="15873" width="4.44140625" style="37" customWidth="1"/>
    <col min="15874" max="15874" width="28.6640625" style="37" customWidth="1"/>
    <col min="15875" max="15875" width="3.21875" style="37" customWidth="1"/>
    <col min="15876" max="15876" width="4.33203125" style="37" customWidth="1"/>
    <col min="15877" max="15878" width="4.109375" style="37" customWidth="1"/>
    <col min="15879" max="15879" width="7.21875" style="37" customWidth="1"/>
    <col min="15880" max="15880" width="8.44140625" style="37" customWidth="1"/>
    <col min="15881" max="15881" width="7.6640625" style="37" customWidth="1"/>
    <col min="15882" max="15882" width="11.33203125" style="37" customWidth="1"/>
    <col min="15883" max="15883" width="1.88671875" style="37" customWidth="1"/>
    <col min="15884" max="15884" width="4.77734375" style="37" customWidth="1"/>
    <col min="15885" max="15886" width="8.44140625" style="37" customWidth="1"/>
    <col min="15887" max="16128" width="7.88671875" style="37"/>
    <col min="16129" max="16129" width="4.44140625" style="37" customWidth="1"/>
    <col min="16130" max="16130" width="28.6640625" style="37" customWidth="1"/>
    <col min="16131" max="16131" width="3.21875" style="37" customWidth="1"/>
    <col min="16132" max="16132" width="4.33203125" style="37" customWidth="1"/>
    <col min="16133" max="16134" width="4.109375" style="37" customWidth="1"/>
    <col min="16135" max="16135" width="7.21875" style="37" customWidth="1"/>
    <col min="16136" max="16136" width="8.44140625" style="37" customWidth="1"/>
    <col min="16137" max="16137" width="7.6640625" style="37" customWidth="1"/>
    <col min="16138" max="16138" width="11.33203125" style="37" customWidth="1"/>
    <col min="16139" max="16139" width="1.88671875" style="37" customWidth="1"/>
    <col min="16140" max="16140" width="4.77734375" style="37" customWidth="1"/>
    <col min="16141" max="16142" width="8.44140625" style="37" customWidth="1"/>
    <col min="16143" max="16384" width="7.88671875" style="37"/>
  </cols>
  <sheetData>
    <row r="1" spans="1:14" ht="24.6">
      <c r="A1" s="326" t="s">
        <v>162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176" t="s">
        <v>298</v>
      </c>
      <c r="N1" s="36"/>
    </row>
    <row r="3" spans="1:14">
      <c r="A3" s="38" t="s">
        <v>163</v>
      </c>
      <c r="B3" s="39" t="s">
        <v>164</v>
      </c>
      <c r="C3" s="39"/>
      <c r="D3" s="40"/>
      <c r="E3" s="41" t="s">
        <v>165</v>
      </c>
      <c r="F3" s="41" t="s">
        <v>166</v>
      </c>
      <c r="G3" s="42" t="s">
        <v>167</v>
      </c>
      <c r="H3" s="43" t="s">
        <v>168</v>
      </c>
      <c r="I3" s="40" t="s">
        <v>169</v>
      </c>
      <c r="J3" s="42" t="s">
        <v>170</v>
      </c>
      <c r="K3" s="39"/>
      <c r="L3" s="44"/>
      <c r="M3" s="45"/>
      <c r="N3" s="45"/>
    </row>
    <row r="4" spans="1:14">
      <c r="A4" s="46"/>
      <c r="B4" s="47"/>
      <c r="C4" s="47"/>
      <c r="D4" s="48"/>
      <c r="E4" s="49"/>
      <c r="F4" s="49"/>
      <c r="G4" s="50" t="s">
        <v>171</v>
      </c>
      <c r="H4" s="51" t="s">
        <v>171</v>
      </c>
      <c r="I4" s="48" t="s">
        <v>171</v>
      </c>
      <c r="J4" s="50"/>
      <c r="K4" s="47"/>
      <c r="L4" s="52"/>
      <c r="M4" s="45"/>
      <c r="N4" s="45"/>
    </row>
    <row r="5" spans="1:14">
      <c r="A5" s="53"/>
      <c r="B5" s="54"/>
      <c r="C5" s="55"/>
      <c r="D5" s="55"/>
      <c r="E5" s="56"/>
      <c r="F5" s="56"/>
      <c r="G5" s="57"/>
      <c r="H5" s="58"/>
      <c r="I5" s="54"/>
      <c r="J5" s="59"/>
      <c r="K5" s="55"/>
      <c r="L5" s="60"/>
      <c r="M5" s="45"/>
      <c r="N5" s="45"/>
    </row>
    <row r="6" spans="1:14">
      <c r="A6" s="61"/>
      <c r="B6" s="62" t="s">
        <v>172</v>
      </c>
      <c r="C6" s="63"/>
      <c r="D6" s="63"/>
      <c r="E6" s="64"/>
      <c r="F6" s="64"/>
      <c r="G6" s="63"/>
      <c r="H6" s="65">
        <f>H8+H10</f>
        <v>3666475</v>
      </c>
      <c r="I6" s="62"/>
      <c r="J6" s="66"/>
      <c r="K6" s="63"/>
      <c r="L6" s="67"/>
      <c r="M6" s="45"/>
      <c r="N6" s="45"/>
    </row>
    <row r="7" spans="1:14">
      <c r="A7" s="61"/>
      <c r="B7" s="62"/>
      <c r="C7" s="63"/>
      <c r="D7" s="63"/>
      <c r="E7" s="64"/>
      <c r="F7" s="64"/>
      <c r="G7" s="68"/>
      <c r="H7" s="69"/>
      <c r="I7" s="62"/>
      <c r="J7" s="70"/>
      <c r="K7" s="63"/>
      <c r="L7" s="67"/>
      <c r="M7" s="45"/>
      <c r="N7" s="214"/>
    </row>
    <row r="8" spans="1:14">
      <c r="A8" s="71" t="s">
        <v>173</v>
      </c>
      <c r="B8" s="72" t="s">
        <v>174</v>
      </c>
      <c r="C8" s="73"/>
      <c r="D8" s="73"/>
      <c r="E8" s="74"/>
      <c r="F8" s="74"/>
      <c r="G8" s="75"/>
      <c r="H8" s="76">
        <f>成本分析!D3*1.14</f>
        <v>0</v>
      </c>
      <c r="I8" s="77"/>
      <c r="J8" s="70"/>
      <c r="K8" s="73"/>
      <c r="L8" s="78"/>
      <c r="M8" s="45"/>
      <c r="N8" s="214"/>
    </row>
    <row r="9" spans="1:14">
      <c r="A9" s="71"/>
      <c r="B9" s="77"/>
      <c r="C9" s="73"/>
      <c r="D9" s="73"/>
      <c r="E9" s="74"/>
      <c r="F9" s="74"/>
      <c r="G9" s="75"/>
      <c r="H9" s="65"/>
      <c r="I9" s="77"/>
      <c r="J9" s="79">
        <f>$H$8</f>
        <v>0</v>
      </c>
      <c r="K9" s="73"/>
      <c r="L9" s="78"/>
      <c r="M9" s="45"/>
      <c r="N9" s="214"/>
    </row>
    <row r="10" spans="1:14">
      <c r="A10" s="71" t="s">
        <v>175</v>
      </c>
      <c r="B10" s="72" t="s">
        <v>176</v>
      </c>
      <c r="C10" s="63"/>
      <c r="D10" s="63"/>
      <c r="E10" s="64"/>
      <c r="F10" s="64"/>
      <c r="G10" s="63"/>
      <c r="H10" s="69">
        <f>SUM(I12:I124)</f>
        <v>3666475</v>
      </c>
      <c r="I10" s="63"/>
      <c r="J10" s="80"/>
      <c r="K10" s="63"/>
      <c r="L10" s="67"/>
      <c r="M10" s="45">
        <f>100000*2*15</f>
        <v>3000000</v>
      </c>
      <c r="N10" s="214"/>
    </row>
    <row r="11" spans="1:14">
      <c r="A11" s="61"/>
      <c r="B11" s="81"/>
      <c r="C11" s="63"/>
      <c r="D11" s="63"/>
      <c r="E11" s="64"/>
      <c r="F11" s="64"/>
      <c r="G11" s="63"/>
      <c r="H11" s="69"/>
      <c r="I11" s="63"/>
      <c r="J11" s="70"/>
      <c r="K11" s="63"/>
      <c r="L11" s="67"/>
      <c r="M11" s="45"/>
      <c r="N11" s="45"/>
    </row>
    <row r="12" spans="1:14">
      <c r="A12" s="82" t="s">
        <v>177</v>
      </c>
      <c r="B12" s="83" t="s">
        <v>178</v>
      </c>
      <c r="C12" s="327" t="s">
        <v>179</v>
      </c>
      <c r="D12" s="328"/>
      <c r="E12" s="84">
        <v>2</v>
      </c>
      <c r="F12" s="84" t="s">
        <v>180</v>
      </c>
      <c r="G12" s="85"/>
      <c r="H12" s="86"/>
      <c r="I12" s="87">
        <f>SUM(H14:H33)</f>
        <v>2595000</v>
      </c>
      <c r="J12" s="85"/>
      <c r="K12" s="88"/>
      <c r="L12" s="89"/>
      <c r="M12" s="90"/>
      <c r="N12" s="90"/>
    </row>
    <row r="13" spans="1:14">
      <c r="A13" s="91"/>
      <c r="B13" s="92" t="s">
        <v>181</v>
      </c>
      <c r="C13" s="93">
        <v>15</v>
      </c>
      <c r="D13" s="94" t="s">
        <v>182</v>
      </c>
      <c r="E13" s="84"/>
      <c r="F13" s="84"/>
      <c r="G13" s="85"/>
      <c r="H13" s="86"/>
      <c r="I13" s="87"/>
      <c r="J13" s="85"/>
      <c r="K13" s="88"/>
      <c r="L13" s="89"/>
      <c r="M13" s="90"/>
      <c r="N13" s="90"/>
    </row>
    <row r="14" spans="1:14">
      <c r="A14" s="95"/>
      <c r="B14" s="96" t="s">
        <v>183</v>
      </c>
      <c r="C14" s="97"/>
      <c r="D14" s="98" t="s">
        <v>184</v>
      </c>
      <c r="E14" s="99" t="s">
        <v>185</v>
      </c>
      <c r="F14" s="99">
        <v>17</v>
      </c>
      <c r="G14" s="100">
        <v>130000</v>
      </c>
      <c r="H14" s="101">
        <f t="shared" ref="H14:H21" si="0">C14*F14*G14</f>
        <v>0</v>
      </c>
      <c r="I14" s="98"/>
      <c r="J14" s="100">
        <f>G14/1.35</f>
        <v>96296.296296296292</v>
      </c>
      <c r="K14" s="102"/>
      <c r="L14" s="103"/>
      <c r="M14" s="90"/>
      <c r="N14" s="90"/>
    </row>
    <row r="15" spans="1:14">
      <c r="A15" s="95"/>
      <c r="B15" s="104" t="s">
        <v>186</v>
      </c>
      <c r="C15" s="105">
        <v>1</v>
      </c>
      <c r="D15" s="98" t="s">
        <v>184</v>
      </c>
      <c r="E15" s="99" t="s">
        <v>185</v>
      </c>
      <c r="F15" s="99">
        <v>17</v>
      </c>
      <c r="G15" s="100">
        <v>90000</v>
      </c>
      <c r="H15" s="101">
        <f t="shared" si="0"/>
        <v>1530000</v>
      </c>
      <c r="I15" s="98"/>
      <c r="J15" s="100">
        <f t="shared" ref="J15:J26" si="1">G15/1.35</f>
        <v>66666.666666666657</v>
      </c>
      <c r="K15" s="102"/>
      <c r="L15" s="103"/>
      <c r="M15" s="90"/>
      <c r="N15" s="90"/>
    </row>
    <row r="16" spans="1:14">
      <c r="A16" s="95"/>
      <c r="B16" s="104" t="s">
        <v>187</v>
      </c>
      <c r="C16" s="105">
        <v>0</v>
      </c>
      <c r="D16" s="98" t="s">
        <v>184</v>
      </c>
      <c r="E16" s="99" t="s">
        <v>185</v>
      </c>
      <c r="F16" s="99">
        <v>17</v>
      </c>
      <c r="G16" s="100">
        <v>70000</v>
      </c>
      <c r="H16" s="101">
        <f t="shared" si="0"/>
        <v>0</v>
      </c>
      <c r="I16" s="98"/>
      <c r="J16" s="100">
        <f t="shared" si="1"/>
        <v>51851.851851851847</v>
      </c>
      <c r="K16" s="102"/>
      <c r="L16" s="103"/>
      <c r="M16" s="90"/>
      <c r="N16" s="90"/>
    </row>
    <row r="17" spans="1:18">
      <c r="A17" s="95"/>
      <c r="B17" s="104" t="s">
        <v>188</v>
      </c>
      <c r="C17" s="105">
        <v>0</v>
      </c>
      <c r="D17" s="98" t="s">
        <v>184</v>
      </c>
      <c r="E17" s="99" t="s">
        <v>185</v>
      </c>
      <c r="F17" s="99">
        <v>17</v>
      </c>
      <c r="G17" s="100">
        <v>60000</v>
      </c>
      <c r="H17" s="101">
        <f t="shared" si="0"/>
        <v>0</v>
      </c>
      <c r="I17" s="98"/>
      <c r="J17" s="100">
        <f t="shared" si="1"/>
        <v>44444.444444444438</v>
      </c>
      <c r="K17" s="102"/>
      <c r="L17" s="103"/>
      <c r="M17" s="90"/>
      <c r="N17" s="90"/>
    </row>
    <row r="18" spans="1:18">
      <c r="A18" s="95"/>
      <c r="B18" s="104" t="s">
        <v>189</v>
      </c>
      <c r="C18" s="105">
        <v>1</v>
      </c>
      <c r="D18" s="98" t="s">
        <v>184</v>
      </c>
      <c r="E18" s="99" t="s">
        <v>185</v>
      </c>
      <c r="F18" s="99">
        <v>17</v>
      </c>
      <c r="G18" s="100">
        <v>45000</v>
      </c>
      <c r="H18" s="101">
        <f t="shared" si="0"/>
        <v>765000</v>
      </c>
      <c r="I18" s="98"/>
      <c r="J18" s="100">
        <f t="shared" si="1"/>
        <v>33333.333333333328</v>
      </c>
      <c r="K18" s="102"/>
      <c r="L18" s="103"/>
      <c r="M18" s="90"/>
      <c r="N18" s="90"/>
    </row>
    <row r="19" spans="1:18">
      <c r="A19" s="95"/>
      <c r="B19" s="104" t="s">
        <v>190</v>
      </c>
      <c r="C19" s="105">
        <v>0</v>
      </c>
      <c r="D19" s="98" t="s">
        <v>184</v>
      </c>
      <c r="E19" s="99" t="s">
        <v>185</v>
      </c>
      <c r="F19" s="99">
        <v>17</v>
      </c>
      <c r="G19" s="100">
        <v>65000</v>
      </c>
      <c r="H19" s="101">
        <f t="shared" si="0"/>
        <v>0</v>
      </c>
      <c r="I19" s="98"/>
      <c r="J19" s="100">
        <f t="shared" si="1"/>
        <v>48148.148148148146</v>
      </c>
      <c r="K19" s="102"/>
      <c r="L19" s="103"/>
      <c r="M19" s="90"/>
      <c r="N19" s="90"/>
    </row>
    <row r="20" spans="1:18">
      <c r="A20" s="95"/>
      <c r="B20" s="104" t="s">
        <v>191</v>
      </c>
      <c r="C20" s="105">
        <v>0</v>
      </c>
      <c r="D20" s="98" t="s">
        <v>184</v>
      </c>
      <c r="E20" s="99" t="s">
        <v>185</v>
      </c>
      <c r="F20" s="99">
        <v>17</v>
      </c>
      <c r="G20" s="100">
        <v>50000</v>
      </c>
      <c r="H20" s="101">
        <f t="shared" si="0"/>
        <v>0</v>
      </c>
      <c r="I20" s="98"/>
      <c r="J20" s="100">
        <f t="shared" si="1"/>
        <v>37037.037037037036</v>
      </c>
      <c r="K20" s="102"/>
      <c r="L20" s="103"/>
      <c r="M20" s="90"/>
      <c r="N20" s="90"/>
    </row>
    <row r="21" spans="1:18">
      <c r="A21" s="95"/>
      <c r="B21" s="104" t="s">
        <v>192</v>
      </c>
      <c r="C21" s="105">
        <v>0</v>
      </c>
      <c r="D21" s="98" t="s">
        <v>184</v>
      </c>
      <c r="E21" s="99" t="s">
        <v>185</v>
      </c>
      <c r="F21" s="99">
        <v>17</v>
      </c>
      <c r="G21" s="100">
        <v>35000</v>
      </c>
      <c r="H21" s="101">
        <f t="shared" si="0"/>
        <v>0</v>
      </c>
      <c r="I21" s="98"/>
      <c r="J21" s="100">
        <f t="shared" si="1"/>
        <v>25925.925925925923</v>
      </c>
      <c r="K21" s="102"/>
      <c r="L21" s="103"/>
      <c r="M21" s="90"/>
      <c r="N21" s="90"/>
    </row>
    <row r="22" spans="1:18">
      <c r="A22" s="82"/>
      <c r="B22" s="106" t="s">
        <v>193</v>
      </c>
      <c r="C22" s="107"/>
      <c r="D22" s="87"/>
      <c r="E22" s="84"/>
      <c r="F22" s="84"/>
      <c r="G22" s="108"/>
      <c r="H22" s="109"/>
      <c r="I22" s="87"/>
      <c r="J22" s="100"/>
      <c r="K22" s="107"/>
      <c r="L22" s="110"/>
      <c r="M22" s="90"/>
      <c r="N22" s="90"/>
    </row>
    <row r="23" spans="1:18">
      <c r="A23" s="91"/>
      <c r="B23" s="111" t="s">
        <v>194</v>
      </c>
      <c r="C23" s="112">
        <f>C13</f>
        <v>15</v>
      </c>
      <c r="D23" s="87" t="s">
        <v>185</v>
      </c>
      <c r="E23" s="84"/>
      <c r="F23" s="84"/>
      <c r="G23" s="108"/>
      <c r="H23" s="109"/>
      <c r="I23" s="87"/>
      <c r="J23" s="100"/>
      <c r="K23" s="107"/>
      <c r="L23" s="110"/>
      <c r="M23" s="113"/>
      <c r="N23" s="113"/>
    </row>
    <row r="24" spans="1:18">
      <c r="A24" s="91"/>
      <c r="B24" s="114" t="s">
        <v>195</v>
      </c>
      <c r="C24" s="112">
        <v>1</v>
      </c>
      <c r="D24" s="87" t="s">
        <v>184</v>
      </c>
      <c r="E24" s="99" t="s">
        <v>185</v>
      </c>
      <c r="F24" s="115">
        <v>6</v>
      </c>
      <c r="G24" s="85">
        <v>50000</v>
      </c>
      <c r="H24" s="86">
        <f>C24*F24*G24</f>
        <v>300000</v>
      </c>
      <c r="I24" s="87"/>
      <c r="J24" s="100">
        <f t="shared" si="1"/>
        <v>37037.037037037036</v>
      </c>
      <c r="K24" s="107"/>
      <c r="L24" s="110"/>
      <c r="M24" s="113"/>
      <c r="N24" s="113"/>
    </row>
    <row r="25" spans="1:18">
      <c r="A25" s="91"/>
      <c r="B25" s="111" t="s">
        <v>196</v>
      </c>
      <c r="C25" s="112">
        <v>12</v>
      </c>
      <c r="D25" s="87" t="s">
        <v>185</v>
      </c>
      <c r="E25" s="84"/>
      <c r="F25" s="84"/>
      <c r="G25" s="85"/>
      <c r="H25" s="86"/>
      <c r="I25" s="87"/>
      <c r="J25" s="100"/>
      <c r="K25" s="107"/>
      <c r="L25" s="110"/>
      <c r="M25" s="113"/>
      <c r="N25" s="113"/>
    </row>
    <row r="26" spans="1:18">
      <c r="A26" s="91"/>
      <c r="B26" s="114" t="s">
        <v>195</v>
      </c>
      <c r="C26" s="112">
        <v>0</v>
      </c>
      <c r="D26" s="87" t="s">
        <v>184</v>
      </c>
      <c r="E26" s="99" t="s">
        <v>185</v>
      </c>
      <c r="F26" s="84">
        <f>C25</f>
        <v>12</v>
      </c>
      <c r="G26" s="85">
        <v>50000</v>
      </c>
      <c r="H26" s="86">
        <f>C26*F26*G26</f>
        <v>0</v>
      </c>
      <c r="I26" s="87"/>
      <c r="J26" s="100">
        <f t="shared" si="1"/>
        <v>37037.037037037036</v>
      </c>
      <c r="K26" s="107"/>
      <c r="L26" s="110"/>
      <c r="M26" s="113"/>
      <c r="N26" s="113"/>
    </row>
    <row r="27" spans="1:18">
      <c r="A27" s="91"/>
      <c r="B27" s="88"/>
      <c r="C27" s="107"/>
      <c r="D27" s="87"/>
      <c r="E27" s="84"/>
      <c r="F27" s="84"/>
      <c r="G27" s="85"/>
      <c r="H27" s="86"/>
      <c r="I27" s="87"/>
      <c r="J27" s="108"/>
      <c r="K27" s="107"/>
      <c r="L27" s="110"/>
      <c r="M27" s="113"/>
      <c r="N27" s="113"/>
    </row>
    <row r="28" spans="1:18">
      <c r="A28" s="91"/>
      <c r="B28" s="92" t="s">
        <v>197</v>
      </c>
      <c r="C28" s="93">
        <v>12</v>
      </c>
      <c r="D28" s="94" t="s">
        <v>182</v>
      </c>
      <c r="E28" s="84"/>
      <c r="F28" s="84"/>
      <c r="G28" s="85"/>
      <c r="H28" s="86"/>
      <c r="I28" s="87"/>
      <c r="J28" s="85"/>
      <c r="K28" s="88"/>
      <c r="L28" s="89"/>
      <c r="M28" s="90"/>
      <c r="N28" s="90"/>
      <c r="O28" s="116"/>
      <c r="P28" s="116"/>
      <c r="Q28" s="116"/>
      <c r="R28" s="116"/>
    </row>
    <row r="29" spans="1:18">
      <c r="A29" s="95"/>
      <c r="B29" s="104" t="s">
        <v>187</v>
      </c>
      <c r="C29" s="117">
        <v>0</v>
      </c>
      <c r="D29" s="98" t="s">
        <v>184</v>
      </c>
      <c r="E29" s="99" t="s">
        <v>185</v>
      </c>
      <c r="F29" s="99">
        <f>$C$28</f>
        <v>12</v>
      </c>
      <c r="G29" s="100">
        <v>65000</v>
      </c>
      <c r="H29" s="101">
        <f>C29*F29*G29</f>
        <v>0</v>
      </c>
      <c r="I29" s="98"/>
      <c r="J29" s="100"/>
      <c r="K29" s="102"/>
      <c r="L29" s="103"/>
      <c r="M29" s="118"/>
      <c r="O29" s="116"/>
      <c r="P29" s="116"/>
      <c r="Q29" s="116"/>
      <c r="R29" s="116"/>
    </row>
    <row r="30" spans="1:18">
      <c r="A30" s="95"/>
      <c r="B30" s="104" t="s">
        <v>188</v>
      </c>
      <c r="C30" s="105">
        <v>0</v>
      </c>
      <c r="D30" s="98" t="s">
        <v>184</v>
      </c>
      <c r="E30" s="99" t="s">
        <v>185</v>
      </c>
      <c r="F30" s="99">
        <f>$C$28</f>
        <v>12</v>
      </c>
      <c r="G30" s="100">
        <v>60000</v>
      </c>
      <c r="H30" s="101">
        <f>C30*F30*G30</f>
        <v>0</v>
      </c>
      <c r="I30" s="98"/>
      <c r="J30" s="100"/>
      <c r="K30" s="102"/>
      <c r="L30" s="103"/>
      <c r="M30" s="90"/>
      <c r="N30" s="90"/>
      <c r="O30" s="116"/>
      <c r="P30" s="116"/>
      <c r="Q30" s="116"/>
      <c r="R30" s="116"/>
    </row>
    <row r="31" spans="1:18">
      <c r="A31" s="95"/>
      <c r="B31" s="104" t="s">
        <v>189</v>
      </c>
      <c r="C31" s="105">
        <v>0</v>
      </c>
      <c r="D31" s="98" t="s">
        <v>184</v>
      </c>
      <c r="E31" s="99" t="s">
        <v>185</v>
      </c>
      <c r="F31" s="99">
        <f>$C$28</f>
        <v>12</v>
      </c>
      <c r="G31" s="100">
        <v>50000</v>
      </c>
      <c r="H31" s="101">
        <f>C31*F31*G31</f>
        <v>0</v>
      </c>
      <c r="I31" s="98"/>
      <c r="J31" s="100"/>
      <c r="K31" s="102"/>
      <c r="L31" s="103"/>
      <c r="M31" s="90"/>
      <c r="N31" s="90"/>
    </row>
    <row r="32" spans="1:18">
      <c r="A32" s="91"/>
      <c r="B32" s="88"/>
      <c r="C32" s="107"/>
      <c r="D32" s="87"/>
      <c r="E32" s="99"/>
      <c r="F32" s="84"/>
      <c r="G32" s="85"/>
      <c r="H32" s="86"/>
      <c r="I32" s="87"/>
      <c r="J32" s="108"/>
      <c r="K32" s="107"/>
      <c r="L32" s="110"/>
      <c r="M32" s="113"/>
    </row>
    <row r="33" spans="1:14">
      <c r="A33" s="91"/>
      <c r="B33" s="88" t="s">
        <v>198</v>
      </c>
      <c r="C33" s="107"/>
      <c r="D33" s="87"/>
      <c r="E33" s="99" t="s">
        <v>199</v>
      </c>
      <c r="F33" s="119">
        <v>1</v>
      </c>
      <c r="G33" s="120"/>
      <c r="H33" s="86">
        <f>F33*G33</f>
        <v>0</v>
      </c>
      <c r="I33" s="87"/>
      <c r="J33" s="108"/>
      <c r="K33" s="107"/>
      <c r="L33" s="110"/>
      <c r="M33" s="113"/>
      <c r="N33" s="90"/>
    </row>
    <row r="34" spans="1:14">
      <c r="A34" s="91"/>
      <c r="B34" s="88"/>
      <c r="C34" s="107"/>
      <c r="D34" s="87"/>
      <c r="E34" s="84"/>
      <c r="F34" s="84"/>
      <c r="G34" s="108"/>
      <c r="H34" s="109"/>
      <c r="I34" s="87"/>
      <c r="J34" s="108"/>
      <c r="K34" s="107"/>
      <c r="L34" s="110"/>
      <c r="M34" s="113"/>
      <c r="N34" s="121"/>
    </row>
    <row r="35" spans="1:14">
      <c r="A35" s="91"/>
      <c r="B35" s="122" t="s">
        <v>200</v>
      </c>
      <c r="C35" s="123"/>
      <c r="D35" s="124"/>
      <c r="E35" s="125"/>
      <c r="F35" s="125"/>
      <c r="G35" s="126"/>
      <c r="H35" s="127">
        <f>SUM(H14:H33)</f>
        <v>2595000</v>
      </c>
      <c r="I35" s="94"/>
      <c r="J35" s="70"/>
      <c r="K35" s="63"/>
      <c r="L35" s="110"/>
      <c r="M35" s="113"/>
      <c r="N35" s="121"/>
    </row>
    <row r="36" spans="1:14">
      <c r="A36" s="71"/>
      <c r="B36" s="128"/>
      <c r="C36" s="73"/>
      <c r="D36" s="129"/>
      <c r="E36" s="74"/>
      <c r="F36" s="74"/>
      <c r="G36" s="80"/>
      <c r="H36" s="65"/>
      <c r="I36" s="129"/>
      <c r="J36" s="80"/>
      <c r="K36" s="73"/>
      <c r="L36" s="78"/>
      <c r="M36" s="113"/>
      <c r="N36" s="118"/>
    </row>
    <row r="37" spans="1:14">
      <c r="A37" s="95" t="s">
        <v>201</v>
      </c>
      <c r="B37" s="130" t="s">
        <v>202</v>
      </c>
      <c r="C37" s="131"/>
      <c r="D37" s="98"/>
      <c r="E37" s="99"/>
      <c r="F37" s="99"/>
      <c r="G37" s="100"/>
      <c r="H37" s="101"/>
      <c r="I37" s="98">
        <f>SUM(H38:H62)</f>
        <v>726000</v>
      </c>
      <c r="J37" s="100"/>
      <c r="K37" s="131"/>
      <c r="L37" s="132"/>
      <c r="M37" s="113"/>
      <c r="N37" s="121"/>
    </row>
    <row r="38" spans="1:14">
      <c r="A38" s="133" t="s">
        <v>203</v>
      </c>
      <c r="B38" s="104" t="s">
        <v>204</v>
      </c>
      <c r="C38" s="105">
        <v>1</v>
      </c>
      <c r="D38" s="98" t="s">
        <v>205</v>
      </c>
      <c r="E38" s="99" t="s">
        <v>185</v>
      </c>
      <c r="F38" s="99">
        <f>$C$13</f>
        <v>15</v>
      </c>
      <c r="G38" s="134">
        <v>25000</v>
      </c>
      <c r="H38" s="101">
        <f>C38*F38*G38</f>
        <v>375000</v>
      </c>
      <c r="I38" s="98"/>
      <c r="J38" s="100"/>
      <c r="K38" s="131"/>
      <c r="L38" s="132"/>
      <c r="M38" s="113"/>
      <c r="N38" s="121"/>
    </row>
    <row r="39" spans="1:14">
      <c r="A39" s="95"/>
      <c r="B39" s="104" t="s">
        <v>206</v>
      </c>
      <c r="C39" s="105"/>
      <c r="D39" s="98" t="s">
        <v>205</v>
      </c>
      <c r="E39" s="99" t="s">
        <v>185</v>
      </c>
      <c r="F39" s="99">
        <f>$C$13</f>
        <v>15</v>
      </c>
      <c r="G39" s="134"/>
      <c r="H39" s="101">
        <f>C39*F39*G39</f>
        <v>0</v>
      </c>
      <c r="I39" s="98"/>
      <c r="J39" s="100"/>
      <c r="K39" s="131"/>
      <c r="L39" s="132"/>
      <c r="M39" s="113"/>
      <c r="N39" s="118"/>
    </row>
    <row r="40" spans="1:14">
      <c r="A40" s="95"/>
      <c r="B40" s="104" t="s">
        <v>207</v>
      </c>
      <c r="C40" s="131"/>
      <c r="D40" s="98"/>
      <c r="E40" s="99"/>
      <c r="F40" s="99"/>
      <c r="G40" s="100"/>
      <c r="H40" s="101"/>
      <c r="I40" s="98"/>
      <c r="J40" s="100"/>
      <c r="K40" s="131"/>
      <c r="L40" s="132"/>
      <c r="M40" s="113"/>
      <c r="N40" s="121"/>
    </row>
    <row r="41" spans="1:14">
      <c r="A41" s="95"/>
      <c r="B41" s="135" t="s">
        <v>208</v>
      </c>
      <c r="C41" s="105"/>
      <c r="D41" s="98" t="s">
        <v>205</v>
      </c>
      <c r="E41" s="99" t="s">
        <v>185</v>
      </c>
      <c r="F41" s="99">
        <f>$C$13</f>
        <v>15</v>
      </c>
      <c r="G41" s="134"/>
      <c r="H41" s="101">
        <f>C41*F41*G41</f>
        <v>0</v>
      </c>
      <c r="I41" s="98"/>
      <c r="J41" s="100"/>
      <c r="K41" s="131"/>
      <c r="L41" s="132"/>
      <c r="M41" s="113"/>
      <c r="N41" s="121"/>
    </row>
    <row r="42" spans="1:14">
      <c r="A42" s="95"/>
      <c r="B42" s="135" t="s">
        <v>209</v>
      </c>
      <c r="C42" s="105"/>
      <c r="D42" s="98" t="s">
        <v>205</v>
      </c>
      <c r="E42" s="99" t="s">
        <v>185</v>
      </c>
      <c r="F42" s="99">
        <f>$C$13</f>
        <v>15</v>
      </c>
      <c r="G42" s="134"/>
      <c r="H42" s="101">
        <f>C42*F42*G42</f>
        <v>0</v>
      </c>
      <c r="I42" s="98"/>
      <c r="J42" s="100"/>
      <c r="K42" s="131"/>
      <c r="L42" s="132"/>
      <c r="M42" s="113"/>
      <c r="N42" s="118"/>
    </row>
    <row r="43" spans="1:14">
      <c r="A43" s="95"/>
      <c r="B43" s="104" t="s">
        <v>210</v>
      </c>
      <c r="C43" s="131"/>
      <c r="D43" s="98"/>
      <c r="E43" s="99"/>
      <c r="F43" s="99"/>
      <c r="G43" s="100"/>
      <c r="H43" s="101"/>
      <c r="I43" s="98"/>
      <c r="J43" s="100"/>
      <c r="K43" s="131"/>
      <c r="L43" s="132"/>
      <c r="M43" s="113"/>
      <c r="N43" s="121"/>
    </row>
    <row r="44" spans="1:14">
      <c r="A44" s="95"/>
      <c r="B44" s="135" t="s">
        <v>211</v>
      </c>
      <c r="C44" s="131">
        <v>2</v>
      </c>
      <c r="D44" s="98" t="s">
        <v>212</v>
      </c>
      <c r="E44" s="99"/>
      <c r="F44" s="99"/>
      <c r="G44" s="100">
        <v>3500</v>
      </c>
      <c r="H44" s="101">
        <f>C44*G44</f>
        <v>7000</v>
      </c>
      <c r="I44" s="98"/>
      <c r="J44" s="100"/>
      <c r="K44" s="131"/>
      <c r="L44" s="136" t="s">
        <v>213</v>
      </c>
      <c r="M44" s="113"/>
      <c r="N44" s="118"/>
    </row>
    <row r="45" spans="1:14">
      <c r="A45" s="95"/>
      <c r="B45" s="135" t="s">
        <v>214</v>
      </c>
      <c r="C45" s="131">
        <f>C44</f>
        <v>2</v>
      </c>
      <c r="D45" s="98" t="s">
        <v>215</v>
      </c>
      <c r="E45" s="99"/>
      <c r="F45" s="99"/>
      <c r="G45" s="100">
        <v>3000</v>
      </c>
      <c r="H45" s="101">
        <f>C45*G45</f>
        <v>6000</v>
      </c>
      <c r="I45" s="98"/>
      <c r="J45" s="100"/>
      <c r="K45" s="131"/>
      <c r="L45" s="136" t="s">
        <v>213</v>
      </c>
      <c r="M45" s="113"/>
      <c r="N45" s="121"/>
    </row>
    <row r="46" spans="1:14">
      <c r="A46" s="133" t="s">
        <v>203</v>
      </c>
      <c r="B46" s="135" t="s">
        <v>216</v>
      </c>
      <c r="C46" s="105">
        <v>4</v>
      </c>
      <c r="D46" s="98" t="s">
        <v>217</v>
      </c>
      <c r="E46" s="99"/>
      <c r="F46" s="99"/>
      <c r="G46" s="100">
        <v>3500</v>
      </c>
      <c r="H46" s="101">
        <f>C46*G46</f>
        <v>14000</v>
      </c>
      <c r="I46" s="98"/>
      <c r="J46" s="100"/>
      <c r="K46" s="131"/>
      <c r="L46" s="136" t="s">
        <v>213</v>
      </c>
      <c r="M46" s="113"/>
      <c r="N46" s="113"/>
    </row>
    <row r="47" spans="1:14">
      <c r="A47" s="133" t="s">
        <v>203</v>
      </c>
      <c r="B47" s="135" t="s">
        <v>218</v>
      </c>
      <c r="C47" s="105">
        <v>1</v>
      </c>
      <c r="D47" s="98" t="s">
        <v>215</v>
      </c>
      <c r="E47" s="99"/>
      <c r="F47" s="99"/>
      <c r="G47" s="100">
        <v>2000</v>
      </c>
      <c r="H47" s="101">
        <f>C47*G47</f>
        <v>2000</v>
      </c>
      <c r="I47" s="98"/>
      <c r="J47" s="100"/>
      <c r="K47" s="131"/>
      <c r="L47" s="136" t="s">
        <v>213</v>
      </c>
      <c r="M47" s="113"/>
      <c r="N47" s="121"/>
    </row>
    <row r="48" spans="1:14">
      <c r="A48" s="133" t="s">
        <v>203</v>
      </c>
      <c r="B48" s="135" t="s">
        <v>219</v>
      </c>
      <c r="C48" s="105">
        <v>8</v>
      </c>
      <c r="D48" s="98" t="s">
        <v>215</v>
      </c>
      <c r="E48" s="99"/>
      <c r="F48" s="99"/>
      <c r="G48" s="100">
        <v>400</v>
      </c>
      <c r="H48" s="101">
        <f>C48*G48</f>
        <v>3200</v>
      </c>
      <c r="I48" s="98"/>
      <c r="J48" s="100"/>
      <c r="K48" s="131"/>
      <c r="L48" s="136" t="s">
        <v>213</v>
      </c>
      <c r="M48" s="113"/>
      <c r="N48" s="113"/>
    </row>
    <row r="49" spans="1:14">
      <c r="A49" s="95"/>
      <c r="B49" s="135"/>
      <c r="C49" s="131"/>
      <c r="D49" s="98"/>
      <c r="E49" s="99"/>
      <c r="F49" s="99"/>
      <c r="G49" s="100"/>
      <c r="H49" s="101"/>
      <c r="I49" s="98"/>
      <c r="J49" s="100"/>
      <c r="K49" s="131"/>
      <c r="L49" s="136"/>
      <c r="M49" s="113"/>
      <c r="N49" s="121"/>
    </row>
    <row r="50" spans="1:14">
      <c r="A50" s="95"/>
      <c r="B50" s="135" t="s">
        <v>220</v>
      </c>
      <c r="C50" s="131">
        <v>1</v>
      </c>
      <c r="D50" s="98" t="s">
        <v>215</v>
      </c>
      <c r="E50" s="99"/>
      <c r="F50" s="99"/>
      <c r="G50" s="134">
        <v>1800</v>
      </c>
      <c r="H50" s="101">
        <f>C50*G50</f>
        <v>1800</v>
      </c>
      <c r="I50" s="98"/>
      <c r="J50" s="100"/>
      <c r="K50" s="131"/>
      <c r="L50" s="136"/>
      <c r="M50" s="113"/>
      <c r="N50" s="121"/>
    </row>
    <row r="51" spans="1:14">
      <c r="A51" s="95"/>
      <c r="B51" s="135" t="s">
        <v>221</v>
      </c>
      <c r="C51" s="105">
        <v>1</v>
      </c>
      <c r="D51" s="98" t="s">
        <v>215</v>
      </c>
      <c r="E51" s="99"/>
      <c r="F51" s="99"/>
      <c r="G51" s="134">
        <v>24000</v>
      </c>
      <c r="H51" s="101">
        <f>C51*G51</f>
        <v>24000</v>
      </c>
      <c r="I51" s="98"/>
      <c r="J51" s="100"/>
      <c r="K51" s="131"/>
      <c r="L51" s="136"/>
      <c r="M51" s="113"/>
      <c r="N51" s="121"/>
    </row>
    <row r="52" spans="1:14">
      <c r="A52" s="95"/>
      <c r="B52" s="135" t="s">
        <v>222</v>
      </c>
      <c r="C52" s="105">
        <v>1</v>
      </c>
      <c r="D52" s="98" t="s">
        <v>223</v>
      </c>
      <c r="E52" s="99"/>
      <c r="F52" s="99"/>
      <c r="G52" s="134">
        <v>8000</v>
      </c>
      <c r="H52" s="101">
        <f>C52*G52</f>
        <v>8000</v>
      </c>
      <c r="I52" s="98"/>
      <c r="J52" s="100"/>
      <c r="K52" s="131"/>
      <c r="L52" s="136"/>
      <c r="M52" s="113"/>
      <c r="N52" s="113"/>
    </row>
    <row r="53" spans="1:14">
      <c r="A53" s="95"/>
      <c r="B53" s="135"/>
      <c r="C53" s="131"/>
      <c r="D53" s="98"/>
      <c r="E53" s="99"/>
      <c r="F53" s="99"/>
      <c r="G53" s="100"/>
      <c r="H53" s="101"/>
      <c r="I53" s="98"/>
      <c r="J53" s="100"/>
      <c r="K53" s="131"/>
      <c r="L53" s="136"/>
      <c r="M53" s="113"/>
      <c r="N53" s="137"/>
    </row>
    <row r="54" spans="1:14">
      <c r="A54" s="95"/>
      <c r="B54" s="135" t="s">
        <v>224</v>
      </c>
      <c r="C54" s="131">
        <f>C44</f>
        <v>2</v>
      </c>
      <c r="D54" s="98" t="s">
        <v>225</v>
      </c>
      <c r="E54" s="99"/>
      <c r="F54" s="99"/>
      <c r="G54" s="134">
        <v>35000</v>
      </c>
      <c r="H54" s="101">
        <f t="shared" ref="H54:H59" si="2">C54*G54</f>
        <v>70000</v>
      </c>
      <c r="I54" s="98"/>
      <c r="J54" s="138"/>
      <c r="K54" s="131"/>
      <c r="L54" s="136"/>
      <c r="M54" s="113"/>
      <c r="N54" s="113"/>
    </row>
    <row r="55" spans="1:14">
      <c r="A55" s="95"/>
      <c r="B55" s="135" t="s">
        <v>226</v>
      </c>
      <c r="C55" s="131">
        <v>1</v>
      </c>
      <c r="D55" s="98" t="s">
        <v>225</v>
      </c>
      <c r="E55" s="99"/>
      <c r="F55" s="99"/>
      <c r="G55" s="100">
        <v>10000</v>
      </c>
      <c r="H55" s="101">
        <f t="shared" si="2"/>
        <v>10000</v>
      </c>
      <c r="I55" s="98"/>
      <c r="J55" s="138"/>
      <c r="K55" s="131"/>
      <c r="L55" s="136" t="s">
        <v>213</v>
      </c>
      <c r="M55" s="113"/>
      <c r="N55" s="137"/>
    </row>
    <row r="56" spans="1:14">
      <c r="A56" s="133" t="s">
        <v>203</v>
      </c>
      <c r="B56" s="135" t="s">
        <v>227</v>
      </c>
      <c r="C56" s="105">
        <v>1</v>
      </c>
      <c r="D56" s="98" t="s">
        <v>225</v>
      </c>
      <c r="E56" s="99"/>
      <c r="F56" s="99"/>
      <c r="G56" s="134">
        <v>25000</v>
      </c>
      <c r="H56" s="101">
        <f t="shared" si="2"/>
        <v>25000</v>
      </c>
      <c r="I56" s="98"/>
      <c r="J56" s="138"/>
      <c r="K56" s="131"/>
      <c r="L56" s="136"/>
      <c r="M56" s="113"/>
      <c r="N56" s="113"/>
    </row>
    <row r="57" spans="1:14">
      <c r="A57" s="95"/>
      <c r="B57" s="135" t="s">
        <v>228</v>
      </c>
      <c r="C57" s="131">
        <v>2</v>
      </c>
      <c r="D57" s="98" t="s">
        <v>225</v>
      </c>
      <c r="E57" s="99"/>
      <c r="F57" s="99"/>
      <c r="G57" s="100">
        <v>3500</v>
      </c>
      <c r="H57" s="101">
        <f t="shared" si="2"/>
        <v>7000</v>
      </c>
      <c r="I57" s="98"/>
      <c r="J57" s="138"/>
      <c r="K57" s="131"/>
      <c r="L57" s="136" t="s">
        <v>213</v>
      </c>
      <c r="M57" s="113"/>
      <c r="N57" s="113"/>
    </row>
    <row r="58" spans="1:14">
      <c r="A58" s="95"/>
      <c r="B58" s="135" t="s">
        <v>229</v>
      </c>
      <c r="C58" s="131">
        <f>ROUND(C54/4,0)</f>
        <v>1</v>
      </c>
      <c r="D58" s="98" t="s">
        <v>225</v>
      </c>
      <c r="E58" s="99"/>
      <c r="F58" s="99"/>
      <c r="G58" s="100">
        <v>500</v>
      </c>
      <c r="H58" s="101">
        <f t="shared" si="2"/>
        <v>500</v>
      </c>
      <c r="I58" s="98"/>
      <c r="J58" s="138"/>
      <c r="K58" s="131"/>
      <c r="L58" s="136" t="s">
        <v>213</v>
      </c>
      <c r="M58" s="113"/>
      <c r="N58" s="113"/>
    </row>
    <row r="59" spans="1:14">
      <c r="A59" s="133"/>
      <c r="B59" s="135" t="s">
        <v>230</v>
      </c>
      <c r="C59" s="105"/>
      <c r="D59" s="98" t="s">
        <v>231</v>
      </c>
      <c r="E59" s="99"/>
      <c r="F59" s="99"/>
      <c r="G59" s="134"/>
      <c r="H59" s="101">
        <f t="shared" si="2"/>
        <v>0</v>
      </c>
      <c r="I59" s="98"/>
      <c r="J59" s="100"/>
      <c r="K59" s="131"/>
      <c r="L59" s="132"/>
      <c r="M59" s="113"/>
      <c r="N59" s="113"/>
    </row>
    <row r="60" spans="1:14">
      <c r="A60" s="95"/>
      <c r="B60" s="104" t="s">
        <v>232</v>
      </c>
      <c r="C60" s="131"/>
      <c r="D60" s="98"/>
      <c r="E60" s="99"/>
      <c r="F60" s="99"/>
      <c r="G60" s="100"/>
      <c r="H60" s="101"/>
      <c r="I60" s="98"/>
      <c r="J60" s="138"/>
      <c r="K60" s="131"/>
      <c r="L60" s="132"/>
      <c r="M60" s="113"/>
      <c r="N60" s="113"/>
    </row>
    <row r="61" spans="1:14">
      <c r="A61" s="95"/>
      <c r="B61" s="135" t="s">
        <v>233</v>
      </c>
      <c r="C61" s="131">
        <v>1</v>
      </c>
      <c r="D61" s="98" t="s">
        <v>225</v>
      </c>
      <c r="E61" s="99" t="s">
        <v>185</v>
      </c>
      <c r="F61" s="99">
        <f>$C$13</f>
        <v>15</v>
      </c>
      <c r="G61" s="134">
        <v>7000</v>
      </c>
      <c r="H61" s="101">
        <f>C61*F61*G61</f>
        <v>105000</v>
      </c>
      <c r="I61" s="98"/>
      <c r="J61" s="138"/>
      <c r="K61" s="131"/>
      <c r="L61" s="132"/>
      <c r="M61" s="113"/>
      <c r="N61" s="113"/>
    </row>
    <row r="62" spans="1:14">
      <c r="A62" s="133" t="s">
        <v>203</v>
      </c>
      <c r="B62" s="135" t="s">
        <v>234</v>
      </c>
      <c r="C62" s="105">
        <v>1</v>
      </c>
      <c r="D62" s="98" t="s">
        <v>225</v>
      </c>
      <c r="E62" s="99" t="s">
        <v>185</v>
      </c>
      <c r="F62" s="99">
        <f>$C$13</f>
        <v>15</v>
      </c>
      <c r="G62" s="134">
        <v>4500</v>
      </c>
      <c r="H62" s="101">
        <f>C62*F62*G62</f>
        <v>67500</v>
      </c>
      <c r="I62" s="98"/>
      <c r="J62" s="100" t="s">
        <v>235</v>
      </c>
      <c r="K62" s="131"/>
      <c r="L62" s="132"/>
      <c r="M62" s="113"/>
      <c r="N62" s="113"/>
    </row>
    <row r="63" spans="1:14">
      <c r="A63" s="133"/>
      <c r="B63" s="135"/>
      <c r="C63" s="131"/>
      <c r="D63" s="98"/>
      <c r="E63" s="99"/>
      <c r="F63" s="99"/>
      <c r="G63" s="100"/>
      <c r="H63" s="101"/>
      <c r="I63" s="98"/>
      <c r="J63" s="100"/>
      <c r="K63" s="131"/>
      <c r="L63" s="132"/>
      <c r="M63" s="113"/>
      <c r="N63" s="113"/>
    </row>
    <row r="64" spans="1:14">
      <c r="A64" s="91"/>
      <c r="B64" s="122" t="s">
        <v>236</v>
      </c>
      <c r="C64" s="123"/>
      <c r="D64" s="124"/>
      <c r="E64" s="125"/>
      <c r="F64" s="125"/>
      <c r="G64" s="126"/>
      <c r="H64" s="127">
        <f>SUM(H38:H62)</f>
        <v>726000</v>
      </c>
      <c r="I64" s="94"/>
      <c r="J64" s="70"/>
      <c r="K64" s="63"/>
      <c r="L64" s="110"/>
      <c r="M64" s="113"/>
      <c r="N64" s="113"/>
    </row>
    <row r="65" spans="1:14">
      <c r="A65" s="133"/>
      <c r="B65" s="135"/>
      <c r="C65" s="131"/>
      <c r="D65" s="98"/>
      <c r="E65" s="99"/>
      <c r="F65" s="99"/>
      <c r="G65" s="100"/>
      <c r="H65" s="101"/>
      <c r="I65" s="98"/>
      <c r="J65" s="100"/>
      <c r="K65" s="131"/>
      <c r="L65" s="132"/>
      <c r="M65" s="113"/>
      <c r="N65" s="113"/>
    </row>
    <row r="66" spans="1:14">
      <c r="A66" s="95" t="s">
        <v>237</v>
      </c>
      <c r="B66" s="130" t="s">
        <v>238</v>
      </c>
      <c r="C66" s="131"/>
      <c r="D66" s="98"/>
      <c r="E66" s="99"/>
      <c r="F66" s="99"/>
      <c r="G66" s="100"/>
      <c r="H66" s="101"/>
      <c r="I66" s="98">
        <f>SUM(H68:H87)</f>
        <v>275875</v>
      </c>
      <c r="J66" s="100"/>
      <c r="K66" s="131"/>
      <c r="L66" s="132"/>
      <c r="M66" s="113"/>
      <c r="N66" s="113"/>
    </row>
    <row r="67" spans="1:14">
      <c r="A67" s="95"/>
      <c r="B67" s="104" t="s">
        <v>239</v>
      </c>
      <c r="C67" s="131"/>
      <c r="D67" s="98"/>
      <c r="E67" s="99"/>
      <c r="F67" s="99"/>
      <c r="G67" s="100"/>
      <c r="H67" s="101"/>
      <c r="I67" s="98"/>
      <c r="J67" s="100"/>
      <c r="K67" s="131"/>
      <c r="L67" s="132"/>
      <c r="M67" s="113"/>
      <c r="N67" s="113"/>
    </row>
    <row r="68" spans="1:14">
      <c r="A68" s="133" t="s">
        <v>203</v>
      </c>
      <c r="B68" s="135" t="s">
        <v>240</v>
      </c>
      <c r="C68" s="131">
        <v>1</v>
      </c>
      <c r="D68" s="98" t="s">
        <v>225</v>
      </c>
      <c r="E68" s="99" t="s">
        <v>185</v>
      </c>
      <c r="F68" s="99">
        <f t="shared" ref="F68:F77" si="3">$C$13</f>
        <v>15</v>
      </c>
      <c r="G68" s="100">
        <v>600</v>
      </c>
      <c r="H68" s="101">
        <f t="shared" ref="H68:H77" si="4">C68*F68*G68</f>
        <v>9000</v>
      </c>
      <c r="I68" s="98"/>
      <c r="J68" s="138"/>
      <c r="K68" s="131"/>
      <c r="L68" s="132"/>
      <c r="M68" s="113"/>
      <c r="N68" s="113"/>
    </row>
    <row r="69" spans="1:14">
      <c r="A69" s="95"/>
      <c r="B69" s="135" t="s">
        <v>241</v>
      </c>
      <c r="C69" s="131">
        <f>C44</f>
        <v>2</v>
      </c>
      <c r="D69" s="98" t="s">
        <v>184</v>
      </c>
      <c r="E69" s="99" t="s">
        <v>185</v>
      </c>
      <c r="F69" s="99">
        <f t="shared" si="3"/>
        <v>15</v>
      </c>
      <c r="G69" s="100">
        <v>1500</v>
      </c>
      <c r="H69" s="101">
        <f>C69*F69*G69</f>
        <v>45000</v>
      </c>
      <c r="I69" s="98"/>
      <c r="J69" s="138"/>
      <c r="K69" s="131"/>
      <c r="L69" s="132"/>
      <c r="M69" s="113"/>
      <c r="N69" s="113"/>
    </row>
    <row r="70" spans="1:14">
      <c r="A70" s="95"/>
      <c r="B70" s="135" t="s">
        <v>242</v>
      </c>
      <c r="C70" s="131">
        <f>C44</f>
        <v>2</v>
      </c>
      <c r="D70" s="98" t="s">
        <v>184</v>
      </c>
      <c r="E70" s="99" t="s">
        <v>185</v>
      </c>
      <c r="F70" s="99">
        <f t="shared" si="3"/>
        <v>15</v>
      </c>
      <c r="G70" s="100">
        <v>150</v>
      </c>
      <c r="H70" s="101">
        <f t="shared" si="4"/>
        <v>4500</v>
      </c>
      <c r="I70" s="98"/>
      <c r="J70" s="138"/>
      <c r="K70" s="131"/>
      <c r="L70" s="132"/>
      <c r="M70" s="113"/>
      <c r="N70" s="113"/>
    </row>
    <row r="71" spans="1:14">
      <c r="A71" s="95"/>
      <c r="B71" s="135" t="s">
        <v>243</v>
      </c>
      <c r="C71" s="105">
        <v>1</v>
      </c>
      <c r="D71" s="139" t="s">
        <v>244</v>
      </c>
      <c r="E71" s="99" t="s">
        <v>185</v>
      </c>
      <c r="F71" s="99">
        <f t="shared" si="3"/>
        <v>15</v>
      </c>
      <c r="G71" s="100">
        <v>2500</v>
      </c>
      <c r="H71" s="101">
        <f t="shared" si="4"/>
        <v>37500</v>
      </c>
      <c r="I71" s="98"/>
      <c r="J71" s="138"/>
      <c r="K71" s="131"/>
      <c r="L71" s="132"/>
      <c r="M71" s="113"/>
      <c r="N71" s="113"/>
    </row>
    <row r="72" spans="1:14">
      <c r="A72" s="95"/>
      <c r="B72" s="135" t="s">
        <v>245</v>
      </c>
      <c r="C72" s="131">
        <v>1</v>
      </c>
      <c r="D72" s="98" t="s">
        <v>246</v>
      </c>
      <c r="E72" s="99" t="s">
        <v>185</v>
      </c>
      <c r="F72" s="99">
        <f t="shared" si="3"/>
        <v>15</v>
      </c>
      <c r="G72" s="100">
        <v>1000</v>
      </c>
      <c r="H72" s="101">
        <f t="shared" si="4"/>
        <v>15000</v>
      </c>
      <c r="I72" s="98"/>
      <c r="J72" s="138"/>
      <c r="K72" s="131"/>
      <c r="L72" s="132"/>
      <c r="M72" s="113"/>
      <c r="N72" s="113"/>
    </row>
    <row r="73" spans="1:14">
      <c r="A73" s="95"/>
      <c r="B73" s="135" t="s">
        <v>247</v>
      </c>
      <c r="C73" s="131">
        <f>C44</f>
        <v>2</v>
      </c>
      <c r="D73" s="98" t="s">
        <v>184</v>
      </c>
      <c r="E73" s="99" t="s">
        <v>185</v>
      </c>
      <c r="F73" s="99">
        <f t="shared" si="3"/>
        <v>15</v>
      </c>
      <c r="G73" s="100">
        <v>150</v>
      </c>
      <c r="H73" s="101">
        <f t="shared" si="4"/>
        <v>4500</v>
      </c>
      <c r="I73" s="98"/>
      <c r="J73" s="100"/>
      <c r="K73" s="131"/>
      <c r="L73" s="132"/>
      <c r="M73" s="113"/>
      <c r="N73" s="113"/>
    </row>
    <row r="74" spans="1:14">
      <c r="A74" s="133" t="s">
        <v>203</v>
      </c>
      <c r="B74" s="135" t="s">
        <v>248</v>
      </c>
      <c r="C74" s="131">
        <v>1</v>
      </c>
      <c r="D74" s="98" t="s">
        <v>223</v>
      </c>
      <c r="E74" s="99" t="s">
        <v>185</v>
      </c>
      <c r="F74" s="99">
        <f t="shared" si="3"/>
        <v>15</v>
      </c>
      <c r="G74" s="100">
        <v>1500</v>
      </c>
      <c r="H74" s="101">
        <f t="shared" si="4"/>
        <v>22500</v>
      </c>
      <c r="I74" s="98"/>
      <c r="J74" s="100"/>
      <c r="K74" s="131"/>
      <c r="L74" s="132"/>
      <c r="M74" s="113"/>
      <c r="N74" s="113"/>
    </row>
    <row r="75" spans="1:14">
      <c r="A75" s="95"/>
      <c r="B75" s="135" t="s">
        <v>249</v>
      </c>
      <c r="C75" s="105">
        <v>1</v>
      </c>
      <c r="D75" s="98" t="s">
        <v>231</v>
      </c>
      <c r="E75" s="99" t="s">
        <v>185</v>
      </c>
      <c r="F75" s="99">
        <f t="shared" si="3"/>
        <v>15</v>
      </c>
      <c r="G75" s="100">
        <v>150</v>
      </c>
      <c r="H75" s="101">
        <f t="shared" si="4"/>
        <v>2250</v>
      </c>
      <c r="I75" s="98"/>
      <c r="J75" s="138"/>
      <c r="K75" s="131"/>
      <c r="L75" s="132"/>
      <c r="M75" s="113"/>
      <c r="N75" s="113"/>
    </row>
    <row r="76" spans="1:14">
      <c r="A76" s="95"/>
      <c r="B76" s="135" t="s">
        <v>250</v>
      </c>
      <c r="C76" s="105">
        <v>0.5</v>
      </c>
      <c r="D76" s="98" t="s">
        <v>251</v>
      </c>
      <c r="E76" s="99" t="s">
        <v>185</v>
      </c>
      <c r="F76" s="99">
        <f t="shared" si="3"/>
        <v>15</v>
      </c>
      <c r="G76" s="100">
        <v>350</v>
      </c>
      <c r="H76" s="101">
        <f t="shared" si="4"/>
        <v>2625</v>
      </c>
      <c r="I76" s="98"/>
      <c r="J76" s="138" t="s">
        <v>252</v>
      </c>
      <c r="K76" s="131"/>
      <c r="L76" s="132"/>
      <c r="M76" s="113"/>
      <c r="N76" s="113"/>
    </row>
    <row r="77" spans="1:14">
      <c r="A77" s="95"/>
      <c r="B77" s="135" t="s">
        <v>253</v>
      </c>
      <c r="C77" s="105">
        <v>0.5</v>
      </c>
      <c r="D77" s="98" t="s">
        <v>251</v>
      </c>
      <c r="E77" s="99" t="s">
        <v>185</v>
      </c>
      <c r="F77" s="99">
        <f t="shared" si="3"/>
        <v>15</v>
      </c>
      <c r="G77" s="100">
        <v>700</v>
      </c>
      <c r="H77" s="101">
        <f t="shared" si="4"/>
        <v>5250</v>
      </c>
      <c r="I77" s="98"/>
      <c r="J77" s="138" t="s">
        <v>252</v>
      </c>
      <c r="K77" s="131"/>
      <c r="L77" s="132"/>
      <c r="M77" s="113"/>
      <c r="N77" s="113"/>
    </row>
    <row r="78" spans="1:14">
      <c r="A78" s="95"/>
      <c r="B78" s="135" t="s">
        <v>254</v>
      </c>
      <c r="C78" s="105">
        <v>5</v>
      </c>
      <c r="D78" s="98" t="s">
        <v>255</v>
      </c>
      <c r="E78" s="99"/>
      <c r="F78" s="99"/>
      <c r="G78" s="100">
        <v>550</v>
      </c>
      <c r="H78" s="101">
        <f>C78*G78</f>
        <v>2750</v>
      </c>
      <c r="I78" s="98"/>
      <c r="J78" s="138" t="s">
        <v>256</v>
      </c>
      <c r="K78" s="131"/>
      <c r="L78" s="132"/>
      <c r="M78" s="113"/>
      <c r="N78" s="113"/>
    </row>
    <row r="79" spans="1:14">
      <c r="A79" s="95"/>
      <c r="B79" s="135" t="s">
        <v>257</v>
      </c>
      <c r="C79" s="105">
        <v>2</v>
      </c>
      <c r="D79" s="98" t="s">
        <v>215</v>
      </c>
      <c r="E79" s="99"/>
      <c r="F79" s="99"/>
      <c r="G79" s="100">
        <v>2000</v>
      </c>
      <c r="H79" s="101">
        <f>C79*G79</f>
        <v>4000</v>
      </c>
      <c r="I79" s="98"/>
      <c r="J79" s="138"/>
      <c r="K79" s="131"/>
      <c r="L79" s="132"/>
      <c r="M79" s="113"/>
      <c r="N79" s="113"/>
    </row>
    <row r="80" spans="1:14">
      <c r="A80" s="95"/>
      <c r="B80" s="135" t="s">
        <v>258</v>
      </c>
      <c r="C80" s="131">
        <f>C54</f>
        <v>2</v>
      </c>
      <c r="D80" s="98" t="s">
        <v>231</v>
      </c>
      <c r="E80" s="99"/>
      <c r="F80" s="99"/>
      <c r="G80" s="100">
        <v>2500</v>
      </c>
      <c r="H80" s="101">
        <f>C80*G80</f>
        <v>5000</v>
      </c>
      <c r="I80" s="98"/>
      <c r="J80" s="138"/>
      <c r="K80" s="131"/>
      <c r="L80" s="132"/>
      <c r="M80" s="113"/>
      <c r="N80" s="113"/>
    </row>
    <row r="81" spans="1:14">
      <c r="A81" s="95"/>
      <c r="B81" s="135" t="s">
        <v>259</v>
      </c>
      <c r="C81" s="131">
        <f>ROUND(F81/12*2,0)+F81</f>
        <v>18</v>
      </c>
      <c r="D81" s="98" t="s">
        <v>231</v>
      </c>
      <c r="E81" s="99" t="s">
        <v>185</v>
      </c>
      <c r="F81" s="99">
        <f>$C$13</f>
        <v>15</v>
      </c>
      <c r="G81" s="100">
        <v>2000</v>
      </c>
      <c r="H81" s="101">
        <f>C81*G81</f>
        <v>36000</v>
      </c>
      <c r="I81" s="98"/>
      <c r="J81" s="138"/>
      <c r="K81" s="131"/>
      <c r="L81" s="132"/>
      <c r="M81" s="113"/>
      <c r="N81" s="113"/>
    </row>
    <row r="82" spans="1:14">
      <c r="A82" s="95"/>
      <c r="B82" s="135" t="s">
        <v>260</v>
      </c>
      <c r="C82" s="131"/>
      <c r="D82" s="98"/>
      <c r="E82" s="99" t="s">
        <v>185</v>
      </c>
      <c r="F82" s="99">
        <f>$C$13</f>
        <v>15</v>
      </c>
      <c r="G82" s="100">
        <v>2000</v>
      </c>
      <c r="H82" s="101">
        <f>F82*G82</f>
        <v>30000</v>
      </c>
      <c r="I82" s="98"/>
      <c r="J82" s="138"/>
      <c r="K82" s="131"/>
      <c r="L82" s="132"/>
      <c r="M82" s="113"/>
      <c r="N82" s="113"/>
    </row>
    <row r="83" spans="1:14">
      <c r="A83" s="95"/>
      <c r="B83" s="205" t="s">
        <v>306</v>
      </c>
      <c r="C83" s="206"/>
      <c r="D83" s="207"/>
      <c r="E83" s="208"/>
      <c r="F83" s="208"/>
      <c r="G83" s="209"/>
      <c r="H83" s="210"/>
      <c r="I83" s="207"/>
      <c r="J83" s="100"/>
      <c r="K83" s="102"/>
      <c r="L83" s="140"/>
      <c r="M83" s="90"/>
      <c r="N83" s="113"/>
    </row>
    <row r="84" spans="1:14">
      <c r="A84" s="95"/>
      <c r="B84" s="211" t="s">
        <v>307</v>
      </c>
      <c r="C84" s="212">
        <v>1</v>
      </c>
      <c r="D84" s="207" t="s">
        <v>308</v>
      </c>
      <c r="E84" s="208" t="s">
        <v>309</v>
      </c>
      <c r="F84" s="208">
        <v>1</v>
      </c>
      <c r="G84" s="213">
        <v>20000</v>
      </c>
      <c r="H84" s="210">
        <f>C84*F84*G84</f>
        <v>20000</v>
      </c>
      <c r="I84" s="207"/>
      <c r="J84" s="141"/>
      <c r="K84" s="142"/>
      <c r="L84" s="143"/>
      <c r="M84" s="113"/>
      <c r="N84" s="113"/>
    </row>
    <row r="85" spans="1:14">
      <c r="A85" s="95"/>
      <c r="B85" s="211" t="s">
        <v>310</v>
      </c>
      <c r="C85" s="212">
        <v>1</v>
      </c>
      <c r="D85" s="207" t="s">
        <v>308</v>
      </c>
      <c r="E85" s="208" t="s">
        <v>309</v>
      </c>
      <c r="F85" s="208">
        <v>1</v>
      </c>
      <c r="G85" s="213">
        <v>30000</v>
      </c>
      <c r="H85" s="210">
        <f>C85*F85*G85</f>
        <v>30000</v>
      </c>
      <c r="I85" s="207"/>
      <c r="J85" s="144"/>
      <c r="K85" s="142"/>
      <c r="L85" s="143"/>
      <c r="M85" s="113"/>
      <c r="N85" s="113"/>
    </row>
    <row r="86" spans="1:14">
      <c r="A86" s="95"/>
      <c r="B86" s="211" t="s">
        <v>307</v>
      </c>
      <c r="C86" s="206"/>
      <c r="D86" s="207"/>
      <c r="E86" s="208" t="s">
        <v>309</v>
      </c>
      <c r="F86" s="208">
        <v>1</v>
      </c>
      <c r="G86" s="213"/>
      <c r="H86" s="210">
        <f>F86*G86</f>
        <v>0</v>
      </c>
      <c r="I86" s="207"/>
      <c r="J86" s="138"/>
      <c r="K86" s="131"/>
      <c r="L86" s="132"/>
      <c r="M86" s="113"/>
      <c r="N86" s="90"/>
    </row>
    <row r="87" spans="1:14">
      <c r="A87" s="95"/>
      <c r="B87" s="211" t="s">
        <v>310</v>
      </c>
      <c r="C87" s="206"/>
      <c r="D87" s="207"/>
      <c r="E87" s="208" t="s">
        <v>309</v>
      </c>
      <c r="F87" s="208">
        <v>1</v>
      </c>
      <c r="G87" s="213"/>
      <c r="H87" s="210">
        <f>F87*G87</f>
        <v>0</v>
      </c>
      <c r="I87" s="207"/>
      <c r="J87" s="138"/>
      <c r="K87" s="131"/>
      <c r="L87" s="132"/>
      <c r="M87" s="113"/>
      <c r="N87" s="113"/>
    </row>
    <row r="88" spans="1:14">
      <c r="A88" s="95"/>
      <c r="B88" s="135"/>
      <c r="C88" s="131"/>
      <c r="D88" s="98"/>
      <c r="E88" s="99"/>
      <c r="F88" s="99"/>
      <c r="G88" s="100"/>
      <c r="H88" s="101"/>
      <c r="I88" s="98"/>
      <c r="J88" s="138"/>
      <c r="K88" s="131"/>
      <c r="L88" s="132"/>
      <c r="M88" s="113"/>
      <c r="N88" s="113"/>
    </row>
    <row r="89" spans="1:14">
      <c r="A89" s="95"/>
      <c r="B89" s="122" t="s">
        <v>261</v>
      </c>
      <c r="C89" s="145"/>
      <c r="D89" s="146"/>
      <c r="E89" s="147"/>
      <c r="F89" s="147"/>
      <c r="G89" s="148"/>
      <c r="H89" s="149">
        <f>SUM(H68:H87)</f>
        <v>275875</v>
      </c>
      <c r="I89" s="129"/>
      <c r="J89" s="80"/>
      <c r="K89" s="73"/>
      <c r="L89" s="132"/>
      <c r="M89" s="113"/>
      <c r="N89" s="113"/>
    </row>
    <row r="90" spans="1:14">
      <c r="A90" s="95"/>
      <c r="B90" s="102"/>
      <c r="C90" s="131"/>
      <c r="D90" s="98"/>
      <c r="E90" s="99"/>
      <c r="F90" s="99"/>
      <c r="G90" s="138"/>
      <c r="H90" s="150"/>
      <c r="I90" s="98"/>
      <c r="J90" s="138"/>
      <c r="K90" s="131"/>
      <c r="L90" s="132"/>
      <c r="M90" s="113"/>
      <c r="N90" s="113"/>
    </row>
    <row r="91" spans="1:14">
      <c r="A91" s="95" t="s">
        <v>262</v>
      </c>
      <c r="B91" s="130" t="s">
        <v>263</v>
      </c>
      <c r="D91" s="98"/>
      <c r="E91" s="99"/>
      <c r="F91" s="99"/>
      <c r="G91" s="138"/>
      <c r="H91" s="150"/>
      <c r="I91" s="98">
        <f>SUM(H92:H94)</f>
        <v>60000</v>
      </c>
      <c r="J91" s="138"/>
      <c r="K91" s="131"/>
      <c r="L91" s="132"/>
      <c r="M91" s="113"/>
      <c r="N91" s="113"/>
    </row>
    <row r="92" spans="1:14">
      <c r="A92" s="95"/>
      <c r="B92" s="135" t="s">
        <v>264</v>
      </c>
      <c r="C92" s="105">
        <v>5</v>
      </c>
      <c r="D92" s="98" t="s">
        <v>184</v>
      </c>
      <c r="E92" s="99" t="s">
        <v>185</v>
      </c>
      <c r="F92" s="99">
        <v>0</v>
      </c>
      <c r="G92" s="134">
        <v>1000</v>
      </c>
      <c r="H92" s="101">
        <f>C92*F92*G92</f>
        <v>0</v>
      </c>
      <c r="I92" s="98"/>
      <c r="J92" s="138"/>
      <c r="K92" s="131"/>
      <c r="L92" s="132"/>
      <c r="M92" s="113"/>
      <c r="N92" s="113"/>
    </row>
    <row r="93" spans="1:14">
      <c r="A93" s="95"/>
      <c r="B93" s="135" t="s">
        <v>265</v>
      </c>
      <c r="C93" s="105">
        <v>2</v>
      </c>
      <c r="D93" s="98" t="s">
        <v>184</v>
      </c>
      <c r="E93" s="99" t="s">
        <v>266</v>
      </c>
      <c r="F93" s="99">
        <v>0</v>
      </c>
      <c r="G93" s="134">
        <v>2000</v>
      </c>
      <c r="H93" s="101">
        <f>C93*F93*G93</f>
        <v>0</v>
      </c>
      <c r="I93" s="98"/>
      <c r="J93" s="100"/>
      <c r="K93" s="102"/>
      <c r="L93" s="152"/>
      <c r="M93" s="153"/>
      <c r="N93" s="113"/>
    </row>
    <row r="94" spans="1:14">
      <c r="A94" s="95"/>
      <c r="B94" s="135" t="s">
        <v>267</v>
      </c>
      <c r="C94" s="105">
        <v>3</v>
      </c>
      <c r="D94" s="98" t="s">
        <v>184</v>
      </c>
      <c r="E94" s="99" t="s">
        <v>266</v>
      </c>
      <c r="F94" s="119">
        <v>2</v>
      </c>
      <c r="G94" s="134">
        <v>10000</v>
      </c>
      <c r="H94" s="101">
        <f>C94*F94*G94</f>
        <v>60000</v>
      </c>
      <c r="I94" s="98"/>
      <c r="J94" s="100"/>
      <c r="K94" s="102"/>
      <c r="L94" s="152"/>
      <c r="M94" s="153"/>
      <c r="N94" s="113"/>
    </row>
    <row r="95" spans="1:14">
      <c r="A95" s="95"/>
      <c r="B95" s="102"/>
      <c r="C95" s="131"/>
      <c r="D95" s="98"/>
      <c r="E95" s="99"/>
      <c r="F95" s="99"/>
      <c r="G95" s="138"/>
      <c r="H95" s="150"/>
      <c r="I95" s="98"/>
      <c r="J95" s="138"/>
      <c r="K95" s="131"/>
      <c r="L95" s="132"/>
      <c r="M95" s="113"/>
      <c r="N95" s="113"/>
    </row>
    <row r="96" spans="1:14">
      <c r="A96" s="95"/>
      <c r="B96" s="154" t="s">
        <v>268</v>
      </c>
      <c r="C96" s="145"/>
      <c r="D96" s="146"/>
      <c r="E96" s="147"/>
      <c r="F96" s="147"/>
      <c r="G96" s="148"/>
      <c r="H96" s="149">
        <f>SUM(H92:H94)</f>
        <v>60000</v>
      </c>
      <c r="I96" s="129"/>
      <c r="J96" s="80"/>
      <c r="K96" s="73"/>
      <c r="L96" s="132"/>
      <c r="M96" s="113"/>
      <c r="N96" s="153"/>
    </row>
    <row r="97" spans="1:14">
      <c r="A97" s="95"/>
      <c r="B97" s="102"/>
      <c r="C97" s="131"/>
      <c r="D97" s="98"/>
      <c r="E97" s="99"/>
      <c r="F97" s="99"/>
      <c r="G97" s="138"/>
      <c r="H97" s="150"/>
      <c r="I97" s="98"/>
      <c r="J97" s="138"/>
      <c r="K97" s="131"/>
      <c r="L97" s="132"/>
      <c r="M97" s="113"/>
      <c r="N97" s="153"/>
    </row>
    <row r="98" spans="1:14">
      <c r="A98" s="95" t="s">
        <v>269</v>
      </c>
      <c r="B98" s="155" t="s">
        <v>270</v>
      </c>
      <c r="C98" s="131">
        <f>ROUNDDOWN(F98/3+(F98/12),0)</f>
        <v>6</v>
      </c>
      <c r="D98" s="98" t="s">
        <v>231</v>
      </c>
      <c r="E98" s="99" t="s">
        <v>185</v>
      </c>
      <c r="F98" s="99">
        <f>$C$13</f>
        <v>15</v>
      </c>
      <c r="G98" s="100">
        <f>$E$12*800</f>
        <v>1600</v>
      </c>
      <c r="H98" s="101">
        <f>C98*G98</f>
        <v>9600</v>
      </c>
      <c r="I98" s="98">
        <f>SUM(H98)</f>
        <v>9600</v>
      </c>
      <c r="J98" s="138" t="s">
        <v>271</v>
      </c>
      <c r="K98" s="102"/>
      <c r="L98" s="156"/>
      <c r="M98" s="113"/>
      <c r="N98" s="113"/>
    </row>
    <row r="99" spans="1:14">
      <c r="A99" s="95"/>
      <c r="B99" s="102"/>
      <c r="C99" s="131"/>
      <c r="D99" s="98"/>
      <c r="E99" s="99"/>
      <c r="F99" s="99"/>
      <c r="G99" s="138"/>
      <c r="H99" s="150"/>
      <c r="I99" s="98"/>
      <c r="J99" s="138"/>
      <c r="K99" s="102"/>
      <c r="L99" s="132"/>
      <c r="M99" s="113"/>
      <c r="N99" s="113"/>
    </row>
    <row r="100" spans="1:14">
      <c r="A100" s="95"/>
      <c r="B100" s="154" t="s">
        <v>272</v>
      </c>
      <c r="C100" s="145"/>
      <c r="D100" s="146"/>
      <c r="E100" s="147"/>
      <c r="F100" s="147"/>
      <c r="G100" s="148"/>
      <c r="H100" s="149">
        <f>H98</f>
        <v>9600</v>
      </c>
      <c r="I100" s="98"/>
      <c r="J100" s="138"/>
      <c r="K100" s="102"/>
      <c r="L100" s="132"/>
      <c r="M100" s="113"/>
      <c r="N100" s="113"/>
    </row>
    <row r="101" spans="1:14">
      <c r="A101" s="157"/>
      <c r="B101" s="158"/>
      <c r="C101" s="131"/>
      <c r="D101" s="98"/>
      <c r="E101" s="99"/>
      <c r="F101" s="99"/>
      <c r="G101" s="100"/>
      <c r="H101" s="101"/>
      <c r="I101" s="98"/>
      <c r="J101" s="100"/>
      <c r="K101" s="102"/>
      <c r="L101" s="152"/>
      <c r="M101" s="113"/>
      <c r="N101" s="113"/>
    </row>
    <row r="102" spans="1:14">
      <c r="A102" s="95" t="s">
        <v>273</v>
      </c>
      <c r="B102" s="130" t="s">
        <v>274</v>
      </c>
      <c r="C102" s="131"/>
      <c r="D102" s="98"/>
      <c r="E102" s="99" t="s">
        <v>199</v>
      </c>
      <c r="F102" s="99">
        <v>1</v>
      </c>
      <c r="G102" s="100">
        <f>J102*L102</f>
        <v>0</v>
      </c>
      <c r="H102" s="101">
        <f>F102*G102</f>
        <v>0</v>
      </c>
      <c r="I102" s="98">
        <f>SUM(H102)</f>
        <v>0</v>
      </c>
      <c r="J102" s="159">
        <f>$J$9</f>
        <v>0</v>
      </c>
      <c r="K102" s="160" t="s">
        <v>275</v>
      </c>
      <c r="L102" s="156">
        <v>1E-3</v>
      </c>
      <c r="M102" s="153"/>
      <c r="N102" s="113"/>
    </row>
    <row r="103" spans="1:14">
      <c r="A103" s="95"/>
      <c r="B103" s="130"/>
      <c r="C103" s="131"/>
      <c r="D103" s="98"/>
      <c r="E103" s="99"/>
      <c r="F103" s="99"/>
      <c r="G103" s="100"/>
      <c r="H103" s="101"/>
      <c r="I103" s="98"/>
      <c r="J103" s="100"/>
      <c r="K103" s="160"/>
      <c r="L103" s="152"/>
      <c r="M103" s="153"/>
      <c r="N103" s="113"/>
    </row>
    <row r="104" spans="1:14">
      <c r="A104" s="95"/>
      <c r="B104" s="154" t="s">
        <v>276</v>
      </c>
      <c r="C104" s="145"/>
      <c r="D104" s="146"/>
      <c r="E104" s="147"/>
      <c r="F104" s="147"/>
      <c r="G104" s="148"/>
      <c r="H104" s="149">
        <f>H102</f>
        <v>0</v>
      </c>
      <c r="I104" s="98"/>
      <c r="J104" s="100"/>
      <c r="K104" s="160"/>
      <c r="L104" s="152"/>
      <c r="M104" s="153"/>
      <c r="N104" s="113"/>
    </row>
    <row r="105" spans="1:14">
      <c r="A105" s="95"/>
      <c r="B105" s="130"/>
      <c r="C105" s="131"/>
      <c r="D105" s="98"/>
      <c r="E105" s="99"/>
      <c r="F105" s="99"/>
      <c r="G105" s="100"/>
      <c r="H105" s="101"/>
      <c r="I105" s="98"/>
      <c r="J105" s="100"/>
      <c r="K105" s="160"/>
      <c r="L105" s="152"/>
      <c r="M105" s="153"/>
      <c r="N105" s="153"/>
    </row>
    <row r="106" spans="1:14">
      <c r="A106" s="95" t="s">
        <v>277</v>
      </c>
      <c r="B106" s="130" t="s">
        <v>278</v>
      </c>
      <c r="C106" s="131"/>
      <c r="D106" s="98"/>
      <c r="E106" s="99" t="s">
        <v>199</v>
      </c>
      <c r="F106" s="99">
        <v>1</v>
      </c>
      <c r="G106" s="100">
        <f>J106*L106</f>
        <v>0</v>
      </c>
      <c r="H106" s="101">
        <f>F106*G106</f>
        <v>0</v>
      </c>
      <c r="I106" s="98">
        <f>SUM(H106)</f>
        <v>0</v>
      </c>
      <c r="J106" s="159">
        <f>$J$9</f>
        <v>0</v>
      </c>
      <c r="K106" s="160" t="s">
        <v>275</v>
      </c>
      <c r="L106" s="156">
        <v>1E-3</v>
      </c>
      <c r="M106" s="153"/>
      <c r="N106" s="153"/>
    </row>
    <row r="107" spans="1:14">
      <c r="A107" s="95"/>
      <c r="B107" s="130"/>
      <c r="C107" s="131"/>
      <c r="D107" s="98"/>
      <c r="E107" s="99"/>
      <c r="F107" s="99"/>
      <c r="G107" s="100"/>
      <c r="H107" s="101"/>
      <c r="I107" s="98"/>
      <c r="J107" s="100"/>
      <c r="K107" s="160"/>
      <c r="L107" s="152"/>
      <c r="M107" s="153"/>
      <c r="N107" s="153"/>
    </row>
    <row r="108" spans="1:14">
      <c r="A108" s="95"/>
      <c r="B108" s="154" t="s">
        <v>279</v>
      </c>
      <c r="C108" s="145"/>
      <c r="D108" s="146"/>
      <c r="E108" s="147"/>
      <c r="F108" s="147"/>
      <c r="G108" s="148"/>
      <c r="H108" s="149">
        <f>H106</f>
        <v>0</v>
      </c>
      <c r="I108" s="98"/>
      <c r="J108" s="100"/>
      <c r="K108" s="160"/>
      <c r="L108" s="152"/>
      <c r="M108" s="153"/>
      <c r="N108" s="153"/>
    </row>
    <row r="109" spans="1:14">
      <c r="A109" s="95"/>
      <c r="B109" s="130"/>
      <c r="C109" s="131"/>
      <c r="D109" s="98"/>
      <c r="E109" s="99"/>
      <c r="F109" s="99"/>
      <c r="G109" s="100"/>
      <c r="H109" s="101"/>
      <c r="I109" s="98"/>
      <c r="J109" s="100"/>
      <c r="K109" s="160"/>
      <c r="L109" s="152"/>
      <c r="M109" s="153"/>
      <c r="N109" s="153"/>
    </row>
    <row r="110" spans="1:14">
      <c r="A110" s="95" t="s">
        <v>280</v>
      </c>
      <c r="B110" s="130" t="s">
        <v>281</v>
      </c>
      <c r="C110" s="131"/>
      <c r="D110" s="98"/>
      <c r="E110" s="99" t="s">
        <v>199</v>
      </c>
      <c r="F110" s="99">
        <v>1</v>
      </c>
      <c r="G110" s="100">
        <f>J110*L110</f>
        <v>0</v>
      </c>
      <c r="H110" s="101">
        <f>F110*G110</f>
        <v>0</v>
      </c>
      <c r="I110" s="98">
        <f>SUM(H110)</f>
        <v>0</v>
      </c>
      <c r="J110" s="159">
        <f>$J$9</f>
        <v>0</v>
      </c>
      <c r="K110" s="160" t="s">
        <v>275</v>
      </c>
      <c r="L110" s="156">
        <v>1.6000000000000001E-3</v>
      </c>
      <c r="M110" s="153"/>
      <c r="N110" s="153"/>
    </row>
    <row r="111" spans="1:14">
      <c r="A111" s="95"/>
      <c r="B111" s="130"/>
      <c r="C111" s="131"/>
      <c r="D111" s="98"/>
      <c r="E111" s="99"/>
      <c r="F111" s="99"/>
      <c r="G111" s="100"/>
      <c r="H111" s="101"/>
      <c r="I111" s="98"/>
      <c r="J111" s="100"/>
      <c r="K111" s="160"/>
      <c r="L111" s="152"/>
      <c r="M111" s="153"/>
      <c r="N111" s="153"/>
    </row>
    <row r="112" spans="1:14">
      <c r="A112" s="95"/>
      <c r="B112" s="154" t="s">
        <v>282</v>
      </c>
      <c r="C112" s="145"/>
      <c r="D112" s="146"/>
      <c r="E112" s="147"/>
      <c r="F112" s="147"/>
      <c r="G112" s="148"/>
      <c r="H112" s="149">
        <f>H110</f>
        <v>0</v>
      </c>
      <c r="I112" s="98"/>
      <c r="J112" s="100"/>
      <c r="K112" s="160"/>
      <c r="L112" s="152"/>
      <c r="M112" s="153"/>
      <c r="N112" s="153"/>
    </row>
    <row r="113" spans="1:14">
      <c r="A113" s="95"/>
      <c r="B113" s="130"/>
      <c r="C113" s="131"/>
      <c r="D113" s="98"/>
      <c r="E113" s="99"/>
      <c r="F113" s="99"/>
      <c r="G113" s="100"/>
      <c r="H113" s="101"/>
      <c r="I113" s="98"/>
      <c r="J113" s="100"/>
      <c r="K113" s="160"/>
      <c r="L113" s="152"/>
      <c r="M113" s="153"/>
      <c r="N113" s="153"/>
    </row>
    <row r="114" spans="1:14">
      <c r="A114" s="95" t="s">
        <v>283</v>
      </c>
      <c r="B114" s="130" t="s">
        <v>284</v>
      </c>
      <c r="C114" s="161" t="s">
        <v>285</v>
      </c>
      <c r="D114" s="98" t="s">
        <v>286</v>
      </c>
      <c r="E114" s="99"/>
      <c r="F114" s="99"/>
      <c r="G114" s="100"/>
      <c r="H114" s="101"/>
      <c r="I114" s="98">
        <f>SUM(H115:H120)</f>
        <v>0</v>
      </c>
      <c r="J114" s="100"/>
      <c r="K114" s="160"/>
      <c r="L114" s="156"/>
      <c r="M114" s="153"/>
      <c r="N114" s="153"/>
    </row>
    <row r="115" spans="1:14">
      <c r="A115" s="95"/>
      <c r="B115" s="135" t="s">
        <v>284</v>
      </c>
      <c r="C115" s="162">
        <v>0.04</v>
      </c>
      <c r="D115" s="163">
        <v>0.1</v>
      </c>
      <c r="E115" s="99" t="s">
        <v>199</v>
      </c>
      <c r="F115" s="99">
        <v>1</v>
      </c>
      <c r="G115" s="100">
        <f>$J$115*C115*D115</f>
        <v>0</v>
      </c>
      <c r="H115" s="101">
        <f>F115*G115</f>
        <v>0</v>
      </c>
      <c r="I115" s="98"/>
      <c r="J115" s="159">
        <f>$J$9</f>
        <v>0</v>
      </c>
      <c r="K115" s="160"/>
      <c r="L115" s="164"/>
      <c r="M115" s="153"/>
      <c r="N115" s="153"/>
    </row>
    <row r="116" spans="1:14">
      <c r="A116" s="95"/>
      <c r="B116" s="130"/>
      <c r="C116" s="161"/>
      <c r="D116" s="98"/>
      <c r="E116" s="99"/>
      <c r="F116" s="99"/>
      <c r="G116" s="100"/>
      <c r="H116" s="101"/>
      <c r="I116" s="98"/>
      <c r="J116" s="100"/>
      <c r="K116" s="160"/>
      <c r="L116" s="156"/>
      <c r="M116" s="153"/>
      <c r="N116" s="153"/>
    </row>
    <row r="117" spans="1:14">
      <c r="A117" s="95"/>
      <c r="B117" s="135" t="s">
        <v>287</v>
      </c>
      <c r="C117" s="162">
        <v>0.04</v>
      </c>
      <c r="D117" s="163">
        <v>0.1</v>
      </c>
      <c r="E117" s="99" t="s">
        <v>185</v>
      </c>
      <c r="F117" s="165"/>
      <c r="G117" s="100">
        <f>$J$117*C117*D117/12</f>
        <v>0</v>
      </c>
      <c r="H117" s="101">
        <f>F117*G117</f>
        <v>0</v>
      </c>
      <c r="I117" s="98"/>
      <c r="J117" s="159">
        <f>$J$9</f>
        <v>0</v>
      </c>
      <c r="K117" s="160"/>
      <c r="L117" s="164"/>
      <c r="M117" s="153"/>
      <c r="N117" s="153"/>
    </row>
    <row r="118" spans="1:14">
      <c r="A118" s="95"/>
      <c r="B118" s="135" t="s">
        <v>288</v>
      </c>
      <c r="C118" s="162">
        <v>0.01</v>
      </c>
      <c r="D118" s="163">
        <v>0.1</v>
      </c>
      <c r="E118" s="99" t="s">
        <v>185</v>
      </c>
      <c r="F118" s="99">
        <f>$C$13</f>
        <v>15</v>
      </c>
      <c r="G118" s="100">
        <f>$J$118*C118*D118/12</f>
        <v>0</v>
      </c>
      <c r="H118" s="101">
        <f>F118*G118</f>
        <v>0</v>
      </c>
      <c r="I118" s="98"/>
      <c r="J118" s="159">
        <f>$J$9</f>
        <v>0</v>
      </c>
      <c r="K118" s="160"/>
      <c r="L118" s="164"/>
      <c r="M118" s="153"/>
      <c r="N118" s="153"/>
    </row>
    <row r="119" spans="1:14">
      <c r="A119" s="95"/>
      <c r="B119" s="135" t="s">
        <v>289</v>
      </c>
      <c r="C119" s="162">
        <v>0.04</v>
      </c>
      <c r="D119" s="163">
        <v>0.1</v>
      </c>
      <c r="E119" s="99" t="s">
        <v>185</v>
      </c>
      <c r="F119" s="99">
        <f>ROUND($C$13/3,0)</f>
        <v>5</v>
      </c>
      <c r="G119" s="100">
        <f>$J$119*C119*D119/12</f>
        <v>0</v>
      </c>
      <c r="H119" s="101">
        <f>F119*G119</f>
        <v>0</v>
      </c>
      <c r="I119" s="98"/>
      <c r="J119" s="159">
        <f>$J$9</f>
        <v>0</v>
      </c>
      <c r="K119" s="160"/>
      <c r="L119" s="164"/>
      <c r="M119" s="153"/>
      <c r="N119" s="153"/>
    </row>
    <row r="120" spans="1:14">
      <c r="A120" s="95"/>
      <c r="B120" s="135" t="s">
        <v>290</v>
      </c>
      <c r="C120" s="162">
        <v>0.01</v>
      </c>
      <c r="D120" s="166">
        <v>0.01</v>
      </c>
      <c r="E120" s="99" t="s">
        <v>291</v>
      </c>
      <c r="F120" s="165">
        <v>3</v>
      </c>
      <c r="G120" s="100">
        <f>$J$120*C120*D120</f>
        <v>0</v>
      </c>
      <c r="H120" s="101">
        <f>F120*G120</f>
        <v>0</v>
      </c>
      <c r="I120" s="98"/>
      <c r="J120" s="159">
        <f>$J$9</f>
        <v>0</v>
      </c>
      <c r="K120" s="160"/>
      <c r="L120" s="164"/>
      <c r="M120" s="153"/>
      <c r="N120" s="153"/>
    </row>
    <row r="121" spans="1:14">
      <c r="A121" s="95"/>
      <c r="B121" s="130"/>
      <c r="C121" s="131"/>
      <c r="D121" s="98"/>
      <c r="E121" s="99"/>
      <c r="F121" s="99"/>
      <c r="G121" s="100"/>
      <c r="H121" s="101"/>
      <c r="I121" s="98"/>
      <c r="J121" s="100"/>
      <c r="K121" s="160"/>
      <c r="L121" s="152"/>
      <c r="M121" s="153"/>
      <c r="N121" s="153"/>
    </row>
    <row r="122" spans="1:14">
      <c r="A122" s="95"/>
      <c r="B122" s="154" t="s">
        <v>292</v>
      </c>
      <c r="C122" s="145"/>
      <c r="D122" s="146"/>
      <c r="E122" s="147"/>
      <c r="F122" s="147"/>
      <c r="G122" s="148"/>
      <c r="H122" s="149">
        <f>SUM(H115:H121)</f>
        <v>0</v>
      </c>
      <c r="I122" s="98"/>
      <c r="J122" s="100"/>
      <c r="K122" s="160"/>
      <c r="L122" s="152"/>
      <c r="M122" s="153"/>
      <c r="N122" s="153"/>
    </row>
    <row r="123" spans="1:14">
      <c r="A123" s="95"/>
      <c r="B123" s="130"/>
      <c r="C123" s="131"/>
      <c r="D123" s="98"/>
      <c r="E123" s="99"/>
      <c r="F123" s="99"/>
      <c r="G123" s="100"/>
      <c r="H123" s="101"/>
      <c r="I123" s="98"/>
      <c r="J123" s="100"/>
      <c r="K123" s="160"/>
      <c r="L123" s="152"/>
      <c r="M123" s="153"/>
      <c r="N123" s="153"/>
    </row>
    <row r="124" spans="1:14">
      <c r="A124" s="95" t="s">
        <v>293</v>
      </c>
      <c r="B124" s="130" t="s">
        <v>294</v>
      </c>
      <c r="C124" s="131"/>
      <c r="D124" s="98"/>
      <c r="E124" s="99" t="s">
        <v>199</v>
      </c>
      <c r="F124" s="99">
        <v>1</v>
      </c>
      <c r="G124" s="100">
        <f>ROUND(J124*L124,-3)</f>
        <v>0</v>
      </c>
      <c r="H124" s="101">
        <f>F124*G124</f>
        <v>0</v>
      </c>
      <c r="I124" s="98">
        <f>SUM(H124)</f>
        <v>0</v>
      </c>
      <c r="J124" s="159">
        <f>$J$9</f>
        <v>0</v>
      </c>
      <c r="K124" s="160" t="s">
        <v>275</v>
      </c>
      <c r="L124" s="167">
        <v>8.0000000000000002E-3</v>
      </c>
      <c r="M124" s="153"/>
      <c r="N124" s="153"/>
    </row>
    <row r="125" spans="1:14">
      <c r="A125" s="95"/>
      <c r="B125" s="130"/>
      <c r="C125" s="131"/>
      <c r="D125" s="98"/>
      <c r="E125" s="99"/>
      <c r="F125" s="99"/>
      <c r="G125" s="100"/>
      <c r="H125" s="101"/>
      <c r="I125" s="98"/>
      <c r="J125" s="100"/>
      <c r="K125" s="160"/>
      <c r="L125" s="152"/>
      <c r="M125" s="153"/>
      <c r="N125" s="153"/>
    </row>
    <row r="126" spans="1:14">
      <c r="A126" s="95"/>
      <c r="B126" s="154" t="s">
        <v>295</v>
      </c>
      <c r="C126" s="145"/>
      <c r="D126" s="146"/>
      <c r="E126" s="147"/>
      <c r="F126" s="147"/>
      <c r="G126" s="148"/>
      <c r="H126" s="149">
        <f>SUM(H124:H125)</f>
        <v>0</v>
      </c>
      <c r="I126" s="98"/>
      <c r="J126" s="100"/>
      <c r="K126" s="160"/>
      <c r="L126" s="152"/>
      <c r="M126" s="153"/>
      <c r="N126" s="153"/>
    </row>
    <row r="127" spans="1:14">
      <c r="A127" s="95"/>
      <c r="B127" s="102"/>
      <c r="C127" s="131"/>
      <c r="D127" s="98"/>
      <c r="E127" s="99"/>
      <c r="F127" s="99"/>
      <c r="G127" s="100"/>
      <c r="H127" s="101"/>
      <c r="I127" s="98"/>
      <c r="J127" s="100"/>
      <c r="K127" s="102"/>
      <c r="L127" s="152"/>
      <c r="M127" s="153"/>
      <c r="N127" s="153"/>
    </row>
    <row r="128" spans="1:14">
      <c r="A128" s="95"/>
      <c r="B128" s="100"/>
      <c r="C128" s="131"/>
      <c r="D128" s="98"/>
      <c r="E128" s="99"/>
      <c r="F128" s="99"/>
      <c r="G128" s="100"/>
      <c r="H128" s="101"/>
      <c r="I128" s="98"/>
      <c r="J128" s="100"/>
      <c r="K128" s="102"/>
      <c r="L128" s="140"/>
      <c r="M128" s="90"/>
      <c r="N128" s="153"/>
    </row>
    <row r="129" spans="1:14">
      <c r="A129" s="95"/>
      <c r="B129" s="168" t="s">
        <v>296</v>
      </c>
      <c r="C129" s="169"/>
      <c r="D129" s="170"/>
      <c r="E129" s="171"/>
      <c r="F129" s="171"/>
      <c r="G129" s="172"/>
      <c r="H129" s="173">
        <f>H35+H64+H89+H96+H100+H104+H108+H112+H126+H122</f>
        <v>3666475</v>
      </c>
      <c r="I129" s="98"/>
      <c r="J129" s="100"/>
      <c r="K129" s="102"/>
      <c r="L129" s="140"/>
      <c r="M129" s="90"/>
      <c r="N129" s="153"/>
    </row>
    <row r="130" spans="1:14">
      <c r="M130" s="90"/>
      <c r="N130" s="153"/>
    </row>
    <row r="131" spans="1:14">
      <c r="N131" s="90"/>
    </row>
    <row r="132" spans="1:14">
      <c r="N132" s="90"/>
    </row>
    <row r="133" spans="1:14">
      <c r="N133" s="90"/>
    </row>
    <row r="144" spans="1:14">
      <c r="B144" s="37" t="s">
        <v>297</v>
      </c>
    </row>
  </sheetData>
  <protectedRanges>
    <protectedRange sqref="F94" name="範圍29"/>
    <protectedRange sqref="F120" name="範圍27"/>
    <protectedRange sqref="F117" name="範圍26"/>
    <protectedRange sqref="G92:G94" name="範圍24"/>
    <protectedRange sqref="C92:C94" name="範圍23"/>
    <protectedRange sqref="G84:G87" name="範圍22"/>
    <protectedRange sqref="C84:C85" name="範圍21"/>
    <protectedRange sqref="C75:C79" name="範圍20"/>
    <protectedRange sqref="C71" name="範圍19"/>
    <protectedRange sqref="G61:G62" name="範圍18"/>
    <protectedRange sqref="C62" name="範圍17"/>
    <protectedRange sqref="G59" name="範圍16"/>
    <protectedRange sqref="C59" name="範圍15"/>
    <protectedRange sqref="C56" name="範圍14"/>
    <protectedRange sqref="G56" name="範圍13"/>
    <protectedRange sqref="G54" name="範圍12"/>
    <protectedRange sqref="G33" name="範圍6"/>
    <protectedRange sqref="C28:C31" name="範圍5"/>
    <protectedRange sqref="C13:C21" name="範圍1"/>
    <protectedRange sqref="B23" name="範圍2"/>
    <protectedRange sqref="C23:C26" name="範圍3"/>
    <protectedRange sqref="B25" name="範圍4"/>
    <protectedRange sqref="C38:C42" name="範圍7"/>
    <protectedRange sqref="G38:G42" name="範圍8"/>
    <protectedRange sqref="C46:C48" name="範圍9"/>
    <protectedRange sqref="C51:C52" name="範圍10"/>
    <protectedRange sqref="G50:G52" name="範圍11"/>
    <protectedRange sqref="H8" name="範圍25"/>
    <protectedRange sqref="D120" name="範圍28"/>
  </protectedRanges>
  <mergeCells count="2">
    <mergeCell ref="A1:L1"/>
    <mergeCell ref="C12:D12"/>
  </mergeCells>
  <phoneticPr fontId="3" type="noConversion"/>
  <hyperlinks>
    <hyperlink ref="M1" location="成本分析!A1" display="回上一頁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G21" sqref="G21"/>
    </sheetView>
  </sheetViews>
  <sheetFormatPr defaultRowHeight="13.8"/>
  <cols>
    <col min="1" max="1" width="8.88671875" style="321"/>
    <col min="2" max="2" width="9.33203125" style="321" customWidth="1"/>
    <col min="3" max="3" width="34.77734375" style="321" customWidth="1"/>
    <col min="4" max="4" width="5.88671875" style="321" customWidth="1"/>
    <col min="5" max="5" width="9.33203125" style="321" customWidth="1"/>
    <col min="6" max="6" width="12.109375" style="335" customWidth="1"/>
    <col min="7" max="7" width="12.21875" style="335" customWidth="1"/>
    <col min="8" max="8" width="18.109375" style="321" customWidth="1"/>
    <col min="9" max="9" width="6.33203125" style="336" customWidth="1"/>
    <col min="10" max="10" width="8" style="336" customWidth="1"/>
    <col min="11" max="12" width="6.33203125" style="336" customWidth="1"/>
    <col min="13" max="167" width="8.88671875" style="321"/>
    <col min="168" max="168" width="9.33203125" style="321" customWidth="1"/>
    <col min="169" max="169" width="34.77734375" style="321" customWidth="1"/>
    <col min="170" max="170" width="5.88671875" style="321" customWidth="1"/>
    <col min="171" max="171" width="9.33203125" style="321" customWidth="1"/>
    <col min="172" max="172" width="9" style="321" customWidth="1"/>
    <col min="173" max="173" width="11.109375" style="321" customWidth="1"/>
    <col min="174" max="174" width="18.109375" style="321" customWidth="1"/>
    <col min="175" max="175" width="6.33203125" style="321" customWidth="1"/>
    <col min="176" max="176" width="8" style="321" customWidth="1"/>
    <col min="177" max="178" width="6.33203125" style="321" customWidth="1"/>
    <col min="179" max="180" width="8" style="321" customWidth="1"/>
    <col min="181" max="182" width="4.77734375" style="321" customWidth="1"/>
    <col min="183" max="186" width="7.77734375" style="321" customWidth="1"/>
    <col min="187" max="187" width="7.88671875" style="321" customWidth="1"/>
    <col min="188" max="188" width="7.6640625" style="321" customWidth="1"/>
    <col min="189" max="189" width="7.109375" style="321" customWidth="1"/>
    <col min="190" max="190" width="7.21875" style="321" customWidth="1"/>
    <col min="191" max="191" width="7.33203125" style="321" customWidth="1"/>
    <col min="192" max="192" width="5.6640625" style="321" customWidth="1"/>
    <col min="193" max="193" width="6" style="321" customWidth="1"/>
    <col min="194" max="194" width="8" style="321" customWidth="1"/>
    <col min="195" max="204" width="7.77734375" style="321" customWidth="1"/>
    <col min="205" max="205" width="5.44140625" style="321" customWidth="1"/>
    <col min="206" max="206" width="5.77734375" style="321" customWidth="1"/>
    <col min="207" max="423" width="8.88671875" style="321"/>
    <col min="424" max="424" width="9.33203125" style="321" customWidth="1"/>
    <col min="425" max="425" width="34.77734375" style="321" customWidth="1"/>
    <col min="426" max="426" width="5.88671875" style="321" customWidth="1"/>
    <col min="427" max="427" width="9.33203125" style="321" customWidth="1"/>
    <col min="428" max="428" width="9" style="321" customWidth="1"/>
    <col min="429" max="429" width="11.109375" style="321" customWidth="1"/>
    <col min="430" max="430" width="18.109375" style="321" customWidth="1"/>
    <col min="431" max="431" width="6.33203125" style="321" customWidth="1"/>
    <col min="432" max="432" width="8" style="321" customWidth="1"/>
    <col min="433" max="434" width="6.33203125" style="321" customWidth="1"/>
    <col min="435" max="436" width="8" style="321" customWidth="1"/>
    <col min="437" max="438" width="4.77734375" style="321" customWidth="1"/>
    <col min="439" max="442" width="7.77734375" style="321" customWidth="1"/>
    <col min="443" max="443" width="7.88671875" style="321" customWidth="1"/>
    <col min="444" max="444" width="7.6640625" style="321" customWidth="1"/>
    <col min="445" max="445" width="7.109375" style="321" customWidth="1"/>
    <col min="446" max="446" width="7.21875" style="321" customWidth="1"/>
    <col min="447" max="447" width="7.33203125" style="321" customWidth="1"/>
    <col min="448" max="448" width="5.6640625" style="321" customWidth="1"/>
    <col min="449" max="449" width="6" style="321" customWidth="1"/>
    <col min="450" max="450" width="8" style="321" customWidth="1"/>
    <col min="451" max="460" width="7.77734375" style="321" customWidth="1"/>
    <col min="461" max="461" width="5.44140625" style="321" customWidth="1"/>
    <col min="462" max="462" width="5.77734375" style="321" customWidth="1"/>
    <col min="463" max="679" width="8.88671875" style="321"/>
    <col min="680" max="680" width="9.33203125" style="321" customWidth="1"/>
    <col min="681" max="681" width="34.77734375" style="321" customWidth="1"/>
    <col min="682" max="682" width="5.88671875" style="321" customWidth="1"/>
    <col min="683" max="683" width="9.33203125" style="321" customWidth="1"/>
    <col min="684" max="684" width="9" style="321" customWidth="1"/>
    <col min="685" max="685" width="11.109375" style="321" customWidth="1"/>
    <col min="686" max="686" width="18.109375" style="321" customWidth="1"/>
    <col min="687" max="687" width="6.33203125" style="321" customWidth="1"/>
    <col min="688" max="688" width="8" style="321" customWidth="1"/>
    <col min="689" max="690" width="6.33203125" style="321" customWidth="1"/>
    <col min="691" max="692" width="8" style="321" customWidth="1"/>
    <col min="693" max="694" width="4.77734375" style="321" customWidth="1"/>
    <col min="695" max="698" width="7.77734375" style="321" customWidth="1"/>
    <col min="699" max="699" width="7.88671875" style="321" customWidth="1"/>
    <col min="700" max="700" width="7.6640625" style="321" customWidth="1"/>
    <col min="701" max="701" width="7.109375" style="321" customWidth="1"/>
    <col min="702" max="702" width="7.21875" style="321" customWidth="1"/>
    <col min="703" max="703" width="7.33203125" style="321" customWidth="1"/>
    <col min="704" max="704" width="5.6640625" style="321" customWidth="1"/>
    <col min="705" max="705" width="6" style="321" customWidth="1"/>
    <col min="706" max="706" width="8" style="321" customWidth="1"/>
    <col min="707" max="716" width="7.77734375" style="321" customWidth="1"/>
    <col min="717" max="717" width="5.44140625" style="321" customWidth="1"/>
    <col min="718" max="718" width="5.77734375" style="321" customWidth="1"/>
    <col min="719" max="935" width="8.88671875" style="321"/>
    <col min="936" max="936" width="9.33203125" style="321" customWidth="1"/>
    <col min="937" max="937" width="34.77734375" style="321" customWidth="1"/>
    <col min="938" max="938" width="5.88671875" style="321" customWidth="1"/>
    <col min="939" max="939" width="9.33203125" style="321" customWidth="1"/>
    <col min="940" max="940" width="9" style="321" customWidth="1"/>
    <col min="941" max="941" width="11.109375" style="321" customWidth="1"/>
    <col min="942" max="942" width="18.109375" style="321" customWidth="1"/>
    <col min="943" max="943" width="6.33203125" style="321" customWidth="1"/>
    <col min="944" max="944" width="8" style="321" customWidth="1"/>
    <col min="945" max="946" width="6.33203125" style="321" customWidth="1"/>
    <col min="947" max="948" width="8" style="321" customWidth="1"/>
    <col min="949" max="950" width="4.77734375" style="321" customWidth="1"/>
    <col min="951" max="954" width="7.77734375" style="321" customWidth="1"/>
    <col min="955" max="955" width="7.88671875" style="321" customWidth="1"/>
    <col min="956" max="956" width="7.6640625" style="321" customWidth="1"/>
    <col min="957" max="957" width="7.109375" style="321" customWidth="1"/>
    <col min="958" max="958" width="7.21875" style="321" customWidth="1"/>
    <col min="959" max="959" width="7.33203125" style="321" customWidth="1"/>
    <col min="960" max="960" width="5.6640625" style="321" customWidth="1"/>
    <col min="961" max="961" width="6" style="321" customWidth="1"/>
    <col min="962" max="962" width="8" style="321" customWidth="1"/>
    <col min="963" max="972" width="7.77734375" style="321" customWidth="1"/>
    <col min="973" max="973" width="5.44140625" style="321" customWidth="1"/>
    <col min="974" max="974" width="5.77734375" style="321" customWidth="1"/>
    <col min="975" max="1191" width="8.88671875" style="321"/>
    <col min="1192" max="1192" width="9.33203125" style="321" customWidth="1"/>
    <col min="1193" max="1193" width="34.77734375" style="321" customWidth="1"/>
    <col min="1194" max="1194" width="5.88671875" style="321" customWidth="1"/>
    <col min="1195" max="1195" width="9.33203125" style="321" customWidth="1"/>
    <col min="1196" max="1196" width="9" style="321" customWidth="1"/>
    <col min="1197" max="1197" width="11.109375" style="321" customWidth="1"/>
    <col min="1198" max="1198" width="18.109375" style="321" customWidth="1"/>
    <col min="1199" max="1199" width="6.33203125" style="321" customWidth="1"/>
    <col min="1200" max="1200" width="8" style="321" customWidth="1"/>
    <col min="1201" max="1202" width="6.33203125" style="321" customWidth="1"/>
    <col min="1203" max="1204" width="8" style="321" customWidth="1"/>
    <col min="1205" max="1206" width="4.77734375" style="321" customWidth="1"/>
    <col min="1207" max="1210" width="7.77734375" style="321" customWidth="1"/>
    <col min="1211" max="1211" width="7.88671875" style="321" customWidth="1"/>
    <col min="1212" max="1212" width="7.6640625" style="321" customWidth="1"/>
    <col min="1213" max="1213" width="7.109375" style="321" customWidth="1"/>
    <col min="1214" max="1214" width="7.21875" style="321" customWidth="1"/>
    <col min="1215" max="1215" width="7.33203125" style="321" customWidth="1"/>
    <col min="1216" max="1216" width="5.6640625" style="321" customWidth="1"/>
    <col min="1217" max="1217" width="6" style="321" customWidth="1"/>
    <col min="1218" max="1218" width="8" style="321" customWidth="1"/>
    <col min="1219" max="1228" width="7.77734375" style="321" customWidth="1"/>
    <col min="1229" max="1229" width="5.44140625" style="321" customWidth="1"/>
    <col min="1230" max="1230" width="5.77734375" style="321" customWidth="1"/>
    <col min="1231" max="1447" width="8.88671875" style="321"/>
    <col min="1448" max="1448" width="9.33203125" style="321" customWidth="1"/>
    <col min="1449" max="1449" width="34.77734375" style="321" customWidth="1"/>
    <col min="1450" max="1450" width="5.88671875" style="321" customWidth="1"/>
    <col min="1451" max="1451" width="9.33203125" style="321" customWidth="1"/>
    <col min="1452" max="1452" width="9" style="321" customWidth="1"/>
    <col min="1453" max="1453" width="11.109375" style="321" customWidth="1"/>
    <col min="1454" max="1454" width="18.109375" style="321" customWidth="1"/>
    <col min="1455" max="1455" width="6.33203125" style="321" customWidth="1"/>
    <col min="1456" max="1456" width="8" style="321" customWidth="1"/>
    <col min="1457" max="1458" width="6.33203125" style="321" customWidth="1"/>
    <col min="1459" max="1460" width="8" style="321" customWidth="1"/>
    <col min="1461" max="1462" width="4.77734375" style="321" customWidth="1"/>
    <col min="1463" max="1466" width="7.77734375" style="321" customWidth="1"/>
    <col min="1467" max="1467" width="7.88671875" style="321" customWidth="1"/>
    <col min="1468" max="1468" width="7.6640625" style="321" customWidth="1"/>
    <col min="1469" max="1469" width="7.109375" style="321" customWidth="1"/>
    <col min="1470" max="1470" width="7.21875" style="321" customWidth="1"/>
    <col min="1471" max="1471" width="7.33203125" style="321" customWidth="1"/>
    <col min="1472" max="1472" width="5.6640625" style="321" customWidth="1"/>
    <col min="1473" max="1473" width="6" style="321" customWidth="1"/>
    <col min="1474" max="1474" width="8" style="321" customWidth="1"/>
    <col min="1475" max="1484" width="7.77734375" style="321" customWidth="1"/>
    <col min="1485" max="1485" width="5.44140625" style="321" customWidth="1"/>
    <col min="1486" max="1486" width="5.77734375" style="321" customWidth="1"/>
    <col min="1487" max="1703" width="8.88671875" style="321"/>
    <col min="1704" max="1704" width="9.33203125" style="321" customWidth="1"/>
    <col min="1705" max="1705" width="34.77734375" style="321" customWidth="1"/>
    <col min="1706" max="1706" width="5.88671875" style="321" customWidth="1"/>
    <col min="1707" max="1707" width="9.33203125" style="321" customWidth="1"/>
    <col min="1708" max="1708" width="9" style="321" customWidth="1"/>
    <col min="1709" max="1709" width="11.109375" style="321" customWidth="1"/>
    <col min="1710" max="1710" width="18.109375" style="321" customWidth="1"/>
    <col min="1711" max="1711" width="6.33203125" style="321" customWidth="1"/>
    <col min="1712" max="1712" width="8" style="321" customWidth="1"/>
    <col min="1713" max="1714" width="6.33203125" style="321" customWidth="1"/>
    <col min="1715" max="1716" width="8" style="321" customWidth="1"/>
    <col min="1717" max="1718" width="4.77734375" style="321" customWidth="1"/>
    <col min="1719" max="1722" width="7.77734375" style="321" customWidth="1"/>
    <col min="1723" max="1723" width="7.88671875" style="321" customWidth="1"/>
    <col min="1724" max="1724" width="7.6640625" style="321" customWidth="1"/>
    <col min="1725" max="1725" width="7.109375" style="321" customWidth="1"/>
    <col min="1726" max="1726" width="7.21875" style="321" customWidth="1"/>
    <col min="1727" max="1727" width="7.33203125" style="321" customWidth="1"/>
    <col min="1728" max="1728" width="5.6640625" style="321" customWidth="1"/>
    <col min="1729" max="1729" width="6" style="321" customWidth="1"/>
    <col min="1730" max="1730" width="8" style="321" customWidth="1"/>
    <col min="1731" max="1740" width="7.77734375" style="321" customWidth="1"/>
    <col min="1741" max="1741" width="5.44140625" style="321" customWidth="1"/>
    <col min="1742" max="1742" width="5.77734375" style="321" customWidth="1"/>
    <col min="1743" max="1959" width="8.88671875" style="321"/>
    <col min="1960" max="1960" width="9.33203125" style="321" customWidth="1"/>
    <col min="1961" max="1961" width="34.77734375" style="321" customWidth="1"/>
    <col min="1962" max="1962" width="5.88671875" style="321" customWidth="1"/>
    <col min="1963" max="1963" width="9.33203125" style="321" customWidth="1"/>
    <col min="1964" max="1964" width="9" style="321" customWidth="1"/>
    <col min="1965" max="1965" width="11.109375" style="321" customWidth="1"/>
    <col min="1966" max="1966" width="18.109375" style="321" customWidth="1"/>
    <col min="1967" max="1967" width="6.33203125" style="321" customWidth="1"/>
    <col min="1968" max="1968" width="8" style="321" customWidth="1"/>
    <col min="1969" max="1970" width="6.33203125" style="321" customWidth="1"/>
    <col min="1971" max="1972" width="8" style="321" customWidth="1"/>
    <col min="1973" max="1974" width="4.77734375" style="321" customWidth="1"/>
    <col min="1975" max="1978" width="7.77734375" style="321" customWidth="1"/>
    <col min="1979" max="1979" width="7.88671875" style="321" customWidth="1"/>
    <col min="1980" max="1980" width="7.6640625" style="321" customWidth="1"/>
    <col min="1981" max="1981" width="7.109375" style="321" customWidth="1"/>
    <col min="1982" max="1982" width="7.21875" style="321" customWidth="1"/>
    <col min="1983" max="1983" width="7.33203125" style="321" customWidth="1"/>
    <col min="1984" max="1984" width="5.6640625" style="321" customWidth="1"/>
    <col min="1985" max="1985" width="6" style="321" customWidth="1"/>
    <col min="1986" max="1986" width="8" style="321" customWidth="1"/>
    <col min="1987" max="1996" width="7.77734375" style="321" customWidth="1"/>
    <col min="1997" max="1997" width="5.44140625" style="321" customWidth="1"/>
    <col min="1998" max="1998" width="5.77734375" style="321" customWidth="1"/>
    <col min="1999" max="2215" width="8.88671875" style="321"/>
    <col min="2216" max="2216" width="9.33203125" style="321" customWidth="1"/>
    <col min="2217" max="2217" width="34.77734375" style="321" customWidth="1"/>
    <col min="2218" max="2218" width="5.88671875" style="321" customWidth="1"/>
    <col min="2219" max="2219" width="9.33203125" style="321" customWidth="1"/>
    <col min="2220" max="2220" width="9" style="321" customWidth="1"/>
    <col min="2221" max="2221" width="11.109375" style="321" customWidth="1"/>
    <col min="2222" max="2222" width="18.109375" style="321" customWidth="1"/>
    <col min="2223" max="2223" width="6.33203125" style="321" customWidth="1"/>
    <col min="2224" max="2224" width="8" style="321" customWidth="1"/>
    <col min="2225" max="2226" width="6.33203125" style="321" customWidth="1"/>
    <col min="2227" max="2228" width="8" style="321" customWidth="1"/>
    <col min="2229" max="2230" width="4.77734375" style="321" customWidth="1"/>
    <col min="2231" max="2234" width="7.77734375" style="321" customWidth="1"/>
    <col min="2235" max="2235" width="7.88671875" style="321" customWidth="1"/>
    <col min="2236" max="2236" width="7.6640625" style="321" customWidth="1"/>
    <col min="2237" max="2237" width="7.109375" style="321" customWidth="1"/>
    <col min="2238" max="2238" width="7.21875" style="321" customWidth="1"/>
    <col min="2239" max="2239" width="7.33203125" style="321" customWidth="1"/>
    <col min="2240" max="2240" width="5.6640625" style="321" customWidth="1"/>
    <col min="2241" max="2241" width="6" style="321" customWidth="1"/>
    <col min="2242" max="2242" width="8" style="321" customWidth="1"/>
    <col min="2243" max="2252" width="7.77734375" style="321" customWidth="1"/>
    <col min="2253" max="2253" width="5.44140625" style="321" customWidth="1"/>
    <col min="2254" max="2254" width="5.77734375" style="321" customWidth="1"/>
    <col min="2255" max="2471" width="8.88671875" style="321"/>
    <col min="2472" max="2472" width="9.33203125" style="321" customWidth="1"/>
    <col min="2473" max="2473" width="34.77734375" style="321" customWidth="1"/>
    <col min="2474" max="2474" width="5.88671875" style="321" customWidth="1"/>
    <col min="2475" max="2475" width="9.33203125" style="321" customWidth="1"/>
    <col min="2476" max="2476" width="9" style="321" customWidth="1"/>
    <col min="2477" max="2477" width="11.109375" style="321" customWidth="1"/>
    <col min="2478" max="2478" width="18.109375" style="321" customWidth="1"/>
    <col min="2479" max="2479" width="6.33203125" style="321" customWidth="1"/>
    <col min="2480" max="2480" width="8" style="321" customWidth="1"/>
    <col min="2481" max="2482" width="6.33203125" style="321" customWidth="1"/>
    <col min="2483" max="2484" width="8" style="321" customWidth="1"/>
    <col min="2485" max="2486" width="4.77734375" style="321" customWidth="1"/>
    <col min="2487" max="2490" width="7.77734375" style="321" customWidth="1"/>
    <col min="2491" max="2491" width="7.88671875" style="321" customWidth="1"/>
    <col min="2492" max="2492" width="7.6640625" style="321" customWidth="1"/>
    <col min="2493" max="2493" width="7.109375" style="321" customWidth="1"/>
    <col min="2494" max="2494" width="7.21875" style="321" customWidth="1"/>
    <col min="2495" max="2495" width="7.33203125" style="321" customWidth="1"/>
    <col min="2496" max="2496" width="5.6640625" style="321" customWidth="1"/>
    <col min="2497" max="2497" width="6" style="321" customWidth="1"/>
    <col min="2498" max="2498" width="8" style="321" customWidth="1"/>
    <col min="2499" max="2508" width="7.77734375" style="321" customWidth="1"/>
    <col min="2509" max="2509" width="5.44140625" style="321" customWidth="1"/>
    <col min="2510" max="2510" width="5.77734375" style="321" customWidth="1"/>
    <col min="2511" max="2727" width="8.88671875" style="321"/>
    <col min="2728" max="2728" width="9.33203125" style="321" customWidth="1"/>
    <col min="2729" max="2729" width="34.77734375" style="321" customWidth="1"/>
    <col min="2730" max="2730" width="5.88671875" style="321" customWidth="1"/>
    <col min="2731" max="2731" width="9.33203125" style="321" customWidth="1"/>
    <col min="2732" max="2732" width="9" style="321" customWidth="1"/>
    <col min="2733" max="2733" width="11.109375" style="321" customWidth="1"/>
    <col min="2734" max="2734" width="18.109375" style="321" customWidth="1"/>
    <col min="2735" max="2735" width="6.33203125" style="321" customWidth="1"/>
    <col min="2736" max="2736" width="8" style="321" customWidth="1"/>
    <col min="2737" max="2738" width="6.33203125" style="321" customWidth="1"/>
    <col min="2739" max="2740" width="8" style="321" customWidth="1"/>
    <col min="2741" max="2742" width="4.77734375" style="321" customWidth="1"/>
    <col min="2743" max="2746" width="7.77734375" style="321" customWidth="1"/>
    <col min="2747" max="2747" width="7.88671875" style="321" customWidth="1"/>
    <col min="2748" max="2748" width="7.6640625" style="321" customWidth="1"/>
    <col min="2749" max="2749" width="7.109375" style="321" customWidth="1"/>
    <col min="2750" max="2750" width="7.21875" style="321" customWidth="1"/>
    <col min="2751" max="2751" width="7.33203125" style="321" customWidth="1"/>
    <col min="2752" max="2752" width="5.6640625" style="321" customWidth="1"/>
    <col min="2753" max="2753" width="6" style="321" customWidth="1"/>
    <col min="2754" max="2754" width="8" style="321" customWidth="1"/>
    <col min="2755" max="2764" width="7.77734375" style="321" customWidth="1"/>
    <col min="2765" max="2765" width="5.44140625" style="321" customWidth="1"/>
    <col min="2766" max="2766" width="5.77734375" style="321" customWidth="1"/>
    <col min="2767" max="2983" width="8.88671875" style="321"/>
    <col min="2984" max="2984" width="9.33203125" style="321" customWidth="1"/>
    <col min="2985" max="2985" width="34.77734375" style="321" customWidth="1"/>
    <col min="2986" max="2986" width="5.88671875" style="321" customWidth="1"/>
    <col min="2987" max="2987" width="9.33203125" style="321" customWidth="1"/>
    <col min="2988" max="2988" width="9" style="321" customWidth="1"/>
    <col min="2989" max="2989" width="11.109375" style="321" customWidth="1"/>
    <col min="2990" max="2990" width="18.109375" style="321" customWidth="1"/>
    <col min="2991" max="2991" width="6.33203125" style="321" customWidth="1"/>
    <col min="2992" max="2992" width="8" style="321" customWidth="1"/>
    <col min="2993" max="2994" width="6.33203125" style="321" customWidth="1"/>
    <col min="2995" max="2996" width="8" style="321" customWidth="1"/>
    <col min="2997" max="2998" width="4.77734375" style="321" customWidth="1"/>
    <col min="2999" max="3002" width="7.77734375" style="321" customWidth="1"/>
    <col min="3003" max="3003" width="7.88671875" style="321" customWidth="1"/>
    <col min="3004" max="3004" width="7.6640625" style="321" customWidth="1"/>
    <col min="3005" max="3005" width="7.109375" style="321" customWidth="1"/>
    <col min="3006" max="3006" width="7.21875" style="321" customWidth="1"/>
    <col min="3007" max="3007" width="7.33203125" style="321" customWidth="1"/>
    <col min="3008" max="3008" width="5.6640625" style="321" customWidth="1"/>
    <col min="3009" max="3009" width="6" style="321" customWidth="1"/>
    <col min="3010" max="3010" width="8" style="321" customWidth="1"/>
    <col min="3011" max="3020" width="7.77734375" style="321" customWidth="1"/>
    <col min="3021" max="3021" width="5.44140625" style="321" customWidth="1"/>
    <col min="3022" max="3022" width="5.77734375" style="321" customWidth="1"/>
    <col min="3023" max="3239" width="8.88671875" style="321"/>
    <col min="3240" max="3240" width="9.33203125" style="321" customWidth="1"/>
    <col min="3241" max="3241" width="34.77734375" style="321" customWidth="1"/>
    <col min="3242" max="3242" width="5.88671875" style="321" customWidth="1"/>
    <col min="3243" max="3243" width="9.33203125" style="321" customWidth="1"/>
    <col min="3244" max="3244" width="9" style="321" customWidth="1"/>
    <col min="3245" max="3245" width="11.109375" style="321" customWidth="1"/>
    <col min="3246" max="3246" width="18.109375" style="321" customWidth="1"/>
    <col min="3247" max="3247" width="6.33203125" style="321" customWidth="1"/>
    <col min="3248" max="3248" width="8" style="321" customWidth="1"/>
    <col min="3249" max="3250" width="6.33203125" style="321" customWidth="1"/>
    <col min="3251" max="3252" width="8" style="321" customWidth="1"/>
    <col min="3253" max="3254" width="4.77734375" style="321" customWidth="1"/>
    <col min="3255" max="3258" width="7.77734375" style="321" customWidth="1"/>
    <col min="3259" max="3259" width="7.88671875" style="321" customWidth="1"/>
    <col min="3260" max="3260" width="7.6640625" style="321" customWidth="1"/>
    <col min="3261" max="3261" width="7.109375" style="321" customWidth="1"/>
    <col min="3262" max="3262" width="7.21875" style="321" customWidth="1"/>
    <col min="3263" max="3263" width="7.33203125" style="321" customWidth="1"/>
    <col min="3264" max="3264" width="5.6640625" style="321" customWidth="1"/>
    <col min="3265" max="3265" width="6" style="321" customWidth="1"/>
    <col min="3266" max="3266" width="8" style="321" customWidth="1"/>
    <col min="3267" max="3276" width="7.77734375" style="321" customWidth="1"/>
    <col min="3277" max="3277" width="5.44140625" style="321" customWidth="1"/>
    <col min="3278" max="3278" width="5.77734375" style="321" customWidth="1"/>
    <col min="3279" max="3495" width="8.88671875" style="321"/>
    <col min="3496" max="3496" width="9.33203125" style="321" customWidth="1"/>
    <col min="3497" max="3497" width="34.77734375" style="321" customWidth="1"/>
    <col min="3498" max="3498" width="5.88671875" style="321" customWidth="1"/>
    <col min="3499" max="3499" width="9.33203125" style="321" customWidth="1"/>
    <col min="3500" max="3500" width="9" style="321" customWidth="1"/>
    <col min="3501" max="3501" width="11.109375" style="321" customWidth="1"/>
    <col min="3502" max="3502" width="18.109375" style="321" customWidth="1"/>
    <col min="3503" max="3503" width="6.33203125" style="321" customWidth="1"/>
    <col min="3504" max="3504" width="8" style="321" customWidth="1"/>
    <col min="3505" max="3506" width="6.33203125" style="321" customWidth="1"/>
    <col min="3507" max="3508" width="8" style="321" customWidth="1"/>
    <col min="3509" max="3510" width="4.77734375" style="321" customWidth="1"/>
    <col min="3511" max="3514" width="7.77734375" style="321" customWidth="1"/>
    <col min="3515" max="3515" width="7.88671875" style="321" customWidth="1"/>
    <col min="3516" max="3516" width="7.6640625" style="321" customWidth="1"/>
    <col min="3517" max="3517" width="7.109375" style="321" customWidth="1"/>
    <col min="3518" max="3518" width="7.21875" style="321" customWidth="1"/>
    <col min="3519" max="3519" width="7.33203125" style="321" customWidth="1"/>
    <col min="3520" max="3520" width="5.6640625" style="321" customWidth="1"/>
    <col min="3521" max="3521" width="6" style="321" customWidth="1"/>
    <col min="3522" max="3522" width="8" style="321" customWidth="1"/>
    <col min="3523" max="3532" width="7.77734375" style="321" customWidth="1"/>
    <col min="3533" max="3533" width="5.44140625" style="321" customWidth="1"/>
    <col min="3534" max="3534" width="5.77734375" style="321" customWidth="1"/>
    <col min="3535" max="3751" width="8.88671875" style="321"/>
    <col min="3752" max="3752" width="9.33203125" style="321" customWidth="1"/>
    <col min="3753" max="3753" width="34.77734375" style="321" customWidth="1"/>
    <col min="3754" max="3754" width="5.88671875" style="321" customWidth="1"/>
    <col min="3755" max="3755" width="9.33203125" style="321" customWidth="1"/>
    <col min="3756" max="3756" width="9" style="321" customWidth="1"/>
    <col min="3757" max="3757" width="11.109375" style="321" customWidth="1"/>
    <col min="3758" max="3758" width="18.109375" style="321" customWidth="1"/>
    <col min="3759" max="3759" width="6.33203125" style="321" customWidth="1"/>
    <col min="3760" max="3760" width="8" style="321" customWidth="1"/>
    <col min="3761" max="3762" width="6.33203125" style="321" customWidth="1"/>
    <col min="3763" max="3764" width="8" style="321" customWidth="1"/>
    <col min="3765" max="3766" width="4.77734375" style="321" customWidth="1"/>
    <col min="3767" max="3770" width="7.77734375" style="321" customWidth="1"/>
    <col min="3771" max="3771" width="7.88671875" style="321" customWidth="1"/>
    <col min="3772" max="3772" width="7.6640625" style="321" customWidth="1"/>
    <col min="3773" max="3773" width="7.109375" style="321" customWidth="1"/>
    <col min="3774" max="3774" width="7.21875" style="321" customWidth="1"/>
    <col min="3775" max="3775" width="7.33203125" style="321" customWidth="1"/>
    <col min="3776" max="3776" width="5.6640625" style="321" customWidth="1"/>
    <col min="3777" max="3777" width="6" style="321" customWidth="1"/>
    <col min="3778" max="3778" width="8" style="321" customWidth="1"/>
    <col min="3779" max="3788" width="7.77734375" style="321" customWidth="1"/>
    <col min="3789" max="3789" width="5.44140625" style="321" customWidth="1"/>
    <col min="3790" max="3790" width="5.77734375" style="321" customWidth="1"/>
    <col min="3791" max="4007" width="8.88671875" style="321"/>
    <col min="4008" max="4008" width="9.33203125" style="321" customWidth="1"/>
    <col min="4009" max="4009" width="34.77734375" style="321" customWidth="1"/>
    <col min="4010" max="4010" width="5.88671875" style="321" customWidth="1"/>
    <col min="4011" max="4011" width="9.33203125" style="321" customWidth="1"/>
    <col min="4012" max="4012" width="9" style="321" customWidth="1"/>
    <col min="4013" max="4013" width="11.109375" style="321" customWidth="1"/>
    <col min="4014" max="4014" width="18.109375" style="321" customWidth="1"/>
    <col min="4015" max="4015" width="6.33203125" style="321" customWidth="1"/>
    <col min="4016" max="4016" width="8" style="321" customWidth="1"/>
    <col min="4017" max="4018" width="6.33203125" style="321" customWidth="1"/>
    <col min="4019" max="4020" width="8" style="321" customWidth="1"/>
    <col min="4021" max="4022" width="4.77734375" style="321" customWidth="1"/>
    <col min="4023" max="4026" width="7.77734375" style="321" customWidth="1"/>
    <col min="4027" max="4027" width="7.88671875" style="321" customWidth="1"/>
    <col min="4028" max="4028" width="7.6640625" style="321" customWidth="1"/>
    <col min="4029" max="4029" width="7.109375" style="321" customWidth="1"/>
    <col min="4030" max="4030" width="7.21875" style="321" customWidth="1"/>
    <col min="4031" max="4031" width="7.33203125" style="321" customWidth="1"/>
    <col min="4032" max="4032" width="5.6640625" style="321" customWidth="1"/>
    <col min="4033" max="4033" width="6" style="321" customWidth="1"/>
    <col min="4034" max="4034" width="8" style="321" customWidth="1"/>
    <col min="4035" max="4044" width="7.77734375" style="321" customWidth="1"/>
    <col min="4045" max="4045" width="5.44140625" style="321" customWidth="1"/>
    <col min="4046" max="4046" width="5.77734375" style="321" customWidth="1"/>
    <col min="4047" max="4263" width="8.88671875" style="321"/>
    <col min="4264" max="4264" width="9.33203125" style="321" customWidth="1"/>
    <col min="4265" max="4265" width="34.77734375" style="321" customWidth="1"/>
    <col min="4266" max="4266" width="5.88671875" style="321" customWidth="1"/>
    <col min="4267" max="4267" width="9.33203125" style="321" customWidth="1"/>
    <col min="4268" max="4268" width="9" style="321" customWidth="1"/>
    <col min="4269" max="4269" width="11.109375" style="321" customWidth="1"/>
    <col min="4270" max="4270" width="18.109375" style="321" customWidth="1"/>
    <col min="4271" max="4271" width="6.33203125" style="321" customWidth="1"/>
    <col min="4272" max="4272" width="8" style="321" customWidth="1"/>
    <col min="4273" max="4274" width="6.33203125" style="321" customWidth="1"/>
    <col min="4275" max="4276" width="8" style="321" customWidth="1"/>
    <col min="4277" max="4278" width="4.77734375" style="321" customWidth="1"/>
    <col min="4279" max="4282" width="7.77734375" style="321" customWidth="1"/>
    <col min="4283" max="4283" width="7.88671875" style="321" customWidth="1"/>
    <col min="4284" max="4284" width="7.6640625" style="321" customWidth="1"/>
    <col min="4285" max="4285" width="7.109375" style="321" customWidth="1"/>
    <col min="4286" max="4286" width="7.21875" style="321" customWidth="1"/>
    <col min="4287" max="4287" width="7.33203125" style="321" customWidth="1"/>
    <col min="4288" max="4288" width="5.6640625" style="321" customWidth="1"/>
    <col min="4289" max="4289" width="6" style="321" customWidth="1"/>
    <col min="4290" max="4290" width="8" style="321" customWidth="1"/>
    <col min="4291" max="4300" width="7.77734375" style="321" customWidth="1"/>
    <col min="4301" max="4301" width="5.44140625" style="321" customWidth="1"/>
    <col min="4302" max="4302" width="5.77734375" style="321" customWidth="1"/>
    <col min="4303" max="4519" width="8.88671875" style="321"/>
    <col min="4520" max="4520" width="9.33203125" style="321" customWidth="1"/>
    <col min="4521" max="4521" width="34.77734375" style="321" customWidth="1"/>
    <col min="4522" max="4522" width="5.88671875" style="321" customWidth="1"/>
    <col min="4523" max="4523" width="9.33203125" style="321" customWidth="1"/>
    <col min="4524" max="4524" width="9" style="321" customWidth="1"/>
    <col min="4525" max="4525" width="11.109375" style="321" customWidth="1"/>
    <col min="4526" max="4526" width="18.109375" style="321" customWidth="1"/>
    <col min="4527" max="4527" width="6.33203125" style="321" customWidth="1"/>
    <col min="4528" max="4528" width="8" style="321" customWidth="1"/>
    <col min="4529" max="4530" width="6.33203125" style="321" customWidth="1"/>
    <col min="4531" max="4532" width="8" style="321" customWidth="1"/>
    <col min="4533" max="4534" width="4.77734375" style="321" customWidth="1"/>
    <col min="4535" max="4538" width="7.77734375" style="321" customWidth="1"/>
    <col min="4539" max="4539" width="7.88671875" style="321" customWidth="1"/>
    <col min="4540" max="4540" width="7.6640625" style="321" customWidth="1"/>
    <col min="4541" max="4541" width="7.109375" style="321" customWidth="1"/>
    <col min="4542" max="4542" width="7.21875" style="321" customWidth="1"/>
    <col min="4543" max="4543" width="7.33203125" style="321" customWidth="1"/>
    <col min="4544" max="4544" width="5.6640625" style="321" customWidth="1"/>
    <col min="4545" max="4545" width="6" style="321" customWidth="1"/>
    <col min="4546" max="4546" width="8" style="321" customWidth="1"/>
    <col min="4547" max="4556" width="7.77734375" style="321" customWidth="1"/>
    <col min="4557" max="4557" width="5.44140625" style="321" customWidth="1"/>
    <col min="4558" max="4558" width="5.77734375" style="321" customWidth="1"/>
    <col min="4559" max="4775" width="8.88671875" style="321"/>
    <col min="4776" max="4776" width="9.33203125" style="321" customWidth="1"/>
    <col min="4777" max="4777" width="34.77734375" style="321" customWidth="1"/>
    <col min="4778" max="4778" width="5.88671875" style="321" customWidth="1"/>
    <col min="4779" max="4779" width="9.33203125" style="321" customWidth="1"/>
    <col min="4780" max="4780" width="9" style="321" customWidth="1"/>
    <col min="4781" max="4781" width="11.109375" style="321" customWidth="1"/>
    <col min="4782" max="4782" width="18.109375" style="321" customWidth="1"/>
    <col min="4783" max="4783" width="6.33203125" style="321" customWidth="1"/>
    <col min="4784" max="4784" width="8" style="321" customWidth="1"/>
    <col min="4785" max="4786" width="6.33203125" style="321" customWidth="1"/>
    <col min="4787" max="4788" width="8" style="321" customWidth="1"/>
    <col min="4789" max="4790" width="4.77734375" style="321" customWidth="1"/>
    <col min="4791" max="4794" width="7.77734375" style="321" customWidth="1"/>
    <col min="4795" max="4795" width="7.88671875" style="321" customWidth="1"/>
    <col min="4796" max="4796" width="7.6640625" style="321" customWidth="1"/>
    <col min="4797" max="4797" width="7.109375" style="321" customWidth="1"/>
    <col min="4798" max="4798" width="7.21875" style="321" customWidth="1"/>
    <col min="4799" max="4799" width="7.33203125" style="321" customWidth="1"/>
    <col min="4800" max="4800" width="5.6640625" style="321" customWidth="1"/>
    <col min="4801" max="4801" width="6" style="321" customWidth="1"/>
    <col min="4802" max="4802" width="8" style="321" customWidth="1"/>
    <col min="4803" max="4812" width="7.77734375" style="321" customWidth="1"/>
    <col min="4813" max="4813" width="5.44140625" style="321" customWidth="1"/>
    <col min="4814" max="4814" width="5.77734375" style="321" customWidth="1"/>
    <col min="4815" max="5031" width="8.88671875" style="321"/>
    <col min="5032" max="5032" width="9.33203125" style="321" customWidth="1"/>
    <col min="5033" max="5033" width="34.77734375" style="321" customWidth="1"/>
    <col min="5034" max="5034" width="5.88671875" style="321" customWidth="1"/>
    <col min="5035" max="5035" width="9.33203125" style="321" customWidth="1"/>
    <col min="5036" max="5036" width="9" style="321" customWidth="1"/>
    <col min="5037" max="5037" width="11.109375" style="321" customWidth="1"/>
    <col min="5038" max="5038" width="18.109375" style="321" customWidth="1"/>
    <col min="5039" max="5039" width="6.33203125" style="321" customWidth="1"/>
    <col min="5040" max="5040" width="8" style="321" customWidth="1"/>
    <col min="5041" max="5042" width="6.33203125" style="321" customWidth="1"/>
    <col min="5043" max="5044" width="8" style="321" customWidth="1"/>
    <col min="5045" max="5046" width="4.77734375" style="321" customWidth="1"/>
    <col min="5047" max="5050" width="7.77734375" style="321" customWidth="1"/>
    <col min="5051" max="5051" width="7.88671875" style="321" customWidth="1"/>
    <col min="5052" max="5052" width="7.6640625" style="321" customWidth="1"/>
    <col min="5053" max="5053" width="7.109375" style="321" customWidth="1"/>
    <col min="5054" max="5054" width="7.21875" style="321" customWidth="1"/>
    <col min="5055" max="5055" width="7.33203125" style="321" customWidth="1"/>
    <col min="5056" max="5056" width="5.6640625" style="321" customWidth="1"/>
    <col min="5057" max="5057" width="6" style="321" customWidth="1"/>
    <col min="5058" max="5058" width="8" style="321" customWidth="1"/>
    <col min="5059" max="5068" width="7.77734375" style="321" customWidth="1"/>
    <col min="5069" max="5069" width="5.44140625" style="321" customWidth="1"/>
    <col min="5070" max="5070" width="5.77734375" style="321" customWidth="1"/>
    <col min="5071" max="5287" width="8.88671875" style="321"/>
    <col min="5288" max="5288" width="9.33203125" style="321" customWidth="1"/>
    <col min="5289" max="5289" width="34.77734375" style="321" customWidth="1"/>
    <col min="5290" max="5290" width="5.88671875" style="321" customWidth="1"/>
    <col min="5291" max="5291" width="9.33203125" style="321" customWidth="1"/>
    <col min="5292" max="5292" width="9" style="321" customWidth="1"/>
    <col min="5293" max="5293" width="11.109375" style="321" customWidth="1"/>
    <col min="5294" max="5294" width="18.109375" style="321" customWidth="1"/>
    <col min="5295" max="5295" width="6.33203125" style="321" customWidth="1"/>
    <col min="5296" max="5296" width="8" style="321" customWidth="1"/>
    <col min="5297" max="5298" width="6.33203125" style="321" customWidth="1"/>
    <col min="5299" max="5300" width="8" style="321" customWidth="1"/>
    <col min="5301" max="5302" width="4.77734375" style="321" customWidth="1"/>
    <col min="5303" max="5306" width="7.77734375" style="321" customWidth="1"/>
    <col min="5307" max="5307" width="7.88671875" style="321" customWidth="1"/>
    <col min="5308" max="5308" width="7.6640625" style="321" customWidth="1"/>
    <col min="5309" max="5309" width="7.109375" style="321" customWidth="1"/>
    <col min="5310" max="5310" width="7.21875" style="321" customWidth="1"/>
    <col min="5311" max="5311" width="7.33203125" style="321" customWidth="1"/>
    <col min="5312" max="5312" width="5.6640625" style="321" customWidth="1"/>
    <col min="5313" max="5313" width="6" style="321" customWidth="1"/>
    <col min="5314" max="5314" width="8" style="321" customWidth="1"/>
    <col min="5315" max="5324" width="7.77734375" style="321" customWidth="1"/>
    <col min="5325" max="5325" width="5.44140625" style="321" customWidth="1"/>
    <col min="5326" max="5326" width="5.77734375" style="321" customWidth="1"/>
    <col min="5327" max="5543" width="8.88671875" style="321"/>
    <col min="5544" max="5544" width="9.33203125" style="321" customWidth="1"/>
    <col min="5545" max="5545" width="34.77734375" style="321" customWidth="1"/>
    <col min="5546" max="5546" width="5.88671875" style="321" customWidth="1"/>
    <col min="5547" max="5547" width="9.33203125" style="321" customWidth="1"/>
    <col min="5548" max="5548" width="9" style="321" customWidth="1"/>
    <col min="5549" max="5549" width="11.109375" style="321" customWidth="1"/>
    <col min="5550" max="5550" width="18.109375" style="321" customWidth="1"/>
    <col min="5551" max="5551" width="6.33203125" style="321" customWidth="1"/>
    <col min="5552" max="5552" width="8" style="321" customWidth="1"/>
    <col min="5553" max="5554" width="6.33203125" style="321" customWidth="1"/>
    <col min="5555" max="5556" width="8" style="321" customWidth="1"/>
    <col min="5557" max="5558" width="4.77734375" style="321" customWidth="1"/>
    <col min="5559" max="5562" width="7.77734375" style="321" customWidth="1"/>
    <col min="5563" max="5563" width="7.88671875" style="321" customWidth="1"/>
    <col min="5564" max="5564" width="7.6640625" style="321" customWidth="1"/>
    <col min="5565" max="5565" width="7.109375" style="321" customWidth="1"/>
    <col min="5566" max="5566" width="7.21875" style="321" customWidth="1"/>
    <col min="5567" max="5567" width="7.33203125" style="321" customWidth="1"/>
    <col min="5568" max="5568" width="5.6640625" style="321" customWidth="1"/>
    <col min="5569" max="5569" width="6" style="321" customWidth="1"/>
    <col min="5570" max="5570" width="8" style="321" customWidth="1"/>
    <col min="5571" max="5580" width="7.77734375" style="321" customWidth="1"/>
    <col min="5581" max="5581" width="5.44140625" style="321" customWidth="1"/>
    <col min="5582" max="5582" width="5.77734375" style="321" customWidth="1"/>
    <col min="5583" max="5799" width="8.88671875" style="321"/>
    <col min="5800" max="5800" width="9.33203125" style="321" customWidth="1"/>
    <col min="5801" max="5801" width="34.77734375" style="321" customWidth="1"/>
    <col min="5802" max="5802" width="5.88671875" style="321" customWidth="1"/>
    <col min="5803" max="5803" width="9.33203125" style="321" customWidth="1"/>
    <col min="5804" max="5804" width="9" style="321" customWidth="1"/>
    <col min="5805" max="5805" width="11.109375" style="321" customWidth="1"/>
    <col min="5806" max="5806" width="18.109375" style="321" customWidth="1"/>
    <col min="5807" max="5807" width="6.33203125" style="321" customWidth="1"/>
    <col min="5808" max="5808" width="8" style="321" customWidth="1"/>
    <col min="5809" max="5810" width="6.33203125" style="321" customWidth="1"/>
    <col min="5811" max="5812" width="8" style="321" customWidth="1"/>
    <col min="5813" max="5814" width="4.77734375" style="321" customWidth="1"/>
    <col min="5815" max="5818" width="7.77734375" style="321" customWidth="1"/>
    <col min="5819" max="5819" width="7.88671875" style="321" customWidth="1"/>
    <col min="5820" max="5820" width="7.6640625" style="321" customWidth="1"/>
    <col min="5821" max="5821" width="7.109375" style="321" customWidth="1"/>
    <col min="5822" max="5822" width="7.21875" style="321" customWidth="1"/>
    <col min="5823" max="5823" width="7.33203125" style="321" customWidth="1"/>
    <col min="5824" max="5824" width="5.6640625" style="321" customWidth="1"/>
    <col min="5825" max="5825" width="6" style="321" customWidth="1"/>
    <col min="5826" max="5826" width="8" style="321" customWidth="1"/>
    <col min="5827" max="5836" width="7.77734375" style="321" customWidth="1"/>
    <col min="5837" max="5837" width="5.44140625" style="321" customWidth="1"/>
    <col min="5838" max="5838" width="5.77734375" style="321" customWidth="1"/>
    <col min="5839" max="6055" width="8.88671875" style="321"/>
    <col min="6056" max="6056" width="9.33203125" style="321" customWidth="1"/>
    <col min="6057" max="6057" width="34.77734375" style="321" customWidth="1"/>
    <col min="6058" max="6058" width="5.88671875" style="321" customWidth="1"/>
    <col min="6059" max="6059" width="9.33203125" style="321" customWidth="1"/>
    <col min="6060" max="6060" width="9" style="321" customWidth="1"/>
    <col min="6061" max="6061" width="11.109375" style="321" customWidth="1"/>
    <col min="6062" max="6062" width="18.109375" style="321" customWidth="1"/>
    <col min="6063" max="6063" width="6.33203125" style="321" customWidth="1"/>
    <col min="6064" max="6064" width="8" style="321" customWidth="1"/>
    <col min="6065" max="6066" width="6.33203125" style="321" customWidth="1"/>
    <col min="6067" max="6068" width="8" style="321" customWidth="1"/>
    <col min="6069" max="6070" width="4.77734375" style="321" customWidth="1"/>
    <col min="6071" max="6074" width="7.77734375" style="321" customWidth="1"/>
    <col min="6075" max="6075" width="7.88671875" style="321" customWidth="1"/>
    <col min="6076" max="6076" width="7.6640625" style="321" customWidth="1"/>
    <col min="6077" max="6077" width="7.109375" style="321" customWidth="1"/>
    <col min="6078" max="6078" width="7.21875" style="321" customWidth="1"/>
    <col min="6079" max="6079" width="7.33203125" style="321" customWidth="1"/>
    <col min="6080" max="6080" width="5.6640625" style="321" customWidth="1"/>
    <col min="6081" max="6081" width="6" style="321" customWidth="1"/>
    <col min="6082" max="6082" width="8" style="321" customWidth="1"/>
    <col min="6083" max="6092" width="7.77734375" style="321" customWidth="1"/>
    <col min="6093" max="6093" width="5.44140625" style="321" customWidth="1"/>
    <col min="6094" max="6094" width="5.77734375" style="321" customWidth="1"/>
    <col min="6095" max="6311" width="8.88671875" style="321"/>
    <col min="6312" max="6312" width="9.33203125" style="321" customWidth="1"/>
    <col min="6313" max="6313" width="34.77734375" style="321" customWidth="1"/>
    <col min="6314" max="6314" width="5.88671875" style="321" customWidth="1"/>
    <col min="6315" max="6315" width="9.33203125" style="321" customWidth="1"/>
    <col min="6316" max="6316" width="9" style="321" customWidth="1"/>
    <col min="6317" max="6317" width="11.109375" style="321" customWidth="1"/>
    <col min="6318" max="6318" width="18.109375" style="321" customWidth="1"/>
    <col min="6319" max="6319" width="6.33203125" style="321" customWidth="1"/>
    <col min="6320" max="6320" width="8" style="321" customWidth="1"/>
    <col min="6321" max="6322" width="6.33203125" style="321" customWidth="1"/>
    <col min="6323" max="6324" width="8" style="321" customWidth="1"/>
    <col min="6325" max="6326" width="4.77734375" style="321" customWidth="1"/>
    <col min="6327" max="6330" width="7.77734375" style="321" customWidth="1"/>
    <col min="6331" max="6331" width="7.88671875" style="321" customWidth="1"/>
    <col min="6332" max="6332" width="7.6640625" style="321" customWidth="1"/>
    <col min="6333" max="6333" width="7.109375" style="321" customWidth="1"/>
    <col min="6334" max="6334" width="7.21875" style="321" customWidth="1"/>
    <col min="6335" max="6335" width="7.33203125" style="321" customWidth="1"/>
    <col min="6336" max="6336" width="5.6640625" style="321" customWidth="1"/>
    <col min="6337" max="6337" width="6" style="321" customWidth="1"/>
    <col min="6338" max="6338" width="8" style="321" customWidth="1"/>
    <col min="6339" max="6348" width="7.77734375" style="321" customWidth="1"/>
    <col min="6349" max="6349" width="5.44140625" style="321" customWidth="1"/>
    <col min="6350" max="6350" width="5.77734375" style="321" customWidth="1"/>
    <col min="6351" max="6567" width="8.88671875" style="321"/>
    <col min="6568" max="6568" width="9.33203125" style="321" customWidth="1"/>
    <col min="6569" max="6569" width="34.77734375" style="321" customWidth="1"/>
    <col min="6570" max="6570" width="5.88671875" style="321" customWidth="1"/>
    <col min="6571" max="6571" width="9.33203125" style="321" customWidth="1"/>
    <col min="6572" max="6572" width="9" style="321" customWidth="1"/>
    <col min="6573" max="6573" width="11.109375" style="321" customWidth="1"/>
    <col min="6574" max="6574" width="18.109375" style="321" customWidth="1"/>
    <col min="6575" max="6575" width="6.33203125" style="321" customWidth="1"/>
    <col min="6576" max="6576" width="8" style="321" customWidth="1"/>
    <col min="6577" max="6578" width="6.33203125" style="321" customWidth="1"/>
    <col min="6579" max="6580" width="8" style="321" customWidth="1"/>
    <col min="6581" max="6582" width="4.77734375" style="321" customWidth="1"/>
    <col min="6583" max="6586" width="7.77734375" style="321" customWidth="1"/>
    <col min="6587" max="6587" width="7.88671875" style="321" customWidth="1"/>
    <col min="6588" max="6588" width="7.6640625" style="321" customWidth="1"/>
    <col min="6589" max="6589" width="7.109375" style="321" customWidth="1"/>
    <col min="6590" max="6590" width="7.21875" style="321" customWidth="1"/>
    <col min="6591" max="6591" width="7.33203125" style="321" customWidth="1"/>
    <col min="6592" max="6592" width="5.6640625" style="321" customWidth="1"/>
    <col min="6593" max="6593" width="6" style="321" customWidth="1"/>
    <col min="6594" max="6594" width="8" style="321" customWidth="1"/>
    <col min="6595" max="6604" width="7.77734375" style="321" customWidth="1"/>
    <col min="6605" max="6605" width="5.44140625" style="321" customWidth="1"/>
    <col min="6606" max="6606" width="5.77734375" style="321" customWidth="1"/>
    <col min="6607" max="6823" width="8.88671875" style="321"/>
    <col min="6824" max="6824" width="9.33203125" style="321" customWidth="1"/>
    <col min="6825" max="6825" width="34.77734375" style="321" customWidth="1"/>
    <col min="6826" max="6826" width="5.88671875" style="321" customWidth="1"/>
    <col min="6827" max="6827" width="9.33203125" style="321" customWidth="1"/>
    <col min="6828" max="6828" width="9" style="321" customWidth="1"/>
    <col min="6829" max="6829" width="11.109375" style="321" customWidth="1"/>
    <col min="6830" max="6830" width="18.109375" style="321" customWidth="1"/>
    <col min="6831" max="6831" width="6.33203125" style="321" customWidth="1"/>
    <col min="6832" max="6832" width="8" style="321" customWidth="1"/>
    <col min="6833" max="6834" width="6.33203125" style="321" customWidth="1"/>
    <col min="6835" max="6836" width="8" style="321" customWidth="1"/>
    <col min="6837" max="6838" width="4.77734375" style="321" customWidth="1"/>
    <col min="6839" max="6842" width="7.77734375" style="321" customWidth="1"/>
    <col min="6843" max="6843" width="7.88671875" style="321" customWidth="1"/>
    <col min="6844" max="6844" width="7.6640625" style="321" customWidth="1"/>
    <col min="6845" max="6845" width="7.109375" style="321" customWidth="1"/>
    <col min="6846" max="6846" width="7.21875" style="321" customWidth="1"/>
    <col min="6847" max="6847" width="7.33203125" style="321" customWidth="1"/>
    <col min="6848" max="6848" width="5.6640625" style="321" customWidth="1"/>
    <col min="6849" max="6849" width="6" style="321" customWidth="1"/>
    <col min="6850" max="6850" width="8" style="321" customWidth="1"/>
    <col min="6851" max="6860" width="7.77734375" style="321" customWidth="1"/>
    <col min="6861" max="6861" width="5.44140625" style="321" customWidth="1"/>
    <col min="6862" max="6862" width="5.77734375" style="321" customWidth="1"/>
    <col min="6863" max="7079" width="8.88671875" style="321"/>
    <col min="7080" max="7080" width="9.33203125" style="321" customWidth="1"/>
    <col min="7081" max="7081" width="34.77734375" style="321" customWidth="1"/>
    <col min="7082" max="7082" width="5.88671875" style="321" customWidth="1"/>
    <col min="7083" max="7083" width="9.33203125" style="321" customWidth="1"/>
    <col min="7084" max="7084" width="9" style="321" customWidth="1"/>
    <col min="7085" max="7085" width="11.109375" style="321" customWidth="1"/>
    <col min="7086" max="7086" width="18.109375" style="321" customWidth="1"/>
    <col min="7087" max="7087" width="6.33203125" style="321" customWidth="1"/>
    <col min="7088" max="7088" width="8" style="321" customWidth="1"/>
    <col min="7089" max="7090" width="6.33203125" style="321" customWidth="1"/>
    <col min="7091" max="7092" width="8" style="321" customWidth="1"/>
    <col min="7093" max="7094" width="4.77734375" style="321" customWidth="1"/>
    <col min="7095" max="7098" width="7.77734375" style="321" customWidth="1"/>
    <col min="7099" max="7099" width="7.88671875" style="321" customWidth="1"/>
    <col min="7100" max="7100" width="7.6640625" style="321" customWidth="1"/>
    <col min="7101" max="7101" width="7.109375" style="321" customWidth="1"/>
    <col min="7102" max="7102" width="7.21875" style="321" customWidth="1"/>
    <col min="7103" max="7103" width="7.33203125" style="321" customWidth="1"/>
    <col min="7104" max="7104" width="5.6640625" style="321" customWidth="1"/>
    <col min="7105" max="7105" width="6" style="321" customWidth="1"/>
    <col min="7106" max="7106" width="8" style="321" customWidth="1"/>
    <col min="7107" max="7116" width="7.77734375" style="321" customWidth="1"/>
    <col min="7117" max="7117" width="5.44140625" style="321" customWidth="1"/>
    <col min="7118" max="7118" width="5.77734375" style="321" customWidth="1"/>
    <col min="7119" max="7335" width="8.88671875" style="321"/>
    <col min="7336" max="7336" width="9.33203125" style="321" customWidth="1"/>
    <col min="7337" max="7337" width="34.77734375" style="321" customWidth="1"/>
    <col min="7338" max="7338" width="5.88671875" style="321" customWidth="1"/>
    <col min="7339" max="7339" width="9.33203125" style="321" customWidth="1"/>
    <col min="7340" max="7340" width="9" style="321" customWidth="1"/>
    <col min="7341" max="7341" width="11.109375" style="321" customWidth="1"/>
    <col min="7342" max="7342" width="18.109375" style="321" customWidth="1"/>
    <col min="7343" max="7343" width="6.33203125" style="321" customWidth="1"/>
    <col min="7344" max="7344" width="8" style="321" customWidth="1"/>
    <col min="7345" max="7346" width="6.33203125" style="321" customWidth="1"/>
    <col min="7347" max="7348" width="8" style="321" customWidth="1"/>
    <col min="7349" max="7350" width="4.77734375" style="321" customWidth="1"/>
    <col min="7351" max="7354" width="7.77734375" style="321" customWidth="1"/>
    <col min="7355" max="7355" width="7.88671875" style="321" customWidth="1"/>
    <col min="7356" max="7356" width="7.6640625" style="321" customWidth="1"/>
    <col min="7357" max="7357" width="7.109375" style="321" customWidth="1"/>
    <col min="7358" max="7358" width="7.21875" style="321" customWidth="1"/>
    <col min="7359" max="7359" width="7.33203125" style="321" customWidth="1"/>
    <col min="7360" max="7360" width="5.6640625" style="321" customWidth="1"/>
    <col min="7361" max="7361" width="6" style="321" customWidth="1"/>
    <col min="7362" max="7362" width="8" style="321" customWidth="1"/>
    <col min="7363" max="7372" width="7.77734375" style="321" customWidth="1"/>
    <col min="7373" max="7373" width="5.44140625" style="321" customWidth="1"/>
    <col min="7374" max="7374" width="5.77734375" style="321" customWidth="1"/>
    <col min="7375" max="7591" width="8.88671875" style="321"/>
    <col min="7592" max="7592" width="9.33203125" style="321" customWidth="1"/>
    <col min="7593" max="7593" width="34.77734375" style="321" customWidth="1"/>
    <col min="7594" max="7594" width="5.88671875" style="321" customWidth="1"/>
    <col min="7595" max="7595" width="9.33203125" style="321" customWidth="1"/>
    <col min="7596" max="7596" width="9" style="321" customWidth="1"/>
    <col min="7597" max="7597" width="11.109375" style="321" customWidth="1"/>
    <col min="7598" max="7598" width="18.109375" style="321" customWidth="1"/>
    <col min="7599" max="7599" width="6.33203125" style="321" customWidth="1"/>
    <col min="7600" max="7600" width="8" style="321" customWidth="1"/>
    <col min="7601" max="7602" width="6.33203125" style="321" customWidth="1"/>
    <col min="7603" max="7604" width="8" style="321" customWidth="1"/>
    <col min="7605" max="7606" width="4.77734375" style="321" customWidth="1"/>
    <col min="7607" max="7610" width="7.77734375" style="321" customWidth="1"/>
    <col min="7611" max="7611" width="7.88671875" style="321" customWidth="1"/>
    <col min="7612" max="7612" width="7.6640625" style="321" customWidth="1"/>
    <col min="7613" max="7613" width="7.109375" style="321" customWidth="1"/>
    <col min="7614" max="7614" width="7.21875" style="321" customWidth="1"/>
    <col min="7615" max="7615" width="7.33203125" style="321" customWidth="1"/>
    <col min="7616" max="7616" width="5.6640625" style="321" customWidth="1"/>
    <col min="7617" max="7617" width="6" style="321" customWidth="1"/>
    <col min="7618" max="7618" width="8" style="321" customWidth="1"/>
    <col min="7619" max="7628" width="7.77734375" style="321" customWidth="1"/>
    <col min="7629" max="7629" width="5.44140625" style="321" customWidth="1"/>
    <col min="7630" max="7630" width="5.77734375" style="321" customWidth="1"/>
    <col min="7631" max="7847" width="8.88671875" style="321"/>
    <col min="7848" max="7848" width="9.33203125" style="321" customWidth="1"/>
    <col min="7849" max="7849" width="34.77734375" style="321" customWidth="1"/>
    <col min="7850" max="7850" width="5.88671875" style="321" customWidth="1"/>
    <col min="7851" max="7851" width="9.33203125" style="321" customWidth="1"/>
    <col min="7852" max="7852" width="9" style="321" customWidth="1"/>
    <col min="7853" max="7853" width="11.109375" style="321" customWidth="1"/>
    <col min="7854" max="7854" width="18.109375" style="321" customWidth="1"/>
    <col min="7855" max="7855" width="6.33203125" style="321" customWidth="1"/>
    <col min="7856" max="7856" width="8" style="321" customWidth="1"/>
    <col min="7857" max="7858" width="6.33203125" style="321" customWidth="1"/>
    <col min="7859" max="7860" width="8" style="321" customWidth="1"/>
    <col min="7861" max="7862" width="4.77734375" style="321" customWidth="1"/>
    <col min="7863" max="7866" width="7.77734375" style="321" customWidth="1"/>
    <col min="7867" max="7867" width="7.88671875" style="321" customWidth="1"/>
    <col min="7868" max="7868" width="7.6640625" style="321" customWidth="1"/>
    <col min="7869" max="7869" width="7.109375" style="321" customWidth="1"/>
    <col min="7870" max="7870" width="7.21875" style="321" customWidth="1"/>
    <col min="7871" max="7871" width="7.33203125" style="321" customWidth="1"/>
    <col min="7872" max="7872" width="5.6640625" style="321" customWidth="1"/>
    <col min="7873" max="7873" width="6" style="321" customWidth="1"/>
    <col min="7874" max="7874" width="8" style="321" customWidth="1"/>
    <col min="7875" max="7884" width="7.77734375" style="321" customWidth="1"/>
    <col min="7885" max="7885" width="5.44140625" style="321" customWidth="1"/>
    <col min="7886" max="7886" width="5.77734375" style="321" customWidth="1"/>
    <col min="7887" max="8103" width="8.88671875" style="321"/>
    <col min="8104" max="8104" width="9.33203125" style="321" customWidth="1"/>
    <col min="8105" max="8105" width="34.77734375" style="321" customWidth="1"/>
    <col min="8106" max="8106" width="5.88671875" style="321" customWidth="1"/>
    <col min="8107" max="8107" width="9.33203125" style="321" customWidth="1"/>
    <col min="8108" max="8108" width="9" style="321" customWidth="1"/>
    <col min="8109" max="8109" width="11.109375" style="321" customWidth="1"/>
    <col min="8110" max="8110" width="18.109375" style="321" customWidth="1"/>
    <col min="8111" max="8111" width="6.33203125" style="321" customWidth="1"/>
    <col min="8112" max="8112" width="8" style="321" customWidth="1"/>
    <col min="8113" max="8114" width="6.33203125" style="321" customWidth="1"/>
    <col min="8115" max="8116" width="8" style="321" customWidth="1"/>
    <col min="8117" max="8118" width="4.77734375" style="321" customWidth="1"/>
    <col min="8119" max="8122" width="7.77734375" style="321" customWidth="1"/>
    <col min="8123" max="8123" width="7.88671875" style="321" customWidth="1"/>
    <col min="8124" max="8124" width="7.6640625" style="321" customWidth="1"/>
    <col min="8125" max="8125" width="7.109375" style="321" customWidth="1"/>
    <col min="8126" max="8126" width="7.21875" style="321" customWidth="1"/>
    <col min="8127" max="8127" width="7.33203125" style="321" customWidth="1"/>
    <col min="8128" max="8128" width="5.6640625" style="321" customWidth="1"/>
    <col min="8129" max="8129" width="6" style="321" customWidth="1"/>
    <col min="8130" max="8130" width="8" style="321" customWidth="1"/>
    <col min="8131" max="8140" width="7.77734375" style="321" customWidth="1"/>
    <col min="8141" max="8141" width="5.44140625" style="321" customWidth="1"/>
    <col min="8142" max="8142" width="5.77734375" style="321" customWidth="1"/>
    <col min="8143" max="8359" width="8.88671875" style="321"/>
    <col min="8360" max="8360" width="9.33203125" style="321" customWidth="1"/>
    <col min="8361" max="8361" width="34.77734375" style="321" customWidth="1"/>
    <col min="8362" max="8362" width="5.88671875" style="321" customWidth="1"/>
    <col min="8363" max="8363" width="9.33203125" style="321" customWidth="1"/>
    <col min="8364" max="8364" width="9" style="321" customWidth="1"/>
    <col min="8365" max="8365" width="11.109375" style="321" customWidth="1"/>
    <col min="8366" max="8366" width="18.109375" style="321" customWidth="1"/>
    <col min="8367" max="8367" width="6.33203125" style="321" customWidth="1"/>
    <col min="8368" max="8368" width="8" style="321" customWidth="1"/>
    <col min="8369" max="8370" width="6.33203125" style="321" customWidth="1"/>
    <col min="8371" max="8372" width="8" style="321" customWidth="1"/>
    <col min="8373" max="8374" width="4.77734375" style="321" customWidth="1"/>
    <col min="8375" max="8378" width="7.77734375" style="321" customWidth="1"/>
    <col min="8379" max="8379" width="7.88671875" style="321" customWidth="1"/>
    <col min="8380" max="8380" width="7.6640625" style="321" customWidth="1"/>
    <col min="8381" max="8381" width="7.109375" style="321" customWidth="1"/>
    <col min="8382" max="8382" width="7.21875" style="321" customWidth="1"/>
    <col min="8383" max="8383" width="7.33203125" style="321" customWidth="1"/>
    <col min="8384" max="8384" width="5.6640625" style="321" customWidth="1"/>
    <col min="8385" max="8385" width="6" style="321" customWidth="1"/>
    <col min="8386" max="8386" width="8" style="321" customWidth="1"/>
    <col min="8387" max="8396" width="7.77734375" style="321" customWidth="1"/>
    <col min="8397" max="8397" width="5.44140625" style="321" customWidth="1"/>
    <col min="8398" max="8398" width="5.77734375" style="321" customWidth="1"/>
    <col min="8399" max="8615" width="8.88671875" style="321"/>
    <col min="8616" max="8616" width="9.33203125" style="321" customWidth="1"/>
    <col min="8617" max="8617" width="34.77734375" style="321" customWidth="1"/>
    <col min="8618" max="8618" width="5.88671875" style="321" customWidth="1"/>
    <col min="8619" max="8619" width="9.33203125" style="321" customWidth="1"/>
    <col min="8620" max="8620" width="9" style="321" customWidth="1"/>
    <col min="8621" max="8621" width="11.109375" style="321" customWidth="1"/>
    <col min="8622" max="8622" width="18.109375" style="321" customWidth="1"/>
    <col min="8623" max="8623" width="6.33203125" style="321" customWidth="1"/>
    <col min="8624" max="8624" width="8" style="321" customWidth="1"/>
    <col min="8625" max="8626" width="6.33203125" style="321" customWidth="1"/>
    <col min="8627" max="8628" width="8" style="321" customWidth="1"/>
    <col min="8629" max="8630" width="4.77734375" style="321" customWidth="1"/>
    <col min="8631" max="8634" width="7.77734375" style="321" customWidth="1"/>
    <col min="8635" max="8635" width="7.88671875" style="321" customWidth="1"/>
    <col min="8636" max="8636" width="7.6640625" style="321" customWidth="1"/>
    <col min="8637" max="8637" width="7.109375" style="321" customWidth="1"/>
    <col min="8638" max="8638" width="7.21875" style="321" customWidth="1"/>
    <col min="8639" max="8639" width="7.33203125" style="321" customWidth="1"/>
    <col min="8640" max="8640" width="5.6640625" style="321" customWidth="1"/>
    <col min="8641" max="8641" width="6" style="321" customWidth="1"/>
    <col min="8642" max="8642" width="8" style="321" customWidth="1"/>
    <col min="8643" max="8652" width="7.77734375" style="321" customWidth="1"/>
    <col min="8653" max="8653" width="5.44140625" style="321" customWidth="1"/>
    <col min="8654" max="8654" width="5.77734375" style="321" customWidth="1"/>
    <col min="8655" max="8871" width="8.88671875" style="321"/>
    <col min="8872" max="8872" width="9.33203125" style="321" customWidth="1"/>
    <col min="8873" max="8873" width="34.77734375" style="321" customWidth="1"/>
    <col min="8874" max="8874" width="5.88671875" style="321" customWidth="1"/>
    <col min="8875" max="8875" width="9.33203125" style="321" customWidth="1"/>
    <col min="8876" max="8876" width="9" style="321" customWidth="1"/>
    <col min="8877" max="8877" width="11.109375" style="321" customWidth="1"/>
    <col min="8878" max="8878" width="18.109375" style="321" customWidth="1"/>
    <col min="8879" max="8879" width="6.33203125" style="321" customWidth="1"/>
    <col min="8880" max="8880" width="8" style="321" customWidth="1"/>
    <col min="8881" max="8882" width="6.33203125" style="321" customWidth="1"/>
    <col min="8883" max="8884" width="8" style="321" customWidth="1"/>
    <col min="8885" max="8886" width="4.77734375" style="321" customWidth="1"/>
    <col min="8887" max="8890" width="7.77734375" style="321" customWidth="1"/>
    <col min="8891" max="8891" width="7.88671875" style="321" customWidth="1"/>
    <col min="8892" max="8892" width="7.6640625" style="321" customWidth="1"/>
    <col min="8893" max="8893" width="7.109375" style="321" customWidth="1"/>
    <col min="8894" max="8894" width="7.21875" style="321" customWidth="1"/>
    <col min="8895" max="8895" width="7.33203125" style="321" customWidth="1"/>
    <col min="8896" max="8896" width="5.6640625" style="321" customWidth="1"/>
    <col min="8897" max="8897" width="6" style="321" customWidth="1"/>
    <col min="8898" max="8898" width="8" style="321" customWidth="1"/>
    <col min="8899" max="8908" width="7.77734375" style="321" customWidth="1"/>
    <col min="8909" max="8909" width="5.44140625" style="321" customWidth="1"/>
    <col min="8910" max="8910" width="5.77734375" style="321" customWidth="1"/>
    <col min="8911" max="9127" width="8.88671875" style="321"/>
    <col min="9128" max="9128" width="9.33203125" style="321" customWidth="1"/>
    <col min="9129" max="9129" width="34.77734375" style="321" customWidth="1"/>
    <col min="9130" max="9130" width="5.88671875" style="321" customWidth="1"/>
    <col min="9131" max="9131" width="9.33203125" style="321" customWidth="1"/>
    <col min="9132" max="9132" width="9" style="321" customWidth="1"/>
    <col min="9133" max="9133" width="11.109375" style="321" customWidth="1"/>
    <col min="9134" max="9134" width="18.109375" style="321" customWidth="1"/>
    <col min="9135" max="9135" width="6.33203125" style="321" customWidth="1"/>
    <col min="9136" max="9136" width="8" style="321" customWidth="1"/>
    <col min="9137" max="9138" width="6.33203125" style="321" customWidth="1"/>
    <col min="9139" max="9140" width="8" style="321" customWidth="1"/>
    <col min="9141" max="9142" width="4.77734375" style="321" customWidth="1"/>
    <col min="9143" max="9146" width="7.77734375" style="321" customWidth="1"/>
    <col min="9147" max="9147" width="7.88671875" style="321" customWidth="1"/>
    <col min="9148" max="9148" width="7.6640625" style="321" customWidth="1"/>
    <col min="9149" max="9149" width="7.109375" style="321" customWidth="1"/>
    <col min="9150" max="9150" width="7.21875" style="321" customWidth="1"/>
    <col min="9151" max="9151" width="7.33203125" style="321" customWidth="1"/>
    <col min="9152" max="9152" width="5.6640625" style="321" customWidth="1"/>
    <col min="9153" max="9153" width="6" style="321" customWidth="1"/>
    <col min="9154" max="9154" width="8" style="321" customWidth="1"/>
    <col min="9155" max="9164" width="7.77734375" style="321" customWidth="1"/>
    <col min="9165" max="9165" width="5.44140625" style="321" customWidth="1"/>
    <col min="9166" max="9166" width="5.77734375" style="321" customWidth="1"/>
    <col min="9167" max="9383" width="8.88671875" style="321"/>
    <col min="9384" max="9384" width="9.33203125" style="321" customWidth="1"/>
    <col min="9385" max="9385" width="34.77734375" style="321" customWidth="1"/>
    <col min="9386" max="9386" width="5.88671875" style="321" customWidth="1"/>
    <col min="9387" max="9387" width="9.33203125" style="321" customWidth="1"/>
    <col min="9388" max="9388" width="9" style="321" customWidth="1"/>
    <col min="9389" max="9389" width="11.109375" style="321" customWidth="1"/>
    <col min="9390" max="9390" width="18.109375" style="321" customWidth="1"/>
    <col min="9391" max="9391" width="6.33203125" style="321" customWidth="1"/>
    <col min="9392" max="9392" width="8" style="321" customWidth="1"/>
    <col min="9393" max="9394" width="6.33203125" style="321" customWidth="1"/>
    <col min="9395" max="9396" width="8" style="321" customWidth="1"/>
    <col min="9397" max="9398" width="4.77734375" style="321" customWidth="1"/>
    <col min="9399" max="9402" width="7.77734375" style="321" customWidth="1"/>
    <col min="9403" max="9403" width="7.88671875" style="321" customWidth="1"/>
    <col min="9404" max="9404" width="7.6640625" style="321" customWidth="1"/>
    <col min="9405" max="9405" width="7.109375" style="321" customWidth="1"/>
    <col min="9406" max="9406" width="7.21875" style="321" customWidth="1"/>
    <col min="9407" max="9407" width="7.33203125" style="321" customWidth="1"/>
    <col min="9408" max="9408" width="5.6640625" style="321" customWidth="1"/>
    <col min="9409" max="9409" width="6" style="321" customWidth="1"/>
    <col min="9410" max="9410" width="8" style="321" customWidth="1"/>
    <col min="9411" max="9420" width="7.77734375" style="321" customWidth="1"/>
    <col min="9421" max="9421" width="5.44140625" style="321" customWidth="1"/>
    <col min="9422" max="9422" width="5.77734375" style="321" customWidth="1"/>
    <col min="9423" max="9639" width="8.88671875" style="321"/>
    <col min="9640" max="9640" width="9.33203125" style="321" customWidth="1"/>
    <col min="9641" max="9641" width="34.77734375" style="321" customWidth="1"/>
    <col min="9642" max="9642" width="5.88671875" style="321" customWidth="1"/>
    <col min="9643" max="9643" width="9.33203125" style="321" customWidth="1"/>
    <col min="9644" max="9644" width="9" style="321" customWidth="1"/>
    <col min="9645" max="9645" width="11.109375" style="321" customWidth="1"/>
    <col min="9646" max="9646" width="18.109375" style="321" customWidth="1"/>
    <col min="9647" max="9647" width="6.33203125" style="321" customWidth="1"/>
    <col min="9648" max="9648" width="8" style="321" customWidth="1"/>
    <col min="9649" max="9650" width="6.33203125" style="321" customWidth="1"/>
    <col min="9651" max="9652" width="8" style="321" customWidth="1"/>
    <col min="9653" max="9654" width="4.77734375" style="321" customWidth="1"/>
    <col min="9655" max="9658" width="7.77734375" style="321" customWidth="1"/>
    <col min="9659" max="9659" width="7.88671875" style="321" customWidth="1"/>
    <col min="9660" max="9660" width="7.6640625" style="321" customWidth="1"/>
    <col min="9661" max="9661" width="7.109375" style="321" customWidth="1"/>
    <col min="9662" max="9662" width="7.21875" style="321" customWidth="1"/>
    <col min="9663" max="9663" width="7.33203125" style="321" customWidth="1"/>
    <col min="9664" max="9664" width="5.6640625" style="321" customWidth="1"/>
    <col min="9665" max="9665" width="6" style="321" customWidth="1"/>
    <col min="9666" max="9666" width="8" style="321" customWidth="1"/>
    <col min="9667" max="9676" width="7.77734375" style="321" customWidth="1"/>
    <col min="9677" max="9677" width="5.44140625" style="321" customWidth="1"/>
    <col min="9678" max="9678" width="5.77734375" style="321" customWidth="1"/>
    <col min="9679" max="9895" width="8.88671875" style="321"/>
    <col min="9896" max="9896" width="9.33203125" style="321" customWidth="1"/>
    <col min="9897" max="9897" width="34.77734375" style="321" customWidth="1"/>
    <col min="9898" max="9898" width="5.88671875" style="321" customWidth="1"/>
    <col min="9899" max="9899" width="9.33203125" style="321" customWidth="1"/>
    <col min="9900" max="9900" width="9" style="321" customWidth="1"/>
    <col min="9901" max="9901" width="11.109375" style="321" customWidth="1"/>
    <col min="9902" max="9902" width="18.109375" style="321" customWidth="1"/>
    <col min="9903" max="9903" width="6.33203125" style="321" customWidth="1"/>
    <col min="9904" max="9904" width="8" style="321" customWidth="1"/>
    <col min="9905" max="9906" width="6.33203125" style="321" customWidth="1"/>
    <col min="9907" max="9908" width="8" style="321" customWidth="1"/>
    <col min="9909" max="9910" width="4.77734375" style="321" customWidth="1"/>
    <col min="9911" max="9914" width="7.77734375" style="321" customWidth="1"/>
    <col min="9915" max="9915" width="7.88671875" style="321" customWidth="1"/>
    <col min="9916" max="9916" width="7.6640625" style="321" customWidth="1"/>
    <col min="9917" max="9917" width="7.109375" style="321" customWidth="1"/>
    <col min="9918" max="9918" width="7.21875" style="321" customWidth="1"/>
    <col min="9919" max="9919" width="7.33203125" style="321" customWidth="1"/>
    <col min="9920" max="9920" width="5.6640625" style="321" customWidth="1"/>
    <col min="9921" max="9921" width="6" style="321" customWidth="1"/>
    <col min="9922" max="9922" width="8" style="321" customWidth="1"/>
    <col min="9923" max="9932" width="7.77734375" style="321" customWidth="1"/>
    <col min="9933" max="9933" width="5.44140625" style="321" customWidth="1"/>
    <col min="9934" max="9934" width="5.77734375" style="321" customWidth="1"/>
    <col min="9935" max="10151" width="8.88671875" style="321"/>
    <col min="10152" max="10152" width="9.33203125" style="321" customWidth="1"/>
    <col min="10153" max="10153" width="34.77734375" style="321" customWidth="1"/>
    <col min="10154" max="10154" width="5.88671875" style="321" customWidth="1"/>
    <col min="10155" max="10155" width="9.33203125" style="321" customWidth="1"/>
    <col min="10156" max="10156" width="9" style="321" customWidth="1"/>
    <col min="10157" max="10157" width="11.109375" style="321" customWidth="1"/>
    <col min="10158" max="10158" width="18.109375" style="321" customWidth="1"/>
    <col min="10159" max="10159" width="6.33203125" style="321" customWidth="1"/>
    <col min="10160" max="10160" width="8" style="321" customWidth="1"/>
    <col min="10161" max="10162" width="6.33203125" style="321" customWidth="1"/>
    <col min="10163" max="10164" width="8" style="321" customWidth="1"/>
    <col min="10165" max="10166" width="4.77734375" style="321" customWidth="1"/>
    <col min="10167" max="10170" width="7.77734375" style="321" customWidth="1"/>
    <col min="10171" max="10171" width="7.88671875" style="321" customWidth="1"/>
    <col min="10172" max="10172" width="7.6640625" style="321" customWidth="1"/>
    <col min="10173" max="10173" width="7.109375" style="321" customWidth="1"/>
    <col min="10174" max="10174" width="7.21875" style="321" customWidth="1"/>
    <col min="10175" max="10175" width="7.33203125" style="321" customWidth="1"/>
    <col min="10176" max="10176" width="5.6640625" style="321" customWidth="1"/>
    <col min="10177" max="10177" width="6" style="321" customWidth="1"/>
    <col min="10178" max="10178" width="8" style="321" customWidth="1"/>
    <col min="10179" max="10188" width="7.77734375" style="321" customWidth="1"/>
    <col min="10189" max="10189" width="5.44140625" style="321" customWidth="1"/>
    <col min="10190" max="10190" width="5.77734375" style="321" customWidth="1"/>
    <col min="10191" max="10407" width="8.88671875" style="321"/>
    <col min="10408" max="10408" width="9.33203125" style="321" customWidth="1"/>
    <col min="10409" max="10409" width="34.77734375" style="321" customWidth="1"/>
    <col min="10410" max="10410" width="5.88671875" style="321" customWidth="1"/>
    <col min="10411" max="10411" width="9.33203125" style="321" customWidth="1"/>
    <col min="10412" max="10412" width="9" style="321" customWidth="1"/>
    <col min="10413" max="10413" width="11.109375" style="321" customWidth="1"/>
    <col min="10414" max="10414" width="18.109375" style="321" customWidth="1"/>
    <col min="10415" max="10415" width="6.33203125" style="321" customWidth="1"/>
    <col min="10416" max="10416" width="8" style="321" customWidth="1"/>
    <col min="10417" max="10418" width="6.33203125" style="321" customWidth="1"/>
    <col min="10419" max="10420" width="8" style="321" customWidth="1"/>
    <col min="10421" max="10422" width="4.77734375" style="321" customWidth="1"/>
    <col min="10423" max="10426" width="7.77734375" style="321" customWidth="1"/>
    <col min="10427" max="10427" width="7.88671875" style="321" customWidth="1"/>
    <col min="10428" max="10428" width="7.6640625" style="321" customWidth="1"/>
    <col min="10429" max="10429" width="7.109375" style="321" customWidth="1"/>
    <col min="10430" max="10430" width="7.21875" style="321" customWidth="1"/>
    <col min="10431" max="10431" width="7.33203125" style="321" customWidth="1"/>
    <col min="10432" max="10432" width="5.6640625" style="321" customWidth="1"/>
    <col min="10433" max="10433" width="6" style="321" customWidth="1"/>
    <col min="10434" max="10434" width="8" style="321" customWidth="1"/>
    <col min="10435" max="10444" width="7.77734375" style="321" customWidth="1"/>
    <col min="10445" max="10445" width="5.44140625" style="321" customWidth="1"/>
    <col min="10446" max="10446" width="5.77734375" style="321" customWidth="1"/>
    <col min="10447" max="10663" width="8.88671875" style="321"/>
    <col min="10664" max="10664" width="9.33203125" style="321" customWidth="1"/>
    <col min="10665" max="10665" width="34.77734375" style="321" customWidth="1"/>
    <col min="10666" max="10666" width="5.88671875" style="321" customWidth="1"/>
    <col min="10667" max="10667" width="9.33203125" style="321" customWidth="1"/>
    <col min="10668" max="10668" width="9" style="321" customWidth="1"/>
    <col min="10669" max="10669" width="11.109375" style="321" customWidth="1"/>
    <col min="10670" max="10670" width="18.109375" style="321" customWidth="1"/>
    <col min="10671" max="10671" width="6.33203125" style="321" customWidth="1"/>
    <col min="10672" max="10672" width="8" style="321" customWidth="1"/>
    <col min="10673" max="10674" width="6.33203125" style="321" customWidth="1"/>
    <col min="10675" max="10676" width="8" style="321" customWidth="1"/>
    <col min="10677" max="10678" width="4.77734375" style="321" customWidth="1"/>
    <col min="10679" max="10682" width="7.77734375" style="321" customWidth="1"/>
    <col min="10683" max="10683" width="7.88671875" style="321" customWidth="1"/>
    <col min="10684" max="10684" width="7.6640625" style="321" customWidth="1"/>
    <col min="10685" max="10685" width="7.109375" style="321" customWidth="1"/>
    <col min="10686" max="10686" width="7.21875" style="321" customWidth="1"/>
    <col min="10687" max="10687" width="7.33203125" style="321" customWidth="1"/>
    <col min="10688" max="10688" width="5.6640625" style="321" customWidth="1"/>
    <col min="10689" max="10689" width="6" style="321" customWidth="1"/>
    <col min="10690" max="10690" width="8" style="321" customWidth="1"/>
    <col min="10691" max="10700" width="7.77734375" style="321" customWidth="1"/>
    <col min="10701" max="10701" width="5.44140625" style="321" customWidth="1"/>
    <col min="10702" max="10702" width="5.77734375" style="321" customWidth="1"/>
    <col min="10703" max="10919" width="8.88671875" style="321"/>
    <col min="10920" max="10920" width="9.33203125" style="321" customWidth="1"/>
    <col min="10921" max="10921" width="34.77734375" style="321" customWidth="1"/>
    <col min="10922" max="10922" width="5.88671875" style="321" customWidth="1"/>
    <col min="10923" max="10923" width="9.33203125" style="321" customWidth="1"/>
    <col min="10924" max="10924" width="9" style="321" customWidth="1"/>
    <col min="10925" max="10925" width="11.109375" style="321" customWidth="1"/>
    <col min="10926" max="10926" width="18.109375" style="321" customWidth="1"/>
    <col min="10927" max="10927" width="6.33203125" style="321" customWidth="1"/>
    <col min="10928" max="10928" width="8" style="321" customWidth="1"/>
    <col min="10929" max="10930" width="6.33203125" style="321" customWidth="1"/>
    <col min="10931" max="10932" width="8" style="321" customWidth="1"/>
    <col min="10933" max="10934" width="4.77734375" style="321" customWidth="1"/>
    <col min="10935" max="10938" width="7.77734375" style="321" customWidth="1"/>
    <col min="10939" max="10939" width="7.88671875" style="321" customWidth="1"/>
    <col min="10940" max="10940" width="7.6640625" style="321" customWidth="1"/>
    <col min="10941" max="10941" width="7.109375" style="321" customWidth="1"/>
    <col min="10942" max="10942" width="7.21875" style="321" customWidth="1"/>
    <col min="10943" max="10943" width="7.33203125" style="321" customWidth="1"/>
    <col min="10944" max="10944" width="5.6640625" style="321" customWidth="1"/>
    <col min="10945" max="10945" width="6" style="321" customWidth="1"/>
    <col min="10946" max="10946" width="8" style="321" customWidth="1"/>
    <col min="10947" max="10956" width="7.77734375" style="321" customWidth="1"/>
    <col min="10957" max="10957" width="5.44140625" style="321" customWidth="1"/>
    <col min="10958" max="10958" width="5.77734375" style="321" customWidth="1"/>
    <col min="10959" max="11175" width="8.88671875" style="321"/>
    <col min="11176" max="11176" width="9.33203125" style="321" customWidth="1"/>
    <col min="11177" max="11177" width="34.77734375" style="321" customWidth="1"/>
    <col min="11178" max="11178" width="5.88671875" style="321" customWidth="1"/>
    <col min="11179" max="11179" width="9.33203125" style="321" customWidth="1"/>
    <col min="11180" max="11180" width="9" style="321" customWidth="1"/>
    <col min="11181" max="11181" width="11.109375" style="321" customWidth="1"/>
    <col min="11182" max="11182" width="18.109375" style="321" customWidth="1"/>
    <col min="11183" max="11183" width="6.33203125" style="321" customWidth="1"/>
    <col min="11184" max="11184" width="8" style="321" customWidth="1"/>
    <col min="11185" max="11186" width="6.33203125" style="321" customWidth="1"/>
    <col min="11187" max="11188" width="8" style="321" customWidth="1"/>
    <col min="11189" max="11190" width="4.77734375" style="321" customWidth="1"/>
    <col min="11191" max="11194" width="7.77734375" style="321" customWidth="1"/>
    <col min="11195" max="11195" width="7.88671875" style="321" customWidth="1"/>
    <col min="11196" max="11196" width="7.6640625" style="321" customWidth="1"/>
    <col min="11197" max="11197" width="7.109375" style="321" customWidth="1"/>
    <col min="11198" max="11198" width="7.21875" style="321" customWidth="1"/>
    <col min="11199" max="11199" width="7.33203125" style="321" customWidth="1"/>
    <col min="11200" max="11200" width="5.6640625" style="321" customWidth="1"/>
    <col min="11201" max="11201" width="6" style="321" customWidth="1"/>
    <col min="11202" max="11202" width="8" style="321" customWidth="1"/>
    <col min="11203" max="11212" width="7.77734375" style="321" customWidth="1"/>
    <col min="11213" max="11213" width="5.44140625" style="321" customWidth="1"/>
    <col min="11214" max="11214" width="5.77734375" style="321" customWidth="1"/>
    <col min="11215" max="11431" width="8.88671875" style="321"/>
    <col min="11432" max="11432" width="9.33203125" style="321" customWidth="1"/>
    <col min="11433" max="11433" width="34.77734375" style="321" customWidth="1"/>
    <col min="11434" max="11434" width="5.88671875" style="321" customWidth="1"/>
    <col min="11435" max="11435" width="9.33203125" style="321" customWidth="1"/>
    <col min="11436" max="11436" width="9" style="321" customWidth="1"/>
    <col min="11437" max="11437" width="11.109375" style="321" customWidth="1"/>
    <col min="11438" max="11438" width="18.109375" style="321" customWidth="1"/>
    <col min="11439" max="11439" width="6.33203125" style="321" customWidth="1"/>
    <col min="11440" max="11440" width="8" style="321" customWidth="1"/>
    <col min="11441" max="11442" width="6.33203125" style="321" customWidth="1"/>
    <col min="11443" max="11444" width="8" style="321" customWidth="1"/>
    <col min="11445" max="11446" width="4.77734375" style="321" customWidth="1"/>
    <col min="11447" max="11450" width="7.77734375" style="321" customWidth="1"/>
    <col min="11451" max="11451" width="7.88671875" style="321" customWidth="1"/>
    <col min="11452" max="11452" width="7.6640625" style="321" customWidth="1"/>
    <col min="11453" max="11453" width="7.109375" style="321" customWidth="1"/>
    <col min="11454" max="11454" width="7.21875" style="321" customWidth="1"/>
    <col min="11455" max="11455" width="7.33203125" style="321" customWidth="1"/>
    <col min="11456" max="11456" width="5.6640625" style="321" customWidth="1"/>
    <col min="11457" max="11457" width="6" style="321" customWidth="1"/>
    <col min="11458" max="11458" width="8" style="321" customWidth="1"/>
    <col min="11459" max="11468" width="7.77734375" style="321" customWidth="1"/>
    <col min="11469" max="11469" width="5.44140625" style="321" customWidth="1"/>
    <col min="11470" max="11470" width="5.77734375" style="321" customWidth="1"/>
    <col min="11471" max="11687" width="8.88671875" style="321"/>
    <col min="11688" max="11688" width="9.33203125" style="321" customWidth="1"/>
    <col min="11689" max="11689" width="34.77734375" style="321" customWidth="1"/>
    <col min="11690" max="11690" width="5.88671875" style="321" customWidth="1"/>
    <col min="11691" max="11691" width="9.33203125" style="321" customWidth="1"/>
    <col min="11692" max="11692" width="9" style="321" customWidth="1"/>
    <col min="11693" max="11693" width="11.109375" style="321" customWidth="1"/>
    <col min="11694" max="11694" width="18.109375" style="321" customWidth="1"/>
    <col min="11695" max="11695" width="6.33203125" style="321" customWidth="1"/>
    <col min="11696" max="11696" width="8" style="321" customWidth="1"/>
    <col min="11697" max="11698" width="6.33203125" style="321" customWidth="1"/>
    <col min="11699" max="11700" width="8" style="321" customWidth="1"/>
    <col min="11701" max="11702" width="4.77734375" style="321" customWidth="1"/>
    <col min="11703" max="11706" width="7.77734375" style="321" customWidth="1"/>
    <col min="11707" max="11707" width="7.88671875" style="321" customWidth="1"/>
    <col min="11708" max="11708" width="7.6640625" style="321" customWidth="1"/>
    <col min="11709" max="11709" width="7.109375" style="321" customWidth="1"/>
    <col min="11710" max="11710" width="7.21875" style="321" customWidth="1"/>
    <col min="11711" max="11711" width="7.33203125" style="321" customWidth="1"/>
    <col min="11712" max="11712" width="5.6640625" style="321" customWidth="1"/>
    <col min="11713" max="11713" width="6" style="321" customWidth="1"/>
    <col min="11714" max="11714" width="8" style="321" customWidth="1"/>
    <col min="11715" max="11724" width="7.77734375" style="321" customWidth="1"/>
    <col min="11725" max="11725" width="5.44140625" style="321" customWidth="1"/>
    <col min="11726" max="11726" width="5.77734375" style="321" customWidth="1"/>
    <col min="11727" max="11943" width="8.88671875" style="321"/>
    <col min="11944" max="11944" width="9.33203125" style="321" customWidth="1"/>
    <col min="11945" max="11945" width="34.77734375" style="321" customWidth="1"/>
    <col min="11946" max="11946" width="5.88671875" style="321" customWidth="1"/>
    <col min="11947" max="11947" width="9.33203125" style="321" customWidth="1"/>
    <col min="11948" max="11948" width="9" style="321" customWidth="1"/>
    <col min="11949" max="11949" width="11.109375" style="321" customWidth="1"/>
    <col min="11950" max="11950" width="18.109375" style="321" customWidth="1"/>
    <col min="11951" max="11951" width="6.33203125" style="321" customWidth="1"/>
    <col min="11952" max="11952" width="8" style="321" customWidth="1"/>
    <col min="11953" max="11954" width="6.33203125" style="321" customWidth="1"/>
    <col min="11955" max="11956" width="8" style="321" customWidth="1"/>
    <col min="11957" max="11958" width="4.77734375" style="321" customWidth="1"/>
    <col min="11959" max="11962" width="7.77734375" style="321" customWidth="1"/>
    <col min="11963" max="11963" width="7.88671875" style="321" customWidth="1"/>
    <col min="11964" max="11964" width="7.6640625" style="321" customWidth="1"/>
    <col min="11965" max="11965" width="7.109375" style="321" customWidth="1"/>
    <col min="11966" max="11966" width="7.21875" style="321" customWidth="1"/>
    <col min="11967" max="11967" width="7.33203125" style="321" customWidth="1"/>
    <col min="11968" max="11968" width="5.6640625" style="321" customWidth="1"/>
    <col min="11969" max="11969" width="6" style="321" customWidth="1"/>
    <col min="11970" max="11970" width="8" style="321" customWidth="1"/>
    <col min="11971" max="11980" width="7.77734375" style="321" customWidth="1"/>
    <col min="11981" max="11981" width="5.44140625" style="321" customWidth="1"/>
    <col min="11982" max="11982" width="5.77734375" style="321" customWidth="1"/>
    <col min="11983" max="12199" width="8.88671875" style="321"/>
    <col min="12200" max="12200" width="9.33203125" style="321" customWidth="1"/>
    <col min="12201" max="12201" width="34.77734375" style="321" customWidth="1"/>
    <col min="12202" max="12202" width="5.88671875" style="321" customWidth="1"/>
    <col min="12203" max="12203" width="9.33203125" style="321" customWidth="1"/>
    <col min="12204" max="12204" width="9" style="321" customWidth="1"/>
    <col min="12205" max="12205" width="11.109375" style="321" customWidth="1"/>
    <col min="12206" max="12206" width="18.109375" style="321" customWidth="1"/>
    <col min="12207" max="12207" width="6.33203125" style="321" customWidth="1"/>
    <col min="12208" max="12208" width="8" style="321" customWidth="1"/>
    <col min="12209" max="12210" width="6.33203125" style="321" customWidth="1"/>
    <col min="12211" max="12212" width="8" style="321" customWidth="1"/>
    <col min="12213" max="12214" width="4.77734375" style="321" customWidth="1"/>
    <col min="12215" max="12218" width="7.77734375" style="321" customWidth="1"/>
    <col min="12219" max="12219" width="7.88671875" style="321" customWidth="1"/>
    <col min="12220" max="12220" width="7.6640625" style="321" customWidth="1"/>
    <col min="12221" max="12221" width="7.109375" style="321" customWidth="1"/>
    <col min="12222" max="12222" width="7.21875" style="321" customWidth="1"/>
    <col min="12223" max="12223" width="7.33203125" style="321" customWidth="1"/>
    <col min="12224" max="12224" width="5.6640625" style="321" customWidth="1"/>
    <col min="12225" max="12225" width="6" style="321" customWidth="1"/>
    <col min="12226" max="12226" width="8" style="321" customWidth="1"/>
    <col min="12227" max="12236" width="7.77734375" style="321" customWidth="1"/>
    <col min="12237" max="12237" width="5.44140625" style="321" customWidth="1"/>
    <col min="12238" max="12238" width="5.77734375" style="321" customWidth="1"/>
    <col min="12239" max="12455" width="8.88671875" style="321"/>
    <col min="12456" max="12456" width="9.33203125" style="321" customWidth="1"/>
    <col min="12457" max="12457" width="34.77734375" style="321" customWidth="1"/>
    <col min="12458" max="12458" width="5.88671875" style="321" customWidth="1"/>
    <col min="12459" max="12459" width="9.33203125" style="321" customWidth="1"/>
    <col min="12460" max="12460" width="9" style="321" customWidth="1"/>
    <col min="12461" max="12461" width="11.109375" style="321" customWidth="1"/>
    <col min="12462" max="12462" width="18.109375" style="321" customWidth="1"/>
    <col min="12463" max="12463" width="6.33203125" style="321" customWidth="1"/>
    <col min="12464" max="12464" width="8" style="321" customWidth="1"/>
    <col min="12465" max="12466" width="6.33203125" style="321" customWidth="1"/>
    <col min="12467" max="12468" width="8" style="321" customWidth="1"/>
    <col min="12469" max="12470" width="4.77734375" style="321" customWidth="1"/>
    <col min="12471" max="12474" width="7.77734375" style="321" customWidth="1"/>
    <col min="12475" max="12475" width="7.88671875" style="321" customWidth="1"/>
    <col min="12476" max="12476" width="7.6640625" style="321" customWidth="1"/>
    <col min="12477" max="12477" width="7.109375" style="321" customWidth="1"/>
    <col min="12478" max="12478" width="7.21875" style="321" customWidth="1"/>
    <col min="12479" max="12479" width="7.33203125" style="321" customWidth="1"/>
    <col min="12480" max="12480" width="5.6640625" style="321" customWidth="1"/>
    <col min="12481" max="12481" width="6" style="321" customWidth="1"/>
    <col min="12482" max="12482" width="8" style="321" customWidth="1"/>
    <col min="12483" max="12492" width="7.77734375" style="321" customWidth="1"/>
    <col min="12493" max="12493" width="5.44140625" style="321" customWidth="1"/>
    <col min="12494" max="12494" width="5.77734375" style="321" customWidth="1"/>
    <col min="12495" max="12711" width="8.88671875" style="321"/>
    <col min="12712" max="12712" width="9.33203125" style="321" customWidth="1"/>
    <col min="12713" max="12713" width="34.77734375" style="321" customWidth="1"/>
    <col min="12714" max="12714" width="5.88671875" style="321" customWidth="1"/>
    <col min="12715" max="12715" width="9.33203125" style="321" customWidth="1"/>
    <col min="12716" max="12716" width="9" style="321" customWidth="1"/>
    <col min="12717" max="12717" width="11.109375" style="321" customWidth="1"/>
    <col min="12718" max="12718" width="18.109375" style="321" customWidth="1"/>
    <col min="12719" max="12719" width="6.33203125" style="321" customWidth="1"/>
    <col min="12720" max="12720" width="8" style="321" customWidth="1"/>
    <col min="12721" max="12722" width="6.33203125" style="321" customWidth="1"/>
    <col min="12723" max="12724" width="8" style="321" customWidth="1"/>
    <col min="12725" max="12726" width="4.77734375" style="321" customWidth="1"/>
    <col min="12727" max="12730" width="7.77734375" style="321" customWidth="1"/>
    <col min="12731" max="12731" width="7.88671875" style="321" customWidth="1"/>
    <col min="12732" max="12732" width="7.6640625" style="321" customWidth="1"/>
    <col min="12733" max="12733" width="7.109375" style="321" customWidth="1"/>
    <col min="12734" max="12734" width="7.21875" style="321" customWidth="1"/>
    <col min="12735" max="12735" width="7.33203125" style="321" customWidth="1"/>
    <col min="12736" max="12736" width="5.6640625" style="321" customWidth="1"/>
    <col min="12737" max="12737" width="6" style="321" customWidth="1"/>
    <col min="12738" max="12738" width="8" style="321" customWidth="1"/>
    <col min="12739" max="12748" width="7.77734375" style="321" customWidth="1"/>
    <col min="12749" max="12749" width="5.44140625" style="321" customWidth="1"/>
    <col min="12750" max="12750" width="5.77734375" style="321" customWidth="1"/>
    <col min="12751" max="12967" width="8.88671875" style="321"/>
    <col min="12968" max="12968" width="9.33203125" style="321" customWidth="1"/>
    <col min="12969" max="12969" width="34.77734375" style="321" customWidth="1"/>
    <col min="12970" max="12970" width="5.88671875" style="321" customWidth="1"/>
    <col min="12971" max="12971" width="9.33203125" style="321" customWidth="1"/>
    <col min="12972" max="12972" width="9" style="321" customWidth="1"/>
    <col min="12973" max="12973" width="11.109375" style="321" customWidth="1"/>
    <col min="12974" max="12974" width="18.109375" style="321" customWidth="1"/>
    <col min="12975" max="12975" width="6.33203125" style="321" customWidth="1"/>
    <col min="12976" max="12976" width="8" style="321" customWidth="1"/>
    <col min="12977" max="12978" width="6.33203125" style="321" customWidth="1"/>
    <col min="12979" max="12980" width="8" style="321" customWidth="1"/>
    <col min="12981" max="12982" width="4.77734375" style="321" customWidth="1"/>
    <col min="12983" max="12986" width="7.77734375" style="321" customWidth="1"/>
    <col min="12987" max="12987" width="7.88671875" style="321" customWidth="1"/>
    <col min="12988" max="12988" width="7.6640625" style="321" customWidth="1"/>
    <col min="12989" max="12989" width="7.109375" style="321" customWidth="1"/>
    <col min="12990" max="12990" width="7.21875" style="321" customWidth="1"/>
    <col min="12991" max="12991" width="7.33203125" style="321" customWidth="1"/>
    <col min="12992" max="12992" width="5.6640625" style="321" customWidth="1"/>
    <col min="12993" max="12993" width="6" style="321" customWidth="1"/>
    <col min="12994" max="12994" width="8" style="321" customWidth="1"/>
    <col min="12995" max="13004" width="7.77734375" style="321" customWidth="1"/>
    <col min="13005" max="13005" width="5.44140625" style="321" customWidth="1"/>
    <col min="13006" max="13006" width="5.77734375" style="321" customWidth="1"/>
    <col min="13007" max="13223" width="8.88671875" style="321"/>
    <col min="13224" max="13224" width="9.33203125" style="321" customWidth="1"/>
    <col min="13225" max="13225" width="34.77734375" style="321" customWidth="1"/>
    <col min="13226" max="13226" width="5.88671875" style="321" customWidth="1"/>
    <col min="13227" max="13227" width="9.33203125" style="321" customWidth="1"/>
    <col min="13228" max="13228" width="9" style="321" customWidth="1"/>
    <col min="13229" max="13229" width="11.109375" style="321" customWidth="1"/>
    <col min="13230" max="13230" width="18.109375" style="321" customWidth="1"/>
    <col min="13231" max="13231" width="6.33203125" style="321" customWidth="1"/>
    <col min="13232" max="13232" width="8" style="321" customWidth="1"/>
    <col min="13233" max="13234" width="6.33203125" style="321" customWidth="1"/>
    <col min="13235" max="13236" width="8" style="321" customWidth="1"/>
    <col min="13237" max="13238" width="4.77734375" style="321" customWidth="1"/>
    <col min="13239" max="13242" width="7.77734375" style="321" customWidth="1"/>
    <col min="13243" max="13243" width="7.88671875" style="321" customWidth="1"/>
    <col min="13244" max="13244" width="7.6640625" style="321" customWidth="1"/>
    <col min="13245" max="13245" width="7.109375" style="321" customWidth="1"/>
    <col min="13246" max="13246" width="7.21875" style="321" customWidth="1"/>
    <col min="13247" max="13247" width="7.33203125" style="321" customWidth="1"/>
    <col min="13248" max="13248" width="5.6640625" style="321" customWidth="1"/>
    <col min="13249" max="13249" width="6" style="321" customWidth="1"/>
    <col min="13250" max="13250" width="8" style="321" customWidth="1"/>
    <col min="13251" max="13260" width="7.77734375" style="321" customWidth="1"/>
    <col min="13261" max="13261" width="5.44140625" style="321" customWidth="1"/>
    <col min="13262" max="13262" width="5.77734375" style="321" customWidth="1"/>
    <col min="13263" max="13479" width="8.88671875" style="321"/>
    <col min="13480" max="13480" width="9.33203125" style="321" customWidth="1"/>
    <col min="13481" max="13481" width="34.77734375" style="321" customWidth="1"/>
    <col min="13482" max="13482" width="5.88671875" style="321" customWidth="1"/>
    <col min="13483" max="13483" width="9.33203125" style="321" customWidth="1"/>
    <col min="13484" max="13484" width="9" style="321" customWidth="1"/>
    <col min="13485" max="13485" width="11.109375" style="321" customWidth="1"/>
    <col min="13486" max="13486" width="18.109375" style="321" customWidth="1"/>
    <col min="13487" max="13487" width="6.33203125" style="321" customWidth="1"/>
    <col min="13488" max="13488" width="8" style="321" customWidth="1"/>
    <col min="13489" max="13490" width="6.33203125" style="321" customWidth="1"/>
    <col min="13491" max="13492" width="8" style="321" customWidth="1"/>
    <col min="13493" max="13494" width="4.77734375" style="321" customWidth="1"/>
    <col min="13495" max="13498" width="7.77734375" style="321" customWidth="1"/>
    <col min="13499" max="13499" width="7.88671875" style="321" customWidth="1"/>
    <col min="13500" max="13500" width="7.6640625" style="321" customWidth="1"/>
    <col min="13501" max="13501" width="7.109375" style="321" customWidth="1"/>
    <col min="13502" max="13502" width="7.21875" style="321" customWidth="1"/>
    <col min="13503" max="13503" width="7.33203125" style="321" customWidth="1"/>
    <col min="13504" max="13504" width="5.6640625" style="321" customWidth="1"/>
    <col min="13505" max="13505" width="6" style="321" customWidth="1"/>
    <col min="13506" max="13506" width="8" style="321" customWidth="1"/>
    <col min="13507" max="13516" width="7.77734375" style="321" customWidth="1"/>
    <col min="13517" max="13517" width="5.44140625" style="321" customWidth="1"/>
    <col min="13518" max="13518" width="5.77734375" style="321" customWidth="1"/>
    <col min="13519" max="13735" width="8.88671875" style="321"/>
    <col min="13736" max="13736" width="9.33203125" style="321" customWidth="1"/>
    <col min="13737" max="13737" width="34.77734375" style="321" customWidth="1"/>
    <col min="13738" max="13738" width="5.88671875" style="321" customWidth="1"/>
    <col min="13739" max="13739" width="9.33203125" style="321" customWidth="1"/>
    <col min="13740" max="13740" width="9" style="321" customWidth="1"/>
    <col min="13741" max="13741" width="11.109375" style="321" customWidth="1"/>
    <col min="13742" max="13742" width="18.109375" style="321" customWidth="1"/>
    <col min="13743" max="13743" width="6.33203125" style="321" customWidth="1"/>
    <col min="13744" max="13744" width="8" style="321" customWidth="1"/>
    <col min="13745" max="13746" width="6.33203125" style="321" customWidth="1"/>
    <col min="13747" max="13748" width="8" style="321" customWidth="1"/>
    <col min="13749" max="13750" width="4.77734375" style="321" customWidth="1"/>
    <col min="13751" max="13754" width="7.77734375" style="321" customWidth="1"/>
    <col min="13755" max="13755" width="7.88671875" style="321" customWidth="1"/>
    <col min="13756" max="13756" width="7.6640625" style="321" customWidth="1"/>
    <col min="13757" max="13757" width="7.109375" style="321" customWidth="1"/>
    <col min="13758" max="13758" width="7.21875" style="321" customWidth="1"/>
    <col min="13759" max="13759" width="7.33203125" style="321" customWidth="1"/>
    <col min="13760" max="13760" width="5.6640625" style="321" customWidth="1"/>
    <col min="13761" max="13761" width="6" style="321" customWidth="1"/>
    <col min="13762" max="13762" width="8" style="321" customWidth="1"/>
    <col min="13763" max="13772" width="7.77734375" style="321" customWidth="1"/>
    <col min="13773" max="13773" width="5.44140625" style="321" customWidth="1"/>
    <col min="13774" max="13774" width="5.77734375" style="321" customWidth="1"/>
    <col min="13775" max="13991" width="8.88671875" style="321"/>
    <col min="13992" max="13992" width="9.33203125" style="321" customWidth="1"/>
    <col min="13993" max="13993" width="34.77734375" style="321" customWidth="1"/>
    <col min="13994" max="13994" width="5.88671875" style="321" customWidth="1"/>
    <col min="13995" max="13995" width="9.33203125" style="321" customWidth="1"/>
    <col min="13996" max="13996" width="9" style="321" customWidth="1"/>
    <col min="13997" max="13997" width="11.109375" style="321" customWidth="1"/>
    <col min="13998" max="13998" width="18.109375" style="321" customWidth="1"/>
    <col min="13999" max="13999" width="6.33203125" style="321" customWidth="1"/>
    <col min="14000" max="14000" width="8" style="321" customWidth="1"/>
    <col min="14001" max="14002" width="6.33203125" style="321" customWidth="1"/>
    <col min="14003" max="14004" width="8" style="321" customWidth="1"/>
    <col min="14005" max="14006" width="4.77734375" style="321" customWidth="1"/>
    <col min="14007" max="14010" width="7.77734375" style="321" customWidth="1"/>
    <col min="14011" max="14011" width="7.88671875" style="321" customWidth="1"/>
    <col min="14012" max="14012" width="7.6640625" style="321" customWidth="1"/>
    <col min="14013" max="14013" width="7.109375" style="321" customWidth="1"/>
    <col min="14014" max="14014" width="7.21875" style="321" customWidth="1"/>
    <col min="14015" max="14015" width="7.33203125" style="321" customWidth="1"/>
    <col min="14016" max="14016" width="5.6640625" style="321" customWidth="1"/>
    <col min="14017" max="14017" width="6" style="321" customWidth="1"/>
    <col min="14018" max="14018" width="8" style="321" customWidth="1"/>
    <col min="14019" max="14028" width="7.77734375" style="321" customWidth="1"/>
    <col min="14029" max="14029" width="5.44140625" style="321" customWidth="1"/>
    <col min="14030" max="14030" width="5.77734375" style="321" customWidth="1"/>
    <col min="14031" max="14247" width="8.88671875" style="321"/>
    <col min="14248" max="14248" width="9.33203125" style="321" customWidth="1"/>
    <col min="14249" max="14249" width="34.77734375" style="321" customWidth="1"/>
    <col min="14250" max="14250" width="5.88671875" style="321" customWidth="1"/>
    <col min="14251" max="14251" width="9.33203125" style="321" customWidth="1"/>
    <col min="14252" max="14252" width="9" style="321" customWidth="1"/>
    <col min="14253" max="14253" width="11.109375" style="321" customWidth="1"/>
    <col min="14254" max="14254" width="18.109375" style="321" customWidth="1"/>
    <col min="14255" max="14255" width="6.33203125" style="321" customWidth="1"/>
    <col min="14256" max="14256" width="8" style="321" customWidth="1"/>
    <col min="14257" max="14258" width="6.33203125" style="321" customWidth="1"/>
    <col min="14259" max="14260" width="8" style="321" customWidth="1"/>
    <col min="14261" max="14262" width="4.77734375" style="321" customWidth="1"/>
    <col min="14263" max="14266" width="7.77734375" style="321" customWidth="1"/>
    <col min="14267" max="14267" width="7.88671875" style="321" customWidth="1"/>
    <col min="14268" max="14268" width="7.6640625" style="321" customWidth="1"/>
    <col min="14269" max="14269" width="7.109375" style="321" customWidth="1"/>
    <col min="14270" max="14270" width="7.21875" style="321" customWidth="1"/>
    <col min="14271" max="14271" width="7.33203125" style="321" customWidth="1"/>
    <col min="14272" max="14272" width="5.6640625" style="321" customWidth="1"/>
    <col min="14273" max="14273" width="6" style="321" customWidth="1"/>
    <col min="14274" max="14274" width="8" style="321" customWidth="1"/>
    <col min="14275" max="14284" width="7.77734375" style="321" customWidth="1"/>
    <col min="14285" max="14285" width="5.44140625" style="321" customWidth="1"/>
    <col min="14286" max="14286" width="5.77734375" style="321" customWidth="1"/>
    <col min="14287" max="14503" width="8.88671875" style="321"/>
    <col min="14504" max="14504" width="9.33203125" style="321" customWidth="1"/>
    <col min="14505" max="14505" width="34.77734375" style="321" customWidth="1"/>
    <col min="14506" max="14506" width="5.88671875" style="321" customWidth="1"/>
    <col min="14507" max="14507" width="9.33203125" style="321" customWidth="1"/>
    <col min="14508" max="14508" width="9" style="321" customWidth="1"/>
    <col min="14509" max="14509" width="11.109375" style="321" customWidth="1"/>
    <col min="14510" max="14510" width="18.109375" style="321" customWidth="1"/>
    <col min="14511" max="14511" width="6.33203125" style="321" customWidth="1"/>
    <col min="14512" max="14512" width="8" style="321" customWidth="1"/>
    <col min="14513" max="14514" width="6.33203125" style="321" customWidth="1"/>
    <col min="14515" max="14516" width="8" style="321" customWidth="1"/>
    <col min="14517" max="14518" width="4.77734375" style="321" customWidth="1"/>
    <col min="14519" max="14522" width="7.77734375" style="321" customWidth="1"/>
    <col min="14523" max="14523" width="7.88671875" style="321" customWidth="1"/>
    <col min="14524" max="14524" width="7.6640625" style="321" customWidth="1"/>
    <col min="14525" max="14525" width="7.109375" style="321" customWidth="1"/>
    <col min="14526" max="14526" width="7.21875" style="321" customWidth="1"/>
    <col min="14527" max="14527" width="7.33203125" style="321" customWidth="1"/>
    <col min="14528" max="14528" width="5.6640625" style="321" customWidth="1"/>
    <col min="14529" max="14529" width="6" style="321" customWidth="1"/>
    <col min="14530" max="14530" width="8" style="321" customWidth="1"/>
    <col min="14531" max="14540" width="7.77734375" style="321" customWidth="1"/>
    <col min="14541" max="14541" width="5.44140625" style="321" customWidth="1"/>
    <col min="14542" max="14542" width="5.77734375" style="321" customWidth="1"/>
    <col min="14543" max="14759" width="8.88671875" style="321"/>
    <col min="14760" max="14760" width="9.33203125" style="321" customWidth="1"/>
    <col min="14761" max="14761" width="34.77734375" style="321" customWidth="1"/>
    <col min="14762" max="14762" width="5.88671875" style="321" customWidth="1"/>
    <col min="14763" max="14763" width="9.33203125" style="321" customWidth="1"/>
    <col min="14764" max="14764" width="9" style="321" customWidth="1"/>
    <col min="14765" max="14765" width="11.109375" style="321" customWidth="1"/>
    <col min="14766" max="14766" width="18.109375" style="321" customWidth="1"/>
    <col min="14767" max="14767" width="6.33203125" style="321" customWidth="1"/>
    <col min="14768" max="14768" width="8" style="321" customWidth="1"/>
    <col min="14769" max="14770" width="6.33203125" style="321" customWidth="1"/>
    <col min="14771" max="14772" width="8" style="321" customWidth="1"/>
    <col min="14773" max="14774" width="4.77734375" style="321" customWidth="1"/>
    <col min="14775" max="14778" width="7.77734375" style="321" customWidth="1"/>
    <col min="14779" max="14779" width="7.88671875" style="321" customWidth="1"/>
    <col min="14780" max="14780" width="7.6640625" style="321" customWidth="1"/>
    <col min="14781" max="14781" width="7.109375" style="321" customWidth="1"/>
    <col min="14782" max="14782" width="7.21875" style="321" customWidth="1"/>
    <col min="14783" max="14783" width="7.33203125" style="321" customWidth="1"/>
    <col min="14784" max="14784" width="5.6640625" style="321" customWidth="1"/>
    <col min="14785" max="14785" width="6" style="321" customWidth="1"/>
    <col min="14786" max="14786" width="8" style="321" customWidth="1"/>
    <col min="14787" max="14796" width="7.77734375" style="321" customWidth="1"/>
    <col min="14797" max="14797" width="5.44140625" style="321" customWidth="1"/>
    <col min="14798" max="14798" width="5.77734375" style="321" customWidth="1"/>
    <col min="14799" max="15015" width="8.88671875" style="321"/>
    <col min="15016" max="15016" width="9.33203125" style="321" customWidth="1"/>
    <col min="15017" max="15017" width="34.77734375" style="321" customWidth="1"/>
    <col min="15018" max="15018" width="5.88671875" style="321" customWidth="1"/>
    <col min="15019" max="15019" width="9.33203125" style="321" customWidth="1"/>
    <col min="15020" max="15020" width="9" style="321" customWidth="1"/>
    <col min="15021" max="15021" width="11.109375" style="321" customWidth="1"/>
    <col min="15022" max="15022" width="18.109375" style="321" customWidth="1"/>
    <col min="15023" max="15023" width="6.33203125" style="321" customWidth="1"/>
    <col min="15024" max="15024" width="8" style="321" customWidth="1"/>
    <col min="15025" max="15026" width="6.33203125" style="321" customWidth="1"/>
    <col min="15027" max="15028" width="8" style="321" customWidth="1"/>
    <col min="15029" max="15030" width="4.77734375" style="321" customWidth="1"/>
    <col min="15031" max="15034" width="7.77734375" style="321" customWidth="1"/>
    <col min="15035" max="15035" width="7.88671875" style="321" customWidth="1"/>
    <col min="15036" max="15036" width="7.6640625" style="321" customWidth="1"/>
    <col min="15037" max="15037" width="7.109375" style="321" customWidth="1"/>
    <col min="15038" max="15038" width="7.21875" style="321" customWidth="1"/>
    <col min="15039" max="15039" width="7.33203125" style="321" customWidth="1"/>
    <col min="15040" max="15040" width="5.6640625" style="321" customWidth="1"/>
    <col min="15041" max="15041" width="6" style="321" customWidth="1"/>
    <col min="15042" max="15042" width="8" style="321" customWidth="1"/>
    <col min="15043" max="15052" width="7.77734375" style="321" customWidth="1"/>
    <col min="15053" max="15053" width="5.44140625" style="321" customWidth="1"/>
    <col min="15054" max="15054" width="5.77734375" style="321" customWidth="1"/>
    <col min="15055" max="15271" width="8.88671875" style="321"/>
    <col min="15272" max="15272" width="9.33203125" style="321" customWidth="1"/>
    <col min="15273" max="15273" width="34.77734375" style="321" customWidth="1"/>
    <col min="15274" max="15274" width="5.88671875" style="321" customWidth="1"/>
    <col min="15275" max="15275" width="9.33203125" style="321" customWidth="1"/>
    <col min="15276" max="15276" width="9" style="321" customWidth="1"/>
    <col min="15277" max="15277" width="11.109375" style="321" customWidth="1"/>
    <col min="15278" max="15278" width="18.109375" style="321" customWidth="1"/>
    <col min="15279" max="15279" width="6.33203125" style="321" customWidth="1"/>
    <col min="15280" max="15280" width="8" style="321" customWidth="1"/>
    <col min="15281" max="15282" width="6.33203125" style="321" customWidth="1"/>
    <col min="15283" max="15284" width="8" style="321" customWidth="1"/>
    <col min="15285" max="15286" width="4.77734375" style="321" customWidth="1"/>
    <col min="15287" max="15290" width="7.77734375" style="321" customWidth="1"/>
    <col min="15291" max="15291" width="7.88671875" style="321" customWidth="1"/>
    <col min="15292" max="15292" width="7.6640625" style="321" customWidth="1"/>
    <col min="15293" max="15293" width="7.109375" style="321" customWidth="1"/>
    <col min="15294" max="15294" width="7.21875" style="321" customWidth="1"/>
    <col min="15295" max="15295" width="7.33203125" style="321" customWidth="1"/>
    <col min="15296" max="15296" width="5.6640625" style="321" customWidth="1"/>
    <col min="15297" max="15297" width="6" style="321" customWidth="1"/>
    <col min="15298" max="15298" width="8" style="321" customWidth="1"/>
    <col min="15299" max="15308" width="7.77734375" style="321" customWidth="1"/>
    <col min="15309" max="15309" width="5.44140625" style="321" customWidth="1"/>
    <col min="15310" max="15310" width="5.77734375" style="321" customWidth="1"/>
    <col min="15311" max="15527" width="8.88671875" style="321"/>
    <col min="15528" max="15528" width="9.33203125" style="321" customWidth="1"/>
    <col min="15529" max="15529" width="34.77734375" style="321" customWidth="1"/>
    <col min="15530" max="15530" width="5.88671875" style="321" customWidth="1"/>
    <col min="15531" max="15531" width="9.33203125" style="321" customWidth="1"/>
    <col min="15532" max="15532" width="9" style="321" customWidth="1"/>
    <col min="15533" max="15533" width="11.109375" style="321" customWidth="1"/>
    <col min="15534" max="15534" width="18.109375" style="321" customWidth="1"/>
    <col min="15535" max="15535" width="6.33203125" style="321" customWidth="1"/>
    <col min="15536" max="15536" width="8" style="321" customWidth="1"/>
    <col min="15537" max="15538" width="6.33203125" style="321" customWidth="1"/>
    <col min="15539" max="15540" width="8" style="321" customWidth="1"/>
    <col min="15541" max="15542" width="4.77734375" style="321" customWidth="1"/>
    <col min="15543" max="15546" width="7.77734375" style="321" customWidth="1"/>
    <col min="15547" max="15547" width="7.88671875" style="321" customWidth="1"/>
    <col min="15548" max="15548" width="7.6640625" style="321" customWidth="1"/>
    <col min="15549" max="15549" width="7.109375" style="321" customWidth="1"/>
    <col min="15550" max="15550" width="7.21875" style="321" customWidth="1"/>
    <col min="15551" max="15551" width="7.33203125" style="321" customWidth="1"/>
    <col min="15552" max="15552" width="5.6640625" style="321" customWidth="1"/>
    <col min="15553" max="15553" width="6" style="321" customWidth="1"/>
    <col min="15554" max="15554" width="8" style="321" customWidth="1"/>
    <col min="15555" max="15564" width="7.77734375" style="321" customWidth="1"/>
    <col min="15565" max="15565" width="5.44140625" style="321" customWidth="1"/>
    <col min="15566" max="15566" width="5.77734375" style="321" customWidth="1"/>
    <col min="15567" max="15783" width="8.88671875" style="321"/>
    <col min="15784" max="15784" width="9.33203125" style="321" customWidth="1"/>
    <col min="15785" max="15785" width="34.77734375" style="321" customWidth="1"/>
    <col min="15786" max="15786" width="5.88671875" style="321" customWidth="1"/>
    <col min="15787" max="15787" width="9.33203125" style="321" customWidth="1"/>
    <col min="15788" max="15788" width="9" style="321" customWidth="1"/>
    <col min="15789" max="15789" width="11.109375" style="321" customWidth="1"/>
    <col min="15790" max="15790" width="18.109375" style="321" customWidth="1"/>
    <col min="15791" max="15791" width="6.33203125" style="321" customWidth="1"/>
    <col min="15792" max="15792" width="8" style="321" customWidth="1"/>
    <col min="15793" max="15794" width="6.33203125" style="321" customWidth="1"/>
    <col min="15795" max="15796" width="8" style="321" customWidth="1"/>
    <col min="15797" max="15798" width="4.77734375" style="321" customWidth="1"/>
    <col min="15799" max="15802" width="7.77734375" style="321" customWidth="1"/>
    <col min="15803" max="15803" width="7.88671875" style="321" customWidth="1"/>
    <col min="15804" max="15804" width="7.6640625" style="321" customWidth="1"/>
    <col min="15805" max="15805" width="7.109375" style="321" customWidth="1"/>
    <col min="15806" max="15806" width="7.21875" style="321" customWidth="1"/>
    <col min="15807" max="15807" width="7.33203125" style="321" customWidth="1"/>
    <col min="15808" max="15808" width="5.6640625" style="321" customWidth="1"/>
    <col min="15809" max="15809" width="6" style="321" customWidth="1"/>
    <col min="15810" max="15810" width="8" style="321" customWidth="1"/>
    <col min="15811" max="15820" width="7.77734375" style="321" customWidth="1"/>
    <col min="15821" max="15821" width="5.44140625" style="321" customWidth="1"/>
    <col min="15822" max="15822" width="5.77734375" style="321" customWidth="1"/>
    <col min="15823" max="16039" width="8.88671875" style="321"/>
    <col min="16040" max="16040" width="9.33203125" style="321" customWidth="1"/>
    <col min="16041" max="16041" width="34.77734375" style="321" customWidth="1"/>
    <col min="16042" max="16042" width="5.88671875" style="321" customWidth="1"/>
    <col min="16043" max="16043" width="9.33203125" style="321" customWidth="1"/>
    <col min="16044" max="16044" width="9" style="321" customWidth="1"/>
    <col min="16045" max="16045" width="11.109375" style="321" customWidth="1"/>
    <col min="16046" max="16046" width="18.109375" style="321" customWidth="1"/>
    <col min="16047" max="16047" width="6.33203125" style="321" customWidth="1"/>
    <col min="16048" max="16048" width="8" style="321" customWidth="1"/>
    <col min="16049" max="16050" width="6.33203125" style="321" customWidth="1"/>
    <col min="16051" max="16052" width="8" style="321" customWidth="1"/>
    <col min="16053" max="16054" width="4.77734375" style="321" customWidth="1"/>
    <col min="16055" max="16058" width="7.77734375" style="321" customWidth="1"/>
    <col min="16059" max="16059" width="7.88671875" style="321" customWidth="1"/>
    <col min="16060" max="16060" width="7.6640625" style="321" customWidth="1"/>
    <col min="16061" max="16061" width="7.109375" style="321" customWidth="1"/>
    <col min="16062" max="16062" width="7.21875" style="321" customWidth="1"/>
    <col min="16063" max="16063" width="7.33203125" style="321" customWidth="1"/>
    <col min="16064" max="16064" width="5.6640625" style="321" customWidth="1"/>
    <col min="16065" max="16065" width="6" style="321" customWidth="1"/>
    <col min="16066" max="16066" width="8" style="321" customWidth="1"/>
    <col min="16067" max="16076" width="7.77734375" style="321" customWidth="1"/>
    <col min="16077" max="16077" width="5.44140625" style="321" customWidth="1"/>
    <col min="16078" max="16078" width="5.77734375" style="321" customWidth="1"/>
    <col min="16079" max="16311" width="8.88671875" style="321"/>
    <col min="16312" max="16384" width="9" style="321" customWidth="1"/>
  </cols>
  <sheetData>
    <row r="1" spans="1:12">
      <c r="A1" s="329" t="s">
        <v>458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</row>
    <row r="2" spans="1:12">
      <c r="A2" s="330" t="s">
        <v>488</v>
      </c>
      <c r="B2" s="321" t="s">
        <v>490</v>
      </c>
      <c r="C2" s="330"/>
      <c r="D2" s="330"/>
      <c r="E2" s="330"/>
      <c r="F2" s="331"/>
      <c r="G2" s="330"/>
      <c r="H2" s="330"/>
      <c r="I2" s="278"/>
      <c r="J2" s="278"/>
      <c r="K2" s="278"/>
      <c r="L2" s="278"/>
    </row>
    <row r="3" spans="1:12">
      <c r="A3" s="330" t="s">
        <v>489</v>
      </c>
      <c r="B3" s="321" t="s">
        <v>491</v>
      </c>
      <c r="C3" s="330"/>
      <c r="D3" s="330"/>
      <c r="E3" s="330"/>
      <c r="F3" s="332"/>
      <c r="G3" s="333"/>
      <c r="H3" s="334"/>
      <c r="I3" s="278"/>
      <c r="J3" s="278"/>
      <c r="K3" s="278"/>
      <c r="L3" s="278"/>
    </row>
    <row r="4" spans="1:12">
      <c r="A4" s="321" t="s">
        <v>487</v>
      </c>
      <c r="B4" s="311" t="s">
        <v>459</v>
      </c>
      <c r="C4" s="311" t="s">
        <v>460</v>
      </c>
      <c r="D4" s="311" t="s">
        <v>461</v>
      </c>
      <c r="E4" s="312" t="s">
        <v>462</v>
      </c>
      <c r="F4" s="313" t="s">
        <v>463</v>
      </c>
      <c r="G4" s="314" t="s">
        <v>464</v>
      </c>
      <c r="H4" s="315" t="s">
        <v>465</v>
      </c>
      <c r="I4" s="316" t="s">
        <v>482</v>
      </c>
      <c r="J4" s="316" t="s">
        <v>483</v>
      </c>
      <c r="K4" s="317" t="s">
        <v>484</v>
      </c>
      <c r="L4" s="317" t="s">
        <v>485</v>
      </c>
    </row>
  </sheetData>
  <mergeCells count="1">
    <mergeCell ref="A1:L1"/>
  </mergeCells>
  <phoneticPr fontId="3" type="noConversion"/>
  <dataValidations count="1">
    <dataValidation allowBlank="1" showErrorMessage="1" sqref="FM63409:FN63410 PI63409:PJ63410 ZE63409:ZF63410 AJA63409:AJB63410 ASW63409:ASX63410 BCS63409:BCT63410 BMO63409:BMP63410 BWK63409:BWL63410 CGG63409:CGH63410 CQC63409:CQD63410 CZY63409:CZZ63410 DJU63409:DJV63410 DTQ63409:DTR63410 EDM63409:EDN63410 ENI63409:ENJ63410 EXE63409:EXF63410 FHA63409:FHB63410 FQW63409:FQX63410 GAS63409:GAT63410 GKO63409:GKP63410 GUK63409:GUL63410 HEG63409:HEH63410 HOC63409:HOD63410 HXY63409:HXZ63410 IHU63409:IHV63410 IRQ63409:IRR63410 JBM63409:JBN63410 JLI63409:JLJ63410 JVE63409:JVF63410 KFA63409:KFB63410 KOW63409:KOX63410 KYS63409:KYT63410 LIO63409:LIP63410 LSK63409:LSL63410 MCG63409:MCH63410 MMC63409:MMD63410 MVY63409:MVZ63410 NFU63409:NFV63410 NPQ63409:NPR63410 NZM63409:NZN63410 OJI63409:OJJ63410 OTE63409:OTF63410 PDA63409:PDB63410 PMW63409:PMX63410 PWS63409:PWT63410 QGO63409:QGP63410 QQK63409:QQL63410 RAG63409:RAH63410 RKC63409:RKD63410 RTY63409:RTZ63410 SDU63409:SDV63410 SNQ63409:SNR63410 SXM63409:SXN63410 THI63409:THJ63410 TRE63409:TRF63410 UBA63409:UBB63410 UKW63409:UKX63410 UUS63409:UUT63410 VEO63409:VEP63410 VOK63409:VOL63410 VYG63409:VYH63410 WIC63409:WID63410 WRY63409:WRZ63410 FM128945:FN128946 PI128945:PJ128946 ZE128945:ZF128946 AJA128945:AJB128946 ASW128945:ASX128946 BCS128945:BCT128946 BMO128945:BMP128946 BWK128945:BWL128946 CGG128945:CGH128946 CQC128945:CQD128946 CZY128945:CZZ128946 DJU128945:DJV128946 DTQ128945:DTR128946 EDM128945:EDN128946 ENI128945:ENJ128946 EXE128945:EXF128946 FHA128945:FHB128946 FQW128945:FQX128946 GAS128945:GAT128946 GKO128945:GKP128946 GUK128945:GUL128946 HEG128945:HEH128946 HOC128945:HOD128946 HXY128945:HXZ128946 IHU128945:IHV128946 IRQ128945:IRR128946 JBM128945:JBN128946 JLI128945:JLJ128946 JVE128945:JVF128946 KFA128945:KFB128946 KOW128945:KOX128946 KYS128945:KYT128946 LIO128945:LIP128946 LSK128945:LSL128946 MCG128945:MCH128946 MMC128945:MMD128946 MVY128945:MVZ128946 NFU128945:NFV128946 NPQ128945:NPR128946 NZM128945:NZN128946 OJI128945:OJJ128946 OTE128945:OTF128946 PDA128945:PDB128946 PMW128945:PMX128946 PWS128945:PWT128946 QGO128945:QGP128946 QQK128945:QQL128946 RAG128945:RAH128946 RKC128945:RKD128946 RTY128945:RTZ128946 SDU128945:SDV128946 SNQ128945:SNR128946 SXM128945:SXN128946 THI128945:THJ128946 TRE128945:TRF128946 UBA128945:UBB128946 UKW128945:UKX128946 UUS128945:UUT128946 VEO128945:VEP128946 VOK128945:VOL128946 VYG128945:VYH128946 WIC128945:WID128946 WRY128945:WRZ128946 FM194481:FN194482 PI194481:PJ194482 ZE194481:ZF194482 AJA194481:AJB194482 ASW194481:ASX194482 BCS194481:BCT194482 BMO194481:BMP194482 BWK194481:BWL194482 CGG194481:CGH194482 CQC194481:CQD194482 CZY194481:CZZ194482 DJU194481:DJV194482 DTQ194481:DTR194482 EDM194481:EDN194482 ENI194481:ENJ194482 EXE194481:EXF194482 FHA194481:FHB194482 FQW194481:FQX194482 GAS194481:GAT194482 GKO194481:GKP194482 GUK194481:GUL194482 HEG194481:HEH194482 HOC194481:HOD194482 HXY194481:HXZ194482 IHU194481:IHV194482 IRQ194481:IRR194482 JBM194481:JBN194482 JLI194481:JLJ194482 JVE194481:JVF194482 KFA194481:KFB194482 KOW194481:KOX194482 KYS194481:KYT194482 LIO194481:LIP194482 LSK194481:LSL194482 MCG194481:MCH194482 MMC194481:MMD194482 MVY194481:MVZ194482 NFU194481:NFV194482 NPQ194481:NPR194482 NZM194481:NZN194482 OJI194481:OJJ194482 OTE194481:OTF194482 PDA194481:PDB194482 PMW194481:PMX194482 PWS194481:PWT194482 QGO194481:QGP194482 QQK194481:QQL194482 RAG194481:RAH194482 RKC194481:RKD194482 RTY194481:RTZ194482 SDU194481:SDV194482 SNQ194481:SNR194482 SXM194481:SXN194482 THI194481:THJ194482 TRE194481:TRF194482 UBA194481:UBB194482 UKW194481:UKX194482 UUS194481:UUT194482 VEO194481:VEP194482 VOK194481:VOL194482 VYG194481:VYH194482 WIC194481:WID194482 WRY194481:WRZ194482 FM260017:FN260018 PI260017:PJ260018 ZE260017:ZF260018 AJA260017:AJB260018 ASW260017:ASX260018 BCS260017:BCT260018 BMO260017:BMP260018 BWK260017:BWL260018 CGG260017:CGH260018 CQC260017:CQD260018 CZY260017:CZZ260018 DJU260017:DJV260018 DTQ260017:DTR260018 EDM260017:EDN260018 ENI260017:ENJ260018 EXE260017:EXF260018 FHA260017:FHB260018 FQW260017:FQX260018 GAS260017:GAT260018 GKO260017:GKP260018 GUK260017:GUL260018 HEG260017:HEH260018 HOC260017:HOD260018 HXY260017:HXZ260018 IHU260017:IHV260018 IRQ260017:IRR260018 JBM260017:JBN260018 JLI260017:JLJ260018 JVE260017:JVF260018 KFA260017:KFB260018 KOW260017:KOX260018 KYS260017:KYT260018 LIO260017:LIP260018 LSK260017:LSL260018 MCG260017:MCH260018 MMC260017:MMD260018 MVY260017:MVZ260018 NFU260017:NFV260018 NPQ260017:NPR260018 NZM260017:NZN260018 OJI260017:OJJ260018 OTE260017:OTF260018 PDA260017:PDB260018 PMW260017:PMX260018 PWS260017:PWT260018 QGO260017:QGP260018 QQK260017:QQL260018 RAG260017:RAH260018 RKC260017:RKD260018 RTY260017:RTZ260018 SDU260017:SDV260018 SNQ260017:SNR260018 SXM260017:SXN260018 THI260017:THJ260018 TRE260017:TRF260018 UBA260017:UBB260018 UKW260017:UKX260018 UUS260017:UUT260018 VEO260017:VEP260018 VOK260017:VOL260018 VYG260017:VYH260018 WIC260017:WID260018 WRY260017:WRZ260018 FM325553:FN325554 PI325553:PJ325554 ZE325553:ZF325554 AJA325553:AJB325554 ASW325553:ASX325554 BCS325553:BCT325554 BMO325553:BMP325554 BWK325553:BWL325554 CGG325553:CGH325554 CQC325553:CQD325554 CZY325553:CZZ325554 DJU325553:DJV325554 DTQ325553:DTR325554 EDM325553:EDN325554 ENI325553:ENJ325554 EXE325553:EXF325554 FHA325553:FHB325554 FQW325553:FQX325554 GAS325553:GAT325554 GKO325553:GKP325554 GUK325553:GUL325554 HEG325553:HEH325554 HOC325553:HOD325554 HXY325553:HXZ325554 IHU325553:IHV325554 IRQ325553:IRR325554 JBM325553:JBN325554 JLI325553:JLJ325554 JVE325553:JVF325554 KFA325553:KFB325554 KOW325553:KOX325554 KYS325553:KYT325554 LIO325553:LIP325554 LSK325553:LSL325554 MCG325553:MCH325554 MMC325553:MMD325554 MVY325553:MVZ325554 NFU325553:NFV325554 NPQ325553:NPR325554 NZM325553:NZN325554 OJI325553:OJJ325554 OTE325553:OTF325554 PDA325553:PDB325554 PMW325553:PMX325554 PWS325553:PWT325554 QGO325553:QGP325554 QQK325553:QQL325554 RAG325553:RAH325554 RKC325553:RKD325554 RTY325553:RTZ325554 SDU325553:SDV325554 SNQ325553:SNR325554 SXM325553:SXN325554 THI325553:THJ325554 TRE325553:TRF325554 UBA325553:UBB325554 UKW325553:UKX325554 UUS325553:UUT325554 VEO325553:VEP325554 VOK325553:VOL325554 VYG325553:VYH325554 WIC325553:WID325554 WRY325553:WRZ325554 FM391089:FN391090 PI391089:PJ391090 ZE391089:ZF391090 AJA391089:AJB391090 ASW391089:ASX391090 BCS391089:BCT391090 BMO391089:BMP391090 BWK391089:BWL391090 CGG391089:CGH391090 CQC391089:CQD391090 CZY391089:CZZ391090 DJU391089:DJV391090 DTQ391089:DTR391090 EDM391089:EDN391090 ENI391089:ENJ391090 EXE391089:EXF391090 FHA391089:FHB391090 FQW391089:FQX391090 GAS391089:GAT391090 GKO391089:GKP391090 GUK391089:GUL391090 HEG391089:HEH391090 HOC391089:HOD391090 HXY391089:HXZ391090 IHU391089:IHV391090 IRQ391089:IRR391090 JBM391089:JBN391090 JLI391089:JLJ391090 JVE391089:JVF391090 KFA391089:KFB391090 KOW391089:KOX391090 KYS391089:KYT391090 LIO391089:LIP391090 LSK391089:LSL391090 MCG391089:MCH391090 MMC391089:MMD391090 MVY391089:MVZ391090 NFU391089:NFV391090 NPQ391089:NPR391090 NZM391089:NZN391090 OJI391089:OJJ391090 OTE391089:OTF391090 PDA391089:PDB391090 PMW391089:PMX391090 PWS391089:PWT391090 QGO391089:QGP391090 QQK391089:QQL391090 RAG391089:RAH391090 RKC391089:RKD391090 RTY391089:RTZ391090 SDU391089:SDV391090 SNQ391089:SNR391090 SXM391089:SXN391090 THI391089:THJ391090 TRE391089:TRF391090 UBA391089:UBB391090 UKW391089:UKX391090 UUS391089:UUT391090 VEO391089:VEP391090 VOK391089:VOL391090 VYG391089:VYH391090 WIC391089:WID391090 WRY391089:WRZ391090 FM456625:FN456626 PI456625:PJ456626 ZE456625:ZF456626 AJA456625:AJB456626 ASW456625:ASX456626 BCS456625:BCT456626 BMO456625:BMP456626 BWK456625:BWL456626 CGG456625:CGH456626 CQC456625:CQD456626 CZY456625:CZZ456626 DJU456625:DJV456626 DTQ456625:DTR456626 EDM456625:EDN456626 ENI456625:ENJ456626 EXE456625:EXF456626 FHA456625:FHB456626 FQW456625:FQX456626 GAS456625:GAT456626 GKO456625:GKP456626 GUK456625:GUL456626 HEG456625:HEH456626 HOC456625:HOD456626 HXY456625:HXZ456626 IHU456625:IHV456626 IRQ456625:IRR456626 JBM456625:JBN456626 JLI456625:JLJ456626 JVE456625:JVF456626 KFA456625:KFB456626 KOW456625:KOX456626 KYS456625:KYT456626 LIO456625:LIP456626 LSK456625:LSL456626 MCG456625:MCH456626 MMC456625:MMD456626 MVY456625:MVZ456626 NFU456625:NFV456626 NPQ456625:NPR456626 NZM456625:NZN456626 OJI456625:OJJ456626 OTE456625:OTF456626 PDA456625:PDB456626 PMW456625:PMX456626 PWS456625:PWT456626 QGO456625:QGP456626 QQK456625:QQL456626 RAG456625:RAH456626 RKC456625:RKD456626 RTY456625:RTZ456626 SDU456625:SDV456626 SNQ456625:SNR456626 SXM456625:SXN456626 THI456625:THJ456626 TRE456625:TRF456626 UBA456625:UBB456626 UKW456625:UKX456626 UUS456625:UUT456626 VEO456625:VEP456626 VOK456625:VOL456626 VYG456625:VYH456626 WIC456625:WID456626 WRY456625:WRZ456626 FM522161:FN522162 PI522161:PJ522162 ZE522161:ZF522162 AJA522161:AJB522162 ASW522161:ASX522162 BCS522161:BCT522162 BMO522161:BMP522162 BWK522161:BWL522162 CGG522161:CGH522162 CQC522161:CQD522162 CZY522161:CZZ522162 DJU522161:DJV522162 DTQ522161:DTR522162 EDM522161:EDN522162 ENI522161:ENJ522162 EXE522161:EXF522162 FHA522161:FHB522162 FQW522161:FQX522162 GAS522161:GAT522162 GKO522161:GKP522162 GUK522161:GUL522162 HEG522161:HEH522162 HOC522161:HOD522162 HXY522161:HXZ522162 IHU522161:IHV522162 IRQ522161:IRR522162 JBM522161:JBN522162 JLI522161:JLJ522162 JVE522161:JVF522162 KFA522161:KFB522162 KOW522161:KOX522162 KYS522161:KYT522162 LIO522161:LIP522162 LSK522161:LSL522162 MCG522161:MCH522162 MMC522161:MMD522162 MVY522161:MVZ522162 NFU522161:NFV522162 NPQ522161:NPR522162 NZM522161:NZN522162 OJI522161:OJJ522162 OTE522161:OTF522162 PDA522161:PDB522162 PMW522161:PMX522162 PWS522161:PWT522162 QGO522161:QGP522162 QQK522161:QQL522162 RAG522161:RAH522162 RKC522161:RKD522162 RTY522161:RTZ522162 SDU522161:SDV522162 SNQ522161:SNR522162 SXM522161:SXN522162 THI522161:THJ522162 TRE522161:TRF522162 UBA522161:UBB522162 UKW522161:UKX522162 UUS522161:UUT522162 VEO522161:VEP522162 VOK522161:VOL522162 VYG522161:VYH522162 WIC522161:WID522162 WRY522161:WRZ522162 FM587697:FN587698 PI587697:PJ587698 ZE587697:ZF587698 AJA587697:AJB587698 ASW587697:ASX587698 BCS587697:BCT587698 BMO587697:BMP587698 BWK587697:BWL587698 CGG587697:CGH587698 CQC587697:CQD587698 CZY587697:CZZ587698 DJU587697:DJV587698 DTQ587697:DTR587698 EDM587697:EDN587698 ENI587697:ENJ587698 EXE587697:EXF587698 FHA587697:FHB587698 FQW587697:FQX587698 GAS587697:GAT587698 GKO587697:GKP587698 GUK587697:GUL587698 HEG587697:HEH587698 HOC587697:HOD587698 HXY587697:HXZ587698 IHU587697:IHV587698 IRQ587697:IRR587698 JBM587697:JBN587698 JLI587697:JLJ587698 JVE587697:JVF587698 KFA587697:KFB587698 KOW587697:KOX587698 KYS587697:KYT587698 LIO587697:LIP587698 LSK587697:LSL587698 MCG587697:MCH587698 MMC587697:MMD587698 MVY587697:MVZ587698 NFU587697:NFV587698 NPQ587697:NPR587698 NZM587697:NZN587698 OJI587697:OJJ587698 OTE587697:OTF587698 PDA587697:PDB587698 PMW587697:PMX587698 PWS587697:PWT587698 QGO587697:QGP587698 QQK587697:QQL587698 RAG587697:RAH587698 RKC587697:RKD587698 RTY587697:RTZ587698 SDU587697:SDV587698 SNQ587697:SNR587698 SXM587697:SXN587698 THI587697:THJ587698 TRE587697:TRF587698 UBA587697:UBB587698 UKW587697:UKX587698 UUS587697:UUT587698 VEO587697:VEP587698 VOK587697:VOL587698 VYG587697:VYH587698 WIC587697:WID587698 WRY587697:WRZ587698 FM653233:FN653234 PI653233:PJ653234 ZE653233:ZF653234 AJA653233:AJB653234 ASW653233:ASX653234 BCS653233:BCT653234 BMO653233:BMP653234 BWK653233:BWL653234 CGG653233:CGH653234 CQC653233:CQD653234 CZY653233:CZZ653234 DJU653233:DJV653234 DTQ653233:DTR653234 EDM653233:EDN653234 ENI653233:ENJ653234 EXE653233:EXF653234 FHA653233:FHB653234 FQW653233:FQX653234 GAS653233:GAT653234 GKO653233:GKP653234 GUK653233:GUL653234 HEG653233:HEH653234 HOC653233:HOD653234 HXY653233:HXZ653234 IHU653233:IHV653234 IRQ653233:IRR653234 JBM653233:JBN653234 JLI653233:JLJ653234 JVE653233:JVF653234 KFA653233:KFB653234 KOW653233:KOX653234 KYS653233:KYT653234 LIO653233:LIP653234 LSK653233:LSL653234 MCG653233:MCH653234 MMC653233:MMD653234 MVY653233:MVZ653234 NFU653233:NFV653234 NPQ653233:NPR653234 NZM653233:NZN653234 OJI653233:OJJ653234 OTE653233:OTF653234 PDA653233:PDB653234 PMW653233:PMX653234 PWS653233:PWT653234 QGO653233:QGP653234 QQK653233:QQL653234 RAG653233:RAH653234 RKC653233:RKD653234 RTY653233:RTZ653234 SDU653233:SDV653234 SNQ653233:SNR653234 SXM653233:SXN653234 THI653233:THJ653234 TRE653233:TRF653234 UBA653233:UBB653234 UKW653233:UKX653234 UUS653233:UUT653234 VEO653233:VEP653234 VOK653233:VOL653234 VYG653233:VYH653234 WIC653233:WID653234 WRY653233:WRZ653234 FM718769:FN718770 PI718769:PJ718770 ZE718769:ZF718770 AJA718769:AJB718770 ASW718769:ASX718770 BCS718769:BCT718770 BMO718769:BMP718770 BWK718769:BWL718770 CGG718769:CGH718770 CQC718769:CQD718770 CZY718769:CZZ718770 DJU718769:DJV718770 DTQ718769:DTR718770 EDM718769:EDN718770 ENI718769:ENJ718770 EXE718769:EXF718770 FHA718769:FHB718770 FQW718769:FQX718770 GAS718769:GAT718770 GKO718769:GKP718770 GUK718769:GUL718770 HEG718769:HEH718770 HOC718769:HOD718770 HXY718769:HXZ718770 IHU718769:IHV718770 IRQ718769:IRR718770 JBM718769:JBN718770 JLI718769:JLJ718770 JVE718769:JVF718770 KFA718769:KFB718770 KOW718769:KOX718770 KYS718769:KYT718770 LIO718769:LIP718770 LSK718769:LSL718770 MCG718769:MCH718770 MMC718769:MMD718770 MVY718769:MVZ718770 NFU718769:NFV718770 NPQ718769:NPR718770 NZM718769:NZN718770 OJI718769:OJJ718770 OTE718769:OTF718770 PDA718769:PDB718770 PMW718769:PMX718770 PWS718769:PWT718770 QGO718769:QGP718770 QQK718769:QQL718770 RAG718769:RAH718770 RKC718769:RKD718770 RTY718769:RTZ718770 SDU718769:SDV718770 SNQ718769:SNR718770 SXM718769:SXN718770 THI718769:THJ718770 TRE718769:TRF718770 UBA718769:UBB718770 UKW718769:UKX718770 UUS718769:UUT718770 VEO718769:VEP718770 VOK718769:VOL718770 VYG718769:VYH718770 WIC718769:WID718770 WRY718769:WRZ718770 FM784305:FN784306 PI784305:PJ784306 ZE784305:ZF784306 AJA784305:AJB784306 ASW784305:ASX784306 BCS784305:BCT784306 BMO784305:BMP784306 BWK784305:BWL784306 CGG784305:CGH784306 CQC784305:CQD784306 CZY784305:CZZ784306 DJU784305:DJV784306 DTQ784305:DTR784306 EDM784305:EDN784306 ENI784305:ENJ784306 EXE784305:EXF784306 FHA784305:FHB784306 FQW784305:FQX784306 GAS784305:GAT784306 GKO784305:GKP784306 GUK784305:GUL784306 HEG784305:HEH784306 HOC784305:HOD784306 HXY784305:HXZ784306 IHU784305:IHV784306 IRQ784305:IRR784306 JBM784305:JBN784306 JLI784305:JLJ784306 JVE784305:JVF784306 KFA784305:KFB784306 KOW784305:KOX784306 KYS784305:KYT784306 LIO784305:LIP784306 LSK784305:LSL784306 MCG784305:MCH784306 MMC784305:MMD784306 MVY784305:MVZ784306 NFU784305:NFV784306 NPQ784305:NPR784306 NZM784305:NZN784306 OJI784305:OJJ784306 OTE784305:OTF784306 PDA784305:PDB784306 PMW784305:PMX784306 PWS784305:PWT784306 QGO784305:QGP784306 QQK784305:QQL784306 RAG784305:RAH784306 RKC784305:RKD784306 RTY784305:RTZ784306 SDU784305:SDV784306 SNQ784305:SNR784306 SXM784305:SXN784306 THI784305:THJ784306 TRE784305:TRF784306 UBA784305:UBB784306 UKW784305:UKX784306 UUS784305:UUT784306 VEO784305:VEP784306 VOK784305:VOL784306 VYG784305:VYH784306 WIC784305:WID784306 WRY784305:WRZ784306 FM849841:FN849842 PI849841:PJ849842 ZE849841:ZF849842 AJA849841:AJB849842 ASW849841:ASX849842 BCS849841:BCT849842 BMO849841:BMP849842 BWK849841:BWL849842 CGG849841:CGH849842 CQC849841:CQD849842 CZY849841:CZZ849842 DJU849841:DJV849842 DTQ849841:DTR849842 EDM849841:EDN849842 ENI849841:ENJ849842 EXE849841:EXF849842 FHA849841:FHB849842 FQW849841:FQX849842 GAS849841:GAT849842 GKO849841:GKP849842 GUK849841:GUL849842 HEG849841:HEH849842 HOC849841:HOD849842 HXY849841:HXZ849842 IHU849841:IHV849842 IRQ849841:IRR849842 JBM849841:JBN849842 JLI849841:JLJ849842 JVE849841:JVF849842 KFA849841:KFB849842 KOW849841:KOX849842 KYS849841:KYT849842 LIO849841:LIP849842 LSK849841:LSL849842 MCG849841:MCH849842 MMC849841:MMD849842 MVY849841:MVZ849842 NFU849841:NFV849842 NPQ849841:NPR849842 NZM849841:NZN849842 OJI849841:OJJ849842 OTE849841:OTF849842 PDA849841:PDB849842 PMW849841:PMX849842 PWS849841:PWT849842 QGO849841:QGP849842 QQK849841:QQL849842 RAG849841:RAH849842 RKC849841:RKD849842 RTY849841:RTZ849842 SDU849841:SDV849842 SNQ849841:SNR849842 SXM849841:SXN849842 THI849841:THJ849842 TRE849841:TRF849842 UBA849841:UBB849842 UKW849841:UKX849842 UUS849841:UUT849842 VEO849841:VEP849842 VOK849841:VOL849842 VYG849841:VYH849842 WIC849841:WID849842 WRY849841:WRZ849842 FM915377:FN915378 PI915377:PJ915378 ZE915377:ZF915378 AJA915377:AJB915378 ASW915377:ASX915378 BCS915377:BCT915378 BMO915377:BMP915378 BWK915377:BWL915378 CGG915377:CGH915378 CQC915377:CQD915378 CZY915377:CZZ915378 DJU915377:DJV915378 DTQ915377:DTR915378 EDM915377:EDN915378 ENI915377:ENJ915378 EXE915377:EXF915378 FHA915377:FHB915378 FQW915377:FQX915378 GAS915377:GAT915378 GKO915377:GKP915378 GUK915377:GUL915378 HEG915377:HEH915378 HOC915377:HOD915378 HXY915377:HXZ915378 IHU915377:IHV915378 IRQ915377:IRR915378 JBM915377:JBN915378 JLI915377:JLJ915378 JVE915377:JVF915378 KFA915377:KFB915378 KOW915377:KOX915378 KYS915377:KYT915378 LIO915377:LIP915378 LSK915377:LSL915378 MCG915377:MCH915378 MMC915377:MMD915378 MVY915377:MVZ915378 NFU915377:NFV915378 NPQ915377:NPR915378 NZM915377:NZN915378 OJI915377:OJJ915378 OTE915377:OTF915378 PDA915377:PDB915378 PMW915377:PMX915378 PWS915377:PWT915378 QGO915377:QGP915378 QQK915377:QQL915378 RAG915377:RAH915378 RKC915377:RKD915378 RTY915377:RTZ915378 SDU915377:SDV915378 SNQ915377:SNR915378 SXM915377:SXN915378 THI915377:THJ915378 TRE915377:TRF915378 UBA915377:UBB915378 UKW915377:UKX915378 UUS915377:UUT915378 VEO915377:VEP915378 VOK915377:VOL915378 VYG915377:VYH915378 WIC915377:WID915378 WRY915377:WRZ915378 FM980913:FN980914 PI980913:PJ980914 ZE980913:ZF980914 AJA980913:AJB980914 ASW980913:ASX980914 BCS980913:BCT980914 BMO980913:BMP980914 BWK980913:BWL980914 CGG980913:CGH980914 CQC980913:CQD980914 CZY980913:CZZ980914 DJU980913:DJV980914 DTQ980913:DTR980914 EDM980913:EDN980914 ENI980913:ENJ980914 EXE980913:EXF980914 FHA980913:FHB980914 FQW980913:FQX980914 GAS980913:GAT980914 GKO980913:GKP980914 GUK980913:GUL980914 HEG980913:HEH980914 HOC980913:HOD980914 HXY980913:HXZ980914 IHU980913:IHV980914 IRQ980913:IRR980914 JBM980913:JBN980914 JLI980913:JLJ980914 JVE980913:JVF980914 KFA980913:KFB980914 KOW980913:KOX980914 KYS980913:KYT980914 LIO980913:LIP980914 LSK980913:LSL980914 MCG980913:MCH980914 MMC980913:MMD980914 MVY980913:MVZ980914 NFU980913:NFV980914 NPQ980913:NPR980914 NZM980913:NZN980914 OJI980913:OJJ980914 OTE980913:OTF980914 PDA980913:PDB980914 PMW980913:PMX980914 PWS980913:PWT980914 QGO980913:QGP980914 QQK980913:QQL980914 RAG980913:RAH980914 RKC980913:RKD980914 RTY980913:RTZ980914 SDU980913:SDV980914 SNQ980913:SNR980914 SXM980913:SXN980914 THI980913:THJ980914 TRE980913:TRF980914 UBA980913:UBB980914 UKW980913:UKX980914 UUS980913:UUT980914 VEO980913:VEP980914 VOK980913:VOL980914 VYG980913:VYH980914 WIC980913:WID980914 WRY980913:WRZ980914 C63409:D63410 C980913:D980914 C915377:D915378 C849841:D849842 C784305:D784306 C718769:D718770 C653233:D653234 C587697:D587698 C522161:D522162 C456625:D456626 C391089:D391090 C325553:D325554 C260017:D260018 C194481:D194482 C128945:D128946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11</vt:i4>
      </vt:variant>
    </vt:vector>
  </HeadingPairs>
  <TitlesOfParts>
    <vt:vector size="19" baseType="lpstr">
      <vt:lpstr>次九宮格</vt:lpstr>
      <vt:lpstr>九宮格</vt:lpstr>
      <vt:lpstr>初期成本標單</vt:lpstr>
      <vt:lpstr>直接成本</vt:lpstr>
      <vt:lpstr>成本分析</vt:lpstr>
      <vt:lpstr>系統分析</vt:lpstr>
      <vt:lpstr>間接成本</vt:lpstr>
      <vt:lpstr>報價標單</vt:lpstr>
      <vt:lpstr>主系統</vt:lpstr>
      <vt:lpstr>次九宮格</vt:lpstr>
      <vt:lpstr>次系統</vt:lpstr>
      <vt:lpstr>直接成本</vt:lpstr>
      <vt:lpstr>備_註</vt:lpstr>
      <vt:lpstr>單_位</vt:lpstr>
      <vt:lpstr>單_價</vt:lpstr>
      <vt:lpstr>項__目__及__說__明</vt:lpstr>
      <vt:lpstr>項_次</vt:lpstr>
      <vt:lpstr>數_量</vt:lpstr>
      <vt:lpstr>複_價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chu</cp:lastModifiedBy>
  <cp:lastPrinted>2017-02-08T03:58:17Z</cp:lastPrinted>
  <dcterms:created xsi:type="dcterms:W3CDTF">2016-10-25T08:45:40Z</dcterms:created>
  <dcterms:modified xsi:type="dcterms:W3CDTF">2017-04-07T04:55:46Z</dcterms:modified>
</cp:coreProperties>
</file>