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Intro" sheetId="1" state="visible" r:id="rId2"/>
    <sheet name="Aktivita" sheetId="2" state="visible" r:id="rId3"/>
    <sheet name="Křivka ztrát" sheetId="3" state="visible" r:id="rId4"/>
    <sheet name="Zastoupení izotopů"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<sst xmlns="http://schemas.openxmlformats.org/spreadsheetml/2006/main" count="148" uniqueCount="118">
  <si>
    <t xml:space="preserve">Úloha A5: Spektrometrie α-záření</t>
  </si>
  <si>
    <t xml:space="preserve">Vzorová data pro distanční praktikum</t>
  </si>
  <si>
    <t xml:space="preserve">Následující listy obsahují data, potřebná k vypracování protokolu k úloze A5. Protože nemůžete do laboratoře, musíte použít data, která naměřil někdo jiný.</t>
  </si>
  <si>
    <t xml:space="preserve">Data v tomto sešitu by měla dostačovat na to, abyste spočetli všechno, co je potřeba, ale jsou to částečně předzpracovaná data.  Například nedostáváte spektra energií alfa částic, protože vám nemůžeme poskytnout softvér pro fitování píků.</t>
  </si>
  <si>
    <t xml:space="preserve">V případě nejasnosti prosím konzultujte peter.kvasnicka@mff.cuni.cz</t>
  </si>
  <si>
    <t xml:space="preserve">Část 1. Aktivita ²⁴¹Am a energetické rozlišení experimentu</t>
  </si>
  <si>
    <t xml:space="preserve">Měření</t>
  </si>
  <si>
    <t xml:space="preserve">Jednotka</t>
  </si>
  <si>
    <t xml:space="preserve">Hodnota</t>
  </si>
  <si>
    <t xml:space="preserve">Chyba</t>
  </si>
  <si>
    <t xml:space="preserve">Poznámka</t>
  </si>
  <si>
    <t xml:space="preserve">1. Geometrie experimentu</t>
  </si>
  <si>
    <t xml:space="preserve">Plocha křemíkového detektoru</t>
  </si>
  <si>
    <t xml:space="preserve">mm²</t>
  </si>
  <si>
    <t xml:space="preserve">Údaj ze specifikace, považujeme za přesný</t>
  </si>
  <si>
    <t xml:space="preserve">Vzdálenost detektoru od zářiče pro měření s ²⁴¹Am</t>
  </si>
  <si>
    <t xml:space="preserve">mm</t>
  </si>
  <si>
    <t xml:space="preserve">36,4</t>
  </si>
  <si>
    <t xml:space="preserve">0,5</t>
  </si>
  <si>
    <t xml:space="preserve">Relativně nepřesné měření kvůli nedostupnosti ploch detektoru a zářiče.</t>
  </si>
  <si>
    <t xml:space="preserve">2. Aktivita ²⁴¹Am, rozlišovací schopnost měření</t>
  </si>
  <si>
    <t xml:space="preserve">Čistý čas měření</t>
  </si>
  <si>
    <t xml:space="preserve">s</t>
  </si>
  <si>
    <t xml:space="preserve">116,2</t>
  </si>
  <si>
    <t xml:space="preserve">Zanedbáváme</t>
  </si>
  <si>
    <t xml:space="preserve">Počet impulzů</t>
  </si>
  <si>
    <t xml:space="preserve">10³</t>
  </si>
  <si>
    <t xml:space="preserve">40,17</t>
  </si>
  <si>
    <t xml:space="preserve">Spočíst chybu</t>
  </si>
  <si>
    <t xml:space="preserve">Šířka píku (FWHM)</t>
  </si>
  <si>
    <t xml:space="preserve">keV</t>
  </si>
  <si>
    <t xml:space="preserve">145,9</t>
  </si>
  <si>
    <t xml:space="preserve">Poloha píku</t>
  </si>
  <si>
    <t xml:space="preserve">Nastaveno kalibrací</t>
  </si>
  <si>
    <t xml:space="preserve">Tlak při měření</t>
  </si>
  <si>
    <t xml:space="preserve">10‾³ atm</t>
  </si>
  <si>
    <t xml:space="preserve">Manometr</t>
  </si>
  <si>
    <t xml:space="preserve">Část 2. Energetické ztráty α-částic ve vzduchu</t>
  </si>
  <si>
    <t xml:space="preserve">p [10‾³ atm]</t>
  </si>
  <si>
    <t xml:space="preserve">N [10³]</t>
  </si>
  <si>
    <t xml:space="preserve">t [s]</t>
  </si>
  <si>
    <t xml:space="preserve">T [MeV]</t>
  </si>
  <si>
    <t xml:space="preserve">δT [MeV]</t>
  </si>
  <si>
    <t xml:space="preserve">FWHM [keV]</t>
  </si>
  <si>
    <t xml:space="preserve">x [mm]</t>
  </si>
  <si>
    <t xml:space="preserve">Δx [mm]</t>
  </si>
  <si>
    <t xml:space="preserve">ΔT [MeV]</t>
  </si>
  <si>
    <t xml:space="preserve">-dT/dx [keV/m]</t>
  </si>
  <si>
    <t xml:space="preserve">Δ dT/dx [keV/m]</t>
  </si>
  <si>
    <t xml:space="preserve">116,22</t>
  </si>
  <si>
    <t xml:space="preserve">36,57</t>
  </si>
  <si>
    <t xml:space="preserve">106,94</t>
  </si>
  <si>
    <t xml:space="preserve">20,1</t>
  </si>
  <si>
    <t xml:space="preserve">205,07</t>
  </si>
  <si>
    <t xml:space="preserve">88,49</t>
  </si>
  <si>
    <t xml:space="preserve">256,03</t>
  </si>
  <si>
    <t xml:space="preserve">63,95</t>
  </si>
  <si>
    <t xml:space="preserve">185,46</t>
  </si>
  <si>
    <t xml:space="preserve">46,74</t>
  </si>
  <si>
    <t xml:space="preserve">137,73</t>
  </si>
  <si>
    <t xml:space="preserve">46,88</t>
  </si>
  <si>
    <t xml:space="preserve">135,53</t>
  </si>
  <si>
    <t xml:space="preserve">95,12</t>
  </si>
  <si>
    <t xml:space="preserve">276,50</t>
  </si>
  <si>
    <t xml:space="preserve">56,83</t>
  </si>
  <si>
    <t xml:space="preserve">167,74</t>
  </si>
  <si>
    <t xml:space="preserve">44,31</t>
  </si>
  <si>
    <t xml:space="preserve">128,77</t>
  </si>
  <si>
    <t xml:space="preserve">57,74</t>
  </si>
  <si>
    <t xml:space="preserve">167,38</t>
  </si>
  <si>
    <t xml:space="preserve">43,11</t>
  </si>
  <si>
    <t xml:space="preserve">125,77</t>
  </si>
  <si>
    <t xml:space="preserve">37,67</t>
  </si>
  <si>
    <t xml:space="preserve">108,99</t>
  </si>
  <si>
    <t xml:space="preserve">35,18</t>
  </si>
  <si>
    <t xml:space="preserve">103,13</t>
  </si>
  <si>
    <t xml:space="preserve">40,99</t>
  </si>
  <si>
    <t xml:space="preserve">119,21</t>
  </si>
  <si>
    <t xml:space="preserve">35,37</t>
  </si>
  <si>
    <t xml:space="preserve">104,21</t>
  </si>
  <si>
    <t xml:space="preserve">39,64</t>
  </si>
  <si>
    <t xml:space="preserve">116,24</t>
  </si>
  <si>
    <t xml:space="preserve">35,45</t>
  </si>
  <si>
    <t xml:space="preserve">103,91</t>
  </si>
  <si>
    <t xml:space="preserve">58,40</t>
  </si>
  <si>
    <t xml:space="preserve">180,53</t>
  </si>
  <si>
    <t xml:space="preserve">31,13</t>
  </si>
  <si>
    <t xml:space="preserve">195,51</t>
  </si>
  <si>
    <t xml:space="preserve">4,46</t>
  </si>
  <si>
    <t xml:space="preserve">279,86</t>
  </si>
  <si>
    <t xml:space="preserve">0,08</t>
  </si>
  <si>
    <t xml:space="preserve">320,94</t>
  </si>
  <si>
    <t xml:space="preserve">Tabulka představuje parametry píků α-částic v závislosti od tlaku</t>
  </si>
  <si>
    <t xml:space="preserve">Poznámky</t>
  </si>
  <si>
    <t xml:space="preserve">Chyba měření tlaku je 10 × 10‾³ atm</t>
  </si>
  <si>
    <t xml:space="preserve">Chyba polohy píku δT je určená softwarem jako chyba fitu</t>
  </si>
  <si>
    <t xml:space="preserve">Část 3. Poměrné zastoupení izotopů</t>
  </si>
  <si>
    <t xml:space="preserve">Maximum píku ²³⁸Pu</t>
  </si>
  <si>
    <t xml:space="preserve">-</t>
  </si>
  <si>
    <t xml:space="preserve">tabulková hodnota</t>
  </si>
  <si>
    <t xml:space="preserve">Maximum píku ²³⁹Pu</t>
  </si>
  <si>
    <t xml:space="preserve">Poločas rozpadu ²³⁸Pu</t>
  </si>
  <si>
    <t xml:space="preserve">roky</t>
  </si>
  <si>
    <t xml:space="preserve">Poločas rozpadu ²³⁹Pu</t>
  </si>
  <si>
    <t xml:space="preserve">t(238)</t>
  </si>
  <si>
    <t xml:space="preserve">N(238)</t>
  </si>
  <si>
    <t xml:space="preserve">měření</t>
  </si>
  <si>
    <t xml:space="preserve">t(239)</t>
  </si>
  <si>
    <t xml:space="preserve">N(239)</t>
  </si>
  <si>
    <t xml:space="preserve">FWHM píku ²³⁸Pu</t>
  </si>
  <si>
    <t xml:space="preserve">FWHM píku ²³⁹Pu</t>
  </si>
  <si>
    <t xml:space="preserve">Počet impulzů v píku ²³⁸Pu</t>
  </si>
  <si>
    <t xml:space="preserve">spočíst chybu</t>
  </si>
  <si>
    <t xml:space="preserve">Počet impulzů v píku ²³⁹Pu</t>
  </si>
  <si>
    <t xml:space="preserve">R</t>
  </si>
  <si>
    <t xml:space="preserve">Doba měření</t>
  </si>
  <si>
    <t xml:space="preserve">zanedbáváme</t>
  </si>
  <si>
    <t xml:space="preserve">ΔR</t>
  </si>
</sst>
</file>

<file path=xl/styles.xml><?xml version="1.0" encoding="utf-8"?>
<styleSheet xmlns="http://schemas.openxmlformats.org/spreadsheetml/2006/main">
  <numFmts count="4">
    <numFmt numFmtId="164" formatCode="General"/>
    <numFmt numFmtId="165" formatCode="0.00"/>
    <numFmt numFmtId="166" formatCode="#,##0.00"/>
    <numFmt numFmtId="167" formatCode="0.00E+00"/>
  </numFmts>
  <fonts count="13">
    <font>
      <sz val="10"/>
      <color rgb="FF000000"/>
      <name val="Arial"/>
      <family val="0"/>
      <charset val="1"/>
    </font>
    <font>
      <sz val="10"/>
      <name val="Arial"/>
      <family val="0"/>
    </font>
    <font>
      <sz val="10"/>
      <name val="Arial"/>
      <family val="0"/>
    </font>
    <font>
      <sz val="10"/>
      <name val="Arial"/>
      <family val="0"/>
    </font>
    <font>
      <sz val="18"/>
      <color rgb="FF000000"/>
      <name val="Arial"/>
      <family val="0"/>
      <charset val="1"/>
    </font>
    <font>
      <sz val="12"/>
      <color rgb="FF000000"/>
      <name val="Arial"/>
      <family val="0"/>
      <charset val="1"/>
    </font>
    <font>
      <b val="true"/>
      <sz val="10"/>
      <color rgb="FF000000"/>
      <name val="Arial"/>
      <family val="0"/>
      <charset val="1"/>
    </font>
    <font>
      <sz val="9"/>
      <color rgb="FF000000"/>
      <name val="Arial"/>
      <family val="2"/>
      <charset val="1"/>
    </font>
    <font>
      <sz val="10"/>
      <color rgb="FF000000"/>
      <name val="Arial"/>
      <family val="2"/>
      <charset val="1"/>
    </font>
    <font>
      <b val="true"/>
      <sz val="9"/>
      <color rgb="FF000000"/>
      <name val="Arial"/>
      <family val="2"/>
      <charset val="1"/>
    </font>
    <font>
      <sz val="10"/>
      <name val="Arial"/>
      <family val="2"/>
    </font>
    <font>
      <b val="true"/>
      <sz val="12"/>
      <color rgb="FF000000"/>
      <name val="Arial"/>
      <family val="0"/>
      <charset val="1"/>
    </font>
    <font>
      <b val="true"/>
      <sz val="10"/>
      <color rgb="FF000000"/>
      <name val="Arial"/>
      <family val="2"/>
      <charset val="1"/>
    </font>
  </fonts>
  <fills count="8">
    <fill>
      <patternFill patternType="none"/>
    </fill>
    <fill>
      <patternFill patternType="gray125"/>
    </fill>
    <fill>
      <patternFill patternType="solid">
        <fgColor rgb="FFFFE599"/>
        <bgColor rgb="FFFFD966"/>
      </patternFill>
    </fill>
    <fill>
      <patternFill patternType="solid">
        <fgColor rgb="FFD9EAD3"/>
        <bgColor rgb="FFCFE2F3"/>
      </patternFill>
    </fill>
    <fill>
      <patternFill patternType="solid">
        <fgColor rgb="FFA2C4C9"/>
        <bgColor rgb="FFB3B3B3"/>
      </patternFill>
    </fill>
    <fill>
      <patternFill patternType="solid">
        <fgColor rgb="FFCFE2F3"/>
        <bgColor rgb="FFD9EAD3"/>
      </patternFill>
    </fill>
    <fill>
      <patternFill patternType="solid">
        <fgColor rgb="FFEFEFEF"/>
        <bgColor rgb="FFD9EAD3"/>
      </patternFill>
    </fill>
    <fill>
      <patternFill patternType="solid">
        <fgColor rgb="FFFFD966"/>
        <bgColor rgb="FFFFE599"/>
      </patternFill>
    </fill>
  </fills>
  <borders count="6">
    <border diagonalUp="false" diagonalDown="false">
      <left/>
      <right/>
      <top/>
      <bottom/>
      <diagonal/>
    </border>
    <border diagonalUp="false" diagonalDown="false">
      <left/>
      <right/>
      <top style="thin"/>
      <bottom style="thin"/>
      <diagonal/>
    </border>
    <border diagonalUp="false" diagonalDown="false">
      <left style="medium">
        <color rgb="FFCCCCCC"/>
      </left>
      <right style="medium">
        <color rgb="FFCCCCCC"/>
      </right>
      <top style="medium"/>
      <bottom style="medium"/>
      <diagonal/>
    </border>
    <border diagonalUp="false" diagonalDown="false">
      <left style="medium">
        <color rgb="FFCCCCCC"/>
      </left>
      <right style="medium">
        <color rgb="FFCCCCCC"/>
      </right>
      <top style="medium">
        <color rgb="FFCCCCCC"/>
      </top>
      <bottom style="medium">
        <color rgb="FFCCCCCC"/>
      </bottom>
      <diagonal/>
    </border>
    <border diagonalUp="false" diagonalDown="false">
      <left style="medium">
        <color rgb="FFCCCCCC"/>
      </left>
      <right style="medium">
        <color rgb="FFCCCCCC"/>
      </right>
      <top style="medium">
        <color rgb="FFCCCCCC"/>
      </top>
      <bottom style="medium"/>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true" applyAlignment="true" applyProtection="false">
      <alignment horizontal="left" vertical="bottom" textRotation="0" wrapText="true" indent="0" shrinkToFit="false"/>
      <protection locked="true" hidden="false"/>
    </xf>
    <xf numFmtId="164" fontId="0" fillId="4" borderId="0"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7" fillId="6" borderId="2" xfId="0" applyFont="true" applyBorder="true" applyAlignment="true" applyProtection="false">
      <alignment horizontal="general" vertical="center" textRotation="0" wrapText="false" indent="0" shrinkToFit="false"/>
      <protection locked="true" hidden="false"/>
    </xf>
    <xf numFmtId="164" fontId="8" fillId="6" borderId="2" xfId="0" applyFont="true" applyBorder="true" applyAlignment="true" applyProtection="false">
      <alignment horizontal="general" vertical="bottom" textRotation="0" wrapText="true" indent="0" shrinkToFit="false"/>
      <protection locked="true" hidden="false"/>
    </xf>
    <xf numFmtId="164" fontId="7" fillId="6" borderId="2"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general" vertical="bottom" textRotation="0" wrapText="true" indent="0" shrinkToFit="false"/>
      <protection locked="true" hidden="false"/>
    </xf>
    <xf numFmtId="164" fontId="7" fillId="0" borderId="3" xfId="0" applyFont="true" applyBorder="true" applyAlignment="true" applyProtection="false">
      <alignment horizontal="right" vertical="bottom" textRotation="0" wrapText="true" indent="0" shrinkToFit="false"/>
      <protection locked="true" hidden="false"/>
    </xf>
    <xf numFmtId="164" fontId="7" fillId="0" borderId="4" xfId="0" applyFont="true" applyBorder="true" applyAlignment="true" applyProtection="false">
      <alignment horizontal="general" vertical="bottom" textRotation="0" wrapText="true" indent="0" shrinkToFit="false"/>
      <protection locked="true" hidden="false"/>
    </xf>
    <xf numFmtId="164" fontId="7" fillId="0" borderId="4" xfId="0" applyFont="true" applyBorder="true" applyAlignment="true" applyProtection="false">
      <alignment horizontal="right" vertical="bottom" textRotation="0" wrapText="true" indent="0" shrinkToFit="false"/>
      <protection locked="true" hidden="false"/>
    </xf>
    <xf numFmtId="164" fontId="8" fillId="0" borderId="3" xfId="0" applyFont="true" applyBorder="true" applyAlignment="true" applyProtection="false">
      <alignment horizontal="general" vertical="bottom" textRotation="0" wrapText="tru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8" fillId="6" borderId="4" xfId="0" applyFont="true" applyBorder="true" applyAlignment="true" applyProtection="false">
      <alignment horizontal="general" vertical="bottom" textRotation="0" wrapText="true" indent="0" shrinkToFit="false"/>
      <protection locked="true" hidden="false"/>
    </xf>
    <xf numFmtId="164" fontId="9" fillId="6"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8" fillId="0" borderId="3" xfId="0" applyFont="true" applyBorder="true" applyAlignment="true" applyProtection="false">
      <alignment horizontal="righ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5" xfId="0" applyFont="true" applyBorder="true" applyAlignment="tru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tru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12" fillId="6" borderId="2" xfId="0" applyFont="true" applyBorder="tru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FE2F3"/>
      <rgbColor rgb="FF000080"/>
      <rgbColor rgb="FFFF00FF"/>
      <rgbColor rgb="FFFFFF00"/>
      <rgbColor rgb="FF00FFFF"/>
      <rgbColor rgb="FF800080"/>
      <rgbColor rgb="FF800000"/>
      <rgbColor rgb="FF008080"/>
      <rgbColor rgb="FF0000FF"/>
      <rgbColor rgb="FF00CCFF"/>
      <rgbColor rgb="FFCCFFFF"/>
      <rgbColor rgb="FFD9EAD3"/>
      <rgbColor rgb="FFFFD966"/>
      <rgbColor rgb="FFA2C4C9"/>
      <rgbColor rgb="FFFF99CC"/>
      <rgbColor rgb="FFCC99FF"/>
      <rgbColor rgb="FFFFE599"/>
      <rgbColor rgb="FF3366FF"/>
      <rgbColor rgb="FF33CCCC"/>
      <rgbColor rgb="FF99CC00"/>
      <rgbColor rgb="FFFFCC00"/>
      <rgbColor rgb="FFFF9900"/>
      <rgbColor rgb="FFFF6600"/>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004586"/>
            </a:solidFill>
            <a:ln w="28800">
              <a:noFill/>
            </a:ln>
          </c:spPr>
          <c:marker>
            <c:symbol val="square"/>
            <c:size val="8"/>
            <c:spPr>
              <a:solidFill>
                <a:srgbClr val="004586"/>
              </a:solidFill>
            </c:spPr>
          </c:marker>
          <c:dLbls>
            <c:txPr>
              <a:bodyPr wrap="none"/>
              <a:lstStyle/>
              <a:p>
                <a:pPr>
                  <a:defRPr b="0" sz="1000" spc="-1" strike="noStrike">
                    <a:latin typeface="Arial"/>
                  </a:defRPr>
                </a:pPr>
              </a:p>
            </c:txPr>
            <c:showLegendKey val="0"/>
            <c:showVal val="0"/>
            <c:showCatName val="0"/>
            <c:showSerName val="0"/>
            <c:showPercent val="0"/>
            <c:separator> </c:separator>
            <c:showLeaderLines val="0"/>
            <c:extLst>
              <c:ext xmlns:c15="http://schemas.microsoft.com/office/drawing/2012/chart" uri="{CE6537A1-D6FC-4f65-9D91-7224C49458BB}">
                <c15:showLeaderLines val="1"/>
              </c:ext>
            </c:extLst>
          </c:dLbls>
          <c:xVal>
            <c:numRef>
              <c:f>'Křivka ztrát'!$B$4:$B$25</c:f>
              <c:numCache>
                <c:formatCode>General</c:formatCode>
                <c:ptCount val="22"/>
                <c:pt idx="0">
                  <c:v>20</c:v>
                </c:pt>
                <c:pt idx="1">
                  <c:v>60</c:v>
                </c:pt>
                <c:pt idx="2">
                  <c:v>100</c:v>
                </c:pt>
                <c:pt idx="3">
                  <c:v>130</c:v>
                </c:pt>
                <c:pt idx="4">
                  <c:v>150</c:v>
                </c:pt>
                <c:pt idx="5">
                  <c:v>180</c:v>
                </c:pt>
                <c:pt idx="6">
                  <c:v>200</c:v>
                </c:pt>
                <c:pt idx="7">
                  <c:v>220</c:v>
                </c:pt>
                <c:pt idx="8">
                  <c:v>260</c:v>
                </c:pt>
                <c:pt idx="9">
                  <c:v>300</c:v>
                </c:pt>
                <c:pt idx="10">
                  <c:v>330</c:v>
                </c:pt>
                <c:pt idx="11">
                  <c:v>370</c:v>
                </c:pt>
                <c:pt idx="12">
                  <c:v>430</c:v>
                </c:pt>
                <c:pt idx="13">
                  <c:v>460</c:v>
                </c:pt>
                <c:pt idx="14">
                  <c:v>520</c:v>
                </c:pt>
                <c:pt idx="15">
                  <c:v>560</c:v>
                </c:pt>
                <c:pt idx="16">
                  <c:v>610</c:v>
                </c:pt>
                <c:pt idx="17">
                  <c:v>660</c:v>
                </c:pt>
                <c:pt idx="18">
                  <c:v>720</c:v>
                </c:pt>
                <c:pt idx="19">
                  <c:v>780</c:v>
                </c:pt>
                <c:pt idx="20">
                  <c:v>840</c:v>
                </c:pt>
                <c:pt idx="21">
                  <c:v>890</c:v>
                </c:pt>
              </c:numCache>
            </c:numRef>
          </c:xVal>
          <c:yVal>
            <c:numRef>
              <c:f>'Křivka ztrát'!$E$4:$E$25</c:f>
              <c:numCache>
                <c:formatCode>General</c:formatCode>
                <c:ptCount val="22"/>
                <c:pt idx="0">
                  <c:v>5.486</c:v>
                </c:pt>
                <c:pt idx="1">
                  <c:v>5.236</c:v>
                </c:pt>
                <c:pt idx="2">
                  <c:v>5.07</c:v>
                </c:pt>
                <c:pt idx="3">
                  <c:v>4.933</c:v>
                </c:pt>
                <c:pt idx="4">
                  <c:v>4.841</c:v>
                </c:pt>
                <c:pt idx="5">
                  <c:v>4.717</c:v>
                </c:pt>
                <c:pt idx="6">
                  <c:v>4.632</c:v>
                </c:pt>
                <c:pt idx="7">
                  <c:v>4.529</c:v>
                </c:pt>
                <c:pt idx="8">
                  <c:v>4.407</c:v>
                </c:pt>
                <c:pt idx="9">
                  <c:v>4.193</c:v>
                </c:pt>
                <c:pt idx="10">
                  <c:v>4.052</c:v>
                </c:pt>
                <c:pt idx="11">
                  <c:v>3.846</c:v>
                </c:pt>
                <c:pt idx="12">
                  <c:v>3.59</c:v>
                </c:pt>
                <c:pt idx="13">
                  <c:v>3.427</c:v>
                </c:pt>
                <c:pt idx="14">
                  <c:v>3.127</c:v>
                </c:pt>
                <c:pt idx="15">
                  <c:v>2.926</c:v>
                </c:pt>
                <c:pt idx="16">
                  <c:v>2.586</c:v>
                </c:pt>
                <c:pt idx="17">
                  <c:v>2.335</c:v>
                </c:pt>
                <c:pt idx="18">
                  <c:v>1.896</c:v>
                </c:pt>
                <c:pt idx="19">
                  <c:v>1.481</c:v>
                </c:pt>
                <c:pt idx="20">
                  <c:v>1.124</c:v>
                </c:pt>
                <c:pt idx="21">
                  <c:v>0.663</c:v>
                </c:pt>
              </c:numCache>
            </c:numRef>
          </c:yVal>
          <c:smooth val="0"/>
        </c:ser>
        <c:axId val="67853804"/>
        <c:axId val="40243175"/>
      </c:scatterChart>
      <c:valAx>
        <c:axId val="67853804"/>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40243175"/>
        <c:crosses val="autoZero"/>
        <c:crossBetween val="between"/>
      </c:valAx>
      <c:valAx>
        <c:axId val="40243175"/>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7853804"/>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span"/>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570600</xdr:colOff>
      <xdr:row>3</xdr:row>
      <xdr:rowOff>91080</xdr:rowOff>
    </xdr:from>
    <xdr:to>
      <xdr:col>13</xdr:col>
      <xdr:colOff>215280</xdr:colOff>
      <xdr:row>21</xdr:row>
      <xdr:rowOff>142560</xdr:rowOff>
    </xdr:to>
    <xdr:graphicFrame>
      <xdr:nvGraphicFramePr>
        <xdr:cNvPr id="0" name=""/>
        <xdr:cNvGraphicFramePr/>
      </xdr:nvGraphicFramePr>
      <xdr:xfrm>
        <a:off x="7704720" y="644040"/>
        <a:ext cx="5759640" cy="32396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3.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E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14.4609375" defaultRowHeight="15.75" zeroHeight="false" outlineLevelRow="0" outlineLevelCol="0"/>
  <sheetData>
    <row r="1" customFormat="false" ht="33.6" hidden="false" customHeight="true" outlineLevel="0" collapsed="false">
      <c r="B1" s="1" t="s">
        <v>0</v>
      </c>
      <c r="C1" s="2"/>
      <c r="D1" s="2"/>
      <c r="E1" s="2"/>
    </row>
    <row r="2" customFormat="false" ht="15" hidden="false" customHeight="false" outlineLevel="0" collapsed="false">
      <c r="B2" s="3" t="s">
        <v>1</v>
      </c>
      <c r="C2" s="4"/>
      <c r="D2" s="4"/>
      <c r="E2" s="4"/>
    </row>
    <row r="4" customFormat="false" ht="35.8" hidden="false" customHeight="true" outlineLevel="0" collapsed="false">
      <c r="B4" s="5" t="s">
        <v>2</v>
      </c>
      <c r="C4" s="5"/>
      <c r="D4" s="5"/>
      <c r="E4" s="5"/>
    </row>
    <row r="5" customFormat="false" ht="50.7" hidden="false" customHeight="true" outlineLevel="0" collapsed="false">
      <c r="B5" s="6" t="s">
        <v>3</v>
      </c>
      <c r="C5" s="6"/>
      <c r="D5" s="6"/>
      <c r="E5" s="6"/>
    </row>
    <row r="6" customFormat="false" ht="13.2" hidden="false" customHeight="false" outlineLevel="0" collapsed="false">
      <c r="B6" s="7"/>
      <c r="C6" s="7"/>
      <c r="D6" s="7"/>
      <c r="E6" s="7"/>
    </row>
    <row r="7" customFormat="false" ht="13.2" hidden="false" customHeight="false" outlineLevel="0" collapsed="false">
      <c r="B7" s="8" t="s">
        <v>4</v>
      </c>
      <c r="C7" s="9"/>
      <c r="D7" s="9"/>
      <c r="E7" s="9"/>
    </row>
  </sheetData>
  <mergeCells count="2">
    <mergeCell ref="B4:E4"/>
    <mergeCell ref="B5:E5"/>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F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4.4609375" defaultRowHeight="15.75" zeroHeight="false" outlineLevelRow="0" outlineLevelCol="0"/>
  <cols>
    <col collapsed="false" customWidth="true" hidden="false" outlineLevel="0" max="2" min="2" style="0" width="18.33"/>
    <col collapsed="false" customWidth="true" hidden="false" outlineLevel="0" max="6" min="6" style="0" width="22.89"/>
  </cols>
  <sheetData>
    <row r="1" customFormat="false" ht="15" hidden="false" customHeight="false" outlineLevel="0" collapsed="false">
      <c r="B1" s="10" t="s">
        <v>5</v>
      </c>
      <c r="C1" s="2"/>
      <c r="D1" s="2"/>
      <c r="E1" s="2"/>
      <c r="F1" s="2"/>
    </row>
    <row r="3" customFormat="false" ht="13.2" hidden="false" customHeight="false" outlineLevel="0" collapsed="false">
      <c r="B3" s="11" t="s">
        <v>6</v>
      </c>
      <c r="C3" s="11" t="s">
        <v>7</v>
      </c>
      <c r="D3" s="11" t="s">
        <v>8</v>
      </c>
      <c r="E3" s="11" t="s">
        <v>9</v>
      </c>
      <c r="F3" s="11" t="s">
        <v>10</v>
      </c>
    </row>
    <row r="5" customFormat="false" ht="13.8" hidden="false" customHeight="false" outlineLevel="0" collapsed="false">
      <c r="B5" s="12" t="s">
        <v>11</v>
      </c>
      <c r="C5" s="13"/>
      <c r="D5" s="13"/>
      <c r="E5" s="13"/>
      <c r="F5" s="14"/>
    </row>
    <row r="6" customFormat="false" ht="30.6" hidden="false" customHeight="true" outlineLevel="0" collapsed="false">
      <c r="B6" s="15" t="s">
        <v>12</v>
      </c>
      <c r="C6" s="15" t="s">
        <v>13</v>
      </c>
      <c r="D6" s="16" t="n">
        <v>900</v>
      </c>
      <c r="E6" s="16" t="n">
        <v>0</v>
      </c>
      <c r="F6" s="15" t="s">
        <v>14</v>
      </c>
    </row>
    <row r="7" customFormat="false" ht="37.8" hidden="false" customHeight="true" outlineLevel="0" collapsed="false">
      <c r="B7" s="17" t="s">
        <v>15</v>
      </c>
      <c r="C7" s="17" t="s">
        <v>16</v>
      </c>
      <c r="D7" s="18" t="s">
        <v>17</v>
      </c>
      <c r="E7" s="18" t="s">
        <v>18</v>
      </c>
      <c r="F7" s="17" t="s">
        <v>19</v>
      </c>
    </row>
    <row r="8" customFormat="false" ht="13.8" hidden="false" customHeight="false" outlineLevel="0" collapsed="false">
      <c r="B8" s="19"/>
      <c r="C8" s="19"/>
      <c r="D8" s="19"/>
      <c r="E8" s="19"/>
      <c r="F8" s="19"/>
    </row>
    <row r="9" customFormat="false" ht="13.8" hidden="false" customHeight="false" outlineLevel="0" collapsed="false">
      <c r="B9" s="20" t="s">
        <v>20</v>
      </c>
      <c r="C9" s="21"/>
      <c r="D9" s="21"/>
      <c r="E9" s="21"/>
      <c r="F9" s="21"/>
    </row>
    <row r="10" customFormat="false" ht="13.8" hidden="false" customHeight="false" outlineLevel="0" collapsed="false">
      <c r="B10" s="15" t="s">
        <v>21</v>
      </c>
      <c r="C10" s="15" t="s">
        <v>22</v>
      </c>
      <c r="D10" s="16" t="s">
        <v>23</v>
      </c>
      <c r="E10" s="16" t="n">
        <v>0</v>
      </c>
      <c r="F10" s="15" t="s">
        <v>24</v>
      </c>
    </row>
    <row r="11" customFormat="false" ht="13.8" hidden="false" customHeight="false" outlineLevel="0" collapsed="false">
      <c r="B11" s="15" t="s">
        <v>25</v>
      </c>
      <c r="C11" s="15" t="s">
        <v>26</v>
      </c>
      <c r="D11" s="16" t="s">
        <v>27</v>
      </c>
      <c r="E11" s="19"/>
      <c r="F11" s="15" t="s">
        <v>28</v>
      </c>
    </row>
    <row r="12" customFormat="false" ht="13.8" hidden="false" customHeight="false" outlineLevel="0" collapsed="false">
      <c r="B12" s="15" t="s">
        <v>29</v>
      </c>
      <c r="C12" s="15" t="s">
        <v>30</v>
      </c>
      <c r="D12" s="16" t="s">
        <v>31</v>
      </c>
      <c r="E12" s="16" t="n">
        <v>0.2</v>
      </c>
      <c r="F12" s="19"/>
    </row>
    <row r="13" customFormat="false" ht="15.75" hidden="false" customHeight="true" outlineLevel="0" collapsed="false">
      <c r="B13" s="15" t="s">
        <v>32</v>
      </c>
      <c r="C13" s="15" t="s">
        <v>30</v>
      </c>
      <c r="D13" s="16" t="n">
        <v>5485.7</v>
      </c>
      <c r="E13" s="19"/>
      <c r="F13" s="15" t="s">
        <v>33</v>
      </c>
    </row>
    <row r="14" customFormat="false" ht="15.75" hidden="false" customHeight="true" outlineLevel="0" collapsed="false">
      <c r="B14" s="17" t="s">
        <v>34</v>
      </c>
      <c r="C14" s="17" t="s">
        <v>35</v>
      </c>
      <c r="D14" s="18" t="n">
        <v>20</v>
      </c>
      <c r="E14" s="18" t="n">
        <v>10</v>
      </c>
      <c r="F14" s="17" t="s">
        <v>36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31"/>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24" activeCellId="0" sqref="Z24"/>
    </sheetView>
  </sheetViews>
  <sheetFormatPr defaultColWidth="14.4609375" defaultRowHeight="15.75" zeroHeight="false" outlineLevelRow="0" outlineLevelCol="0"/>
  <sheetData>
    <row r="1" customFormat="false" ht="15" hidden="false" customHeight="false" outlineLevel="0" collapsed="false">
      <c r="B1" s="10" t="s">
        <v>37</v>
      </c>
      <c r="C1" s="2"/>
      <c r="D1" s="2"/>
      <c r="E1" s="2"/>
      <c r="F1" s="2"/>
      <c r="G1" s="2"/>
    </row>
    <row r="3" customFormat="false" ht="12.8" hidden="false" customHeight="false" outlineLevel="0" collapsed="false">
      <c r="B3" s="22" t="s">
        <v>38</v>
      </c>
      <c r="C3" s="22" t="s">
        <v>39</v>
      </c>
      <c r="D3" s="22" t="s">
        <v>40</v>
      </c>
      <c r="E3" s="22" t="s">
        <v>41</v>
      </c>
      <c r="F3" s="22" t="s">
        <v>42</v>
      </c>
      <c r="G3" s="22" t="s">
        <v>43</v>
      </c>
      <c r="O3" s="23" t="s">
        <v>44</v>
      </c>
      <c r="P3" s="23" t="s">
        <v>45</v>
      </c>
      <c r="Q3" s="23" t="s">
        <v>41</v>
      </c>
      <c r="R3" s="23" t="s">
        <v>46</v>
      </c>
      <c r="T3" s="23" t="s">
        <v>44</v>
      </c>
      <c r="U3" s="23" t="s">
        <v>45</v>
      </c>
      <c r="V3" s="23" t="s">
        <v>41</v>
      </c>
      <c r="W3" s="23" t="s">
        <v>46</v>
      </c>
      <c r="X3" s="23" t="s">
        <v>47</v>
      </c>
      <c r="Y3" s="23" t="s">
        <v>48</v>
      </c>
    </row>
    <row r="4" customFormat="false" ht="12.8" hidden="false" customHeight="false" outlineLevel="0" collapsed="false">
      <c r="B4" s="16" t="n">
        <v>20</v>
      </c>
      <c r="C4" s="16" t="s">
        <v>27</v>
      </c>
      <c r="D4" s="16" t="s">
        <v>49</v>
      </c>
      <c r="E4" s="16" t="n">
        <v>5.486</v>
      </c>
      <c r="F4" s="16" t="n">
        <v>0.5</v>
      </c>
      <c r="G4" s="16" t="n">
        <v>145.9</v>
      </c>
      <c r="O4" s="24" t="n">
        <f aca="false">Aktivita!$D$7*B4/$B$25</f>
        <v>0.817977528089888</v>
      </c>
      <c r="P4" s="24" t="n">
        <f aca="false">Aktivita!$E$7/Aktivita!$D$7*O4</f>
        <v>0.0112359550561798</v>
      </c>
      <c r="Q4" s="0" t="n">
        <f aca="false">E4</f>
        <v>5.486</v>
      </c>
      <c r="R4" s="0" t="n">
        <f aca="false">F4</f>
        <v>0.5</v>
      </c>
      <c r="T4" s="25" t="n">
        <f aca="false">(O4+O5)/2</f>
        <v>1.63595505617978</v>
      </c>
      <c r="U4" s="25" t="n">
        <f aca="false">(P4+P5)/2</f>
        <v>0.0224719101123595</v>
      </c>
      <c r="V4" s="25" t="n">
        <f aca="false">(Q4+Q5)/2</f>
        <v>5.361</v>
      </c>
      <c r="W4" s="25" t="n">
        <f aca="false">(R4+R5)/2</f>
        <v>0.515</v>
      </c>
      <c r="X4" s="25" t="n">
        <f aca="false">-(Q5-Q4)/(O5-O4)</f>
        <v>0.152815934065934</v>
      </c>
      <c r="Y4" s="25" t="n">
        <f aca="false">4*X4*SQRT( (U4/T4)^2 + (W4/V4)^2 )</f>
        <v>0.0593178126267533</v>
      </c>
    </row>
    <row r="5" customFormat="false" ht="12.8" hidden="false" customHeight="false" outlineLevel="0" collapsed="false">
      <c r="B5" s="16" t="n">
        <v>60</v>
      </c>
      <c r="C5" s="16" t="s">
        <v>50</v>
      </c>
      <c r="D5" s="16" t="s">
        <v>51</v>
      </c>
      <c r="E5" s="16" t="n">
        <v>5.236</v>
      </c>
      <c r="F5" s="16" t="n">
        <v>0.53</v>
      </c>
      <c r="G5" s="16" t="n">
        <v>152.1</v>
      </c>
      <c r="O5" s="24" t="n">
        <f aca="false">Aktivita!$D$7*B5/$B$25</f>
        <v>2.45393258426966</v>
      </c>
      <c r="P5" s="24" t="n">
        <f aca="false">Aktivita!$E$7/Aktivita!$D$7*O5</f>
        <v>0.0337078651685393</v>
      </c>
      <c r="Q5" s="0" t="n">
        <f aca="false">E5</f>
        <v>5.236</v>
      </c>
      <c r="R5" s="0" t="n">
        <f aca="false">F5</f>
        <v>0.53</v>
      </c>
      <c r="T5" s="25" t="n">
        <f aca="false">(O5+O6)/2</f>
        <v>3.27191011235955</v>
      </c>
      <c r="U5" s="25" t="n">
        <f aca="false">(P5+P6)/2</f>
        <v>0.0449438202247191</v>
      </c>
      <c r="V5" s="25" t="n">
        <f aca="false">(Q5+Q6)/2</f>
        <v>5.153</v>
      </c>
      <c r="W5" s="25" t="n">
        <f aca="false">(R5+R6)/2</f>
        <v>0.455</v>
      </c>
      <c r="X5" s="25" t="n">
        <f aca="false">-(Q6-Q5)/(O6-O5)</f>
        <v>0.10146978021978</v>
      </c>
      <c r="Y5" s="25" t="n">
        <f aca="false">X5*SQRT( (U5/T5)^2 + (W5/V5)^2 )</f>
        <v>0.00906735435579695</v>
      </c>
    </row>
    <row r="6" customFormat="false" ht="12.8" hidden="false" customHeight="false" outlineLevel="0" collapsed="false">
      <c r="B6" s="16" t="n">
        <v>100</v>
      </c>
      <c r="C6" s="16" t="s">
        <v>52</v>
      </c>
      <c r="D6" s="16" t="s">
        <v>53</v>
      </c>
      <c r="E6" s="16" t="n">
        <v>5.07</v>
      </c>
      <c r="F6" s="16" t="n">
        <v>0.38</v>
      </c>
      <c r="G6" s="16" t="n">
        <v>155.7</v>
      </c>
      <c r="O6" s="24" t="n">
        <f aca="false">Aktivita!$D$7*B6/$B$25</f>
        <v>4.08988764044944</v>
      </c>
      <c r="P6" s="24" t="n">
        <f aca="false">Aktivita!$E$7/Aktivita!$D$7*O6</f>
        <v>0.0561797752808989</v>
      </c>
      <c r="Q6" s="0" t="n">
        <f aca="false">E6</f>
        <v>5.07</v>
      </c>
      <c r="R6" s="0" t="n">
        <f aca="false">F6</f>
        <v>0.38</v>
      </c>
      <c r="T6" s="25" t="n">
        <f aca="false">(O6+O7)/2</f>
        <v>4.70337078651685</v>
      </c>
      <c r="U6" s="25" t="n">
        <f aca="false">(P6+P7)/2</f>
        <v>0.0646067415730337</v>
      </c>
      <c r="V6" s="25" t="n">
        <f aca="false">(Q6+Q7)/2</f>
        <v>5.0015</v>
      </c>
      <c r="W6" s="25" t="n">
        <f aca="false">(R6+R7)/2</f>
        <v>0.36</v>
      </c>
      <c r="X6" s="25" t="n">
        <f aca="false">-(Q7-Q6)/(O7-O6)</f>
        <v>0.11165750915751</v>
      </c>
      <c r="Y6" s="25" t="n">
        <f aca="false">X6*SQRT( (U6/T6)^2 + (W6/V6)^2 )</f>
        <v>0.0081819708871263</v>
      </c>
    </row>
    <row r="7" customFormat="false" ht="12.8" hidden="false" customHeight="false" outlineLevel="0" collapsed="false">
      <c r="B7" s="16" t="n">
        <v>130</v>
      </c>
      <c r="C7" s="16" t="s">
        <v>54</v>
      </c>
      <c r="D7" s="16" t="s">
        <v>55</v>
      </c>
      <c r="E7" s="16" t="n">
        <v>4.933</v>
      </c>
      <c r="F7" s="16" t="n">
        <v>0.34</v>
      </c>
      <c r="G7" s="16" t="n">
        <v>159.8</v>
      </c>
      <c r="O7" s="24" t="n">
        <f aca="false">Aktivita!$D$7*B7/$B$25</f>
        <v>5.31685393258427</v>
      </c>
      <c r="P7" s="24" t="n">
        <f aca="false">Aktivita!$E$7/Aktivita!$D$7*O7</f>
        <v>0.0730337078651685</v>
      </c>
      <c r="Q7" s="0" t="n">
        <f aca="false">E7</f>
        <v>4.933</v>
      </c>
      <c r="R7" s="0" t="n">
        <f aca="false">F7</f>
        <v>0.34</v>
      </c>
      <c r="T7" s="25" t="n">
        <f aca="false">(O7+O8)/2</f>
        <v>5.72584269662921</v>
      </c>
      <c r="U7" s="25" t="n">
        <f aca="false">(P7+P8)/2</f>
        <v>0.0786516853932584</v>
      </c>
      <c r="V7" s="25" t="n">
        <f aca="false">(Q7+Q8)/2</f>
        <v>4.887</v>
      </c>
      <c r="W7" s="25" t="n">
        <f aca="false">(R7+R8)/2</f>
        <v>0.37</v>
      </c>
      <c r="X7" s="25" t="n">
        <f aca="false">-(Q8-Q7)/(O8-O7)</f>
        <v>0.112472527472527</v>
      </c>
      <c r="Y7" s="25" t="n">
        <f aca="false">X7*SQRT( (U7/T7)^2 + (W7/V7)^2 )</f>
        <v>0.00865443108536038</v>
      </c>
    </row>
    <row r="8" customFormat="false" ht="12.8" hidden="false" customHeight="false" outlineLevel="0" collapsed="false">
      <c r="B8" s="16" t="n">
        <v>150</v>
      </c>
      <c r="C8" s="16" t="s">
        <v>56</v>
      </c>
      <c r="D8" s="16" t="s">
        <v>57</v>
      </c>
      <c r="E8" s="16" t="n">
        <v>4.841</v>
      </c>
      <c r="F8" s="16" t="n">
        <v>0.4</v>
      </c>
      <c r="G8" s="16" t="n">
        <v>162.7</v>
      </c>
      <c r="O8" s="24" t="n">
        <f aca="false">Aktivita!$D$7*B8/$B$25</f>
        <v>6.13483146067416</v>
      </c>
      <c r="P8" s="24" t="n">
        <f aca="false">Aktivita!$E$7/Aktivita!$D$7*O8</f>
        <v>0.0842696629213483</v>
      </c>
      <c r="Q8" s="0" t="n">
        <f aca="false">E8</f>
        <v>4.841</v>
      </c>
      <c r="R8" s="0" t="n">
        <f aca="false">F8</f>
        <v>0.4</v>
      </c>
      <c r="T8" s="25" t="n">
        <f aca="false">(O8+O9)/2</f>
        <v>6.74831460674157</v>
      </c>
      <c r="U8" s="25" t="n">
        <f aca="false">(P8+P9)/2</f>
        <v>0.0926966292134832</v>
      </c>
      <c r="V8" s="25" t="n">
        <f aca="false">(Q8+Q9)/2</f>
        <v>4.779</v>
      </c>
      <c r="W8" s="25" t="n">
        <f aca="false">(R8+R9)/2</f>
        <v>0.435</v>
      </c>
      <c r="X8" s="25" t="n">
        <f aca="false">-(Q9-Q8)/(O9-O8)</f>
        <v>0.101062271062272</v>
      </c>
      <c r="Y8" s="25" t="n">
        <f aca="false">X8*SQRT( (U8/T8)^2 + (W8/V8)^2 )</f>
        <v>0.00930317192340416</v>
      </c>
    </row>
    <row r="9" customFormat="false" ht="12.8" hidden="false" customHeight="false" outlineLevel="0" collapsed="false">
      <c r="B9" s="16" t="n">
        <v>180</v>
      </c>
      <c r="C9" s="16" t="s">
        <v>58</v>
      </c>
      <c r="D9" s="16" t="s">
        <v>59</v>
      </c>
      <c r="E9" s="16" t="n">
        <v>4.717</v>
      </c>
      <c r="F9" s="16" t="n">
        <v>0.47</v>
      </c>
      <c r="G9" s="16" t="n">
        <v>161.2</v>
      </c>
      <c r="O9" s="24" t="n">
        <f aca="false">Aktivita!$D$7*B9/$B$25</f>
        <v>7.36179775280899</v>
      </c>
      <c r="P9" s="24" t="n">
        <f aca="false">Aktivita!$E$7/Aktivita!$D$7*O9</f>
        <v>0.101123595505618</v>
      </c>
      <c r="Q9" s="0" t="n">
        <f aca="false">E9</f>
        <v>4.717</v>
      </c>
      <c r="R9" s="0" t="n">
        <f aca="false">F9</f>
        <v>0.47</v>
      </c>
      <c r="T9" s="25" t="n">
        <f aca="false">(O9+O10)/2</f>
        <v>7.77078651685393</v>
      </c>
      <c r="U9" s="25" t="n">
        <f aca="false">(P9+P10)/2</f>
        <v>0.106741573033708</v>
      </c>
      <c r="V9" s="25" t="n">
        <f aca="false">(Q9+Q10)/2</f>
        <v>4.6745</v>
      </c>
      <c r="W9" s="25" t="n">
        <f aca="false">(R9+R10)/2</f>
        <v>0.47</v>
      </c>
      <c r="X9" s="25" t="n">
        <f aca="false">-(Q10-Q9)/(O10-O9)</f>
        <v>0.103914835164835</v>
      </c>
      <c r="Y9" s="25" t="n">
        <f aca="false">X9*SQRT( (U9/T9)^2 + (W9/V9)^2 )</f>
        <v>0.0105452235609677</v>
      </c>
    </row>
    <row r="10" customFormat="false" ht="12.8" hidden="false" customHeight="false" outlineLevel="0" collapsed="false">
      <c r="B10" s="16" t="n">
        <v>200</v>
      </c>
      <c r="C10" s="16" t="s">
        <v>60</v>
      </c>
      <c r="D10" s="16" t="s">
        <v>61</v>
      </c>
      <c r="E10" s="16" t="n">
        <v>4.632</v>
      </c>
      <c r="F10" s="16" t="n">
        <v>0.47</v>
      </c>
      <c r="G10" s="16" t="n">
        <v>167.9</v>
      </c>
      <c r="O10" s="24" t="n">
        <f aca="false">Aktivita!$D$7*B10/$B$25</f>
        <v>8.17977528089888</v>
      </c>
      <c r="P10" s="24" t="n">
        <f aca="false">Aktivita!$E$7/Aktivita!$D$7*O10</f>
        <v>0.112359550561798</v>
      </c>
      <c r="Q10" s="0" t="n">
        <f aca="false">E10</f>
        <v>4.632</v>
      </c>
      <c r="R10" s="0" t="n">
        <f aca="false">F10</f>
        <v>0.47</v>
      </c>
      <c r="T10" s="25" t="n">
        <f aca="false">(O10+O11)/2</f>
        <v>8.58876404494382</v>
      </c>
      <c r="U10" s="25" t="n">
        <f aca="false">(P10+P11)/2</f>
        <v>0.117977528089888</v>
      </c>
      <c r="V10" s="25" t="n">
        <f aca="false">(Q10+Q11)/2</f>
        <v>4.5805</v>
      </c>
      <c r="W10" s="25" t="n">
        <f aca="false">(R10+R11)/2</f>
        <v>0.4</v>
      </c>
      <c r="X10" s="25" t="n">
        <f aca="false">-(Q11-Q10)/(O11-O10)</f>
        <v>0.125920329670329</v>
      </c>
      <c r="Y10" s="25" t="n">
        <f aca="false">X10*SQRT( (U10/T10)^2 + (W10/V10)^2 )</f>
        <v>0.0111314136968917</v>
      </c>
    </row>
    <row r="11" customFormat="false" ht="12.8" hidden="false" customHeight="false" outlineLevel="0" collapsed="false">
      <c r="B11" s="16" t="n">
        <v>220</v>
      </c>
      <c r="C11" s="16" t="s">
        <v>62</v>
      </c>
      <c r="D11" s="16" t="s">
        <v>63</v>
      </c>
      <c r="E11" s="16" t="n">
        <v>4.529</v>
      </c>
      <c r="F11" s="16" t="n">
        <v>0.33</v>
      </c>
      <c r="G11" s="16" t="n">
        <v>172.1</v>
      </c>
      <c r="O11" s="24" t="n">
        <f aca="false">Aktivita!$D$7*B11/$B$25</f>
        <v>8.99775280898876</v>
      </c>
      <c r="P11" s="24" t="n">
        <f aca="false">Aktivita!$E$7/Aktivita!$D$7*O11</f>
        <v>0.123595505617978</v>
      </c>
      <c r="Q11" s="0" t="n">
        <f aca="false">E11</f>
        <v>4.529</v>
      </c>
      <c r="R11" s="0" t="n">
        <f aca="false">F11</f>
        <v>0.33</v>
      </c>
      <c r="T11" s="25" t="n">
        <f aca="false">(O11+O12)/2</f>
        <v>9.81573033707865</v>
      </c>
      <c r="U11" s="25" t="n">
        <f aca="false">(P11+P12)/2</f>
        <v>0.134831460674157</v>
      </c>
      <c r="V11" s="25" t="n">
        <f aca="false">(Q11+Q12)/2</f>
        <v>4.468</v>
      </c>
      <c r="W11" s="25" t="n">
        <f aca="false">(R11+R12)/2</f>
        <v>0.375</v>
      </c>
      <c r="X11" s="25" t="n">
        <f aca="false">-(Q12-Q11)/(O12-O11)</f>
        <v>0.0745741758241758</v>
      </c>
      <c r="Y11" s="25" t="n">
        <f aca="false">X11*SQRT( (U11/T11)^2 + (W11/V11)^2 )</f>
        <v>0.00634229510590208</v>
      </c>
    </row>
    <row r="12" customFormat="false" ht="12.8" hidden="false" customHeight="false" outlineLevel="0" collapsed="false">
      <c r="B12" s="16" t="n">
        <v>260</v>
      </c>
      <c r="C12" s="16" t="s">
        <v>64</v>
      </c>
      <c r="D12" s="16" t="s">
        <v>65</v>
      </c>
      <c r="E12" s="16" t="n">
        <v>4.407</v>
      </c>
      <c r="F12" s="16" t="n">
        <v>0.42</v>
      </c>
      <c r="G12" s="16" t="n">
        <v>175.4</v>
      </c>
      <c r="O12" s="24" t="n">
        <f aca="false">Aktivita!$D$7*B12/$B$25</f>
        <v>10.6337078651685</v>
      </c>
      <c r="P12" s="24" t="n">
        <f aca="false">Aktivita!$E$7/Aktivita!$D$7*O12</f>
        <v>0.146067415730337</v>
      </c>
      <c r="Q12" s="0" t="n">
        <f aca="false">E12</f>
        <v>4.407</v>
      </c>
      <c r="R12" s="0" t="n">
        <f aca="false">F12</f>
        <v>0.42</v>
      </c>
      <c r="T12" s="25" t="n">
        <f aca="false">(O12+O13)/2</f>
        <v>11.4516853932584</v>
      </c>
      <c r="U12" s="25" t="n">
        <f aca="false">(P12+P13)/2</f>
        <v>0.157303370786517</v>
      </c>
      <c r="V12" s="25" t="n">
        <f aca="false">(Q12+Q13)/2</f>
        <v>4.3</v>
      </c>
      <c r="W12" s="25" t="n">
        <f aca="false">(R12+R13)/2</f>
        <v>0.45</v>
      </c>
      <c r="X12" s="25" t="n">
        <f aca="false">-(Q13-Q12)/(O13-O12)</f>
        <v>0.13081043956044</v>
      </c>
      <c r="Y12" s="25" t="n">
        <f aca="false">X12*SQRT( (U12/T12)^2 + (W12/V12)^2 )</f>
        <v>0.0138068859352658</v>
      </c>
    </row>
    <row r="13" customFormat="false" ht="12.8" hidden="false" customHeight="false" outlineLevel="0" collapsed="false">
      <c r="B13" s="16" t="n">
        <v>300</v>
      </c>
      <c r="C13" s="16" t="s">
        <v>66</v>
      </c>
      <c r="D13" s="16" t="s">
        <v>67</v>
      </c>
      <c r="E13" s="26" t="n">
        <v>4.193</v>
      </c>
      <c r="F13" s="16" t="n">
        <v>0.48</v>
      </c>
      <c r="G13" s="16" t="n">
        <v>183.8</v>
      </c>
      <c r="O13" s="24" t="n">
        <f aca="false">Aktivita!$D$7*B13/$B$25</f>
        <v>12.2696629213483</v>
      </c>
      <c r="P13" s="24" t="n">
        <f aca="false">Aktivita!$E$7/Aktivita!$D$7*O13</f>
        <v>0.168539325842697</v>
      </c>
      <c r="Q13" s="0" t="n">
        <f aca="false">E13</f>
        <v>4.193</v>
      </c>
      <c r="R13" s="0" t="n">
        <f aca="false">F13</f>
        <v>0.48</v>
      </c>
      <c r="T13" s="25" t="n">
        <f aca="false">(O13+O14)/2</f>
        <v>12.8831460674157</v>
      </c>
      <c r="U13" s="25" t="n">
        <f aca="false">(P13+P14)/2</f>
        <v>0.176966292134831</v>
      </c>
      <c r="V13" s="25" t="n">
        <f aca="false">(Q13+Q14)/2</f>
        <v>4.1225</v>
      </c>
      <c r="W13" s="25" t="n">
        <f aca="false">(R13+R14)/2</f>
        <v>0.45</v>
      </c>
      <c r="X13" s="25" t="n">
        <f aca="false">-(Q14-Q13)/(O14-O13)</f>
        <v>0.114917582417582</v>
      </c>
      <c r="Y13" s="25" t="n">
        <f aca="false">X13*SQRT( (U13/T13)^2 + (W13/V13)^2 )</f>
        <v>0.0126429970632816</v>
      </c>
    </row>
    <row r="14" customFormat="false" ht="15.75" hidden="false" customHeight="true" outlineLevel="0" collapsed="false">
      <c r="B14" s="16" t="n">
        <v>330</v>
      </c>
      <c r="C14" s="16" t="s">
        <v>68</v>
      </c>
      <c r="D14" s="16" t="s">
        <v>69</v>
      </c>
      <c r="E14" s="26" t="n">
        <v>4.052</v>
      </c>
      <c r="F14" s="16" t="n">
        <v>0.42</v>
      </c>
      <c r="G14" s="16" t="n">
        <v>190.4</v>
      </c>
      <c r="O14" s="24" t="n">
        <f aca="false">Aktivita!$D$7*B14/$B$25</f>
        <v>13.4966292134831</v>
      </c>
      <c r="P14" s="24" t="n">
        <f aca="false">Aktivita!$E$7/Aktivita!$D$7*O14</f>
        <v>0.185393258426966</v>
      </c>
      <c r="Q14" s="0" t="n">
        <f aca="false">E14</f>
        <v>4.052</v>
      </c>
      <c r="R14" s="0" t="n">
        <f aca="false">F14</f>
        <v>0.42</v>
      </c>
      <c r="T14" s="25" t="n">
        <f aca="false">(O14+O15)/2</f>
        <v>14.314606741573</v>
      </c>
      <c r="U14" s="25" t="n">
        <f aca="false">(P14+P15)/2</f>
        <v>0.196629213483146</v>
      </c>
      <c r="V14" s="25" t="n">
        <f aca="false">(Q14+Q15)/2</f>
        <v>3.949</v>
      </c>
      <c r="W14" s="25" t="n">
        <f aca="false">(R14+R15)/2</f>
        <v>0.455</v>
      </c>
      <c r="X14" s="25" t="n">
        <f aca="false">-(Q15-Q14)/(O15-O14)</f>
        <v>0.125920329670329</v>
      </c>
      <c r="Y14" s="25" t="n">
        <f aca="false">X14*SQRT( (U14/T14)^2 + (W14/V14)^2 )</f>
        <v>0.0146111608624843</v>
      </c>
    </row>
    <row r="15" customFormat="false" ht="12.8" hidden="false" customHeight="false" outlineLevel="0" collapsed="false">
      <c r="B15" s="16" t="n">
        <v>370</v>
      </c>
      <c r="C15" s="16" t="s">
        <v>70</v>
      </c>
      <c r="D15" s="16" t="s">
        <v>71</v>
      </c>
      <c r="E15" s="26" t="n">
        <v>3.846</v>
      </c>
      <c r="F15" s="16" t="n">
        <v>0.49</v>
      </c>
      <c r="G15" s="16" t="n">
        <v>201.3</v>
      </c>
      <c r="O15" s="24" t="n">
        <f aca="false">Aktivita!$D$7*B15/$B$25</f>
        <v>15.1325842696629</v>
      </c>
      <c r="P15" s="24" t="n">
        <f aca="false">Aktivita!$E$7/Aktivita!$D$7*O15</f>
        <v>0.207865168539326</v>
      </c>
      <c r="Q15" s="0" t="n">
        <f aca="false">E15</f>
        <v>3.846</v>
      </c>
      <c r="R15" s="0" t="n">
        <f aca="false">F15</f>
        <v>0.49</v>
      </c>
      <c r="T15" s="25" t="n">
        <f aca="false">(O15+O16)/2</f>
        <v>16.3595505617978</v>
      </c>
      <c r="U15" s="25" t="n">
        <f aca="false">(P15+P16)/2</f>
        <v>0.224719101123595</v>
      </c>
      <c r="V15" s="25" t="n">
        <f aca="false">(Q15+Q16)/2</f>
        <v>3.718</v>
      </c>
      <c r="W15" s="25" t="n">
        <f aca="false">(R15+R16)/2</f>
        <v>0.505</v>
      </c>
      <c r="X15" s="25" t="n">
        <f aca="false">-(Q16-Q15)/(O16-O15)</f>
        <v>0.104322344322344</v>
      </c>
      <c r="Y15" s="25" t="n">
        <f aca="false">X15*SQRT( (U15/T15)^2 + (W15/V15)^2 )</f>
        <v>0.0142419331510357</v>
      </c>
    </row>
    <row r="16" customFormat="false" ht="15.75" hidden="false" customHeight="true" outlineLevel="0" collapsed="false">
      <c r="B16" s="16" t="n">
        <v>430</v>
      </c>
      <c r="C16" s="16" t="s">
        <v>72</v>
      </c>
      <c r="D16" s="16" t="s">
        <v>73</v>
      </c>
      <c r="E16" s="26" t="n">
        <v>3.59</v>
      </c>
      <c r="F16" s="16" t="n">
        <v>0.52</v>
      </c>
      <c r="G16" s="16" t="n">
        <v>219.2</v>
      </c>
      <c r="O16" s="24" t="n">
        <f aca="false">Aktivita!$D$7*B16/$B$25</f>
        <v>17.5865168539326</v>
      </c>
      <c r="P16" s="24" t="n">
        <f aca="false">Aktivita!$E$7/Aktivita!$D$7*O16</f>
        <v>0.241573033707865</v>
      </c>
      <c r="Q16" s="0" t="n">
        <f aca="false">E16</f>
        <v>3.59</v>
      </c>
      <c r="R16" s="0" t="n">
        <f aca="false">F16</f>
        <v>0.52</v>
      </c>
      <c r="T16" s="25" t="n">
        <f aca="false">(O16+O17)/2</f>
        <v>18.2</v>
      </c>
      <c r="U16" s="25" t="n">
        <f aca="false">(P16+P17)/2</f>
        <v>0.25</v>
      </c>
      <c r="V16" s="25" t="n">
        <f aca="false">(Q16+Q17)/2</f>
        <v>3.5085</v>
      </c>
      <c r="W16" s="25" t="n">
        <f aca="false">(R16+R17)/2</f>
        <v>0.53</v>
      </c>
      <c r="X16" s="25" t="n">
        <f aca="false">-(Q17-Q16)/(O17-O16)</f>
        <v>0.132847985347985</v>
      </c>
      <c r="Y16" s="25" t="n">
        <f aca="false">X16*SQRT( (U16/T16)^2 + (W16/V16)^2 )</f>
        <v>0.0201510401429689</v>
      </c>
    </row>
    <row r="17" customFormat="false" ht="15.75" hidden="false" customHeight="true" outlineLevel="0" collapsed="false">
      <c r="B17" s="16" t="n">
        <v>460</v>
      </c>
      <c r="C17" s="16" t="s">
        <v>74</v>
      </c>
      <c r="D17" s="16" t="s">
        <v>75</v>
      </c>
      <c r="E17" s="26" t="n">
        <v>3.427</v>
      </c>
      <c r="F17" s="16" t="n">
        <v>0.54</v>
      </c>
      <c r="G17" s="16" t="n">
        <v>227.6</v>
      </c>
      <c r="O17" s="24" t="n">
        <f aca="false">Aktivita!$D$7*B17/$B$25</f>
        <v>18.8134831460674</v>
      </c>
      <c r="P17" s="24" t="n">
        <f aca="false">Aktivita!$E$7/Aktivita!$D$7*O17</f>
        <v>0.258426966292135</v>
      </c>
      <c r="Q17" s="0" t="n">
        <f aca="false">E17</f>
        <v>3.427</v>
      </c>
      <c r="R17" s="0" t="n">
        <f aca="false">F17</f>
        <v>0.54</v>
      </c>
      <c r="T17" s="25" t="n">
        <f aca="false">(O17+O18)/2</f>
        <v>20.0404494382022</v>
      </c>
      <c r="U17" s="25" t="n">
        <f aca="false">(P17+P18)/2</f>
        <v>0.275280898876404</v>
      </c>
      <c r="V17" s="25" t="n">
        <f aca="false">(Q17+Q18)/2</f>
        <v>3.277</v>
      </c>
      <c r="W17" s="25" t="n">
        <f aca="false">(R17+R18)/2</f>
        <v>0.525</v>
      </c>
      <c r="X17" s="25" t="n">
        <f aca="false">-(Q18-Q17)/(O18-O17)</f>
        <v>0.122252747252747</v>
      </c>
      <c r="Y17" s="25" t="n">
        <f aca="false">X17*SQRT( (U17/T17)^2 + (W17/V17)^2 )</f>
        <v>0.0196576678149023</v>
      </c>
    </row>
    <row r="18" customFormat="false" ht="15.75" hidden="false" customHeight="true" outlineLevel="0" collapsed="false">
      <c r="B18" s="16" t="n">
        <v>520</v>
      </c>
      <c r="C18" s="16" t="s">
        <v>76</v>
      </c>
      <c r="D18" s="16" t="s">
        <v>77</v>
      </c>
      <c r="E18" s="26" t="n">
        <v>3.127</v>
      </c>
      <c r="F18" s="16" t="n">
        <v>0.51</v>
      </c>
      <c r="G18" s="16" t="n">
        <v>251.5</v>
      </c>
      <c r="O18" s="24" t="n">
        <f aca="false">Aktivita!$D$7*B18/$B$25</f>
        <v>21.2674157303371</v>
      </c>
      <c r="P18" s="24" t="n">
        <f aca="false">Aktivita!$E$7/Aktivita!$D$7*O18</f>
        <v>0.292134831460674</v>
      </c>
      <c r="Q18" s="0" t="n">
        <f aca="false">E18</f>
        <v>3.127</v>
      </c>
      <c r="R18" s="0" t="n">
        <f aca="false">F18</f>
        <v>0.51</v>
      </c>
      <c r="T18" s="25" t="n">
        <f aca="false">(O18+O19)/2</f>
        <v>22.085393258427</v>
      </c>
      <c r="U18" s="25" t="n">
        <f aca="false">(P18+P19)/2</f>
        <v>0.303370786516854</v>
      </c>
      <c r="V18" s="25" t="n">
        <f aca="false">(Q18+Q19)/2</f>
        <v>3.0265</v>
      </c>
      <c r="W18" s="25" t="n">
        <f aca="false">(R18+R19)/2</f>
        <v>0.525</v>
      </c>
      <c r="X18" s="25" t="n">
        <f aca="false">-(Q19-Q18)/(O19-O18)</f>
        <v>0.122864010989011</v>
      </c>
      <c r="Y18" s="25" t="n">
        <f aca="false">X18*SQRT( (U18/T18)^2 + (W18/V18)^2 )</f>
        <v>0.0213796542700395</v>
      </c>
    </row>
    <row r="19" customFormat="false" ht="15.75" hidden="false" customHeight="true" outlineLevel="0" collapsed="false">
      <c r="B19" s="16" t="n">
        <v>560</v>
      </c>
      <c r="C19" s="16" t="s">
        <v>78</v>
      </c>
      <c r="D19" s="16" t="s">
        <v>79</v>
      </c>
      <c r="E19" s="26" t="n">
        <v>2.926</v>
      </c>
      <c r="F19" s="16" t="n">
        <v>0.54</v>
      </c>
      <c r="G19" s="16" t="n">
        <v>272.7</v>
      </c>
      <c r="O19" s="24" t="n">
        <f aca="false">Aktivita!$D$7*B19/$B$25</f>
        <v>22.9033707865169</v>
      </c>
      <c r="P19" s="24" t="n">
        <f aca="false">Aktivita!$E$7/Aktivita!$D$7*O19</f>
        <v>0.314606741573034</v>
      </c>
      <c r="Q19" s="0" t="n">
        <f aca="false">E19</f>
        <v>2.926</v>
      </c>
      <c r="R19" s="0" t="n">
        <f aca="false">F19</f>
        <v>0.54</v>
      </c>
      <c r="T19" s="25" t="n">
        <f aca="false">(O19+O20)/2</f>
        <v>23.9258426966292</v>
      </c>
      <c r="U19" s="25" t="n">
        <f aca="false">(P19+P20)/2</f>
        <v>0.328651685393258</v>
      </c>
      <c r="V19" s="25" t="n">
        <f aca="false">(Q19+Q20)/2</f>
        <v>2.756</v>
      </c>
      <c r="W19" s="25" t="n">
        <f aca="false">(R19+R20)/2</f>
        <v>0.525</v>
      </c>
      <c r="X19" s="25" t="n">
        <f aca="false">-(Q20-Q19)/(O20-O19)</f>
        <v>0.166263736263736</v>
      </c>
      <c r="Y19" s="25" t="n">
        <f aca="false">X19*SQRT( (U19/T19)^2 + (W19/V19)^2 )</f>
        <v>0.0317543917160775</v>
      </c>
    </row>
    <row r="20" customFormat="false" ht="15.75" hidden="false" customHeight="true" outlineLevel="0" collapsed="false">
      <c r="B20" s="16" t="n">
        <v>610</v>
      </c>
      <c r="C20" s="16" t="s">
        <v>80</v>
      </c>
      <c r="D20" s="16" t="s">
        <v>81</v>
      </c>
      <c r="E20" s="26" t="n">
        <v>2.586</v>
      </c>
      <c r="F20" s="16" t="n">
        <v>0.51</v>
      </c>
      <c r="G20" s="16" t="n">
        <v>307.1</v>
      </c>
      <c r="O20" s="24" t="n">
        <f aca="false">Aktivita!$D$7*B20/$B$25</f>
        <v>24.9483146067416</v>
      </c>
      <c r="P20" s="24" t="n">
        <f aca="false">Aktivita!$E$7/Aktivita!$D$7*O20</f>
        <v>0.342696629213483</v>
      </c>
      <c r="Q20" s="0" t="n">
        <f aca="false">E20</f>
        <v>2.586</v>
      </c>
      <c r="R20" s="0" t="n">
        <f aca="false">F20</f>
        <v>0.51</v>
      </c>
      <c r="T20" s="25" t="n">
        <f aca="false">(O20+O21)/2</f>
        <v>25.9707865168539</v>
      </c>
      <c r="U20" s="25" t="n">
        <f aca="false">(P20+P21)/2</f>
        <v>0.356741573033708</v>
      </c>
      <c r="V20" s="25" t="n">
        <f aca="false">(Q20+Q21)/2</f>
        <v>2.4605</v>
      </c>
      <c r="W20" s="25" t="n">
        <f aca="false">(R20+R21)/2</f>
        <v>0.525</v>
      </c>
      <c r="X20" s="25" t="n">
        <f aca="false">-(Q21-Q20)/(O21-O20)</f>
        <v>0.122741758241758</v>
      </c>
      <c r="Y20" s="25" t="n">
        <f aca="false">X20*SQRT( (U20/T20)^2 + (W20/V20)^2 )</f>
        <v>0.0262437787121894</v>
      </c>
    </row>
    <row r="21" customFormat="false" ht="15.75" hidden="false" customHeight="true" outlineLevel="0" collapsed="false">
      <c r="B21" s="16" t="n">
        <v>660</v>
      </c>
      <c r="C21" s="16" t="s">
        <v>82</v>
      </c>
      <c r="D21" s="16" t="s">
        <v>83</v>
      </c>
      <c r="E21" s="26" t="n">
        <v>2.335</v>
      </c>
      <c r="F21" s="16" t="n">
        <v>0.54</v>
      </c>
      <c r="G21" s="16" t="n">
        <v>339.6</v>
      </c>
      <c r="O21" s="24" t="n">
        <f aca="false">Aktivita!$D$7*B21/$B$25</f>
        <v>26.9932584269663</v>
      </c>
      <c r="P21" s="24" t="n">
        <f aca="false">Aktivita!$E$7/Aktivita!$D$7*O21</f>
        <v>0.370786516853933</v>
      </c>
      <c r="Q21" s="0" t="n">
        <f aca="false">E21</f>
        <v>2.335</v>
      </c>
      <c r="R21" s="0" t="n">
        <f aca="false">F21</f>
        <v>0.54</v>
      </c>
      <c r="T21" s="25" t="n">
        <f aca="false">(O21+O22)/2</f>
        <v>28.2202247191011</v>
      </c>
      <c r="U21" s="25" t="n">
        <f aca="false">(P21+P22)/2</f>
        <v>0.387640449438202</v>
      </c>
      <c r="V21" s="25" t="n">
        <f aca="false">(Q21+Q22)/2</f>
        <v>2.1155</v>
      </c>
      <c r="W21" s="25" t="n">
        <f aca="false">(R21+R22)/2</f>
        <v>0.475</v>
      </c>
      <c r="X21" s="25" t="n">
        <f aca="false">-(Q22-Q21)/(O22-O21)</f>
        <v>0.17889652014652</v>
      </c>
      <c r="Y21" s="25" t="n">
        <f aca="false">X21*SQRT( (U21/T21)^2 + (W21/V21)^2 )</f>
        <v>0.0402433064724419</v>
      </c>
    </row>
    <row r="22" customFormat="false" ht="15.75" hidden="false" customHeight="true" outlineLevel="0" collapsed="false">
      <c r="B22" s="16" t="n">
        <v>720</v>
      </c>
      <c r="C22" s="16" t="s">
        <v>84</v>
      </c>
      <c r="D22" s="16" t="s">
        <v>85</v>
      </c>
      <c r="E22" s="26" t="n">
        <v>1.896</v>
      </c>
      <c r="F22" s="16" t="n">
        <v>0.41</v>
      </c>
      <c r="G22" s="16" t="n">
        <v>408.6</v>
      </c>
      <c r="O22" s="24" t="n">
        <f aca="false">Aktivita!$D$7*B22/$B$25</f>
        <v>29.447191011236</v>
      </c>
      <c r="P22" s="24" t="n">
        <f aca="false">Aktivita!$E$7/Aktivita!$D$7*O22</f>
        <v>0.404494382022472</v>
      </c>
      <c r="Q22" s="0" t="n">
        <f aca="false">E22</f>
        <v>1.896</v>
      </c>
      <c r="R22" s="0" t="n">
        <f aca="false">F22</f>
        <v>0.41</v>
      </c>
      <c r="T22" s="25" t="n">
        <f aca="false">(O22+O23)/2</f>
        <v>30.6741573033708</v>
      </c>
      <c r="U22" s="25" t="n">
        <f aca="false">(P22+P23)/2</f>
        <v>0.421348314606742</v>
      </c>
      <c r="V22" s="25" t="n">
        <f aca="false">(Q22+Q23)/2</f>
        <v>1.6885</v>
      </c>
      <c r="W22" s="25" t="n">
        <f aca="false">(R22+R23)/2</f>
        <v>0.495</v>
      </c>
      <c r="X22" s="25" t="n">
        <f aca="false">-(Q23-Q22)/(O23-O22)</f>
        <v>0.1691163003663</v>
      </c>
      <c r="Y22" s="25" t="n">
        <f aca="false">X22*SQRT( (U22/T22)^2 + (W22/V22)^2 )</f>
        <v>0.0496324624373005</v>
      </c>
    </row>
    <row r="23" customFormat="false" ht="15.75" hidden="false" customHeight="true" outlineLevel="0" collapsed="false">
      <c r="B23" s="16" t="n">
        <v>780</v>
      </c>
      <c r="C23" s="16" t="s">
        <v>86</v>
      </c>
      <c r="D23" s="16" t="s">
        <v>87</v>
      </c>
      <c r="E23" s="26" t="n">
        <v>1.481</v>
      </c>
      <c r="F23" s="16" t="n">
        <v>0.58</v>
      </c>
      <c r="G23" s="16" t="n">
        <v>428.1</v>
      </c>
      <c r="O23" s="24" t="n">
        <f aca="false">Aktivita!$D$7*B23/$B$25</f>
        <v>31.9011235955056</v>
      </c>
      <c r="P23" s="24" t="n">
        <f aca="false">Aktivita!$E$7/Aktivita!$D$7*O23</f>
        <v>0.438202247191011</v>
      </c>
      <c r="Q23" s="0" t="n">
        <f aca="false">E23</f>
        <v>1.481</v>
      </c>
      <c r="R23" s="0" t="n">
        <f aca="false">F23</f>
        <v>0.58</v>
      </c>
      <c r="T23" s="25" t="n">
        <f aca="false">(O23+O24)/2</f>
        <v>33.1280898876404</v>
      </c>
      <c r="U23" s="25" t="n">
        <f aca="false">(P23+P24)/2</f>
        <v>0.455056179775281</v>
      </c>
      <c r="V23" s="25" t="n">
        <f aca="false">(Q23+Q24)/2</f>
        <v>1.3025</v>
      </c>
      <c r="W23" s="25" t="n">
        <f aca="false">(R23+R24)/2</f>
        <v>1.06</v>
      </c>
      <c r="X23" s="25" t="n">
        <f aca="false">-(Q24-Q23)/(O24-O23)</f>
        <v>0.145480769230769</v>
      </c>
      <c r="Y23" s="25" t="n">
        <f aca="false">X23*SQRT( (U23/T23)^2 + (W23/V23)^2 )</f>
        <v>0.118411961919107</v>
      </c>
    </row>
    <row r="24" customFormat="false" ht="15.75" hidden="false" customHeight="true" outlineLevel="0" collapsed="false">
      <c r="B24" s="16" t="n">
        <v>840</v>
      </c>
      <c r="C24" s="16" t="s">
        <v>88</v>
      </c>
      <c r="D24" s="16" t="s">
        <v>89</v>
      </c>
      <c r="E24" s="26" t="n">
        <v>1.124</v>
      </c>
      <c r="F24" s="16" t="n">
        <v>1.54</v>
      </c>
      <c r="G24" s="16" t="n">
        <v>382.4</v>
      </c>
      <c r="O24" s="24" t="n">
        <f aca="false">Aktivita!$D$7*B24/$B$25</f>
        <v>34.3550561797753</v>
      </c>
      <c r="P24" s="24" t="n">
        <f aca="false">Aktivita!$E$7/Aktivita!$D$7*O24</f>
        <v>0.471910112359551</v>
      </c>
      <c r="Q24" s="0" t="n">
        <f aca="false">E24</f>
        <v>1.124</v>
      </c>
      <c r="R24" s="0" t="n">
        <f aca="false">F24</f>
        <v>1.54</v>
      </c>
      <c r="T24" s="25" t="n">
        <f aca="false">(O24+O25)/2</f>
        <v>35.3775280898876</v>
      </c>
      <c r="U24" s="25" t="n">
        <f aca="false">(P24+P25)/2</f>
        <v>0.485955056179775</v>
      </c>
      <c r="V24" s="25" t="n">
        <f aca="false">(Q24+Q25)/2</f>
        <v>0.8935</v>
      </c>
      <c r="W24" s="25" t="n">
        <f aca="false">(R24+R25)/2</f>
        <v>1.515</v>
      </c>
      <c r="X24" s="25" t="n">
        <f aca="false">-(Q25-Q24)/(O25-O24)</f>
        <v>0.225434065934066</v>
      </c>
      <c r="Y24" s="25" t="n">
        <f aca="false">X24*SQRT( (U24/T24)^2 + (W24/V24)^2 )</f>
        <v>0.382253852338997</v>
      </c>
    </row>
    <row r="25" customFormat="false" ht="15.75" hidden="false" customHeight="true" outlineLevel="0" collapsed="false">
      <c r="B25" s="18" t="n">
        <v>890</v>
      </c>
      <c r="C25" s="18" t="s">
        <v>90</v>
      </c>
      <c r="D25" s="18" t="s">
        <v>91</v>
      </c>
      <c r="E25" s="18" t="n">
        <v>0.663</v>
      </c>
      <c r="F25" s="18" t="n">
        <v>1.49</v>
      </c>
      <c r="G25" s="18" t="n">
        <v>403.6</v>
      </c>
      <c r="O25" s="24" t="n">
        <f aca="false">Aktivita!$D$7*B25/$B$25</f>
        <v>36.4</v>
      </c>
      <c r="P25" s="24" t="n">
        <f aca="false">Aktivita!$E$7/Aktivita!$D$7*O25</f>
        <v>0.5</v>
      </c>
      <c r="Q25" s="0" t="n">
        <f aca="false">E25</f>
        <v>0.663</v>
      </c>
      <c r="R25" s="0" t="n">
        <f aca="false">F25</f>
        <v>1.49</v>
      </c>
      <c r="T25" s="25"/>
      <c r="U25" s="25"/>
    </row>
    <row r="26" customFormat="false" ht="15.75" hidden="false" customHeight="true" outlineLevel="0" collapsed="false">
      <c r="O26" s="24"/>
      <c r="P26" s="24"/>
    </row>
    <row r="27" customFormat="false" ht="15.75" hidden="false" customHeight="true" outlineLevel="0" collapsed="false">
      <c r="B27" s="27" t="s">
        <v>92</v>
      </c>
      <c r="O27" s="24"/>
      <c r="P27" s="24"/>
    </row>
    <row r="29" customFormat="false" ht="15.75" hidden="false" customHeight="true" outlineLevel="0" collapsed="false">
      <c r="B29" s="28" t="s">
        <v>93</v>
      </c>
    </row>
    <row r="30" customFormat="false" ht="15.75" hidden="false" customHeight="true" outlineLevel="0" collapsed="false">
      <c r="B30" s="29" t="s">
        <v>94</v>
      </c>
    </row>
    <row r="31" customFormat="false" ht="15.75" hidden="false" customHeight="true" outlineLevel="0" collapsed="false">
      <c r="B31" s="27" t="s">
        <v>95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N14"/>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D9" activeCellId="0" sqref="D9"/>
    </sheetView>
  </sheetViews>
  <sheetFormatPr defaultColWidth="14.4609375" defaultRowHeight="15.75" zeroHeight="false" outlineLevelRow="0" outlineLevelCol="0"/>
  <sheetData>
    <row r="1" customFormat="false" ht="15.75" hidden="false" customHeight="true" outlineLevel="0" collapsed="false">
      <c r="B1" s="30" t="s">
        <v>96</v>
      </c>
      <c r="C1" s="31"/>
      <c r="D1" s="31"/>
      <c r="E1" s="31"/>
      <c r="F1" s="31"/>
    </row>
    <row r="3" customFormat="false" ht="13.8" hidden="false" customHeight="false" outlineLevel="0" collapsed="false">
      <c r="B3" s="32" t="s">
        <v>6</v>
      </c>
      <c r="C3" s="32" t="s">
        <v>7</v>
      </c>
      <c r="D3" s="32" t="s">
        <v>8</v>
      </c>
      <c r="E3" s="32" t="s">
        <v>9</v>
      </c>
      <c r="F3" s="32" t="s">
        <v>10</v>
      </c>
    </row>
    <row r="4" customFormat="false" ht="25.8" hidden="false" customHeight="true" outlineLevel="0" collapsed="false">
      <c r="B4" s="15" t="s">
        <v>97</v>
      </c>
      <c r="C4" s="15" t="s">
        <v>30</v>
      </c>
      <c r="D4" s="16" t="n">
        <v>5593</v>
      </c>
      <c r="E4" s="15" t="s">
        <v>98</v>
      </c>
      <c r="F4" s="15" t="s">
        <v>99</v>
      </c>
    </row>
    <row r="5" customFormat="false" ht="25.2" hidden="false" customHeight="true" outlineLevel="0" collapsed="false">
      <c r="B5" s="15" t="s">
        <v>100</v>
      </c>
      <c r="C5" s="15" t="s">
        <v>30</v>
      </c>
      <c r="D5" s="16" t="n">
        <v>5156</v>
      </c>
      <c r="E5" s="15" t="s">
        <v>98</v>
      </c>
      <c r="F5" s="15" t="s">
        <v>99</v>
      </c>
    </row>
    <row r="6" customFormat="false" ht="24.6" hidden="false" customHeight="true" outlineLevel="0" collapsed="false">
      <c r="B6" s="15" t="s">
        <v>101</v>
      </c>
      <c r="C6" s="15" t="s">
        <v>102</v>
      </c>
      <c r="D6" s="16" t="n">
        <v>87.74</v>
      </c>
      <c r="E6" s="15"/>
      <c r="F6" s="15" t="s">
        <v>99</v>
      </c>
    </row>
    <row r="7" customFormat="false" ht="24" hidden="false" customHeight="true" outlineLevel="0" collapsed="false">
      <c r="B7" s="15" t="s">
        <v>103</v>
      </c>
      <c r="C7" s="15" t="s">
        <v>102</v>
      </c>
      <c r="D7" s="16" t="n">
        <v>24100</v>
      </c>
      <c r="E7" s="15"/>
      <c r="F7" s="15" t="s">
        <v>99</v>
      </c>
      <c r="J7" s="0" t="s">
        <v>104</v>
      </c>
      <c r="K7" s="0" t="n">
        <v>87.71</v>
      </c>
      <c r="M7" s="0" t="s">
        <v>105</v>
      </c>
      <c r="N7" s="0" t="n">
        <f aca="false">D12</f>
        <v>1326</v>
      </c>
    </row>
    <row r="8" customFormat="false" ht="24" hidden="false" customHeight="true" outlineLevel="0" collapsed="false">
      <c r="B8" s="15" t="s">
        <v>97</v>
      </c>
      <c r="C8" s="15" t="s">
        <v>30</v>
      </c>
      <c r="D8" s="16" t="n">
        <v>5520.5</v>
      </c>
      <c r="E8" s="16" t="n">
        <v>0.9</v>
      </c>
      <c r="F8" s="15" t="s">
        <v>106</v>
      </c>
      <c r="J8" s="0" t="s">
        <v>107</v>
      </c>
      <c r="K8" s="24" t="n">
        <f aca="false">24130</f>
        <v>24130</v>
      </c>
      <c r="M8" s="0" t="s">
        <v>108</v>
      </c>
      <c r="N8" s="0" t="n">
        <f aca="false">D13</f>
        <v>217351</v>
      </c>
    </row>
    <row r="9" customFormat="false" ht="25.8" hidden="false" customHeight="true" outlineLevel="0" collapsed="false">
      <c r="B9" s="15" t="s">
        <v>100</v>
      </c>
      <c r="C9" s="15" t="s">
        <v>30</v>
      </c>
      <c r="D9" s="16" t="n">
        <v>5162.5</v>
      </c>
      <c r="E9" s="16" t="n">
        <v>0.1</v>
      </c>
      <c r="F9" s="15" t="s">
        <v>106</v>
      </c>
    </row>
    <row r="10" customFormat="false" ht="16.8" hidden="false" customHeight="true" outlineLevel="0" collapsed="false">
      <c r="B10" s="15" t="s">
        <v>109</v>
      </c>
      <c r="C10" s="15" t="s">
        <v>30</v>
      </c>
      <c r="D10" s="16" t="n">
        <v>150.74</v>
      </c>
      <c r="E10" s="16" t="n">
        <v>2</v>
      </c>
      <c r="F10" s="15" t="s">
        <v>106</v>
      </c>
    </row>
    <row r="11" customFormat="false" ht="13.8" hidden="false" customHeight="false" outlineLevel="0" collapsed="false">
      <c r="B11" s="15" t="s">
        <v>110</v>
      </c>
      <c r="C11" s="15" t="s">
        <v>30</v>
      </c>
      <c r="D11" s="16" t="n">
        <v>113.71</v>
      </c>
      <c r="E11" s="16" t="n">
        <v>0.2</v>
      </c>
      <c r="F11" s="15" t="s">
        <v>106</v>
      </c>
    </row>
    <row r="12" customFormat="false" ht="24.6" hidden="false" customHeight="true" outlineLevel="0" collapsed="false">
      <c r="B12" s="15" t="s">
        <v>111</v>
      </c>
      <c r="C12" s="19"/>
      <c r="D12" s="16" t="n">
        <v>1326</v>
      </c>
      <c r="E12" s="19"/>
      <c r="F12" s="15" t="s">
        <v>112</v>
      </c>
    </row>
    <row r="13" customFormat="false" ht="23.4" hidden="false" customHeight="true" outlineLevel="0" collapsed="false">
      <c r="B13" s="15" t="s">
        <v>113</v>
      </c>
      <c r="C13" s="19"/>
      <c r="D13" s="16" t="n">
        <v>217351</v>
      </c>
      <c r="E13" s="19"/>
      <c r="F13" s="15" t="s">
        <v>112</v>
      </c>
      <c r="J13" s="0" t="s">
        <v>114</v>
      </c>
      <c r="K13" s="33" t="n">
        <f aca="false">N7/(N7 + (K8/K7)*N8)</f>
        <v>2.2175021006637E-005</v>
      </c>
    </row>
    <row r="14" customFormat="false" ht="13.8" hidden="false" customHeight="false" outlineLevel="0" collapsed="false">
      <c r="B14" s="17" t="s">
        <v>115</v>
      </c>
      <c r="C14" s="17" t="s">
        <v>22</v>
      </c>
      <c r="D14" s="18" t="n">
        <v>1161</v>
      </c>
      <c r="E14" s="18" t="n">
        <v>0</v>
      </c>
      <c r="F14" s="17" t="s">
        <v>116</v>
      </c>
      <c r="J14" s="0" t="s">
        <v>117</v>
      </c>
      <c r="K14" s="33" t="n">
        <f aca="false">(K8/K7)*SQRT(N8/N7^2 + N8^2/N7^3)*K13</f>
        <v>0.0275447820068952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103</TotalTime>
  <Application>LibreOffice/7.0.2.2$Linux_X86_64 LibreOffice_project/8349ace3c3162073abd90d81fd06dcfb6b36b994</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2020-10-24T22:04:31Z</dcterms:created>
  <dc:creator>Peter Kvasnička</dc:creator>
  <dc:description/>
  <dc:language>cs-CZ</dc:language>
  <cp:lastModifiedBy/>
  <dcterms:modified xsi:type="dcterms:W3CDTF">2020-11-08T23:59:49Z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