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3"/>
  <workbookPr/>
  <mc:AlternateContent xmlns:mc="http://schemas.openxmlformats.org/markup-compatibility/2006">
    <mc:Choice Requires="x15">
      <x15ac:absPath xmlns:x15ac="http://schemas.microsoft.com/office/spreadsheetml/2010/11/ac" url="https://exideenergy-my.sharepoint.com/personal/santosh_chavan_exideenergy_co_in/Documents/Electrolyte Comman Folder/R&amp;D Lab/Lab Design/R&amp;D Instruments/"/>
    </mc:Choice>
  </mc:AlternateContent>
  <xr:revisionPtr revIDLastSave="0" documentId="8_{B8EA492C-2455-4268-A889-F083186EF1D3}" xr6:coauthVersionLast="47" xr6:coauthVersionMax="47" xr10:uidLastSave="{00000000-0000-0000-0000-000000000000}"/>
  <bookViews>
    <workbookView xWindow="-110" yWindow="-110" windowWidth="19420" windowHeight="10300" xr2:uid="{06F543A0-7AA5-4461-AB9A-8493E1D2ADC7}"/>
  </bookViews>
  <sheets>
    <sheet name="Final list Kim Wakita" sheetId="4" r:id="rId1"/>
    <sheet name="Sheet1" sheetId="5" r:id="rId2"/>
  </sheets>
  <definedNames>
    <definedName name="_xlnm._FilterDatabase" localSheetId="0" hidden="1">'Final list Kim Wakita'!$A$1:$AB$135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7" i="4" l="1"/>
  <c r="R45" i="4"/>
  <c r="V52" i="4"/>
  <c r="V35" i="4"/>
  <c r="K55" i="4" l="1"/>
  <c r="V50" i="4"/>
  <c r="R50" i="4"/>
  <c r="Q118" i="4"/>
  <c r="R118" i="4" s="1"/>
  <c r="Q44" i="4"/>
  <c r="Q31" i="4"/>
  <c r="R31" i="4" s="1"/>
  <c r="Q24" i="4"/>
  <c r="R24" i="4" s="1"/>
  <c r="V5" i="4"/>
  <c r="U2" i="4"/>
  <c r="V2" i="4" s="1"/>
  <c r="Q115" i="4"/>
  <c r="R115" i="4" s="1"/>
  <c r="U115" i="4"/>
  <c r="V115" i="4" s="1"/>
  <c r="V21" i="4"/>
  <c r="R21" i="4"/>
  <c r="V27" i="4"/>
  <c r="U37" i="4"/>
  <c r="Q37" i="4"/>
  <c r="R37" i="4" s="1"/>
  <c r="Q12" i="4"/>
  <c r="R12" i="4" s="1"/>
  <c r="R3" i="4"/>
  <c r="Q55" i="4"/>
  <c r="Q56" i="4"/>
  <c r="R56" i="4" s="1"/>
  <c r="U97" i="4" l="1"/>
  <c r="V97" i="4" s="1"/>
  <c r="Y126" i="4"/>
  <c r="Z126" i="4" s="1"/>
  <c r="Y125" i="4"/>
  <c r="Z125" i="4" s="1"/>
  <c r="Y124" i="4"/>
  <c r="Z124" i="4" s="1"/>
  <c r="Y123" i="4"/>
  <c r="Z123" i="4" s="1"/>
  <c r="Y122" i="4"/>
  <c r="Z122" i="4" s="1"/>
  <c r="Y121" i="4"/>
  <c r="Z121" i="4" s="1"/>
  <c r="Y120" i="4"/>
  <c r="Z120" i="4" s="1"/>
  <c r="Y119" i="4"/>
  <c r="Z119" i="4" s="1"/>
  <c r="Y118" i="4"/>
  <c r="Z118" i="4" s="1"/>
  <c r="Y117" i="4"/>
  <c r="Z117" i="4" s="1"/>
  <c r="Y116" i="4"/>
  <c r="Z116" i="4" s="1"/>
  <c r="Y115" i="4"/>
  <c r="Z115" i="4" s="1"/>
  <c r="Y114" i="4"/>
  <c r="Z114" i="4" s="1"/>
  <c r="Y113" i="4"/>
  <c r="Z113" i="4" s="1"/>
  <c r="Y112" i="4"/>
  <c r="Z112" i="4" s="1"/>
  <c r="Y111" i="4"/>
  <c r="Z111" i="4" s="1"/>
  <c r="Y110" i="4"/>
  <c r="Z110" i="4" s="1"/>
  <c r="Y109" i="4"/>
  <c r="Z109" i="4" s="1"/>
  <c r="Y108" i="4"/>
  <c r="Z108" i="4" s="1"/>
  <c r="Y107" i="4"/>
  <c r="Z107" i="4" s="1"/>
  <c r="Y106" i="4"/>
  <c r="Z106" i="4" s="1"/>
  <c r="Y105" i="4"/>
  <c r="Z105" i="4" s="1"/>
  <c r="Y104" i="4"/>
  <c r="Z104" i="4" s="1"/>
  <c r="Y103" i="4"/>
  <c r="Z103" i="4" s="1"/>
  <c r="Y102" i="4"/>
  <c r="Z102" i="4" s="1"/>
  <c r="Y101" i="4"/>
  <c r="Z101" i="4" s="1"/>
  <c r="Y100" i="4"/>
  <c r="Z100" i="4" s="1"/>
  <c r="Y99" i="4"/>
  <c r="Z99" i="4" s="1"/>
  <c r="Y98" i="4"/>
  <c r="Z98" i="4" s="1"/>
  <c r="Y97" i="4"/>
  <c r="Z97" i="4" s="1"/>
  <c r="Y96" i="4"/>
  <c r="Z96" i="4" s="1"/>
  <c r="Y95" i="4"/>
  <c r="Z95" i="4" s="1"/>
  <c r="Y94" i="4"/>
  <c r="Z94" i="4" s="1"/>
  <c r="Y93" i="4"/>
  <c r="Z93" i="4" s="1"/>
  <c r="Y92" i="4"/>
  <c r="Z92" i="4" s="1"/>
  <c r="Y91" i="4"/>
  <c r="Z91" i="4" s="1"/>
  <c r="Y90" i="4"/>
  <c r="Z90" i="4" s="1"/>
  <c r="Y89" i="4"/>
  <c r="Z89" i="4" s="1"/>
  <c r="Y88" i="4"/>
  <c r="Z88" i="4" s="1"/>
  <c r="Y87" i="4"/>
  <c r="Z87" i="4" s="1"/>
  <c r="Y86" i="4"/>
  <c r="Z86" i="4" s="1"/>
  <c r="Y85" i="4"/>
  <c r="Z85" i="4" s="1"/>
  <c r="Y84" i="4"/>
  <c r="Z84" i="4" s="1"/>
  <c r="Y83" i="4"/>
  <c r="Z83" i="4" s="1"/>
  <c r="Y82" i="4"/>
  <c r="Z82" i="4" s="1"/>
  <c r="Y81" i="4"/>
  <c r="Z81" i="4" s="1"/>
  <c r="Y80" i="4"/>
  <c r="Z80" i="4" s="1"/>
  <c r="Y79" i="4"/>
  <c r="Z79" i="4" s="1"/>
  <c r="Y78" i="4"/>
  <c r="Z78" i="4" s="1"/>
  <c r="Y77" i="4"/>
  <c r="Z77" i="4" s="1"/>
  <c r="Y76" i="4"/>
  <c r="Z76" i="4" s="1"/>
  <c r="Y75" i="4"/>
  <c r="Z75" i="4" s="1"/>
  <c r="Y74" i="4"/>
  <c r="Z74" i="4" s="1"/>
  <c r="Y73" i="4"/>
  <c r="Z73" i="4" s="1"/>
  <c r="Y72" i="4"/>
  <c r="Z72" i="4" s="1"/>
  <c r="Y71" i="4"/>
  <c r="Z71" i="4" s="1"/>
  <c r="Y70" i="4"/>
  <c r="Z70" i="4" s="1"/>
  <c r="Y69" i="4"/>
  <c r="Z69" i="4" s="1"/>
  <c r="Y68" i="4"/>
  <c r="Z68" i="4" s="1"/>
  <c r="Y67" i="4"/>
  <c r="Z67" i="4" s="1"/>
  <c r="Y66" i="4"/>
  <c r="Z66" i="4" s="1"/>
  <c r="Y65" i="4"/>
  <c r="Z65" i="4" s="1"/>
  <c r="Y64" i="4"/>
  <c r="Z64" i="4" s="1"/>
  <c r="Y63" i="4"/>
  <c r="Z63" i="4" s="1"/>
  <c r="Y62" i="4"/>
  <c r="Z62" i="4" s="1"/>
  <c r="Y61" i="4"/>
  <c r="Z61" i="4" s="1"/>
  <c r="Y60" i="4"/>
  <c r="Z60" i="4" s="1"/>
  <c r="Y59" i="4"/>
  <c r="Z59" i="4" s="1"/>
  <c r="Y58" i="4"/>
  <c r="Z58" i="4" s="1"/>
  <c r="Y57" i="4"/>
  <c r="Z57" i="4" s="1"/>
  <c r="Y56" i="4"/>
  <c r="Z56" i="4" s="1"/>
  <c r="Y55" i="4"/>
  <c r="Z55" i="4" s="1"/>
  <c r="Y54" i="4"/>
  <c r="Z54" i="4" s="1"/>
  <c r="Y53" i="4"/>
  <c r="Z53" i="4" s="1"/>
  <c r="Y52" i="4"/>
  <c r="Z52" i="4" s="1"/>
  <c r="Y51" i="4"/>
  <c r="Z51" i="4" s="1"/>
  <c r="Y49" i="4"/>
  <c r="Z49" i="4" s="1"/>
  <c r="Y48" i="4"/>
  <c r="Z48" i="4" s="1"/>
  <c r="Y47" i="4"/>
  <c r="Z47" i="4" s="1"/>
  <c r="Y46" i="4"/>
  <c r="Z46" i="4" s="1"/>
  <c r="Y45" i="4"/>
  <c r="Z45" i="4" s="1"/>
  <c r="Y44" i="4"/>
  <c r="Z44" i="4" s="1"/>
  <c r="Y43" i="4"/>
  <c r="Z43" i="4" s="1"/>
  <c r="Y42" i="4"/>
  <c r="Z42" i="4" s="1"/>
  <c r="Y41" i="4"/>
  <c r="Z41" i="4" s="1"/>
  <c r="Y40" i="4"/>
  <c r="Z40" i="4" s="1"/>
  <c r="Y39" i="4"/>
  <c r="Z39" i="4" s="1"/>
  <c r="Y38" i="4"/>
  <c r="Z38" i="4" s="1"/>
  <c r="Y37" i="4"/>
  <c r="Z37" i="4" s="1"/>
  <c r="Y50" i="4"/>
  <c r="Z50" i="4" s="1"/>
  <c r="Y36" i="4"/>
  <c r="Z36" i="4" s="1"/>
  <c r="Y35" i="4"/>
  <c r="Z35" i="4" s="1"/>
  <c r="Y34" i="4"/>
  <c r="Z34" i="4" s="1"/>
  <c r="Y33" i="4"/>
  <c r="Z33" i="4" s="1"/>
  <c r="Y32" i="4"/>
  <c r="Z32" i="4" s="1"/>
  <c r="Y31" i="4"/>
  <c r="Z31" i="4" s="1"/>
  <c r="Y30" i="4"/>
  <c r="Z30" i="4" s="1"/>
  <c r="Y29" i="4"/>
  <c r="Z29" i="4" s="1"/>
  <c r="Y28" i="4"/>
  <c r="Z28" i="4" s="1"/>
  <c r="Y27" i="4"/>
  <c r="Z27" i="4" s="1"/>
  <c r="Y26" i="4"/>
  <c r="Z26" i="4" s="1"/>
  <c r="Y25" i="4"/>
  <c r="Z25" i="4" s="1"/>
  <c r="Y24" i="4"/>
  <c r="Z24" i="4" s="1"/>
  <c r="Y23" i="4"/>
  <c r="Z23" i="4" s="1"/>
  <c r="Y22" i="4"/>
  <c r="Z22" i="4" s="1"/>
  <c r="Y21" i="4"/>
  <c r="Z21" i="4" s="1"/>
  <c r="Y20" i="4"/>
  <c r="Z20" i="4" s="1"/>
  <c r="Y19" i="4"/>
  <c r="Z19" i="4" s="1"/>
  <c r="Y18" i="4"/>
  <c r="Z18" i="4" s="1"/>
  <c r="Y17" i="4"/>
  <c r="Z17" i="4" s="1"/>
  <c r="Y16" i="4"/>
  <c r="Z16" i="4" s="1"/>
  <c r="Y15" i="4"/>
  <c r="Z15" i="4" s="1"/>
  <c r="Y14" i="4"/>
  <c r="Z14" i="4" s="1"/>
  <c r="Y13" i="4"/>
  <c r="Z13" i="4" s="1"/>
  <c r="Y12" i="4"/>
  <c r="Z12" i="4" s="1"/>
  <c r="Y11" i="4"/>
  <c r="Z11" i="4" s="1"/>
  <c r="Y10" i="4"/>
  <c r="Z10" i="4" s="1"/>
  <c r="Y9" i="4"/>
  <c r="Z9" i="4" s="1"/>
  <c r="Y8" i="4"/>
  <c r="Z8" i="4" s="1"/>
  <c r="Y7" i="4"/>
  <c r="Z7" i="4" s="1"/>
  <c r="Y6" i="4"/>
  <c r="Z6" i="4" s="1"/>
  <c r="Y5" i="4"/>
  <c r="Z5" i="4" s="1"/>
  <c r="Y4" i="4"/>
  <c r="Z4" i="4" s="1"/>
  <c r="Y3" i="4"/>
  <c r="Z3" i="4" s="1"/>
  <c r="Y2" i="4"/>
  <c r="Z2" i="4" s="1"/>
  <c r="U126" i="4"/>
  <c r="V126" i="4" s="1"/>
  <c r="U125" i="4"/>
  <c r="V125" i="4" s="1"/>
  <c r="U124" i="4"/>
  <c r="V124" i="4" s="1"/>
  <c r="V123" i="4"/>
  <c r="U122" i="4"/>
  <c r="V122" i="4" s="1"/>
  <c r="U121" i="4"/>
  <c r="V121" i="4" s="1"/>
  <c r="U120" i="4"/>
  <c r="V120" i="4" s="1"/>
  <c r="U119" i="4"/>
  <c r="V119" i="4" s="1"/>
  <c r="U118" i="4"/>
  <c r="V118" i="4" s="1"/>
  <c r="U117" i="4"/>
  <c r="V117" i="4" s="1"/>
  <c r="U116" i="4"/>
  <c r="V116" i="4" s="1"/>
  <c r="U113" i="4"/>
  <c r="V113" i="4" s="1"/>
  <c r="U112" i="4"/>
  <c r="V112" i="4" s="1"/>
  <c r="U111" i="4"/>
  <c r="V111" i="4" s="1"/>
  <c r="U110" i="4"/>
  <c r="V110" i="4" s="1"/>
  <c r="U109" i="4"/>
  <c r="V109" i="4" s="1"/>
  <c r="U108" i="4"/>
  <c r="V108" i="4" s="1"/>
  <c r="U107" i="4"/>
  <c r="V107" i="4" s="1"/>
  <c r="U106" i="4"/>
  <c r="V106" i="4" s="1"/>
  <c r="U105" i="4"/>
  <c r="V105" i="4" s="1"/>
  <c r="U104" i="4"/>
  <c r="V104" i="4" s="1"/>
  <c r="U103" i="4"/>
  <c r="V103" i="4" s="1"/>
  <c r="U102" i="4"/>
  <c r="V102" i="4" s="1"/>
  <c r="U101" i="4"/>
  <c r="V101" i="4" s="1"/>
  <c r="U100" i="4"/>
  <c r="V100" i="4" s="1"/>
  <c r="U99" i="4"/>
  <c r="V99" i="4" s="1"/>
  <c r="U98" i="4"/>
  <c r="V98" i="4" s="1"/>
  <c r="U96" i="4"/>
  <c r="V96" i="4" s="1"/>
  <c r="U95" i="4"/>
  <c r="V95" i="4" s="1"/>
  <c r="U94" i="4"/>
  <c r="V94" i="4" s="1"/>
  <c r="U93" i="4"/>
  <c r="V93" i="4" s="1"/>
  <c r="U92" i="4"/>
  <c r="V92" i="4" s="1"/>
  <c r="U91" i="4"/>
  <c r="V91" i="4" s="1"/>
  <c r="U90" i="4"/>
  <c r="V90" i="4" s="1"/>
  <c r="U89" i="4"/>
  <c r="V89" i="4" s="1"/>
  <c r="U88" i="4"/>
  <c r="V88" i="4" s="1"/>
  <c r="U87" i="4"/>
  <c r="V87" i="4" s="1"/>
  <c r="U86" i="4"/>
  <c r="V86" i="4" s="1"/>
  <c r="U85" i="4"/>
  <c r="V85" i="4" s="1"/>
  <c r="U84" i="4"/>
  <c r="V84" i="4" s="1"/>
  <c r="U83" i="4"/>
  <c r="V83" i="4" s="1"/>
  <c r="U82" i="4"/>
  <c r="V82" i="4" s="1"/>
  <c r="U81" i="4"/>
  <c r="V81" i="4" s="1"/>
  <c r="U80" i="4"/>
  <c r="V80" i="4" s="1"/>
  <c r="U79" i="4"/>
  <c r="V79" i="4" s="1"/>
  <c r="U78" i="4"/>
  <c r="V78" i="4" s="1"/>
  <c r="U77" i="4"/>
  <c r="V77" i="4" s="1"/>
  <c r="U76" i="4"/>
  <c r="V76" i="4" s="1"/>
  <c r="U75" i="4"/>
  <c r="V75" i="4" s="1"/>
  <c r="U74" i="4"/>
  <c r="V74" i="4" s="1"/>
  <c r="U73" i="4"/>
  <c r="V73" i="4" s="1"/>
  <c r="U72" i="4"/>
  <c r="V72" i="4" s="1"/>
  <c r="U71" i="4"/>
  <c r="V71" i="4" s="1"/>
  <c r="U70" i="4"/>
  <c r="V70" i="4" s="1"/>
  <c r="U69" i="4"/>
  <c r="V69" i="4" s="1"/>
  <c r="U68" i="4"/>
  <c r="V68" i="4" s="1"/>
  <c r="U67" i="4"/>
  <c r="V67" i="4" s="1"/>
  <c r="U66" i="4"/>
  <c r="V66" i="4" s="1"/>
  <c r="U65" i="4"/>
  <c r="V65" i="4" s="1"/>
  <c r="V64" i="4"/>
  <c r="U63" i="4"/>
  <c r="V63" i="4" s="1"/>
  <c r="U62" i="4"/>
  <c r="V62" i="4" s="1"/>
  <c r="U61" i="4"/>
  <c r="V61" i="4" s="1"/>
  <c r="U60" i="4"/>
  <c r="V60" i="4" s="1"/>
  <c r="U59" i="4"/>
  <c r="V59" i="4" s="1"/>
  <c r="U58" i="4"/>
  <c r="V58" i="4" s="1"/>
  <c r="U57" i="4"/>
  <c r="V57" i="4" s="1"/>
  <c r="U56" i="4"/>
  <c r="U55" i="4"/>
  <c r="U54" i="4"/>
  <c r="V54" i="4" s="1"/>
  <c r="U53" i="4"/>
  <c r="V53" i="4" s="1"/>
  <c r="U51" i="4"/>
  <c r="V51" i="4" s="1"/>
  <c r="U49" i="4"/>
  <c r="V49" i="4" s="1"/>
  <c r="U48" i="4"/>
  <c r="V48" i="4" s="1"/>
  <c r="U47" i="4"/>
  <c r="V47" i="4" s="1"/>
  <c r="U46" i="4"/>
  <c r="V46" i="4" s="1"/>
  <c r="U45" i="4"/>
  <c r="V45" i="4" s="1"/>
  <c r="U44" i="4"/>
  <c r="V44" i="4" s="1"/>
  <c r="U43" i="4"/>
  <c r="V43" i="4" s="1"/>
  <c r="U42" i="4"/>
  <c r="V42" i="4" s="1"/>
  <c r="U41" i="4"/>
  <c r="V41" i="4" s="1"/>
  <c r="U40" i="4"/>
  <c r="V40" i="4" s="1"/>
  <c r="U39" i="4"/>
  <c r="V39" i="4" s="1"/>
  <c r="U38" i="4"/>
  <c r="V38" i="4" s="1"/>
  <c r="U36" i="4"/>
  <c r="V36" i="4" s="1"/>
  <c r="U34" i="4"/>
  <c r="V34" i="4" s="1"/>
  <c r="U33" i="4"/>
  <c r="V33" i="4" s="1"/>
  <c r="U32" i="4"/>
  <c r="V32" i="4" s="1"/>
  <c r="U31" i="4"/>
  <c r="V31" i="4" s="1"/>
  <c r="U30" i="4"/>
  <c r="V30" i="4" s="1"/>
  <c r="U29" i="4"/>
  <c r="V29" i="4" s="1"/>
  <c r="U28" i="4"/>
  <c r="V28" i="4" s="1"/>
  <c r="U26" i="4"/>
  <c r="V26" i="4" s="1"/>
  <c r="U25" i="4"/>
  <c r="V25" i="4" s="1"/>
  <c r="U23" i="4"/>
  <c r="V23" i="4" s="1"/>
  <c r="U22" i="4"/>
  <c r="V22" i="4" s="1"/>
  <c r="U20" i="4"/>
  <c r="V20" i="4" s="1"/>
  <c r="U19" i="4"/>
  <c r="V19" i="4" s="1"/>
  <c r="U18" i="4"/>
  <c r="V18" i="4" s="1"/>
  <c r="U17" i="4"/>
  <c r="V17" i="4" s="1"/>
  <c r="V16" i="4"/>
  <c r="U15" i="4"/>
  <c r="V15" i="4" s="1"/>
  <c r="U14" i="4"/>
  <c r="V14" i="4" s="1"/>
  <c r="U13" i="4"/>
  <c r="V13" i="4" s="1"/>
  <c r="U12" i="4"/>
  <c r="V12" i="4" s="1"/>
  <c r="U11" i="4"/>
  <c r="V11" i="4" s="1"/>
  <c r="U10" i="4"/>
  <c r="V10" i="4" s="1"/>
  <c r="U9" i="4"/>
  <c r="V9" i="4" s="1"/>
  <c r="U8" i="4"/>
  <c r="V8" i="4" s="1"/>
  <c r="U7" i="4"/>
  <c r="V7" i="4" s="1"/>
  <c r="U6" i="4"/>
  <c r="V6" i="4" s="1"/>
  <c r="U4" i="4"/>
  <c r="V4" i="4" s="1"/>
  <c r="U3" i="4"/>
  <c r="V3" i="4" s="1"/>
  <c r="Q4" i="4"/>
  <c r="R4" i="4" s="1"/>
  <c r="Q5" i="4"/>
  <c r="R5" i="4" s="1"/>
  <c r="Q6" i="4"/>
  <c r="R6" i="4" s="1"/>
  <c r="R7" i="4"/>
  <c r="R8" i="4"/>
  <c r="R9" i="4"/>
  <c r="Q10" i="4"/>
  <c r="R10" i="4" s="1"/>
  <c r="Q11" i="4"/>
  <c r="R11" i="4" s="1"/>
  <c r="R13" i="4"/>
  <c r="Q14" i="4"/>
  <c r="R14" i="4" s="1"/>
  <c r="R17" i="4"/>
  <c r="Q18" i="4"/>
  <c r="R18" i="4" s="1"/>
  <c r="Q19" i="4"/>
  <c r="R19" i="4" s="1"/>
  <c r="Q20" i="4"/>
  <c r="R20" i="4" s="1"/>
  <c r="Q22" i="4"/>
  <c r="R22" i="4" s="1"/>
  <c r="Q23" i="4"/>
  <c r="R23" i="4" s="1"/>
  <c r="U24" i="4"/>
  <c r="V24" i="4" s="1"/>
  <c r="Q25" i="4"/>
  <c r="R25" i="4" s="1"/>
  <c r="Q26" i="4"/>
  <c r="R26" i="4" s="1"/>
  <c r="Q27" i="4"/>
  <c r="R27" i="4" s="1"/>
  <c r="R28" i="4"/>
  <c r="Q29" i="4"/>
  <c r="R29" i="4" s="1"/>
  <c r="Q30" i="4"/>
  <c r="R30" i="4" s="1"/>
  <c r="Q32" i="4"/>
  <c r="R32" i="4" s="1"/>
  <c r="Q33" i="4"/>
  <c r="R33" i="4" s="1"/>
  <c r="Q34" i="4"/>
  <c r="R34" i="4" s="1"/>
  <c r="R35" i="4"/>
  <c r="Q36" i="4"/>
  <c r="R36" i="4" s="1"/>
  <c r="Q38" i="4"/>
  <c r="R38" i="4" s="1"/>
  <c r="Q39" i="4"/>
  <c r="R39" i="4" s="1"/>
  <c r="Q40" i="4"/>
  <c r="R40" i="4" s="1"/>
  <c r="Q41" i="4"/>
  <c r="R41" i="4" s="1"/>
  <c r="Q42" i="4"/>
  <c r="R42" i="4" s="1"/>
  <c r="Q43" i="4"/>
  <c r="R43" i="4" s="1"/>
  <c r="R44" i="4"/>
  <c r="Q46" i="4"/>
  <c r="R46" i="4" s="1"/>
  <c r="R48" i="4"/>
  <c r="R49" i="4"/>
  <c r="Q51" i="4"/>
  <c r="R51" i="4" s="1"/>
  <c r="R52" i="4"/>
  <c r="Q53" i="4"/>
  <c r="R53" i="4" s="1"/>
  <c r="Q54" i="4"/>
  <c r="R54" i="4" s="1"/>
  <c r="R55" i="4"/>
  <c r="Q57" i="4"/>
  <c r="R57" i="4" s="1"/>
  <c r="Q58" i="4"/>
  <c r="R58" i="4" s="1"/>
  <c r="Q59" i="4"/>
  <c r="R59" i="4" s="1"/>
  <c r="Q60" i="4"/>
  <c r="R60" i="4" s="1"/>
  <c r="Q61" i="4"/>
  <c r="R61" i="4" s="1"/>
  <c r="Q62" i="4"/>
  <c r="R62" i="4" s="1"/>
  <c r="Q63" i="4"/>
  <c r="R63" i="4" s="1"/>
  <c r="R64" i="4"/>
  <c r="Q65" i="4"/>
  <c r="R65" i="4" s="1"/>
  <c r="Q66" i="4"/>
  <c r="R66" i="4" s="1"/>
  <c r="Q67" i="4"/>
  <c r="R67" i="4" s="1"/>
  <c r="Q68" i="4"/>
  <c r="R68" i="4" s="1"/>
  <c r="Q69" i="4"/>
  <c r="R69" i="4" s="1"/>
  <c r="Q70" i="4"/>
  <c r="R70" i="4" s="1"/>
  <c r="Q71" i="4"/>
  <c r="R71" i="4" s="1"/>
  <c r="Q72" i="4"/>
  <c r="R72" i="4" s="1"/>
  <c r="Q73" i="4"/>
  <c r="R73" i="4" s="1"/>
  <c r="Q74" i="4"/>
  <c r="R74" i="4" s="1"/>
  <c r="Q75" i="4"/>
  <c r="R75" i="4" s="1"/>
  <c r="Q76" i="4"/>
  <c r="R76" i="4" s="1"/>
  <c r="Q77" i="4"/>
  <c r="R77" i="4" s="1"/>
  <c r="Q78" i="4"/>
  <c r="R78" i="4" s="1"/>
  <c r="Q79" i="4"/>
  <c r="R79" i="4" s="1"/>
  <c r="Q80" i="4"/>
  <c r="R80" i="4" s="1"/>
  <c r="Q81" i="4"/>
  <c r="R81" i="4" s="1"/>
  <c r="Q82" i="4"/>
  <c r="R82" i="4" s="1"/>
  <c r="Q83" i="4"/>
  <c r="R83" i="4" s="1"/>
  <c r="Q84" i="4"/>
  <c r="R84" i="4" s="1"/>
  <c r="Q85" i="4"/>
  <c r="Q86" i="4"/>
  <c r="R86" i="4" s="1"/>
  <c r="Q87" i="4"/>
  <c r="R87" i="4" s="1"/>
  <c r="R88" i="4"/>
  <c r="Q89" i="4"/>
  <c r="R89" i="4" s="1"/>
  <c r="Q90" i="4"/>
  <c r="R90" i="4" s="1"/>
  <c r="Q91" i="4"/>
  <c r="R91" i="4" s="1"/>
  <c r="Q92" i="4"/>
  <c r="R92" i="4" s="1"/>
  <c r="Q93" i="4"/>
  <c r="R93" i="4" s="1"/>
  <c r="Q94" i="4"/>
  <c r="R94" i="4" s="1"/>
  <c r="Q95" i="4"/>
  <c r="R95" i="4" s="1"/>
  <c r="Q96" i="4"/>
  <c r="R96" i="4" s="1"/>
  <c r="Q97" i="4"/>
  <c r="R97" i="4" s="1"/>
  <c r="Q98" i="4"/>
  <c r="R98" i="4" s="1"/>
  <c r="Q99" i="4"/>
  <c r="R99" i="4" s="1"/>
  <c r="Q100" i="4"/>
  <c r="R100" i="4" s="1"/>
  <c r="Q101" i="4"/>
  <c r="R101" i="4" s="1"/>
  <c r="Q102" i="4"/>
  <c r="R102" i="4" s="1"/>
  <c r="Q103" i="4"/>
  <c r="R103" i="4" s="1"/>
  <c r="Q104" i="4"/>
  <c r="R104" i="4" s="1"/>
  <c r="Q105" i="4"/>
  <c r="R105" i="4" s="1"/>
  <c r="Q106" i="4"/>
  <c r="R106" i="4" s="1"/>
  <c r="Q107" i="4"/>
  <c r="R107" i="4" s="1"/>
  <c r="Q108" i="4"/>
  <c r="R108" i="4" s="1"/>
  <c r="Q109" i="4"/>
  <c r="R109" i="4" s="1"/>
  <c r="Q110" i="4"/>
  <c r="R110" i="4" s="1"/>
  <c r="Q111" i="4"/>
  <c r="R111" i="4" s="1"/>
  <c r="Q113" i="4"/>
  <c r="R113" i="4" s="1"/>
  <c r="Q116" i="4"/>
  <c r="R116" i="4" s="1"/>
  <c r="Q117" i="4"/>
  <c r="R117" i="4" s="1"/>
  <c r="Q119" i="4"/>
  <c r="R119" i="4" s="1"/>
  <c r="Q120" i="4"/>
  <c r="R120" i="4" s="1"/>
  <c r="Q121" i="4"/>
  <c r="R121" i="4" s="1"/>
  <c r="Q122" i="4"/>
  <c r="R122" i="4" s="1"/>
  <c r="R123" i="4"/>
  <c r="Q124" i="4"/>
  <c r="R124" i="4" s="1"/>
  <c r="Q125" i="4"/>
  <c r="R125" i="4" s="1"/>
  <c r="Q126" i="4"/>
  <c r="R126" i="4" s="1"/>
  <c r="Q2" i="4"/>
  <c r="R2" i="4" s="1"/>
  <c r="K108" i="4"/>
  <c r="M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I107" i="4"/>
  <c r="K107" i="4" s="1"/>
  <c r="I106" i="4"/>
  <c r="K106" i="4" s="1"/>
  <c r="I105" i="4"/>
  <c r="K105" i="4" s="1"/>
  <c r="I104" i="4"/>
  <c r="M104" i="4" s="1"/>
  <c r="I103" i="4"/>
  <c r="K103" i="4" s="1"/>
  <c r="I102" i="4"/>
  <c r="M102" i="4" s="1"/>
  <c r="I101" i="4"/>
  <c r="M101" i="4" s="1"/>
  <c r="I100" i="4"/>
  <c r="M100" i="4" s="1"/>
  <c r="I99" i="4"/>
  <c r="K99" i="4" s="1"/>
  <c r="I98" i="4"/>
  <c r="K98" i="4" s="1"/>
  <c r="I97" i="4"/>
  <c r="M97" i="4" s="1"/>
  <c r="M146" i="4"/>
  <c r="M96" i="4"/>
  <c r="K96" i="4"/>
  <c r="M95" i="4"/>
  <c r="K95" i="4"/>
  <c r="M94" i="4"/>
  <c r="K94" i="4"/>
  <c r="M93" i="4"/>
  <c r="K93" i="4"/>
  <c r="M92" i="4"/>
  <c r="K92" i="4"/>
  <c r="M91" i="4"/>
  <c r="K91" i="4"/>
  <c r="M90" i="4"/>
  <c r="K90" i="4"/>
  <c r="M89" i="4"/>
  <c r="K89" i="4"/>
  <c r="M88" i="4"/>
  <c r="K88" i="4"/>
  <c r="M87" i="4"/>
  <c r="K87" i="4"/>
  <c r="M86" i="4"/>
  <c r="K86" i="4"/>
  <c r="M85" i="4"/>
  <c r="K85" i="4"/>
  <c r="M84" i="4"/>
  <c r="K84" i="4"/>
  <c r="M83" i="4"/>
  <c r="K83" i="4"/>
  <c r="M82" i="4"/>
  <c r="K82" i="4"/>
  <c r="M81" i="4"/>
  <c r="K81" i="4"/>
  <c r="M80" i="4"/>
  <c r="K80" i="4"/>
  <c r="M79" i="4"/>
  <c r="K79" i="4"/>
  <c r="M78" i="4"/>
  <c r="K78" i="4"/>
  <c r="M77" i="4"/>
  <c r="K77" i="4"/>
  <c r="M76" i="4"/>
  <c r="K76" i="4"/>
  <c r="K75" i="4"/>
  <c r="K74" i="4"/>
  <c r="K73" i="4"/>
  <c r="K72" i="4"/>
  <c r="M71" i="4"/>
  <c r="K71" i="4"/>
  <c r="M70" i="4"/>
  <c r="K70" i="4"/>
  <c r="M69" i="4"/>
  <c r="M68" i="4"/>
  <c r="M67" i="4"/>
  <c r="M66" i="4"/>
  <c r="K66" i="4"/>
  <c r="M65" i="4"/>
  <c r="K65" i="4"/>
  <c r="M64" i="4"/>
  <c r="K64" i="4"/>
  <c r="M63" i="4"/>
  <c r="K63" i="4"/>
  <c r="M62" i="4"/>
  <c r="K62" i="4"/>
  <c r="M61" i="4"/>
  <c r="K61" i="4"/>
  <c r="M60" i="4"/>
  <c r="K60" i="4"/>
  <c r="M59" i="4"/>
  <c r="K59" i="4"/>
  <c r="M58" i="4"/>
  <c r="K58" i="4"/>
  <c r="M57" i="4"/>
  <c r="K57" i="4"/>
  <c r="M56" i="4"/>
  <c r="K56" i="4"/>
  <c r="M55" i="4"/>
  <c r="M54" i="4"/>
  <c r="K54" i="4"/>
  <c r="M53" i="4"/>
  <c r="K53" i="4"/>
  <c r="M52" i="4"/>
  <c r="K52" i="4"/>
  <c r="M51" i="4"/>
  <c r="K51" i="4"/>
  <c r="M49" i="4"/>
  <c r="K49" i="4"/>
  <c r="M48" i="4"/>
  <c r="K48" i="4"/>
  <c r="M47" i="4"/>
  <c r="K47" i="4"/>
  <c r="M46" i="4"/>
  <c r="K46" i="4"/>
  <c r="M45" i="4"/>
  <c r="K45" i="4"/>
  <c r="M44" i="4"/>
  <c r="K44" i="4"/>
  <c r="M43" i="4"/>
  <c r="K43" i="4"/>
  <c r="M42" i="4"/>
  <c r="K42" i="4"/>
  <c r="M41" i="4"/>
  <c r="K41" i="4"/>
  <c r="M40" i="4"/>
  <c r="K40" i="4"/>
  <c r="M39" i="4"/>
  <c r="K39" i="4"/>
  <c r="M38" i="4"/>
  <c r="K38" i="4"/>
  <c r="M37" i="4"/>
  <c r="K37" i="4"/>
  <c r="M50" i="4"/>
  <c r="K50" i="4"/>
  <c r="M36" i="4"/>
  <c r="K36" i="4"/>
  <c r="M35" i="4"/>
  <c r="K35" i="4"/>
  <c r="M34" i="4"/>
  <c r="K34" i="4"/>
  <c r="M33" i="4"/>
  <c r="M32" i="4"/>
  <c r="K32" i="4"/>
  <c r="M31" i="4"/>
  <c r="K31" i="4"/>
  <c r="M30" i="4"/>
  <c r="K30" i="4"/>
  <c r="M29" i="4"/>
  <c r="K29" i="4"/>
  <c r="M28" i="4"/>
  <c r="K28" i="4"/>
  <c r="M27" i="4"/>
  <c r="K27" i="4"/>
  <c r="M26" i="4"/>
  <c r="K26" i="4"/>
  <c r="M25" i="4"/>
  <c r="K25" i="4"/>
  <c r="M24" i="4"/>
  <c r="K24" i="4"/>
  <c r="M23" i="4"/>
  <c r="K23" i="4"/>
  <c r="M22" i="4"/>
  <c r="K22" i="4"/>
  <c r="M21" i="4"/>
  <c r="K21" i="4"/>
  <c r="M20" i="4"/>
  <c r="K20" i="4"/>
  <c r="M19" i="4"/>
  <c r="K19" i="4"/>
  <c r="M18" i="4"/>
  <c r="K18" i="4"/>
  <c r="M17" i="4"/>
  <c r="K17" i="4"/>
  <c r="M16" i="4"/>
  <c r="K16" i="4"/>
  <c r="M15" i="4"/>
  <c r="K15" i="4"/>
  <c r="M14" i="4"/>
  <c r="K14" i="4"/>
  <c r="M13" i="4"/>
  <c r="K13" i="4"/>
  <c r="M12" i="4"/>
  <c r="K12" i="4"/>
  <c r="M11" i="4"/>
  <c r="K11" i="4"/>
  <c r="M10" i="4"/>
  <c r="K10" i="4"/>
  <c r="M9" i="4"/>
  <c r="K9" i="4"/>
  <c r="M8" i="4"/>
  <c r="K8" i="4"/>
  <c r="M7" i="4"/>
  <c r="K7" i="4"/>
  <c r="M6" i="4"/>
  <c r="K6" i="4"/>
  <c r="M5" i="4"/>
  <c r="K5" i="4"/>
  <c r="M4" i="4"/>
  <c r="K4" i="4"/>
  <c r="M3" i="4"/>
  <c r="K3" i="4"/>
  <c r="M2" i="4"/>
  <c r="K2" i="4"/>
  <c r="I141" i="4" l="1"/>
  <c r="I142" i="4"/>
  <c r="I143" i="4"/>
  <c r="I144" i="4"/>
  <c r="M106" i="4"/>
  <c r="K104" i="4"/>
  <c r="K102" i="4"/>
  <c r="M107" i="4"/>
  <c r="K101" i="4"/>
  <c r="K100" i="4"/>
  <c r="M98" i="4"/>
  <c r="M99" i="4"/>
  <c r="K97" i="4"/>
  <c r="M103" i="4"/>
  <c r="M105" i="4"/>
  <c r="M138" i="4"/>
  <c r="I140" i="4" l="1"/>
  <c r="I14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tc={6D10449D-A048-4CAB-8F75-DF823964E924}</author>
    <author>tc={90A7F8F8-EDCF-420B-9858-D28E7B584A15}</author>
    <author>tc={0A48D0FA-5603-4649-A1E0-0B5F52383DC5}</author>
    <author>tc={86D673EE-7D02-4134-A3A5-B0EE86B53525}</author>
    <author>tc={56560809-3416-45A2-9B5B-0C7ED6BF169C}</author>
    <author>tc={E3171879-9D35-44CD-A7F5-E86EE9AC2081}</author>
    <author>tc={DC31846C-E827-4052-8B25-B6B057CD43CC}</author>
    <author>tc={4C492DEF-9CBC-418C-AA97-6F5011CB982D}</author>
    <author>tc={AE233378-43AD-4930-8AD9-A255ADC710D9}</author>
    <author>tc={AC915B98-5D1F-40EB-82B0-06F6A57F883A}</author>
    <author>tc={07CAC8E1-76CB-47FE-B369-71F5FC30CE6B}</author>
    <author>tc={FE80BA77-CEC8-4FF0-A368-E5ADDE00D547}</author>
    <author>tc={246AE863-6039-4C98-8EC4-FCEDB7AD4AF4}</author>
    <author>tc={67D6F735-CE54-4A97-80BC-AEB47FEF9845}</author>
    <author>tc={A4E54D50-9EDB-4C4C-8835-9788B7FC0066}</author>
    <author>tc={7E14F290-4309-42BB-A5D7-50D56AB4CF1D}</author>
    <author>tc={E553E127-DF91-4BA4-90B0-A63E5D92EDBB}</author>
    <author>tc={D349F7EC-6FDF-4CE8-A944-E508B4634AFA}</author>
    <author>tc={4E3043F2-A7CD-4A44-8835-84B91FED5FD9}</author>
    <author>tc={D5320763-7E42-4312-8746-944276A0B158}</author>
    <author>tc={481B0938-E58E-4447-8BE3-5D1D42D738DB}</author>
    <author>tc={CD990B11-3B3B-461A-9F32-5E8C26CBD0C2}</author>
    <author>tc={CC81068A-25F8-4461-A7FC-DF3489363831}</author>
    <author>tc={C1A4AD9C-1A5F-4485-90BF-F365BB152DA9}</author>
    <author>tc={5DCA9EBF-1E76-4697-A6A9-EB1730E83B24}</author>
    <author>tc={0FBB65A6-EE96-49F3-9517-705695745B4D}</author>
    <author>tc={E09AFACA-7B62-415B-B3B0-657B7BD515B9}</author>
    <author>tc={00449671-50E0-4CCB-92E0-3C2E4669ED55}</author>
    <author>tc={3B84D048-87DE-4120-9159-BE9945AC7836}</author>
    <author>tc={97319229-6A7D-4BF2-BFA5-4DDC75E15FA5}</author>
    <author>tc={E025E42B-8FAF-4C13-9E23-5505CA917F41}</author>
    <author>tc={A2ADB2D2-57DC-43A9-900F-36622871B4E0}</author>
    <author>tc={DD0E704C-5170-4994-BD6B-670C9779F58D}</author>
    <author>tc={986B9424-558F-4C92-A81A-9C28DB67B8E0}</author>
    <author>tc={51A75D6D-CB67-4628-914F-976F8568AC8F}</author>
    <author>tc={159CFC51-F5D7-4A0E-B0FA-34D67B33F4D5}</author>
    <author>tc={9CA4483D-E277-48C1-BA58-C91839786748}</author>
  </authors>
  <commentList>
    <comment ref="N5" authorId="0" shapeId="0" xr:uid="{6D10449D-A048-4CAB-8F75-DF823964E924}">
      <text>
        <t>[Threaded comment]
Your version of Excel allows you to read this threaded comment; however, any edits to it will get removed if the file is opened in a newer version of Excel. Learn more: https://go.microsoft.com/fwlink/?linkid=870924
Comment:
    QC suggested R&amp;D need to purchase seperate</t>
      </text>
    </comment>
    <comment ref="N9" authorId="1" shapeId="0" xr:uid="{90A7F8F8-EDCF-420B-9858-D28E7B584A15}">
      <text>
        <t>[Threaded comment]
Your version of Excel allows you to read this threaded comment; however, any edits to it will get removed if the file is opened in a newer version of Excel. Learn more: https://go.microsoft.com/fwlink/?linkid=870924
Comment:
    QC suggested R&amp;D need to purchase seperate</t>
      </text>
    </comment>
    <comment ref="N14" authorId="2" shapeId="0" xr:uid="{0A48D0FA-5603-4649-A1E0-0B5F52383DC5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1 Priority for Sarthak
Reply:
    Inform to Pulkit and BCG</t>
      </text>
    </comment>
    <comment ref="N15" authorId="3" shapeId="0" xr:uid="{86D673EE-7D02-4134-A3A5-B0EE86B5352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Priority changed from 2 to 4</t>
      </text>
    </comment>
    <comment ref="N16" authorId="4" shapeId="0" xr:uid="{56560809-3416-45A2-9B5B-0C7ED6BF169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Priority changed from 2 to 4</t>
      </text>
    </comment>
    <comment ref="J26" authorId="5" shapeId="0" xr:uid="{E3171879-9D35-44CD-A7F5-E86EE9AC2081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by Wakita</t>
      </text>
    </comment>
    <comment ref="I33" authorId="6" shapeId="0" xr:uid="{DC31846C-E827-4052-8B25-B6B057CD43C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Per ch cost Bitrode 868191 but Kim set Neware like </t>
      </text>
    </comment>
    <comment ref="N33" authorId="7" shapeId="0" xr:uid="{4C492DEF-9CBC-418C-AA97-6F5011CB982D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 final review</t>
      </text>
    </comment>
    <comment ref="I34" authorId="8" shapeId="0" xr:uid="{AE233378-43AD-4930-8AD9-A255ADC710D9}">
      <text>
        <t>[Threaded comment]
Your version of Excel allows you to read this threaded comment; however, any edits to it will get removed if the file is opened in a newer version of Excel. Learn more: https://go.microsoft.com/fwlink/?linkid=870924
Comment:
    256794 per ch cost Bitrode but Neware set by Kim</t>
      </text>
    </comment>
    <comment ref="N34" authorId="9" shapeId="0" xr:uid="{AC915B98-5D1F-40EB-82B0-06F6A57F883A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 review for final</t>
      </text>
    </comment>
    <comment ref="I38" authorId="10" shapeId="0" xr:uid="{07CAC8E1-76CB-47FE-B369-71F5FC30CE6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Cost taken as per Komeg </t>
      </text>
    </comment>
    <comment ref="I55" authorId="11" shapeId="0" xr:uid="{FE80BA77-CEC8-4FF0-A368-E5ADDE00D54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changed from 60L to 30 L
</t>
      </text>
    </comment>
    <comment ref="N55" authorId="12" shapeId="0" xr:uid="{246AE863-6039-4C98-8EC4-FCEDB7AD4AF4}">
      <text>
        <t>[Threaded comment]
Your version of Excel allows you to read this threaded comment; however, any edits to it will get removed if the file is opened in a newer version of Excel. Learn more: https://go.microsoft.com/fwlink/?linkid=870924
Comment:
    priority changed from 4 to 2</t>
      </text>
    </comment>
    <comment ref="I56" authorId="13" shapeId="0" xr:uid="{67D6F735-CE54-4A97-80BC-AEB47FEF9845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60 L to 30 L</t>
      </text>
    </comment>
    <comment ref="N56" authorId="14" shapeId="0" xr:uid="{A4E54D50-9EDB-4C4C-8835-9788B7FC006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Priority changed from 4 to 2
</t>
      </text>
    </comment>
    <comment ref="H58" authorId="15" shapeId="0" xr:uid="{7E14F290-4309-42BB-A5D7-50D56AB4CF1D}">
      <text>
        <t>[Threaded comment]
Your version of Excel allows you to read this threaded comment; however, any edits to it will get removed if the file is opened in a newer version of Excel. Learn more: https://go.microsoft.com/fwlink/?linkid=870924
Comment:
    Pls do not write text in price cell. Formula will not work in that case. Write your text comment in comment section.</t>
      </text>
    </comment>
    <comment ref="J63" authorId="16" shapeId="0" xr:uid="{E553E127-DF91-4BA4-90B0-A63E5D92EDB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Added by Kim
</t>
      </text>
    </comment>
    <comment ref="L65" authorId="17" shapeId="0" xr:uid="{D349F7EC-6FDF-4CE8-A944-E508B4634AFA}">
      <text>
        <t>[Threaded comment]
Your version of Excel allows you to read this threaded comment; however, any edits to it will get removed if the file is opened in a newer version of Excel. Learn more: https://go.microsoft.com/fwlink/?linkid=870924
Comment:
    Delete it. Total 4 is needed C+A+S+Li</t>
      </text>
    </comment>
    <comment ref="C80" authorId="18" shapeId="0" xr:uid="{4E3043F2-A7CD-4A44-8835-84B91FED5FD9}">
      <text>
        <t>[Threaded comment]
Your version of Excel allows you to read this threaded comment; however, any edits to it will get removed if the file is opened in a newer version of Excel. Learn more: https://go.microsoft.com/fwlink/?linkid=870924
Comment:
    ICP-OES available in QC</t>
      </text>
    </comment>
    <comment ref="C81" authorId="19" shapeId="0" xr:uid="{D5320763-7E42-4312-8746-944276A0B15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 project based justification; At present we can skip this equipment;</t>
      </text>
    </comment>
    <comment ref="C83" authorId="20" shapeId="0" xr:uid="{481B0938-E58E-4447-8BE3-5D1D42D738DB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 project based justification; At present we can skip this equipment;</t>
      </text>
    </comment>
    <comment ref="C84" authorId="21" shapeId="0" xr:uid="{CD990B11-3B3B-461A-9F32-5E8C26CBD0C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 project based justification; At present we can skip this equipment;</t>
      </text>
    </comment>
    <comment ref="C86" authorId="22" shapeId="0" xr:uid="{CC81068A-25F8-4461-A7FC-DF3489363831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 project based justification; At present we can skip this equipment;</t>
      </text>
    </comment>
    <comment ref="I87" authorId="23" shapeId="0" xr:uid="{C1A4AD9C-1A5F-4485-90BF-F365BB152DA9}">
      <text>
        <t>[Threaded comment]
Your version of Excel allows you to read this threaded comment; however, any edits to it will get removed if the file is opened in a newer version of Excel. Learn more: https://go.microsoft.com/fwlink/?linkid=870924
Comment:
    Chk price</t>
      </text>
    </comment>
    <comment ref="C88" authorId="24" shapeId="0" xr:uid="{5DCA9EBF-1E76-4697-A6A9-EB1730E83B24}">
      <text>
        <t>[Threaded comment]
Your version of Excel allows you to read this threaded comment; however, any edits to it will get removed if the file is opened in a newer version of Excel. Learn more: https://go.microsoft.com/fwlink/?linkid=870924
Comment:
    Received from 
1. Batsol
2. Eliteck
3. Electrode store</t>
      </text>
    </comment>
    <comment ref="I88" authorId="25" shapeId="0" xr:uid="{0FBB65A6-EE96-49F3-9517-705695745B4D}">
      <text>
        <t>[Threaded comment]
Your version of Excel allows you to read this threaded comment; however, any edits to it will get removed if the file is opened in a newer version of Excel. Learn more: https://go.microsoft.com/fwlink/?linkid=870924
Comment:
    As per new quotation, price corrected from 30 to 3 lakh</t>
      </text>
    </comment>
    <comment ref="C89" authorId="26" shapeId="0" xr:uid="{E09AFACA-7B62-415B-B3B0-657B7BD515B9}">
      <text>
        <t>[Threaded comment]
Your version of Excel allows you to read this threaded comment; however, any edits to it will get removed if the file is opened in a newer version of Excel. Learn more: https://go.microsoft.com/fwlink/?linkid=870924
Comment:
    Received from 
1. Batsol
2. Eliteck
3. Electrode store</t>
      </text>
    </comment>
    <comment ref="I89" authorId="27" shapeId="0" xr:uid="{00449671-50E0-4CCB-92E0-3C2E4669ED5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price needs to be revised</t>
      </text>
    </comment>
    <comment ref="I90" authorId="28" shapeId="0" xr:uid="{3B84D048-87DE-4120-9159-BE9945AC783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Chk price? @Gopinath SH </t>
      </text>
    </comment>
    <comment ref="I92" authorId="29" shapeId="0" xr:uid="{97319229-6A7D-4BF2-BFA5-4DDC75E15FA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Chk price? @Gopinath SH </t>
      </text>
    </comment>
    <comment ref="K101" authorId="30" shapeId="0" xr:uid="{E025E42B-8FAF-4C13-9E23-5505CA917F4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20K USD taken earlier form goggle. Now quote received </t>
      </text>
    </comment>
    <comment ref="C108" authorId="31" shapeId="0" xr:uid="{A2ADB2D2-57DC-43A9-900F-36622871B4E0}">
      <text>
        <t>[Threaded comment]
Your version of Excel allows you to read this threaded comment; however, any edits to it will get removed if the file is opened in a newer version of Excel. Learn more: https://go.microsoft.com/fwlink/?linkid=870924
Comment:
    1 Module 8 Channel</t>
      </text>
    </comment>
    <comment ref="I108" authorId="32" shapeId="0" xr:uid="{DD0E704C-5170-4994-BD6B-670C9779F58D}">
      <text>
        <t>[Threaded comment]
Your version of Excel allows you to read this threaded comment; however, any edits to it will get removed if the file is opened in a newer version of Excel. Learn more: https://go.microsoft.com/fwlink/?linkid=870924
Comment:
    Bitrode per ch price taken</t>
      </text>
    </comment>
    <comment ref="H110" authorId="33" shapeId="0" xr:uid="{986B9424-558F-4C92-A81A-9C28DB67B8E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TOB not taken</t>
      </text>
    </comment>
    <comment ref="I110" authorId="34" shapeId="0" xr:uid="{51A75D6D-CB67-4628-914F-976F8568AC8F}">
      <text>
        <t>[Threaded comment]
Your version of Excel allows you to read this threaded comment; however, any edits to it will get removed if the file is opened in a newer version of Excel. Learn more: https://go.microsoft.com/fwlink/?linkid=870924
Comment:
    Komeg price per chmbaer</t>
      </text>
    </comment>
    <comment ref="H112" authorId="35" shapeId="0" xr:uid="{159CFC51-F5D7-4A0E-B0FA-34D67B33F4D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taken from online sources Quote not recived</t>
      </text>
    </comment>
    <comment ref="N122" authorId="36" shapeId="0" xr:uid="{9CA4483D-E277-48C1-BA58-C9183978674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 change to 1
</t>
      </text>
    </comment>
  </commentList>
</comments>
</file>

<file path=xl/sharedStrings.xml><?xml version="1.0" encoding="utf-8"?>
<sst xmlns="http://schemas.openxmlformats.org/spreadsheetml/2006/main" count="1024" uniqueCount="350">
  <si>
    <t>Sr No.</t>
  </si>
  <si>
    <t>Purpose</t>
  </si>
  <si>
    <t>Instrument</t>
  </si>
  <si>
    <t>Probable Lab Location</t>
  </si>
  <si>
    <t>New SPOC</t>
  </si>
  <si>
    <t>SPOC (Labwise Probable)</t>
  </si>
  <si>
    <t>Budget/Overall Approval Status</t>
  </si>
  <si>
    <t>Unit Cost (USD) _ Tentative</t>
  </si>
  <si>
    <t>Unit Cost (INR) _ Tentative</t>
  </si>
  <si>
    <t>Qty (Proposed by team)</t>
  </si>
  <si>
    <t>Total Cost (Est as per team)</t>
  </si>
  <si>
    <t>Qt/Kim&amp;Wakita</t>
  </si>
  <si>
    <t>Price as per (Kim/Wakita Priority)</t>
  </si>
  <si>
    <t>Kim/Wakita Priority</t>
  </si>
  <si>
    <t>Vendor 1 (Name)</t>
  </si>
  <si>
    <t>Vendor 1 USD/euro (Each)</t>
  </si>
  <si>
    <t>Vendor 1 INR (Each)</t>
  </si>
  <si>
    <t>Vendor 1 INR (total)</t>
  </si>
  <si>
    <t>Vendor 2 (Name)</t>
  </si>
  <si>
    <t>Vendor 2 USD (Each)</t>
  </si>
  <si>
    <t>Vendor 2 INR (Each)</t>
  </si>
  <si>
    <t>Vendor 2 INR (total)</t>
  </si>
  <si>
    <t>Vendor 3 (Name)</t>
  </si>
  <si>
    <t>Vendor 3 USD (Each)</t>
  </si>
  <si>
    <t>Vendor 3 INR (Each)</t>
  </si>
  <si>
    <t>Vendor 3 INR (total)</t>
  </si>
  <si>
    <t>Prefered Vendor (V1&gt;V2&gt;V3)</t>
  </si>
  <si>
    <t>Lead Time (maximum)</t>
  </si>
  <si>
    <t>Material Analysis</t>
  </si>
  <si>
    <t>Dynamic viscometer (Liquid)</t>
  </si>
  <si>
    <t>RD3</t>
  </si>
  <si>
    <r>
      <t>Niranjan/Jagdeesh/</t>
    </r>
    <r>
      <rPr>
        <b/>
        <sz val="11"/>
        <color theme="1"/>
        <rFont val="Aptos Display"/>
        <family val="2"/>
        <scheme val="major"/>
      </rPr>
      <t>Pratap</t>
    </r>
  </si>
  <si>
    <t>proposed</t>
  </si>
  <si>
    <t>brookfield ametek</t>
  </si>
  <si>
    <t>BYK instrument</t>
  </si>
  <si>
    <t>Ion Chromatography (IC)</t>
  </si>
  <si>
    <r>
      <rPr>
        <b/>
        <sz val="11"/>
        <color theme="1"/>
        <rFont val="Aptos Display"/>
        <family val="2"/>
        <scheme val="major"/>
      </rPr>
      <t>Umesh</t>
    </r>
    <r>
      <rPr>
        <sz val="11"/>
        <color theme="1"/>
        <rFont val="Aptos Display"/>
        <family val="2"/>
        <scheme val="major"/>
      </rPr>
      <t>/Santosh</t>
    </r>
  </si>
  <si>
    <t>Umesh/Santosh</t>
  </si>
  <si>
    <t>Shimadzu</t>
  </si>
  <si>
    <t>Thermofisher</t>
  </si>
  <si>
    <t>GC/MS Headspcae only to existing model (Align with QC team)</t>
  </si>
  <si>
    <t>RD4/QC</t>
  </si>
  <si>
    <r>
      <t>Umesh/</t>
    </r>
    <r>
      <rPr>
        <b/>
        <sz val="11"/>
        <color theme="1"/>
        <rFont val="Aptos Display"/>
        <family val="2"/>
        <scheme val="major"/>
      </rPr>
      <t>Santosh</t>
    </r>
  </si>
  <si>
    <t>Niranjan/Jagdeesh/Sateesh</t>
  </si>
  <si>
    <t xml:space="preserve">Titrator: Mettler S220 Acid Base/Amine </t>
  </si>
  <si>
    <r>
      <rPr>
        <b/>
        <sz val="11"/>
        <color rgb="FF000000"/>
        <rFont val="Aptos Display"/>
        <family val="2"/>
        <scheme val="major"/>
      </rPr>
      <t>Pratap</t>
    </r>
    <r>
      <rPr>
        <sz val="11"/>
        <color rgb="FF000000"/>
        <rFont val="Aptos Display"/>
        <family val="2"/>
        <scheme val="major"/>
      </rPr>
      <t>/Jagdeesh</t>
    </r>
  </si>
  <si>
    <t>Fisher Scientific</t>
  </si>
  <si>
    <t>mettler toledo</t>
  </si>
  <si>
    <t>NA</t>
  </si>
  <si>
    <t>39,11,000</t>
  </si>
  <si>
    <t>Material Synthesis</t>
  </si>
  <si>
    <t>Rotavapor with aspirators/Vaccum pump diaphragm</t>
  </si>
  <si>
    <t>RD2</t>
  </si>
  <si>
    <r>
      <rPr>
        <b/>
        <sz val="11"/>
        <color theme="1"/>
        <rFont val="Aptos Display"/>
        <family val="2"/>
        <scheme val="major"/>
      </rPr>
      <t>Santosh</t>
    </r>
    <r>
      <rPr>
        <sz val="11"/>
        <color theme="1"/>
        <rFont val="Aptos Display"/>
        <family val="2"/>
        <scheme val="major"/>
      </rPr>
      <t>/Umesh</t>
    </r>
  </si>
  <si>
    <t>Santosh</t>
  </si>
  <si>
    <t>UV (Liquid sample)</t>
  </si>
  <si>
    <t>RD4</t>
  </si>
  <si>
    <r>
      <t>Niranjan/</t>
    </r>
    <r>
      <rPr>
        <b/>
        <sz val="11"/>
        <color theme="1"/>
        <rFont val="Aptos Display"/>
        <family val="2"/>
        <scheme val="major"/>
      </rPr>
      <t>Jagdeesh</t>
    </r>
  </si>
  <si>
    <t>thermofisher</t>
  </si>
  <si>
    <t>Contact angle measurement equipment</t>
  </si>
  <si>
    <r>
      <rPr>
        <b/>
        <sz val="11"/>
        <color theme="1"/>
        <rFont val="Aptos Display"/>
        <family val="2"/>
        <scheme val="major"/>
      </rPr>
      <t>Niranjan</t>
    </r>
    <r>
      <rPr>
        <sz val="11"/>
        <color theme="1"/>
        <rFont val="Aptos Display"/>
        <family val="2"/>
        <scheme val="major"/>
      </rPr>
      <t>/Jagdeesh</t>
    </r>
  </si>
  <si>
    <t>I R TECHNOLOGY SERVICES PVT LTD</t>
  </si>
  <si>
    <t>Density meter for liquid (Portable)</t>
  </si>
  <si>
    <t>METTLER-TOLEDO INDIA PRIVATE LIMITED</t>
  </si>
  <si>
    <t>Liq. N2 containers 50 Lit</t>
  </si>
  <si>
    <t>Mahadev</t>
  </si>
  <si>
    <t>Liq. N2 containers 10 Lit</t>
  </si>
  <si>
    <t>Niranjan</t>
  </si>
  <si>
    <t>Ionic Conductivity meter</t>
  </si>
  <si>
    <r>
      <rPr>
        <b/>
        <sz val="11"/>
        <color theme="1"/>
        <rFont val="Aptos Display"/>
        <family val="2"/>
        <scheme val="major"/>
      </rPr>
      <t>Umesh</t>
    </r>
    <r>
      <rPr>
        <sz val="11"/>
        <color theme="1"/>
        <rFont val="Aptos Display"/>
        <family val="2"/>
        <scheme val="major"/>
      </rPr>
      <t>/Pratap</t>
    </r>
  </si>
  <si>
    <t>METTLER-TOLEDO</t>
  </si>
  <si>
    <t>Metrohm</t>
  </si>
  <si>
    <t>Genetix Biotech Asia Pvt.Ltd</t>
  </si>
  <si>
    <t>Ford cup viscometer</t>
  </si>
  <si>
    <t>Suman</t>
  </si>
  <si>
    <t>Labsupplies India Private Limited</t>
  </si>
  <si>
    <t>Ball- Milling </t>
  </si>
  <si>
    <r>
      <t>Sourav/</t>
    </r>
    <r>
      <rPr>
        <b/>
        <sz val="11"/>
        <color theme="1"/>
        <rFont val="Aptos Display"/>
        <family val="2"/>
        <scheme val="major"/>
      </rPr>
      <t>Chitrarasu</t>
    </r>
    <r>
      <rPr>
        <sz val="11"/>
        <color theme="1"/>
        <rFont val="Aptos Display"/>
        <family val="2"/>
        <scheme val="major"/>
      </rPr>
      <t>/Sarthak</t>
    </r>
  </si>
  <si>
    <t>Tube furnace</t>
  </si>
  <si>
    <t>RD1</t>
  </si>
  <si>
    <r>
      <t>Shivani/</t>
    </r>
    <r>
      <rPr>
        <b/>
        <sz val="11"/>
        <color theme="1"/>
        <rFont val="Aptos Display"/>
        <family val="2"/>
        <scheme val="major"/>
      </rPr>
      <t>Sai</t>
    </r>
  </si>
  <si>
    <t>Shivani/Amlan</t>
  </si>
  <si>
    <t>Muffle furnace</t>
  </si>
  <si>
    <t>pH meter</t>
  </si>
  <si>
    <t>Metrohm India Private Limited</t>
  </si>
  <si>
    <t>Coin Cell Making</t>
  </si>
  <si>
    <t>Slurry mixture with vacuum facility (minimum 100 ml volume)  (Homogeniser)</t>
  </si>
  <si>
    <t>RD8</t>
  </si>
  <si>
    <r>
      <rPr>
        <b/>
        <sz val="11"/>
        <color theme="1"/>
        <rFont val="Aptos Display"/>
        <family val="2"/>
        <scheme val="major"/>
      </rPr>
      <t>Salahuddin</t>
    </r>
    <r>
      <rPr>
        <sz val="11"/>
        <color theme="1"/>
        <rFont val="Aptos Display"/>
        <family val="2"/>
        <scheme val="major"/>
      </rPr>
      <t>/Garima</t>
    </r>
  </si>
  <si>
    <t>Salahuddin</t>
  </si>
  <si>
    <t>MTI Corporation</t>
  </si>
  <si>
    <t>Tinky Mixer (200 to 300 mL)</t>
  </si>
  <si>
    <t>High vacuum pump</t>
  </si>
  <si>
    <t>RD10</t>
  </si>
  <si>
    <t>Tap density </t>
  </si>
  <si>
    <r>
      <rPr>
        <b/>
        <sz val="11"/>
        <color theme="1"/>
        <rFont val="Aptos Display"/>
        <family val="2"/>
        <scheme val="major"/>
      </rPr>
      <t>Suman</t>
    </r>
    <r>
      <rPr>
        <sz val="11"/>
        <color theme="1"/>
        <rFont val="Aptos Display"/>
        <family val="2"/>
        <scheme val="major"/>
      </rPr>
      <t>/Sai</t>
    </r>
  </si>
  <si>
    <t>QLDS</t>
  </si>
  <si>
    <t>Anton paar</t>
  </si>
  <si>
    <t>Calendaring Machine</t>
  </si>
  <si>
    <t>RD8/Proto</t>
  </si>
  <si>
    <t>Automatic coating &amp; drying machine</t>
  </si>
  <si>
    <t>Centrifugation</t>
  </si>
  <si>
    <r>
      <t>Navdeepak/</t>
    </r>
    <r>
      <rPr>
        <sz val="11"/>
        <color theme="1"/>
        <rFont val="Aptos Display"/>
        <family val="2"/>
        <scheme val="major"/>
      </rPr>
      <t>Pratap</t>
    </r>
  </si>
  <si>
    <t>Inkarp</t>
  </si>
  <si>
    <t>eppendorf</t>
  </si>
  <si>
    <t>Electrode/Separator punching machine.</t>
  </si>
  <si>
    <t>RD8/RD3/Proto</t>
  </si>
  <si>
    <t>Commercial discussion ongoing  </t>
  </si>
  <si>
    <t>Li foil punching machine</t>
  </si>
  <si>
    <t>Over-head stirrer</t>
  </si>
  <si>
    <r>
      <rPr>
        <b/>
        <sz val="11"/>
        <color theme="1"/>
        <rFont val="Aptos Display"/>
        <family val="2"/>
        <scheme val="major"/>
      </rPr>
      <t>Jagdeesh</t>
    </r>
    <r>
      <rPr>
        <sz val="11"/>
        <color theme="1"/>
        <rFont val="Aptos Display"/>
        <family val="2"/>
        <scheme val="major"/>
      </rPr>
      <t>/Sai</t>
    </r>
  </si>
  <si>
    <t>Merck</t>
  </si>
  <si>
    <t xml:space="preserve">Ultra-sonicator with temperature control </t>
  </si>
  <si>
    <t>sigma aldrich</t>
  </si>
  <si>
    <t>Vortex mixer</t>
  </si>
  <si>
    <t>BET bulbs</t>
  </si>
  <si>
    <r>
      <rPr>
        <b/>
        <sz val="11"/>
        <color theme="1"/>
        <rFont val="Aptos Display"/>
        <family val="2"/>
        <scheme val="major"/>
      </rPr>
      <t>Sai</t>
    </r>
    <r>
      <rPr>
        <sz val="11"/>
        <color theme="1"/>
        <rFont val="Aptos Display"/>
        <family val="2"/>
        <scheme val="major"/>
      </rPr>
      <t>/Navdeepak</t>
    </r>
  </si>
  <si>
    <t xml:space="preserve">Heating mantle </t>
  </si>
  <si>
    <r>
      <t>Santosh/</t>
    </r>
    <r>
      <rPr>
        <b/>
        <sz val="11"/>
        <color theme="1"/>
        <rFont val="Aptos Display"/>
        <family val="2"/>
        <scheme val="major"/>
      </rPr>
      <t>Pratap</t>
    </r>
  </si>
  <si>
    <t>Vasa Scientific Co.</t>
  </si>
  <si>
    <t>Glove box</t>
  </si>
  <si>
    <r>
      <rPr>
        <b/>
        <sz val="11"/>
        <color theme="1"/>
        <rFont val="Aptos Display"/>
        <family val="2"/>
        <scheme val="major"/>
      </rPr>
      <t>Santosh</t>
    </r>
    <r>
      <rPr>
        <sz val="11"/>
        <color theme="1"/>
        <rFont val="Aptos Display"/>
        <family val="2"/>
        <scheme val="major"/>
      </rPr>
      <t>/Pratap</t>
    </r>
  </si>
  <si>
    <t>Testing</t>
  </si>
  <si>
    <t>Cycler: (300A, 6V) PMT Testing (40 Ch)</t>
  </si>
  <si>
    <t>RD5/RD6</t>
  </si>
  <si>
    <t>Gopi/Amlan</t>
  </si>
  <si>
    <t>Cycler: CYL Testing (48 Ch) 10A, 5V)</t>
  </si>
  <si>
    <t>FTIR- high precision</t>
  </si>
  <si>
    <r>
      <rPr>
        <b/>
        <sz val="11"/>
        <color theme="1"/>
        <rFont val="Aptos Display"/>
        <family val="2"/>
        <scheme val="major"/>
      </rPr>
      <t>Jagdeesh</t>
    </r>
    <r>
      <rPr>
        <sz val="11"/>
        <color theme="1"/>
        <rFont val="Aptos Display"/>
        <family val="2"/>
        <scheme val="major"/>
      </rPr>
      <t>/Santosh</t>
    </r>
  </si>
  <si>
    <t>C.Abhaykumar &amp; Co</t>
  </si>
  <si>
    <t>Vacuum oven with pump </t>
  </si>
  <si>
    <r>
      <rPr>
        <b/>
        <sz val="11"/>
        <color theme="1"/>
        <rFont val="Aptos Display"/>
        <family val="2"/>
        <scheme val="major"/>
      </rPr>
      <t>Shivani</t>
    </r>
    <r>
      <rPr>
        <sz val="11"/>
        <color theme="1"/>
        <rFont val="Aptos Display"/>
        <family val="2"/>
        <scheme val="major"/>
      </rPr>
      <t>/Amlan</t>
    </r>
  </si>
  <si>
    <t>Karl Fisher Titrator</t>
  </si>
  <si>
    <r>
      <rPr>
        <b/>
        <sz val="11"/>
        <color theme="1"/>
        <rFont val="Aptos Display"/>
        <family val="2"/>
        <scheme val="major"/>
      </rPr>
      <t>Niranjan</t>
    </r>
    <r>
      <rPr>
        <sz val="11"/>
        <color theme="1"/>
        <rFont val="Aptos Display"/>
        <family val="2"/>
        <scheme val="major"/>
      </rPr>
      <t>/Umesh</t>
    </r>
  </si>
  <si>
    <t>Environmental Chamber-2</t>
  </si>
  <si>
    <t>Hot air Oven</t>
  </si>
  <si>
    <t>Hot plate with Stirrer (magnetic and mechanical)</t>
  </si>
  <si>
    <r>
      <rPr>
        <b/>
        <sz val="11"/>
        <color theme="1"/>
        <rFont val="Aptos Display"/>
        <family val="2"/>
        <scheme val="major"/>
      </rPr>
      <t>Navdeepak</t>
    </r>
    <r>
      <rPr>
        <sz val="11"/>
        <color theme="1"/>
        <rFont val="Aptos Display"/>
        <family val="2"/>
        <scheme val="major"/>
      </rPr>
      <t>/</t>
    </r>
  </si>
  <si>
    <t>Deionised water purifier</t>
  </si>
  <si>
    <t>Mahadev/Guru</t>
  </si>
  <si>
    <t>RT magnetic stirrer</t>
  </si>
  <si>
    <t>Navdeepak</t>
  </si>
  <si>
    <t>Swagelok Cell (Three Electrode)</t>
  </si>
  <si>
    <t>RD8/RD3</t>
  </si>
  <si>
    <t>Low power vacuum pump (28 mPa)</t>
  </si>
  <si>
    <t>Falcon Vacuum pumps &amp; systems</t>
  </si>
  <si>
    <t>Ice flakes maker</t>
  </si>
  <si>
    <r>
      <t>Umesh/</t>
    </r>
    <r>
      <rPr>
        <b/>
        <sz val="11"/>
        <color theme="1"/>
        <rFont val="Aptos Display"/>
        <family val="2"/>
        <scheme val="major"/>
      </rPr>
      <t>Chitrarasu</t>
    </r>
  </si>
  <si>
    <t xml:space="preserve">Aczet </t>
  </si>
  <si>
    <t>Swagelok Cell (two electrode)</t>
  </si>
  <si>
    <t>Ultra-sonicator (Without temperature control)</t>
  </si>
  <si>
    <t>hegman gauge 30-50 micron</t>
  </si>
  <si>
    <t>Arham Scientific Co</t>
  </si>
  <si>
    <t xml:space="preserve">hegman gauge 0-15 </t>
  </si>
  <si>
    <t xml:space="preserve">Weighing balance  minimum in 0.1 mg-with four digits </t>
  </si>
  <si>
    <t>RD2/RD3/RD10</t>
  </si>
  <si>
    <t>METTLER TOLEDO</t>
  </si>
  <si>
    <t>Sartorius</t>
  </si>
  <si>
    <t>Handheld stirrer</t>
  </si>
  <si>
    <t>Elcometer </t>
  </si>
  <si>
    <t>HPFS instruments</t>
  </si>
  <si>
    <t>CRM Instruments</t>
  </si>
  <si>
    <t>Fineness gauge </t>
  </si>
  <si>
    <r>
      <t>Sourav/</t>
    </r>
    <r>
      <rPr>
        <sz val="11"/>
        <color theme="1"/>
        <rFont val="Aptos Display"/>
        <family val="2"/>
        <scheme val="major"/>
      </rPr>
      <t>Chitrarasu</t>
    </r>
  </si>
  <si>
    <t>TGA-DSC (separate)</t>
  </si>
  <si>
    <r>
      <rPr>
        <b/>
        <sz val="11"/>
        <color theme="1"/>
        <rFont val="Aptos Display"/>
        <family val="2"/>
        <scheme val="major"/>
      </rPr>
      <t>Salahuddin</t>
    </r>
    <r>
      <rPr>
        <sz val="11"/>
        <color theme="1"/>
        <rFont val="Aptos Display"/>
        <family val="2"/>
        <scheme val="major"/>
      </rPr>
      <t>/Navdeepak</t>
    </r>
  </si>
  <si>
    <t>Commercial discussion ongoing (Return to Spec validation) </t>
  </si>
  <si>
    <t xml:space="preserve">Mettler Toledo </t>
  </si>
  <si>
    <t>High temperature muffle furnace </t>
  </si>
  <si>
    <r>
      <rPr>
        <b/>
        <sz val="11"/>
        <color theme="1"/>
        <rFont val="Aptos Display"/>
        <family val="2"/>
        <scheme val="major"/>
      </rPr>
      <t>Sai</t>
    </r>
    <r>
      <rPr>
        <sz val="11"/>
        <color theme="1"/>
        <rFont val="Aptos Display"/>
        <family val="2"/>
        <scheme val="major"/>
      </rPr>
      <t>/Shivani</t>
    </r>
  </si>
  <si>
    <t>Verder Scientific</t>
  </si>
  <si>
    <t>Silcarb</t>
  </si>
  <si>
    <t>High Temperature Tube furnace </t>
  </si>
  <si>
    <t>Vacuum Oven </t>
  </si>
  <si>
    <t>Shivani</t>
  </si>
  <si>
    <t>Commercial discussion ongoing (Technical re-validation pending) </t>
  </si>
  <si>
    <t>Peel strength tester </t>
  </si>
  <si>
    <t>Salahuddin/Garima</t>
  </si>
  <si>
    <t>$4852 (need to check)</t>
  </si>
  <si>
    <t>welding strength tester </t>
  </si>
  <si>
    <t>Handheld Thermal Imager </t>
  </si>
  <si>
    <t>Delivered </t>
  </si>
  <si>
    <t>*</t>
  </si>
  <si>
    <t>Zeta analyser Anton Paar</t>
  </si>
  <si>
    <t>STABINO</t>
  </si>
  <si>
    <t>Optical microscope </t>
  </si>
  <si>
    <t>olympus</t>
  </si>
  <si>
    <t>Multimeter</t>
  </si>
  <si>
    <t>Proposed</t>
  </si>
  <si>
    <t>Vacuum Oven (inlcuding vacuum pump)</t>
  </si>
  <si>
    <r>
      <rPr>
        <b/>
        <sz val="11"/>
        <color theme="1"/>
        <rFont val="Aptos Display"/>
        <family val="2"/>
        <scheme val="major"/>
      </rPr>
      <t>Shivani</t>
    </r>
    <r>
      <rPr>
        <sz val="11"/>
        <color theme="1"/>
        <rFont val="Aptos Display"/>
        <family val="2"/>
        <scheme val="major"/>
      </rPr>
      <t>/Suman</t>
    </r>
  </si>
  <si>
    <t>Commercial discussion ongoing </t>
  </si>
  <si>
    <t>Punching Machine </t>
  </si>
  <si>
    <t>Crimper/Decrimper </t>
  </si>
  <si>
    <t xml:space="preserve">Bitrode (PMT Cycler 300A/20Ch) </t>
  </si>
  <si>
    <t>Delivered</t>
  </si>
  <si>
    <t xml:space="preserve">Bitrode (CYL Cycler 50A/16Ch) </t>
  </si>
  <si>
    <t xml:space="preserve">Bitrode (CYL Cycler 10A/16Ch) </t>
  </si>
  <si>
    <t>Neware taster (Coin Cell 10mA/80Ch)</t>
  </si>
  <si>
    <t>Neware taster (CYL/Pouch cell 5V/1A 80Ch)</t>
  </si>
  <si>
    <t xml:space="preserve">Biologic electrochemical workstation 6Ch VSP 300, </t>
  </si>
  <si>
    <t>1 </t>
  </si>
  <si>
    <t>Komeg environment chamber (0 to 200 deg) Cyl/PMT</t>
  </si>
  <si>
    <t>2 </t>
  </si>
  <si>
    <t>Neware/Batsol environment chamber (-40 to 150 deg) (Coin/Pouch)</t>
  </si>
  <si>
    <t>XRD (Acessories yet to move) </t>
  </si>
  <si>
    <t>RD11</t>
  </si>
  <si>
    <r>
      <t>Sai/</t>
    </r>
    <r>
      <rPr>
        <b/>
        <sz val="11"/>
        <color theme="1"/>
        <rFont val="Aptos Display"/>
        <family val="2"/>
        <scheme val="major"/>
      </rPr>
      <t>Suman</t>
    </r>
  </si>
  <si>
    <t>Sai/Suman</t>
  </si>
  <si>
    <t>Glovebox </t>
  </si>
  <si>
    <t>EIS (Ch1) Gamry</t>
  </si>
  <si>
    <t>ARC  </t>
  </si>
  <si>
    <t>Refrigerator/Incubator</t>
  </si>
  <si>
    <t>RD2/RD10</t>
  </si>
  <si>
    <r>
      <t>Sai/</t>
    </r>
    <r>
      <rPr>
        <b/>
        <sz val="11"/>
        <color theme="1"/>
        <rFont val="Aptos Display"/>
        <family val="2"/>
        <scheme val="major"/>
      </rPr>
      <t>Santosh</t>
    </r>
  </si>
  <si>
    <t>ICP-MS</t>
  </si>
  <si>
    <r>
      <rPr>
        <b/>
        <sz val="11"/>
        <color theme="1"/>
        <rFont val="Aptos Display"/>
        <family val="2"/>
        <scheme val="major"/>
      </rPr>
      <t>Sarthak</t>
    </r>
    <r>
      <rPr>
        <sz val="11"/>
        <color theme="1"/>
        <rFont val="Aptos Display"/>
        <family val="2"/>
        <scheme val="major"/>
      </rPr>
      <t>/Suman</t>
    </r>
  </si>
  <si>
    <t>Lab size sheet/film coating</t>
  </si>
  <si>
    <t>Colorimeter</t>
  </si>
  <si>
    <r>
      <rPr>
        <b/>
        <sz val="11"/>
        <color theme="1"/>
        <rFont val="Aptos Display"/>
        <family val="2"/>
        <scheme val="major"/>
      </rPr>
      <t>Pratap</t>
    </r>
    <r>
      <rPr>
        <sz val="11"/>
        <color theme="1"/>
        <rFont val="Aptos Display"/>
        <family val="2"/>
        <scheme val="major"/>
      </rPr>
      <t>/Guru</t>
    </r>
  </si>
  <si>
    <t>Lab size extruder with cast film dies</t>
  </si>
  <si>
    <t>Niranjan/Mahadev</t>
  </si>
  <si>
    <t>Lab size bi-axial stretching machine</t>
  </si>
  <si>
    <r>
      <t>Salahuddin/</t>
    </r>
    <r>
      <rPr>
        <b/>
        <sz val="11"/>
        <color rgb="FF000000"/>
        <rFont val="Aptos Display"/>
        <family val="2"/>
        <scheme val="major"/>
      </rPr>
      <t>Niranjan</t>
    </r>
  </si>
  <si>
    <t>NMR (at least 400 Hz)</t>
  </si>
  <si>
    <t>Ground Floor</t>
  </si>
  <si>
    <t>Porosity meter for films/sheets</t>
  </si>
  <si>
    <t>Suman/Niranjan</t>
  </si>
  <si>
    <t xml:space="preserve">Micropipette (1000 to 100 uL) </t>
  </si>
  <si>
    <r>
      <rPr>
        <b/>
        <sz val="11"/>
        <color theme="1"/>
        <rFont val="Aptos Display"/>
        <family val="2"/>
        <scheme val="major"/>
      </rPr>
      <t>Sourav</t>
    </r>
    <r>
      <rPr>
        <sz val="11"/>
        <color theme="1"/>
        <rFont val="Aptos Display"/>
        <family val="2"/>
        <scheme val="major"/>
      </rPr>
      <t>/Chitrarasu</t>
    </r>
  </si>
  <si>
    <t>Three Electrode Cell Setup with Calomel and Ag/Ag+ reference electrode + Pt wire/Plate electrode</t>
  </si>
  <si>
    <r>
      <rPr>
        <b/>
        <sz val="11"/>
        <color theme="1"/>
        <rFont val="Aptos Display"/>
        <family val="2"/>
        <scheme val="major"/>
      </rPr>
      <t>Sai</t>
    </r>
    <r>
      <rPr>
        <sz val="11"/>
        <color theme="1"/>
        <rFont val="Aptos Display"/>
        <family val="2"/>
        <scheme val="major"/>
      </rPr>
      <t>/Santosh</t>
    </r>
  </si>
  <si>
    <t>TES</t>
  </si>
  <si>
    <t>Pt Plate/Disc Refference Electrode (For coin cell electrode)</t>
  </si>
  <si>
    <t>Electrochemical workstation; GITT, PITT, CV, EIS:
1. Current: max: 500mA
2. Current: max:1A
3. Current :max: 10A</t>
  </si>
  <si>
    <t>GC-MS with head space(R&amp;D)</t>
  </si>
  <si>
    <r>
      <rPr>
        <b/>
        <sz val="11"/>
        <color theme="1"/>
        <rFont val="Aptos Display"/>
        <family val="2"/>
        <scheme val="major"/>
      </rPr>
      <t>Santosh</t>
    </r>
    <r>
      <rPr>
        <sz val="11"/>
        <color theme="1"/>
        <rFont val="Aptos Display"/>
        <family val="2"/>
        <scheme val="major"/>
      </rPr>
      <t>/Umesh/Pratap</t>
    </r>
  </si>
  <si>
    <t>Electrochemical workstation; Booster
Current :max: 10A Ch1(for existing Biologic Instrument)</t>
  </si>
  <si>
    <t>Rheometer</t>
  </si>
  <si>
    <t>Anton Paar</t>
  </si>
  <si>
    <t>Clamp Meter</t>
  </si>
  <si>
    <t>Data Logger</t>
  </si>
  <si>
    <t>Seflf Discharge Analyser 8 Ch</t>
  </si>
  <si>
    <t>Pouch Cell Making</t>
  </si>
  <si>
    <t>Mixing Machine</t>
  </si>
  <si>
    <t>Protolab</t>
  </si>
  <si>
    <r>
      <rPr>
        <b/>
        <sz val="11"/>
        <color theme="1"/>
        <rFont val="Aptos Display"/>
        <family val="2"/>
        <scheme val="major"/>
      </rPr>
      <t>Amlan</t>
    </r>
    <r>
      <rPr>
        <sz val="11"/>
        <color theme="1"/>
        <rFont val="Aptos Display"/>
        <family val="2"/>
        <scheme val="major"/>
      </rPr>
      <t>/Shivani</t>
    </r>
  </si>
  <si>
    <t>AME Energy</t>
  </si>
  <si>
    <t>TOB</t>
  </si>
  <si>
    <t>BATSOL</t>
  </si>
  <si>
    <t>Coating Machine</t>
  </si>
  <si>
    <r>
      <rPr>
        <b/>
        <sz val="11"/>
        <color theme="1"/>
        <rFont val="Aptos Display"/>
        <family val="2"/>
        <scheme val="major"/>
      </rPr>
      <t>Garima</t>
    </r>
    <r>
      <rPr>
        <sz val="11"/>
        <color theme="1"/>
        <rFont val="Aptos Display"/>
        <family val="2"/>
        <scheme val="major"/>
      </rPr>
      <t>/Shivani</t>
    </r>
  </si>
  <si>
    <t>Die Cutter Machine</t>
  </si>
  <si>
    <r>
      <t>Garima/</t>
    </r>
    <r>
      <rPr>
        <b/>
        <sz val="11"/>
        <color theme="1"/>
        <rFont val="Aptos Display"/>
        <family val="2"/>
        <scheme val="major"/>
      </rPr>
      <t>Amlan</t>
    </r>
  </si>
  <si>
    <t xml:space="preserve">Stacking Machine-Semi-Auto Stacking Machine for Pouch Cell Electrodes </t>
  </si>
  <si>
    <r>
      <t>Garima/</t>
    </r>
    <r>
      <rPr>
        <b/>
        <sz val="11"/>
        <color theme="1"/>
        <rFont val="Aptos Display"/>
        <family val="2"/>
        <scheme val="major"/>
      </rPr>
      <t>Shivani</t>
    </r>
  </si>
  <si>
    <t xml:space="preserve">Welding Machine-Ultrasonic metal welder  </t>
  </si>
  <si>
    <r>
      <rPr>
        <b/>
        <sz val="11"/>
        <color rgb="FF000000"/>
        <rFont val="Aptos Display"/>
        <family val="2"/>
        <scheme val="major"/>
      </rPr>
      <t>Mahadev</t>
    </r>
    <r>
      <rPr>
        <sz val="11"/>
        <color rgb="FF000000"/>
        <rFont val="Aptos Display"/>
        <family val="2"/>
        <scheme val="major"/>
      </rPr>
      <t>/Guru</t>
    </r>
  </si>
  <si>
    <t xml:space="preserve"> vacuum oven</t>
  </si>
  <si>
    <t>Drying Oven</t>
  </si>
  <si>
    <t>Electrolyte Diffusion Chamber</t>
  </si>
  <si>
    <r>
      <t>Garima/</t>
    </r>
    <r>
      <rPr>
        <b/>
        <sz val="11"/>
        <color theme="1"/>
        <rFont val="Aptos Display"/>
        <family val="2"/>
        <scheme val="major"/>
      </rPr>
      <t>Pratap</t>
    </r>
  </si>
  <si>
    <t xml:space="preserve">Case Forming Machine-Pouch Cell Case/Cup Forming Machine for Aluminum-Laminated Films </t>
  </si>
  <si>
    <r>
      <rPr>
        <b/>
        <sz val="11"/>
        <color theme="1"/>
        <rFont val="Aptos Display"/>
        <family val="2"/>
        <scheme val="major"/>
      </rPr>
      <t>Amlan</t>
    </r>
    <r>
      <rPr>
        <sz val="11"/>
        <color theme="1"/>
        <rFont val="Aptos Display"/>
        <family val="2"/>
        <scheme val="major"/>
      </rPr>
      <t>/Umesh</t>
    </r>
  </si>
  <si>
    <t>Edge Sealing machine-Top and Side Sealing Machine</t>
  </si>
  <si>
    <r>
      <rPr>
        <b/>
        <sz val="11"/>
        <color theme="1"/>
        <rFont val="Aptos Display"/>
        <family val="2"/>
        <scheme val="major"/>
      </rPr>
      <t>Shivani</t>
    </r>
    <r>
      <rPr>
        <sz val="11"/>
        <color theme="1"/>
        <rFont val="Aptos Display"/>
        <family val="2"/>
        <scheme val="major"/>
      </rPr>
      <t>/Umesh</t>
    </r>
  </si>
  <si>
    <t>Cell testing cycler for pouch cell (184 channels) 25 Modules</t>
  </si>
  <si>
    <t xml:space="preserve">Impedence Analyzer-8 channels with cell cycling &amp; impedance measurment </t>
  </si>
  <si>
    <t>Biologic</t>
  </si>
  <si>
    <t>Environmental chamber</t>
  </si>
  <si>
    <t>Hot Press Formation</t>
  </si>
  <si>
    <r>
      <t>Garima/</t>
    </r>
    <r>
      <rPr>
        <b/>
        <sz val="11"/>
        <color theme="1"/>
        <rFont val="Aptos Display"/>
        <family val="2"/>
        <scheme val="major"/>
      </rPr>
      <t>Umesh</t>
    </r>
  </si>
  <si>
    <t>Digital caliper vernier ( 0-150 mm)</t>
  </si>
  <si>
    <t>Umesh/Pratap</t>
  </si>
  <si>
    <t>Mitutoyo</t>
  </si>
  <si>
    <t>Digital Thickness Gauge (1 -µm, 0.05 µm)</t>
  </si>
  <si>
    <t>Digital micrometer（max 3.2mm）</t>
  </si>
  <si>
    <t xml:space="preserve">Digital Multimeter </t>
  </si>
  <si>
    <t>Fluke</t>
  </si>
  <si>
    <t>Tangenttest</t>
  </si>
  <si>
    <t>Dust  Air Particle Counter tester</t>
  </si>
  <si>
    <t>Temperature, humidity and dew point meter</t>
  </si>
  <si>
    <t>Feeler  Thickness guage （0.04 - 1.00 mm）</t>
  </si>
  <si>
    <t>Grindometer</t>
  </si>
  <si>
    <t>Pipette 1 ml and 10 ml</t>
  </si>
  <si>
    <t>Handheld disc cutter (14 mm)</t>
  </si>
  <si>
    <r>
      <t>Umesh/Pratap/</t>
    </r>
    <r>
      <rPr>
        <b/>
        <sz val="11"/>
        <color theme="1"/>
        <rFont val="Aptos Display"/>
        <family val="2"/>
        <scheme val="major"/>
      </rPr>
      <t>Suman</t>
    </r>
  </si>
  <si>
    <t>Weighing balance  max - 10Kg </t>
  </si>
  <si>
    <t>Pouch Cell Fixture</t>
  </si>
  <si>
    <t>Portable AC IR Meter</t>
  </si>
  <si>
    <t>SVOLT Recomended</t>
  </si>
  <si>
    <t>BET</t>
  </si>
  <si>
    <t>New Proposal</t>
  </si>
  <si>
    <t>Laser Particle Size Analyzer (Malvern MS3000)</t>
  </si>
  <si>
    <t>Infrared Carbon and Sulfur Analyzer</t>
  </si>
  <si>
    <t>CHN Analyser</t>
  </si>
  <si>
    <t>Industrial Computed Tomography (CT)</t>
  </si>
  <si>
    <t>Four-Point Probe Resistivity Tester</t>
  </si>
  <si>
    <r>
      <rPr>
        <b/>
        <sz val="11"/>
        <color theme="1"/>
        <rFont val="Aptos Display"/>
        <family val="2"/>
        <scheme val="major"/>
      </rPr>
      <t>Sai</t>
    </r>
    <r>
      <rPr>
        <sz val="11"/>
        <color theme="1"/>
        <rFont val="Aptos Display"/>
        <family val="2"/>
        <scheme val="major"/>
      </rPr>
      <t>/Suman</t>
    </r>
  </si>
  <si>
    <t>Complete Metallographic Equipment Set: Metallurgical Microscope Cutting and Grinding Instruments for Metallographic Analysis</t>
  </si>
  <si>
    <t>Advanced Material Analysis</t>
  </si>
  <si>
    <t>XPS</t>
  </si>
  <si>
    <t>XRF</t>
  </si>
  <si>
    <r>
      <rPr>
        <sz val="11"/>
        <color theme="1"/>
        <rFont val="Aptos Display"/>
        <family val="2"/>
        <scheme val="major"/>
      </rPr>
      <t>Sourav</t>
    </r>
    <r>
      <rPr>
        <b/>
        <sz val="11"/>
        <color theme="1"/>
        <rFont val="Aptos Display"/>
        <family val="2"/>
        <scheme val="major"/>
      </rPr>
      <t>/Chitrarasu</t>
    </r>
  </si>
  <si>
    <t>Priority 1</t>
  </si>
  <si>
    <t>Priority 2</t>
  </si>
  <si>
    <t>Priority 3</t>
  </si>
  <si>
    <t>Priority 4</t>
  </si>
  <si>
    <t>Priority 0</t>
  </si>
  <si>
    <t>Priority *</t>
  </si>
  <si>
    <t>Total</t>
  </si>
  <si>
    <t>(Priority 5 Not considered)</t>
  </si>
  <si>
    <t>Definiation OLD</t>
  </si>
  <si>
    <t>Definiation New</t>
  </si>
  <si>
    <t>Timeline</t>
  </si>
  <si>
    <t>Will  be purchase on high priority Wave 1</t>
  </si>
  <si>
    <t>Needed for Project  to support licensed cells and validate materials unavailable or restricted in QC</t>
  </si>
  <si>
    <t>FY 2025-2026</t>
  </si>
  <si>
    <t>Will  be purchase in next year Wave 2 (This instrument either available in QC and R&amp;D can use for their testing till R&amp;D purchase it. Or It is not frequent use R&amp;D can manage from other departments or outsource.</t>
  </si>
  <si>
    <t>Instruments unavailable in QC but needed for R&amp;D, such as localization, alternate vendor development, and new cell development</t>
  </si>
  <si>
    <t>Mid of FY 2026-2027</t>
  </si>
  <si>
    <t>R&amp;D needs and QC availability may not align in frequency.</t>
  </si>
  <si>
    <t>FY 2027-2028</t>
  </si>
  <si>
    <t xml:space="preserve">Will  be purchase Wave 4, Its either double instrument or not immediate need.  </t>
  </si>
  <si>
    <t>New material/Product devlopment</t>
  </si>
  <si>
    <t>Priority 5</t>
  </si>
  <si>
    <t>Newly added for the future purpose</t>
  </si>
  <si>
    <t>FY2028-2029</t>
  </si>
  <si>
    <t>Not purchasing as per Kim/Wakita's recommendation</t>
  </si>
  <si>
    <t>Priority 2,3,4,0,* Quantity not decided by Kim Wakita. Its taken equal to team proposed for future budget calcuation</t>
  </si>
  <si>
    <t>SPOC</t>
  </si>
  <si>
    <t>Instrument Number</t>
  </si>
  <si>
    <t>RD5</t>
  </si>
  <si>
    <t>RD6</t>
  </si>
  <si>
    <t>RD7</t>
  </si>
  <si>
    <t>RD9</t>
  </si>
  <si>
    <t>Q Vendor1</t>
  </si>
  <si>
    <t>Q Vendor2</t>
  </si>
  <si>
    <t>Q Vendor3</t>
  </si>
  <si>
    <t>Amlan</t>
  </si>
  <si>
    <t>Gopi</t>
  </si>
  <si>
    <t>Sai</t>
  </si>
  <si>
    <t>Umesh</t>
  </si>
  <si>
    <t>Jagdeesh</t>
  </si>
  <si>
    <t>Pratap</t>
  </si>
  <si>
    <t>Garima</t>
  </si>
  <si>
    <t>Guru</t>
  </si>
  <si>
    <t>Sourav</t>
  </si>
  <si>
    <t>Chitrarasu</t>
  </si>
  <si>
    <t>2X2 Person (01)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</si>
</sst>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164" formatCode="&quot;₹&quot;\ #,##0.00"/>
    <numFmt numFmtId="165" formatCode="&quot;₹&quot;\ #,##0"/>
    <numFmt numFmtId="166" formatCode="[$$-409]#,##0.00"/>
    <numFmt numFmtId="167" formatCode="_([$€-2]\ * #,##0.00_);_([$€-2]\ * \(#,##0.00\);_([$€-2]\ * &quot;-&quot;??_);_(@_)"/>
    <numFmt numFmtId="168" formatCode="_ [$₹-4009]\ * #,##0.00_ ;_ [$₹-4009]\ * \-#,##0.00_ ;_ [$₹-4009]\ * &quot;-&quot;??_ ;_ @_ "/>
  </numFmts>
  <fonts count="26">
    <font>
      <sz val="11"/>
      <color theme="1"/>
      <name val="Aptos Narrow"/>
      <family val="2"/>
      <scheme val="minor"/>
    </font>
    <font>
      <b/>
      <sz val="11"/>
      <color theme="1"/>
      <name val="Aptos Display"/>
      <family val="2"/>
      <scheme val="major"/>
    </font>
    <font>
      <sz val="11"/>
      <color theme="1"/>
      <name val="Aptos Display"/>
      <family val="2"/>
      <scheme val="major"/>
    </font>
    <font>
      <sz val="11"/>
      <color rgb="FF000000"/>
      <name val="Aptos Display"/>
      <family val="2"/>
      <scheme val="major"/>
    </font>
    <font>
      <sz val="11"/>
      <color rgb="FFFF0000"/>
      <name val="Aptos Display"/>
      <family val="2"/>
      <scheme val="major"/>
    </font>
    <font>
      <sz val="11"/>
      <color theme="5"/>
      <name val="Aptos Display"/>
      <family val="2"/>
      <scheme val="major"/>
    </font>
    <font>
      <sz val="11"/>
      <name val="Aptos Display"/>
      <family val="2"/>
      <scheme val="major"/>
    </font>
    <font>
      <b/>
      <sz val="11"/>
      <color rgb="FFEE0000"/>
      <name val="Aptos Display"/>
      <family val="2"/>
      <scheme val="major"/>
    </font>
    <font>
      <b/>
      <sz val="11"/>
      <color rgb="FF00B050"/>
      <name val="Aptos Display"/>
      <family val="2"/>
      <scheme val="major"/>
    </font>
    <font>
      <sz val="12"/>
      <color theme="1"/>
      <name val="Aptos Display"/>
      <family val="2"/>
      <scheme val="major"/>
    </font>
    <font>
      <sz val="11"/>
      <color rgb="FF474747"/>
      <name val="Aptos Display"/>
      <family val="2"/>
      <scheme val="major"/>
    </font>
    <font>
      <b/>
      <sz val="11"/>
      <color rgb="FF000000"/>
      <name val="Aptos Display"/>
      <family val="2"/>
      <scheme val="maj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b/>
      <sz val="12.5"/>
      <color rgb="FFFFFFFF"/>
      <name val="Trebuchet MS"/>
      <family val="2"/>
    </font>
    <font>
      <sz val="12.5"/>
      <color rgb="FF000000"/>
      <name val="Trebuchet MS"/>
      <family val="2"/>
    </font>
    <font>
      <b/>
      <sz val="12.5"/>
      <color rgb="FF0A85FF"/>
      <name val="Trebuchet MS"/>
      <family val="2"/>
    </font>
    <font>
      <b/>
      <sz val="11"/>
      <color rgb="FF0A85FF"/>
      <name val="Aptos Narrow"/>
      <family val="2"/>
    </font>
    <font>
      <b/>
      <sz val="14"/>
      <color rgb="FF0A85FF"/>
      <name val="Aptos Narrow"/>
      <family val="2"/>
    </font>
    <font>
      <b/>
      <sz val="12"/>
      <color rgb="FF0A85FF"/>
      <name val="Aptos Narrow"/>
      <family val="2"/>
    </font>
    <font>
      <sz val="12.5"/>
      <color rgb="FF0A85FF"/>
      <name val="Trebuchet MS"/>
      <family val="2"/>
    </font>
    <font>
      <b/>
      <sz val="11"/>
      <color rgb="FF000000"/>
      <name val="Aptos Narrow"/>
      <family val="2"/>
    </font>
    <font>
      <sz val="11"/>
      <color rgb="FF111111"/>
      <name val="Aptos Display"/>
      <family val="2"/>
      <scheme val="major"/>
    </font>
    <font>
      <u/>
      <sz val="11"/>
      <color theme="10"/>
      <name val="Aptos Display"/>
      <family val="2"/>
      <scheme val="major"/>
    </font>
    <font>
      <b/>
      <sz val="16"/>
      <color rgb="FF000000"/>
      <name val="Aptos Display"/>
      <family val="2"/>
      <scheme val="major"/>
    </font>
    <font>
      <sz val="14"/>
      <color rgb="FF000000"/>
      <name val="Aptos Display"/>
      <family val="2"/>
      <scheme val="major"/>
    </font>
  </fonts>
  <fills count="2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F0000"/>
        <bgColor indexed="64"/>
      </patternFill>
    </fill>
    <fill>
      <patternFill patternType="solid">
        <fgColor rgb="FFD8CBCB"/>
        <bgColor indexed="64"/>
      </patternFill>
    </fill>
    <fill>
      <patternFill patternType="solid">
        <fgColor rgb="FFECE7E7"/>
        <bgColor indexed="64"/>
      </patternFill>
    </fill>
    <fill>
      <patternFill patternType="solid">
        <fgColor rgb="FFFBD1D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thick">
        <color rgb="FFFFFFFF"/>
      </bottom>
      <diagonal/>
    </border>
    <border>
      <left style="medium">
        <color rgb="FF000000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000000"/>
      </right>
      <top style="thick">
        <color rgb="FFFFFFFF"/>
      </top>
      <bottom style="medium">
        <color rgb="FFFFFFFF"/>
      </bottom>
      <diagonal/>
    </border>
    <border>
      <left style="medium">
        <color rgb="FF000000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55">
    <xf numFmtId="0" fontId="0" fillId="0" borderId="0" xfId="0"/>
    <xf numFmtId="1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6" borderId="1" xfId="0" applyFont="1" applyFill="1" applyBorder="1" applyAlignment="1">
      <alignment horizontal="left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164" fontId="2" fillId="8" borderId="1" xfId="0" applyNumberFormat="1" applyFont="1" applyFill="1" applyBorder="1" applyAlignment="1">
      <alignment horizontal="left" vertical="center" wrapText="1"/>
    </xf>
    <xf numFmtId="1" fontId="2" fillId="8" borderId="1" xfId="0" applyNumberFormat="1" applyFont="1" applyFill="1" applyBorder="1" applyAlignment="1">
      <alignment horizontal="center" vertical="center" wrapText="1"/>
    </xf>
    <xf numFmtId="0" fontId="4" fillId="8" borderId="0" xfId="0" applyFont="1" applyFill="1" applyAlignment="1">
      <alignment wrapText="1"/>
    </xf>
    <xf numFmtId="0" fontId="2" fillId="4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164" fontId="2" fillId="7" borderId="1" xfId="0" applyNumberFormat="1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165" fontId="2" fillId="0" borderId="1" xfId="0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11" borderId="1" xfId="0" applyFont="1" applyFill="1" applyBorder="1" applyAlignment="1">
      <alignment horizontal="left" vertical="center" wrapText="1"/>
    </xf>
    <xf numFmtId="164" fontId="2" fillId="0" borderId="0" xfId="0" applyNumberFormat="1" applyFont="1" applyAlignment="1">
      <alignment wrapText="1"/>
    </xf>
    <xf numFmtId="0" fontId="2" fillId="0" borderId="1" xfId="0" applyFont="1" applyBorder="1" applyAlignment="1">
      <alignment horizontal="left" vertical="center" wrapText="1" readingOrder="1"/>
    </xf>
    <xf numFmtId="165" fontId="2" fillId="0" borderId="1" xfId="0" applyNumberFormat="1" applyFont="1" applyBorder="1" applyAlignment="1">
      <alignment horizontal="left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164" fontId="4" fillId="0" borderId="0" xfId="0" applyNumberFormat="1" applyFont="1" applyAlignment="1">
      <alignment horizontal="left" vertical="center" wrapText="1"/>
    </xf>
    <xf numFmtId="165" fontId="2" fillId="0" borderId="0" xfId="0" applyNumberFormat="1" applyFont="1" applyAlignment="1">
      <alignment horizontal="left" wrapText="1"/>
    </xf>
    <xf numFmtId="1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165" fontId="1" fillId="0" borderId="1" xfId="0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left" vertical="center" wrapText="1"/>
    </xf>
    <xf numFmtId="165" fontId="8" fillId="0" borderId="1" xfId="0" applyNumberFormat="1" applyFont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wrapText="1"/>
    </xf>
    <xf numFmtId="0" fontId="1" fillId="0" borderId="3" xfId="0" applyFont="1" applyBorder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65" fontId="2" fillId="0" borderId="0" xfId="0" applyNumberFormat="1" applyFont="1" applyAlignment="1">
      <alignment horizontal="left" vertical="center" wrapText="1"/>
    </xf>
    <xf numFmtId="0" fontId="2" fillId="15" borderId="0" xfId="0" applyFont="1" applyFill="1" applyAlignment="1">
      <alignment wrapText="1"/>
    </xf>
    <xf numFmtId="0" fontId="1" fillId="0" borderId="0" xfId="0" applyFont="1" applyAlignment="1">
      <alignment horizontal="center" vertical="center" wrapText="1"/>
    </xf>
    <xf numFmtId="165" fontId="2" fillId="8" borderId="1" xfId="0" applyNumberFormat="1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left" vertical="center" wrapText="1"/>
    </xf>
    <xf numFmtId="0" fontId="2" fillId="15" borderId="1" xfId="0" applyFont="1" applyFill="1" applyBorder="1" applyAlignment="1">
      <alignment wrapText="1"/>
    </xf>
    <xf numFmtId="0" fontId="2" fillId="15" borderId="1" xfId="0" applyFont="1" applyFill="1" applyBorder="1" applyAlignment="1">
      <alignment horizontal="left" wrapText="1"/>
    </xf>
    <xf numFmtId="165" fontId="2" fillId="15" borderId="1" xfId="0" applyNumberFormat="1" applyFont="1" applyFill="1" applyBorder="1" applyAlignment="1">
      <alignment horizontal="left" wrapText="1"/>
    </xf>
    <xf numFmtId="1" fontId="2" fillId="15" borderId="1" xfId="0" applyNumberFormat="1" applyFont="1" applyFill="1" applyBorder="1" applyAlignment="1">
      <alignment horizontal="center" vertical="center" wrapText="1"/>
    </xf>
    <xf numFmtId="164" fontId="2" fillId="15" borderId="1" xfId="0" applyNumberFormat="1" applyFont="1" applyFill="1" applyBorder="1" applyAlignment="1">
      <alignment horizontal="left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 wrapText="1"/>
    </xf>
    <xf numFmtId="164" fontId="9" fillId="7" borderId="1" xfId="0" applyNumberFormat="1" applyFont="1" applyFill="1" applyBorder="1" applyAlignment="1">
      <alignment horizontal="left" vertical="center" wrapText="1"/>
    </xf>
    <xf numFmtId="0" fontId="1" fillId="0" borderId="0" xfId="0" applyFont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1" fillId="13" borderId="1" xfId="0" applyNumberFormat="1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4" fillId="8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1" fillId="19" borderId="1" xfId="0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167" fontId="2" fillId="0" borderId="1" xfId="0" applyNumberFormat="1" applyFont="1" applyBorder="1" applyAlignment="1">
      <alignment wrapText="1"/>
    </xf>
    <xf numFmtId="168" fontId="2" fillId="0" borderId="1" xfId="0" applyNumberFormat="1" applyFont="1" applyBorder="1" applyAlignment="1">
      <alignment wrapText="1"/>
    </xf>
    <xf numFmtId="3" fontId="2" fillId="0" borderId="1" xfId="0" applyNumberFormat="1" applyFont="1" applyBorder="1" applyAlignment="1">
      <alignment vertical="center" wrapText="1"/>
    </xf>
    <xf numFmtId="6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 vertical="center" wrapText="1"/>
    </xf>
    <xf numFmtId="8" fontId="2" fillId="6" borderId="1" xfId="0" applyNumberFormat="1" applyFont="1" applyFill="1" applyBorder="1" applyAlignment="1">
      <alignment horizontal="left" vertical="center" wrapText="1"/>
    </xf>
    <xf numFmtId="6" fontId="2" fillId="10" borderId="1" xfId="0" applyNumberFormat="1" applyFont="1" applyFill="1" applyBorder="1" applyAlignment="1">
      <alignment horizontal="left" vertical="center" wrapText="1"/>
    </xf>
    <xf numFmtId="8" fontId="2" fillId="10" borderId="1" xfId="0" applyNumberFormat="1" applyFont="1" applyFill="1" applyBorder="1" applyAlignment="1">
      <alignment horizontal="left" vertical="center" wrapText="1"/>
    </xf>
    <xf numFmtId="6" fontId="2" fillId="6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12" fillId="0" borderId="1" xfId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14" fillId="0" borderId="9" xfId="0" applyFont="1" applyBorder="1" applyAlignment="1">
      <alignment horizontal="left" vertical="center" wrapText="1" readingOrder="1"/>
    </xf>
    <xf numFmtId="0" fontId="16" fillId="20" borderId="12" xfId="0" applyFont="1" applyFill="1" applyBorder="1" applyAlignment="1">
      <alignment horizontal="center" vertical="center" wrapText="1" readingOrder="1"/>
    </xf>
    <xf numFmtId="0" fontId="16" fillId="23" borderId="13" xfId="0" applyFont="1" applyFill="1" applyBorder="1" applyAlignment="1">
      <alignment horizontal="center" vertical="center" wrapText="1" readingOrder="1"/>
    </xf>
    <xf numFmtId="0" fontId="17" fillId="23" borderId="13" xfId="0" applyFont="1" applyFill="1" applyBorder="1" applyAlignment="1">
      <alignment horizontal="center" wrapText="1" readingOrder="1"/>
    </xf>
    <xf numFmtId="0" fontId="18" fillId="23" borderId="13" xfId="0" applyFont="1" applyFill="1" applyBorder="1" applyAlignment="1">
      <alignment horizontal="center" vertical="center" wrapText="1" readingOrder="1"/>
    </xf>
    <xf numFmtId="0" fontId="15" fillId="20" borderId="12" xfId="0" applyFont="1" applyFill="1" applyBorder="1" applyAlignment="1">
      <alignment horizontal="center" vertical="center" wrapText="1" readingOrder="1"/>
    </xf>
    <xf numFmtId="0" fontId="19" fillId="23" borderId="13" xfId="0" applyFont="1" applyFill="1" applyBorder="1" applyAlignment="1">
      <alignment horizontal="center" vertical="center" wrapText="1" readingOrder="1"/>
    </xf>
    <xf numFmtId="0" fontId="20" fillId="21" borderId="14" xfId="0" applyFont="1" applyFill="1" applyBorder="1" applyAlignment="1">
      <alignment horizontal="center" vertical="center" wrapText="1" readingOrder="1"/>
    </xf>
    <xf numFmtId="0" fontId="20" fillId="23" borderId="15" xfId="0" applyFont="1" applyFill="1" applyBorder="1" applyAlignment="1">
      <alignment horizontal="center" vertical="center" wrapText="1" readingOrder="1"/>
    </xf>
    <xf numFmtId="0" fontId="17" fillId="23" borderId="15" xfId="0" applyFont="1" applyFill="1" applyBorder="1" applyAlignment="1">
      <alignment horizontal="center" wrapText="1" readingOrder="1"/>
    </xf>
    <xf numFmtId="0" fontId="15" fillId="21" borderId="14" xfId="0" applyFont="1" applyFill="1" applyBorder="1" applyAlignment="1">
      <alignment horizontal="center" vertical="center" wrapText="1" readingOrder="1"/>
    </xf>
    <xf numFmtId="0" fontId="15" fillId="23" borderId="15" xfId="0" applyFont="1" applyFill="1" applyBorder="1" applyAlignment="1">
      <alignment horizontal="center" vertical="center" wrapText="1" readingOrder="1"/>
    </xf>
    <xf numFmtId="0" fontId="20" fillId="22" borderId="16" xfId="0" applyFont="1" applyFill="1" applyBorder="1" applyAlignment="1">
      <alignment horizontal="center" vertical="center" wrapText="1" readingOrder="1"/>
    </xf>
    <xf numFmtId="0" fontId="20" fillId="23" borderId="17" xfId="0" applyFont="1" applyFill="1" applyBorder="1" applyAlignment="1">
      <alignment horizontal="center" vertical="center" wrapText="1" readingOrder="1"/>
    </xf>
    <xf numFmtId="0" fontId="21" fillId="23" borderId="17" xfId="0" applyFont="1" applyFill="1" applyBorder="1" applyAlignment="1">
      <alignment horizontal="center" wrapText="1" readingOrder="1"/>
    </xf>
    <xf numFmtId="0" fontId="15" fillId="22" borderId="16" xfId="0" applyFont="1" applyFill="1" applyBorder="1" applyAlignment="1">
      <alignment horizontal="center" vertical="center" wrapText="1" readingOrder="1"/>
    </xf>
    <xf numFmtId="0" fontId="15" fillId="23" borderId="17" xfId="0" applyFont="1" applyFill="1" applyBorder="1" applyAlignment="1">
      <alignment horizontal="center" vertical="center" wrapText="1" readingOrder="1"/>
    </xf>
    <xf numFmtId="0" fontId="15" fillId="21" borderId="16" xfId="0" applyFont="1" applyFill="1" applyBorder="1" applyAlignment="1">
      <alignment horizontal="center" vertical="center" wrapText="1" readingOrder="1"/>
    </xf>
    <xf numFmtId="3" fontId="22" fillId="0" borderId="0" xfId="0" applyNumberFormat="1" applyFont="1"/>
    <xf numFmtId="4" fontId="2" fillId="0" borderId="0" xfId="0" applyNumberFormat="1" applyFont="1"/>
    <xf numFmtId="0" fontId="14" fillId="0" borderId="9" xfId="0" applyFont="1" applyBorder="1" applyAlignment="1">
      <alignment horizontal="center" vertical="center" wrapText="1" readingOrder="1"/>
    </xf>
    <xf numFmtId="0" fontId="15" fillId="0" borderId="10" xfId="0" applyFont="1" applyBorder="1" applyAlignment="1">
      <alignment horizontal="center" vertical="center" wrapText="1" readingOrder="1"/>
    </xf>
    <xf numFmtId="0" fontId="15" fillId="0" borderId="11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left" wrapText="1"/>
    </xf>
    <xf numFmtId="164" fontId="4" fillId="0" borderId="1" xfId="0" applyNumberFormat="1" applyFont="1" applyBorder="1" applyAlignment="1">
      <alignment horizontal="left" vertical="center" wrapText="1"/>
    </xf>
    <xf numFmtId="0" fontId="23" fillId="0" borderId="1" xfId="1" applyFont="1" applyBorder="1" applyAlignment="1">
      <alignment horizontal="center" vertical="center" wrapText="1"/>
    </xf>
    <xf numFmtId="3" fontId="24" fillId="0" borderId="0" xfId="0" applyNumberFormat="1" applyFont="1"/>
    <xf numFmtId="3" fontId="25" fillId="0" borderId="0" xfId="0" applyNumberFormat="1" applyFont="1"/>
    <xf numFmtId="0" fontId="2" fillId="0" borderId="8" xfId="0" applyFont="1" applyBorder="1" applyAlignment="1">
      <alignment vertical="center" wrapText="1"/>
    </xf>
    <xf numFmtId="0" fontId="2" fillId="0" borderId="0" xfId="0" applyFont="1"/>
    <xf numFmtId="0" fontId="10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166" fontId="2" fillId="12" borderId="1" xfId="0" applyNumberFormat="1" applyFont="1" applyFill="1" applyBorder="1" applyAlignment="1">
      <alignment horizontal="left" vertical="center" wrapText="1" readingOrder="1"/>
    </xf>
    <xf numFmtId="164" fontId="2" fillId="12" borderId="1" xfId="0" applyNumberFormat="1" applyFont="1" applyFill="1" applyBorder="1" applyAlignment="1">
      <alignment horizontal="left" vertical="center" wrapText="1" readingOrder="1"/>
    </xf>
    <xf numFmtId="0" fontId="2" fillId="12" borderId="1" xfId="0" applyFont="1" applyFill="1" applyBorder="1" applyAlignment="1">
      <alignment horizontal="center" vertical="center" wrapText="1" readingOrder="1"/>
    </xf>
    <xf numFmtId="166" fontId="2" fillId="12" borderId="1" xfId="0" applyNumberFormat="1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6" fontId="2" fillId="12" borderId="1" xfId="0" applyNumberFormat="1" applyFont="1" applyFill="1" applyBorder="1" applyAlignment="1">
      <alignment horizontal="center" vertical="center" wrapText="1"/>
    </xf>
    <xf numFmtId="164" fontId="2" fillId="12" borderId="1" xfId="0" applyNumberFormat="1" applyFont="1" applyFill="1" applyBorder="1" applyAlignment="1">
      <alignment horizontal="center" vertical="center" wrapText="1" readingOrder="1"/>
    </xf>
    <xf numFmtId="166" fontId="2" fillId="12" borderId="1" xfId="0" applyNumberFormat="1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 readingOrder="1"/>
    </xf>
    <xf numFmtId="164" fontId="2" fillId="12" borderId="1" xfId="0" applyNumberFormat="1" applyFont="1" applyFill="1" applyBorder="1" applyAlignment="1">
      <alignment horizontal="left" vertical="center"/>
    </xf>
    <xf numFmtId="164" fontId="2" fillId="13" borderId="1" xfId="0" applyNumberFormat="1" applyFont="1" applyFill="1" applyBorder="1" applyAlignment="1">
      <alignment horizontal="left" vertical="center" wrapText="1" readingOrder="1"/>
    </xf>
    <xf numFmtId="0" fontId="10" fillId="0" borderId="8" xfId="0" applyFont="1" applyBorder="1" applyAlignment="1">
      <alignment vertical="center"/>
    </xf>
    <xf numFmtId="0" fontId="11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164" fontId="2" fillId="0" borderId="0" xfId="0" applyNumberFormat="1" applyFont="1" applyAlignment="1">
      <alignment horizontal="center" vertical="center" wrapText="1"/>
    </xf>
    <xf numFmtId="164" fontId="2" fillId="7" borderId="1" xfId="0" applyNumberFormat="1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ocumenttasks/documenttask1.xml><?xml version="1.0" encoding="utf-8"?>
<Tasks xmlns="http://schemas.microsoft.com/office/tasks/2019/documenttasks">
  <Task id="{7E10B640-1BA9-42B3-A4DB-32C25BED8DEE}">
    <Anchor>
      <Comment id="{3B84D048-87DE-4120-9159-BE9945AC7836}"/>
    </Anchor>
    <History>
      <Event time="2025-06-16T07:15:54.40" id="{A8F1536D-14E7-45B9-96DE-05E5F1A0B46E}">
        <Attribution userId="S::Santosh.Chavan@exideenergy.co.in::358d4eaf-3690-4d36-bf8b-94856eac96df" userName="Santosh Namdeo Chavan" userProvider="AD"/>
        <Anchor>
          <Comment id="{3B84D048-87DE-4120-9159-BE9945AC7836}"/>
        </Anchor>
        <Create/>
      </Event>
      <Event time="2025-06-16T07:15:54.40" id="{0A44227A-056C-4643-A566-6D7D9720D7C8}">
        <Attribution userId="S::Santosh.Chavan@exideenergy.co.in::358d4eaf-3690-4d36-bf8b-94856eac96df" userName="Santosh Namdeo Chavan" userProvider="AD"/>
        <Anchor>
          <Comment id="{3B84D048-87DE-4120-9159-BE9945AC7836}"/>
        </Anchor>
        <Assign userId="S::Gopinath.SH@exideenergy.co.in::934bb0d5-220d-4a3b-9215-04730e3299f2" userName="Gopinath SH" userProvider="AD"/>
      </Event>
      <Event time="2025-06-16T07:15:54.40" id="{0966B8CB-1654-475C-BFF3-D2FADD9D9839}">
        <Attribution userId="S::Santosh.Chavan@exideenergy.co.in::358d4eaf-3690-4d36-bf8b-94856eac96df" userName="Santosh Namdeo Chavan" userProvider="AD"/>
        <Anchor>
          <Comment id="{3B84D048-87DE-4120-9159-BE9945AC7836}"/>
        </Anchor>
        <SetTitle title="Chk price? @Gopinath SH "/>
      </Event>
    </History>
  </Task>
  <Task id="{3A70FAE3-31FC-449E-BDFE-84EBED9D74E7}">
    <Anchor>
      <Comment id="{97319229-6A7D-4BF2-BFA5-4DDC75E15FA5}"/>
    </Anchor>
    <History>
      <Event time="2025-06-16T07:15:54.40" id="{A8F1536D-14E7-45B9-96DE-05E5F1A0B46E}">
        <Attribution userId="S::Santosh.Chavan@exideenergy.co.in::358d4eaf-3690-4d36-bf8b-94856eac96df" userName="Santosh Namdeo Chavan" userProvider="AD"/>
        <Anchor>
          <Comment id="{97319229-6A7D-4BF2-BFA5-4DDC75E15FA5}"/>
        </Anchor>
        <Create/>
      </Event>
      <Event time="2025-06-16T07:15:54.40" id="{0A44227A-056C-4643-A566-6D7D9720D7C8}">
        <Attribution userId="S::Santosh.Chavan@exideenergy.co.in::358d4eaf-3690-4d36-bf8b-94856eac96df" userName="Santosh Namdeo Chavan" userProvider="AD"/>
        <Anchor>
          <Comment id="{97319229-6A7D-4BF2-BFA5-4DDC75E15FA5}"/>
        </Anchor>
        <Assign userId="S::Gopinath.SH@exideenergy.co.in::934bb0d5-220d-4a3b-9215-04730e3299f2" userName="Gopinath SH" userProvider="AD"/>
      </Event>
      <Event time="2025-06-16T07:15:54.40" id="{0966B8CB-1654-475C-BFF3-D2FADD9D9839}">
        <Attribution userId="S::Santosh.Chavan@exideenergy.co.in::358d4eaf-3690-4d36-bf8b-94856eac96df" userName="Santosh Namdeo Chavan" userProvider="AD"/>
        <Anchor>
          <Comment id="{97319229-6A7D-4BF2-BFA5-4DDC75E15FA5}"/>
        </Anchor>
        <SetTitle title="Chk price? @Gopinath SH "/>
      </Event>
    </History>
  </Task>
</Tasks>
</file>

<file path=xl/persons/person.xml><?xml version="1.0" encoding="utf-8"?>
<personList xmlns="http://schemas.microsoft.com/office/spreadsheetml/2018/threadedcomments" xmlns:x="http://schemas.openxmlformats.org/spreadsheetml/2006/main">
  <person displayName="Gopinath SH" id="{8B8F8FEE-A45F-4153-9E55-EA3036929CFD}" userId="Gopinath.SH@exideenergy.co.in" providerId="PeoplePicker"/>
  <person displayName="Sai Vanam" id="{E701E45A-0546-4BCE-9D82-6A781E31FAAF}" userId="S::sai.vanam@exideenergy.co.in::021c0d92-2b9f-4522-9c8b-c52695cc458e" providerId="AD"/>
  <person displayName="Sateesh" id="{5D3BFBD0-9EA2-49FF-B5A2-E87B61FA39BD}" userId="S::Sateesh.Bonda@exideenergy.co.in::02caac1f-f49f-4b2c-8ecd-45c5ba40af59" providerId="AD"/>
  <person displayName="Pratap Sharma" id="{FE52687A-D3CF-4E0F-934B-D787F644A197}" userId="S::pratap.sharma@exideenergy.co.in::4a27b07f-2670-48ff-a9f8-ae3002a792cd" providerId="AD"/>
  <person displayName="Santosh Namdeo Chavan" id="{E7BC4ACC-F144-45C0-BEFD-F4B2711411DD}" userId="S::Santosh.Chavan@exideenergy.co.in::358d4eaf-3690-4d36-bf8b-94856eac96df" providerId="AD"/>
  <person displayName="Santosh Namdeo Chavan" id="{152C3667-94F9-40B8-B686-DB39588EE271}" userId="S::santosh.chavan@exideenergy.co.in::358d4eaf-3690-4d36-bf8b-94856eac96d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5" dT="2025-07-07T09:54:28.14" personId="{E7BC4ACC-F144-45C0-BEFD-F4B2711411DD}" id="{6D10449D-A048-4CAB-8F75-DF823964E924}">
    <text>QC suggested R&amp;D need to purchase seperate</text>
  </threadedComment>
  <threadedComment ref="N9" dT="2025-07-07T09:54:02.66" personId="{E7BC4ACC-F144-45C0-BEFD-F4B2711411DD}" id="{90A7F8F8-EDCF-420B-9858-D28E7B584A15}">
    <text>QC suggested R&amp;D need to purchase seperate</text>
  </threadedComment>
  <threadedComment ref="N14" dT="2025-07-14T15:51:28.29" personId="{E7BC4ACC-F144-45C0-BEFD-F4B2711411DD}" id="{0A48D0FA-5603-4649-A1E0-0B5F52383DC5}">
    <text>Need 1 Priority for Sarthak</text>
  </threadedComment>
  <threadedComment ref="N14" dT="2025-07-14T15:51:50.77" personId="{E7BC4ACC-F144-45C0-BEFD-F4B2711411DD}" id="{89926852-CD1F-42E5-8568-010BAC01AAA2}" parentId="{0A48D0FA-5603-4649-A1E0-0B5F52383DC5}">
    <text>Inform to Pulkit and BCG</text>
  </threadedComment>
  <threadedComment ref="N15" dT="2025-07-16T05:46:27.01" personId="{E701E45A-0546-4BCE-9D82-6A781E31FAAF}" id="{86D673EE-7D02-4134-A3A5-B0EE86B53525}">
    <text>Priority changed from 2 to 4</text>
  </threadedComment>
  <threadedComment ref="N16" dT="2025-07-16T05:46:48.92" personId="{E701E45A-0546-4BCE-9D82-6A781E31FAAF}" id="{56560809-3416-45A2-9B5B-0C7ED6BF169C}">
    <text>Priority changed from 2 to 4</text>
  </threadedComment>
  <threadedComment ref="J26" dT="2025-07-07T10:45:57.53" personId="{E7BC4ACC-F144-45C0-BEFD-F4B2711411DD}" id="{E3171879-9D35-44CD-A7F5-E86EE9AC2081}">
    <text>Added by Wakita</text>
  </threadedComment>
  <threadedComment ref="I33" dT="2025-06-19T16:00:45.37" personId="{E7BC4ACC-F144-45C0-BEFD-F4B2711411DD}" id="{DC31846C-E827-4052-8B25-B6B057CD43CC}">
    <text xml:space="preserve">Per ch cost Bitrode 868191 but Kim set Neware like </text>
  </threadedComment>
  <threadedComment ref="N33" dT="2025-06-19T16:02:52.68" personId="{E7BC4ACC-F144-45C0-BEFD-F4B2711411DD}" id="{4C492DEF-9CBC-418C-AA97-6F5011CB982D}">
    <text>Take final review</text>
  </threadedComment>
  <threadedComment ref="I34" dT="2025-06-19T16:02:06.99" personId="{E7BC4ACC-F144-45C0-BEFD-F4B2711411DD}" id="{AE233378-43AD-4930-8AD9-A255ADC710D9}">
    <text>256794 per ch cost Bitrode but Neware set by Kim</text>
  </threadedComment>
  <threadedComment ref="N34" dT="2025-06-19T16:02:39.15" personId="{E7BC4ACC-F144-45C0-BEFD-F4B2711411DD}" id="{AC915B98-5D1F-40EB-82B0-06F6A57F883A}">
    <text>Take review for final</text>
  </threadedComment>
  <threadedComment ref="I38" dT="2025-06-16T09:01:17.88" personId="{E7BC4ACC-F144-45C0-BEFD-F4B2711411DD}" id="{07CAC8E1-76CB-47FE-B369-71F5FC30CE6B}">
    <text xml:space="preserve">Cost taken as per Komeg </text>
  </threadedComment>
  <threadedComment ref="I55" dT="2025-07-16T05:48:22.94" personId="{E701E45A-0546-4BCE-9D82-6A781E31FAAF}" id="{FE80BA77-CEC8-4FF0-A368-E5ADDE00D547}">
    <text xml:space="preserve">changed from 60L to 30 L
</text>
  </threadedComment>
  <threadedComment ref="N55" dT="2025-07-16T05:45:25.36" personId="{E701E45A-0546-4BCE-9D82-6A781E31FAAF}" id="{246AE863-6039-4C98-8EC4-FCEDB7AD4AF4}">
    <text>priority changed from 4 to 2</text>
  </threadedComment>
  <threadedComment ref="I56" dT="2025-07-16T05:48:35.78" personId="{E701E45A-0546-4BCE-9D82-6A781E31FAAF}" id="{67D6F735-CE54-4A97-80BC-AEB47FEF9845}">
    <text>Changed from 60 L to 30 L</text>
  </threadedComment>
  <threadedComment ref="N56" dT="2025-07-16T05:45:40.47" personId="{E701E45A-0546-4BCE-9D82-6A781E31FAAF}" id="{A4E54D50-9EDB-4C4C-8835-9788B7FC0066}">
    <text xml:space="preserve">Priority changed from 4 to 2
</text>
  </threadedComment>
  <threadedComment ref="H58" dT="2025-07-16T06:44:26.96" personId="{152C3667-94F9-40B8-B686-DB39588EE271}" id="{7E14F290-4309-42BB-A5D7-50D56AB4CF1D}">
    <text>Pls do not write text in price cell. Formula will not work in that case. Write your text comment in comment section.</text>
  </threadedComment>
  <threadedComment ref="J63" dT="2025-07-07T10:46:10.17" personId="{E7BC4ACC-F144-45C0-BEFD-F4B2711411DD}" id="{E553E127-DF91-4BA4-90B0-A63E5D92EDBB}">
    <text xml:space="preserve">Added by Kim
</text>
  </threadedComment>
  <threadedComment ref="L65" dT="2025-07-03T06:20:49.68" personId="{E7BC4ACC-F144-45C0-BEFD-F4B2711411DD}" id="{D349F7EC-6FDF-4CE8-A944-E508B4634AFA}">
    <text>Delete it. Total 4 is needed C+A+S+Li</text>
  </threadedComment>
  <threadedComment ref="C80" dT="2025-05-15T10:30:31.39" personId="{E7BC4ACC-F144-45C0-BEFD-F4B2711411DD}" id="{4E3043F2-A7CD-4A44-8835-84B91FED5FD9}">
    <text>ICP-OES available in QC</text>
  </threadedComment>
  <threadedComment ref="C81" dT="2024-04-12T07:00:29.28" personId="{5D3BFBD0-9EA2-49FF-B5A2-E87B61FA39BD}" id="{D5320763-7E42-4312-8746-944276A0B158}">
    <text>Required project based justification; At present we can skip this equipment;</text>
  </threadedComment>
  <threadedComment ref="C83" dT="2024-04-12T07:01:09.34" personId="{5D3BFBD0-9EA2-49FF-B5A2-E87B61FA39BD}" id="{481B0938-E58E-4447-8BE3-5D1D42D738DB}">
    <text>Required project based justification; At present we can skip this equipment;</text>
  </threadedComment>
  <threadedComment ref="C84" dT="2024-04-12T07:01:19.89" personId="{5D3BFBD0-9EA2-49FF-B5A2-E87B61FA39BD}" id="{CD990B11-3B3B-461A-9F32-5E8C26CBD0C2}">
    <text>Required project based justification; At present we can skip this equipment;</text>
  </threadedComment>
  <threadedComment ref="C86" dT="2024-04-12T07:01:45.42" personId="{5D3BFBD0-9EA2-49FF-B5A2-E87B61FA39BD}" id="{CC81068A-25F8-4461-A7FC-DF3489363831}">
    <text>Required project based justification; At present we can skip this equipment;</text>
  </threadedComment>
  <threadedComment ref="I87" dT="2025-06-16T06:18:04.07" personId="{E7BC4ACC-F144-45C0-BEFD-F4B2711411DD}" id="{C1A4AD9C-1A5F-4485-90BF-F365BB152DA9}">
    <text>Chk price</text>
  </threadedComment>
  <threadedComment ref="C88" dT="2024-03-26T07:40:59.68" personId="{E701E45A-0546-4BCE-9D82-6A781E31FAAF}" id="{5DCA9EBF-1E76-4697-A6A9-EB1730E83B24}">
    <text>Received from 
1. Batsol
2. Eliteck
3. Electrode store</text>
  </threadedComment>
  <threadedComment ref="I88" dT="2025-07-07T03:31:18.89" personId="{FE52687A-D3CF-4E0F-934B-D787F644A197}" id="{0FBB65A6-EE96-49F3-9517-705695745B4D}">
    <text>As per new quotation, price corrected from 30 to 3 lakh</text>
  </threadedComment>
  <threadedComment ref="C89" dT="2024-03-26T07:48:42.54" personId="{E701E45A-0546-4BCE-9D82-6A781E31FAAF}" id="{E09AFACA-7B62-415B-B3B0-657B7BD515B9}">
    <text>Received from 
1. Batsol
2. Eliteck
3. Electrode store</text>
  </threadedComment>
  <threadedComment ref="I89" dT="2025-07-05T08:03:22.62" personId="{FE52687A-D3CF-4E0F-934B-D787F644A197}" id="{00449671-50E0-4CCB-92E0-3C2E4669ED55}">
    <text>The price needs to be revised</text>
  </threadedComment>
  <threadedComment ref="I90" dT="2025-06-16T07:15:54.40" personId="{E7BC4ACC-F144-45C0-BEFD-F4B2711411DD}" id="{3B84D048-87DE-4120-9159-BE9945AC7836}">
    <text xml:space="preserve">Chk price? @Gopinath SH </text>
    <mentions>
      <mention mentionpersonId="{8B8F8FEE-A45F-4153-9E55-EA3036929CFD}" mentionId="{42F34659-28FA-4E5F-AD28-51E4D7BD060A}" startIndex="11" length="12"/>
    </mentions>
  </threadedComment>
  <threadedComment ref="I92" dT="2025-06-16T07:15:54.40" personId="{E7BC4ACC-F144-45C0-BEFD-F4B2711411DD}" id="{97319229-6A7D-4BF2-BFA5-4DDC75E15FA5}">
    <text xml:space="preserve">Chk price? @Gopinath SH </text>
    <mentions>
      <mention mentionpersonId="{8B8F8FEE-A45F-4153-9E55-EA3036929CFD}" mentionId="{F78D7059-BA93-4CBE-BDBB-6A8A19BB38C1}" startIndex="11" length="12"/>
    </mentions>
  </threadedComment>
  <threadedComment ref="K101" dT="2025-07-07T04:03:34.77" personId="{E7BC4ACC-F144-45C0-BEFD-F4B2711411DD}" id="{E025E42B-8FAF-4C13-9E23-5505CA917F41}">
    <text xml:space="preserve">20K USD taken earlier form goggle. Now quote received </text>
  </threadedComment>
  <threadedComment ref="C108" dT="2025-06-17T10:54:46.18" personId="{E7BC4ACC-F144-45C0-BEFD-F4B2711411DD}" id="{A2ADB2D2-57DC-43A9-900F-36622871B4E0}">
    <text>1 Module 8 Channel</text>
  </threadedComment>
  <threadedComment ref="I108" dT="2025-06-28T03:22:38.71" personId="{E7BC4ACC-F144-45C0-BEFD-F4B2711411DD}" id="{DD0E704C-5170-4994-BD6B-670C9779F58D}">
    <text>Bitrode per ch price taken</text>
  </threadedComment>
  <threadedComment ref="H110" dT="2025-06-28T03:01:58.20" personId="{E7BC4ACC-F144-45C0-BEFD-F4B2711411DD}" id="{986B9424-558F-4C92-A81A-9C28DB67B8E0}">
    <text>This is TOB not taken</text>
  </threadedComment>
  <threadedComment ref="I110" dT="2025-06-28T03:01:29.79" personId="{E7BC4ACC-F144-45C0-BEFD-F4B2711411DD}" id="{51A75D6D-CB67-4628-914F-976F8568AC8F}">
    <text>Komeg price per chmbaer</text>
  </threadedComment>
  <threadedComment ref="H112" dT="2025-07-14T15:37:53.37" personId="{E7BC4ACC-F144-45C0-BEFD-F4B2711411DD}" id="{159CFC51-F5D7-4A0E-B0FA-34D67B33F4D5}">
    <text>Price taken from online sources Quote not recived</text>
  </threadedComment>
  <threadedComment ref="N122" dT="2025-07-07T04:07:54.96" personId="{E7BC4ACC-F144-45C0-BEFD-F4B2711411DD}" id="{9CA4483D-E277-48C1-BA58-C91839786748}">
    <text xml:space="preserve">Pr change to 1
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igmaaldrich.com/IN/en/product/sigma/z659754?utm_source=bing&amp;utm_medium=cpc&amp;utm_campaign=applied_dsa_pdp_WW_%28bing+ebizpfs%29&amp;utm_id=627154750&amp;utm_content=1154489048600224&amp;msclkid=1c6dada999ea1c77b17bc5def902068e&amp;utm_term=sigmaaldrich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s://www.fishersci.com/shop/products/orion-star-t940-all-in-one-titrator-without-electrode-1/13642969" TargetMode="External"/><Relationship Id="rId7" Type="http://schemas.openxmlformats.org/officeDocument/2006/relationships/hyperlink" Target="https://www.thermofisher.com/order/catalog/product/ND-ONEC-W?SID=srch-srp-ND-ONEC-W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brookfieldengineering.com/products/viscometers/laboratory-viscometers/dv2plus-viscometer" TargetMode="External"/><Relationship Id="rId16" Type="http://schemas.microsoft.com/office/2019/04/relationships/documenttask" Target="../documenttasks/documenttask1.xml"/><Relationship Id="rId1" Type="http://schemas.openxmlformats.org/officeDocument/2006/relationships/hyperlink" Target="https://www.byk-instruments.com/en/Physical-Properties/Viscometers/Rotational-Viscometers/Stormer-Viscometer/c/p-15969" TargetMode="External"/><Relationship Id="rId6" Type="http://schemas.openxmlformats.org/officeDocument/2006/relationships/hyperlink" Target="https://www.mt.com/shop/us/en/product/30997809/spectrophotometer-easy-uv-scanstart" TargetMode="External"/><Relationship Id="rId11" Type="http://schemas.openxmlformats.org/officeDocument/2006/relationships/hyperlink" Target="https://www.falconpumps.com/hv-series-oil-sealed-vacuum-pump.html" TargetMode="External"/><Relationship Id="rId5" Type="http://schemas.openxmlformats.org/officeDocument/2006/relationships/hyperlink" Target="https://www.coleparmer.in/p/mettler-toledo-gx0s-series-compact-potentiometric-titrators/87730" TargetMode="External"/><Relationship Id="rId15" Type="http://schemas.microsoft.com/office/2017/10/relationships/threadedComment" Target="../threadedComments/threadedComment1.xml"/><Relationship Id="rId10" Type="http://schemas.openxmlformats.org/officeDocument/2006/relationships/hyperlink" Target="https://www.sigmaaldrich.com/IN/en/product/sigma/z659746" TargetMode="External"/><Relationship Id="rId4" Type="http://schemas.openxmlformats.org/officeDocument/2006/relationships/hyperlink" Target="https://www.coleparmer.in/p/mettler-toledo-gx0s-series-compact-potentiometric-titrators/87730" TargetMode="External"/><Relationship Id="rId9" Type="http://schemas.openxmlformats.org/officeDocument/2006/relationships/hyperlink" Target="https://www.indiamart.com/proddetail/bruker-alpha-ii-eco-ft-ir-spectrometer-2854615744312.html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3EDB-E5E2-4397-875C-8AD9A33A2582}">
  <dimension ref="A1:AB163"/>
  <sheetViews>
    <sheetView tabSelected="1" zoomScaleNormal="100" workbookViewId="0">
      <pane ySplit="1" topLeftCell="A74" activePane="bottomLeft" state="frozen"/>
      <selection pane="bottomLeft" activeCell="D76" sqref="D76"/>
    </sheetView>
  </sheetViews>
  <sheetFormatPr defaultColWidth="8.7109375" defaultRowHeight="14.45"/>
  <cols>
    <col min="1" max="1" width="5.85546875" style="3" customWidth="1"/>
    <col min="2" max="2" width="14.28515625" style="3" customWidth="1"/>
    <col min="3" max="3" width="24.7109375" style="28" customWidth="1"/>
    <col min="4" max="5" width="22.85546875" style="28" customWidth="1"/>
    <col min="6" max="6" width="22.85546875" style="28" hidden="1" customWidth="1"/>
    <col min="7" max="7" width="11.85546875" style="35" customWidth="1"/>
    <col min="8" max="8" width="12.85546875" style="36" customWidth="1"/>
    <col min="9" max="9" width="17.7109375" style="24" customWidth="1"/>
    <col min="10" max="10" width="7.85546875" style="3" customWidth="1"/>
    <col min="11" max="11" width="14.85546875" style="32" customWidth="1"/>
    <col min="12" max="12" width="14.140625" style="33" customWidth="1"/>
    <col min="13" max="13" width="26" style="34" customWidth="1"/>
    <col min="14" max="15" width="18.5703125" style="35" customWidth="1"/>
    <col min="16" max="16" width="14.140625" style="3" customWidth="1"/>
    <col min="17" max="17" width="15" style="3" customWidth="1"/>
    <col min="18" max="18" width="14.28515625" style="3" bestFit="1" customWidth="1"/>
    <col min="19" max="19" width="18.5703125" style="35" customWidth="1"/>
    <col min="20" max="20" width="14.140625" style="3" customWidth="1"/>
    <col min="21" max="21" width="11.5703125" style="3" bestFit="1" customWidth="1"/>
    <col min="22" max="22" width="14.5703125" style="3" customWidth="1"/>
    <col min="23" max="23" width="18.5703125" style="35" customWidth="1"/>
    <col min="24" max="24" width="14.140625" style="3" customWidth="1"/>
    <col min="25" max="25" width="8.7109375" style="3"/>
    <col min="26" max="26" width="10" style="3" bestFit="1" customWidth="1"/>
    <col min="27" max="27" width="11.42578125" style="3" customWidth="1"/>
    <col min="28" max="16384" width="8.7109375" style="3"/>
  </cols>
  <sheetData>
    <row r="1" spans="1:28" s="35" customFormat="1" ht="72" customHeight="1">
      <c r="A1" s="72" t="s">
        <v>0</v>
      </c>
      <c r="B1" s="72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G1" s="72" t="s">
        <v>6</v>
      </c>
      <c r="H1" s="73" t="s">
        <v>7</v>
      </c>
      <c r="I1" s="73" t="s">
        <v>8</v>
      </c>
      <c r="J1" s="74" t="s">
        <v>9</v>
      </c>
      <c r="K1" s="75" t="s">
        <v>10</v>
      </c>
      <c r="L1" s="1" t="s">
        <v>11</v>
      </c>
      <c r="M1" s="2" t="s">
        <v>12</v>
      </c>
      <c r="N1" s="2" t="s">
        <v>13</v>
      </c>
      <c r="O1" s="76" t="s">
        <v>14</v>
      </c>
      <c r="P1" s="76" t="s">
        <v>15</v>
      </c>
      <c r="Q1" s="76" t="s">
        <v>16</v>
      </c>
      <c r="R1" s="76" t="s">
        <v>17</v>
      </c>
      <c r="S1" s="77" t="s">
        <v>18</v>
      </c>
      <c r="T1" s="77" t="s">
        <v>19</v>
      </c>
      <c r="U1" s="77" t="s">
        <v>20</v>
      </c>
      <c r="V1" s="77" t="s">
        <v>21</v>
      </c>
      <c r="W1" s="78" t="s">
        <v>22</v>
      </c>
      <c r="X1" s="78" t="s">
        <v>23</v>
      </c>
      <c r="Y1" s="78" t="s">
        <v>24</v>
      </c>
      <c r="Z1" s="78" t="s">
        <v>25</v>
      </c>
      <c r="AA1" s="79" t="s">
        <v>26</v>
      </c>
      <c r="AB1" s="83" t="s">
        <v>27</v>
      </c>
    </row>
    <row r="2" spans="1:28" ht="62.45" customHeight="1">
      <c r="A2" s="4">
        <v>1</v>
      </c>
      <c r="B2" s="5" t="s">
        <v>28</v>
      </c>
      <c r="C2" s="13" t="s">
        <v>29</v>
      </c>
      <c r="D2" s="13" t="s">
        <v>30</v>
      </c>
      <c r="E2" s="13" t="s">
        <v>31</v>
      </c>
      <c r="F2" s="13" t="s">
        <v>31</v>
      </c>
      <c r="G2" s="65" t="s">
        <v>32</v>
      </c>
      <c r="H2" s="6"/>
      <c r="I2" s="16">
        <v>6287403</v>
      </c>
      <c r="J2" s="4">
        <v>1</v>
      </c>
      <c r="K2" s="21">
        <f>I2*J2</f>
        <v>6287403</v>
      </c>
      <c r="L2" s="7">
        <v>1</v>
      </c>
      <c r="M2" s="8">
        <f>L2*I2</f>
        <v>6287403</v>
      </c>
      <c r="N2" s="18">
        <v>1</v>
      </c>
      <c r="O2" s="127" t="s">
        <v>33</v>
      </c>
      <c r="P2" s="19">
        <v>5721</v>
      </c>
      <c r="Q2" s="19">
        <f>P2*86</f>
        <v>492006</v>
      </c>
      <c r="R2" s="19">
        <f>Q2*L2</f>
        <v>492006</v>
      </c>
      <c r="S2" s="127" t="s">
        <v>34</v>
      </c>
      <c r="T2" s="19">
        <v>3170</v>
      </c>
      <c r="U2" s="19">
        <f>T2*100</f>
        <v>317000</v>
      </c>
      <c r="V2" s="19">
        <f>U2*L2</f>
        <v>317000</v>
      </c>
      <c r="W2" s="18"/>
      <c r="X2" s="19"/>
      <c r="Y2" s="19">
        <f>X2*86</f>
        <v>0</v>
      </c>
      <c r="Z2" s="19">
        <f>Y2*T2</f>
        <v>0</v>
      </c>
      <c r="AA2" s="19"/>
      <c r="AB2" s="19"/>
    </row>
    <row r="3" spans="1:28" ht="44.25" customHeight="1">
      <c r="A3" s="4">
        <v>2</v>
      </c>
      <c r="B3" s="5" t="s">
        <v>28</v>
      </c>
      <c r="C3" s="13" t="s">
        <v>35</v>
      </c>
      <c r="D3" s="13" t="s">
        <v>30</v>
      </c>
      <c r="E3" s="13" t="s">
        <v>36</v>
      </c>
      <c r="F3" s="13" t="s">
        <v>37</v>
      </c>
      <c r="G3" s="65" t="s">
        <v>32</v>
      </c>
      <c r="H3" s="6"/>
      <c r="I3" s="16">
        <v>5086509</v>
      </c>
      <c r="J3" s="13">
        <v>1</v>
      </c>
      <c r="K3" s="21">
        <f t="shared" ref="K3:K32" si="0">I3*J3</f>
        <v>5086509</v>
      </c>
      <c r="L3" s="7">
        <v>1</v>
      </c>
      <c r="M3" s="8">
        <f t="shared" ref="M3:M66" si="1">L3*I3</f>
        <v>5086509</v>
      </c>
      <c r="N3" s="18">
        <v>1</v>
      </c>
      <c r="O3" s="18" t="s">
        <v>38</v>
      </c>
      <c r="P3" s="19"/>
      <c r="Q3" s="128"/>
      <c r="R3" s="19">
        <f>Q3*L3</f>
        <v>0</v>
      </c>
      <c r="S3" s="18" t="s">
        <v>39</v>
      </c>
      <c r="T3" s="19"/>
      <c r="U3" s="19">
        <f t="shared" ref="U3:U66" si="2">T3*86</f>
        <v>0</v>
      </c>
      <c r="V3" s="19">
        <f t="shared" ref="V3:V66" si="3">U3*P3</f>
        <v>0</v>
      </c>
      <c r="W3" s="18"/>
      <c r="X3" s="19"/>
      <c r="Y3" s="19">
        <f t="shared" ref="Y3:Y66" si="4">X3*86</f>
        <v>0</v>
      </c>
      <c r="Z3" s="19">
        <f t="shared" ref="Z3:Z66" si="5">Y3*T3</f>
        <v>0</v>
      </c>
      <c r="AA3" s="19"/>
      <c r="AB3" s="19"/>
    </row>
    <row r="4" spans="1:28" ht="43.5">
      <c r="A4" s="4">
        <v>3</v>
      </c>
      <c r="B4" s="5" t="s">
        <v>28</v>
      </c>
      <c r="C4" s="13" t="s">
        <v>40</v>
      </c>
      <c r="D4" s="13" t="s">
        <v>41</v>
      </c>
      <c r="E4" s="13" t="s">
        <v>42</v>
      </c>
      <c r="F4" s="13" t="s">
        <v>43</v>
      </c>
      <c r="G4" s="65" t="s">
        <v>32</v>
      </c>
      <c r="H4" s="6"/>
      <c r="I4" s="16">
        <v>3410000</v>
      </c>
      <c r="J4" s="13">
        <v>1</v>
      </c>
      <c r="K4" s="21">
        <f t="shared" si="0"/>
        <v>3410000</v>
      </c>
      <c r="L4" s="7">
        <v>1</v>
      </c>
      <c r="M4" s="8">
        <f t="shared" si="1"/>
        <v>3410000</v>
      </c>
      <c r="N4" s="18">
        <v>1</v>
      </c>
      <c r="O4" s="18"/>
      <c r="P4" s="19"/>
      <c r="Q4" s="19">
        <f t="shared" ref="Q4:Q66" si="6">P4*86</f>
        <v>0</v>
      </c>
      <c r="R4" s="19">
        <f t="shared" ref="R4:R66" si="7">Q4*L4</f>
        <v>0</v>
      </c>
      <c r="S4" s="18"/>
      <c r="T4" s="19"/>
      <c r="U4" s="19">
        <f t="shared" si="2"/>
        <v>0</v>
      </c>
      <c r="V4" s="19">
        <f t="shared" si="3"/>
        <v>0</v>
      </c>
      <c r="W4" s="18"/>
      <c r="X4" s="19"/>
      <c r="Y4" s="19">
        <f t="shared" si="4"/>
        <v>0</v>
      </c>
      <c r="Z4" s="19">
        <f t="shared" si="5"/>
        <v>0</v>
      </c>
      <c r="AA4" s="19"/>
      <c r="AB4" s="19"/>
    </row>
    <row r="5" spans="1:28" ht="29.1">
      <c r="A5" s="4">
        <v>4</v>
      </c>
      <c r="B5" s="5" t="s">
        <v>28</v>
      </c>
      <c r="C5" s="13" t="s">
        <v>44</v>
      </c>
      <c r="D5" s="13" t="s">
        <v>30</v>
      </c>
      <c r="E5" s="96" t="s">
        <v>45</v>
      </c>
      <c r="F5" s="13" t="s">
        <v>43</v>
      </c>
      <c r="G5" s="65" t="s">
        <v>32</v>
      </c>
      <c r="H5" s="6"/>
      <c r="I5" s="16">
        <v>1000000</v>
      </c>
      <c r="J5" s="4">
        <v>1</v>
      </c>
      <c r="K5" s="21">
        <f t="shared" si="0"/>
        <v>1000000</v>
      </c>
      <c r="L5" s="7">
        <v>1</v>
      </c>
      <c r="M5" s="8">
        <f t="shared" si="1"/>
        <v>1000000</v>
      </c>
      <c r="N5" s="18">
        <v>1</v>
      </c>
      <c r="O5" s="127" t="s">
        <v>46</v>
      </c>
      <c r="P5" s="19">
        <v>8960</v>
      </c>
      <c r="Q5" s="19">
        <f t="shared" si="6"/>
        <v>770560</v>
      </c>
      <c r="R5" s="19">
        <f t="shared" si="7"/>
        <v>770560</v>
      </c>
      <c r="S5" s="127" t="s">
        <v>47</v>
      </c>
      <c r="T5" s="19" t="s">
        <v>48</v>
      </c>
      <c r="U5" s="19" t="s">
        <v>49</v>
      </c>
      <c r="V5" s="19" t="str">
        <f>U5</f>
        <v>39,11,000</v>
      </c>
      <c r="W5" s="18"/>
      <c r="X5" s="19"/>
      <c r="Y5" s="19">
        <f t="shared" si="4"/>
        <v>0</v>
      </c>
      <c r="Z5" s="19" t="e">
        <f t="shared" si="5"/>
        <v>#VALUE!</v>
      </c>
      <c r="AA5" s="19"/>
      <c r="AB5" s="19"/>
    </row>
    <row r="6" spans="1:28" ht="43.5">
      <c r="A6" s="4">
        <v>5</v>
      </c>
      <c r="B6" s="5" t="s">
        <v>50</v>
      </c>
      <c r="C6" s="13" t="s">
        <v>51</v>
      </c>
      <c r="D6" s="13" t="s">
        <v>52</v>
      </c>
      <c r="E6" s="13" t="s">
        <v>53</v>
      </c>
      <c r="F6" s="13" t="s">
        <v>54</v>
      </c>
      <c r="G6" s="65" t="s">
        <v>32</v>
      </c>
      <c r="H6" s="6"/>
      <c r="I6" s="16">
        <v>1500000</v>
      </c>
      <c r="J6" s="13">
        <v>1</v>
      </c>
      <c r="K6" s="21">
        <f t="shared" si="0"/>
        <v>1500000</v>
      </c>
      <c r="L6" s="7">
        <v>1</v>
      </c>
      <c r="M6" s="8">
        <f t="shared" si="1"/>
        <v>1500000</v>
      </c>
      <c r="N6" s="18">
        <v>2</v>
      </c>
      <c r="O6" s="18"/>
      <c r="P6" s="19"/>
      <c r="Q6" s="19">
        <f t="shared" si="6"/>
        <v>0</v>
      </c>
      <c r="R6" s="19">
        <f t="shared" si="7"/>
        <v>0</v>
      </c>
      <c r="S6" s="18"/>
      <c r="T6" s="19"/>
      <c r="U6" s="19">
        <f t="shared" si="2"/>
        <v>0</v>
      </c>
      <c r="V6" s="19">
        <f t="shared" si="3"/>
        <v>0</v>
      </c>
      <c r="W6" s="18"/>
      <c r="X6" s="19"/>
      <c r="Y6" s="19">
        <f t="shared" si="4"/>
        <v>0</v>
      </c>
      <c r="Z6" s="19">
        <f t="shared" si="5"/>
        <v>0</v>
      </c>
      <c r="AA6" s="19"/>
      <c r="AB6" s="19"/>
    </row>
    <row r="7" spans="1:28" ht="29.1">
      <c r="A7" s="4">
        <v>6</v>
      </c>
      <c r="B7" s="4" t="s">
        <v>28</v>
      </c>
      <c r="C7" s="4" t="s">
        <v>55</v>
      </c>
      <c r="D7" s="13" t="s">
        <v>56</v>
      </c>
      <c r="E7" s="13" t="s">
        <v>57</v>
      </c>
      <c r="F7" s="13" t="s">
        <v>43</v>
      </c>
      <c r="G7" s="65" t="s">
        <v>32</v>
      </c>
      <c r="H7" s="6"/>
      <c r="I7" s="16">
        <v>1081668</v>
      </c>
      <c r="J7" s="4">
        <v>1</v>
      </c>
      <c r="K7" s="21">
        <f t="shared" si="0"/>
        <v>1081668</v>
      </c>
      <c r="L7" s="7">
        <v>1</v>
      </c>
      <c r="M7" s="8">
        <f t="shared" si="1"/>
        <v>1081668</v>
      </c>
      <c r="N7" s="18">
        <v>1</v>
      </c>
      <c r="O7" s="127" t="s">
        <v>58</v>
      </c>
      <c r="P7" s="19"/>
      <c r="Q7" s="129">
        <v>1529727</v>
      </c>
      <c r="R7" s="19">
        <f t="shared" si="7"/>
        <v>1529727</v>
      </c>
      <c r="S7" s="18"/>
      <c r="T7" s="19"/>
      <c r="U7" s="19">
        <f t="shared" si="2"/>
        <v>0</v>
      </c>
      <c r="V7" s="19">
        <f t="shared" si="3"/>
        <v>0</v>
      </c>
      <c r="W7" s="18"/>
      <c r="X7" s="19"/>
      <c r="Y7" s="19">
        <f t="shared" si="4"/>
        <v>0</v>
      </c>
      <c r="Z7" s="19">
        <f t="shared" si="5"/>
        <v>0</v>
      </c>
      <c r="AA7" s="19"/>
      <c r="AB7" s="19"/>
    </row>
    <row r="8" spans="1:28" ht="29.1">
      <c r="A8" s="4">
        <v>7</v>
      </c>
      <c r="B8" s="4" t="s">
        <v>28</v>
      </c>
      <c r="C8" s="4" t="s">
        <v>59</v>
      </c>
      <c r="D8" s="13" t="s">
        <v>30</v>
      </c>
      <c r="E8" s="13" t="s">
        <v>60</v>
      </c>
      <c r="F8" s="13" t="s">
        <v>43</v>
      </c>
      <c r="G8" s="65" t="s">
        <v>32</v>
      </c>
      <c r="H8" s="6"/>
      <c r="I8" s="16">
        <v>472000</v>
      </c>
      <c r="J8" s="4">
        <v>1</v>
      </c>
      <c r="K8" s="21">
        <f t="shared" si="0"/>
        <v>472000</v>
      </c>
      <c r="L8" s="7">
        <v>1</v>
      </c>
      <c r="M8" s="8">
        <f t="shared" si="1"/>
        <v>472000</v>
      </c>
      <c r="N8" s="18">
        <v>2</v>
      </c>
      <c r="O8" s="130" t="s">
        <v>61</v>
      </c>
      <c r="P8" s="19"/>
      <c r="Q8" s="5">
        <v>472000</v>
      </c>
      <c r="R8" s="5">
        <f t="shared" si="7"/>
        <v>472000</v>
      </c>
      <c r="S8" s="18"/>
      <c r="T8" s="19"/>
      <c r="U8" s="19">
        <f t="shared" si="2"/>
        <v>0</v>
      </c>
      <c r="V8" s="19">
        <f t="shared" si="3"/>
        <v>0</v>
      </c>
      <c r="W8" s="18"/>
      <c r="X8" s="19"/>
      <c r="Y8" s="19">
        <f t="shared" si="4"/>
        <v>0</v>
      </c>
      <c r="Z8" s="19">
        <f t="shared" si="5"/>
        <v>0</v>
      </c>
      <c r="AA8" s="19"/>
      <c r="AB8" s="19"/>
    </row>
    <row r="9" spans="1:28" ht="43.5">
      <c r="A9" s="4">
        <v>8</v>
      </c>
      <c r="B9" s="4" t="s">
        <v>28</v>
      </c>
      <c r="C9" s="4" t="s">
        <v>62</v>
      </c>
      <c r="D9" s="13" t="s">
        <v>56</v>
      </c>
      <c r="E9" s="13" t="s">
        <v>60</v>
      </c>
      <c r="F9" s="13" t="s">
        <v>43</v>
      </c>
      <c r="G9" s="65" t="s">
        <v>32</v>
      </c>
      <c r="H9" s="6"/>
      <c r="I9" s="16">
        <v>168498</v>
      </c>
      <c r="J9" s="4">
        <v>2</v>
      </c>
      <c r="K9" s="21">
        <f t="shared" si="0"/>
        <v>336996</v>
      </c>
      <c r="L9" s="7">
        <v>1</v>
      </c>
      <c r="M9" s="8">
        <f t="shared" si="1"/>
        <v>168498</v>
      </c>
      <c r="N9" s="18">
        <v>1</v>
      </c>
      <c r="O9" s="35" t="s">
        <v>63</v>
      </c>
      <c r="P9" s="19"/>
      <c r="Q9" s="5">
        <v>357600</v>
      </c>
      <c r="R9" s="5">
        <f t="shared" si="7"/>
        <v>357600</v>
      </c>
      <c r="S9" s="18"/>
      <c r="T9" s="19"/>
      <c r="U9" s="19">
        <f t="shared" si="2"/>
        <v>0</v>
      </c>
      <c r="V9" s="19">
        <f t="shared" si="3"/>
        <v>0</v>
      </c>
      <c r="W9" s="18"/>
      <c r="X9" s="19"/>
      <c r="Y9" s="19">
        <f t="shared" si="4"/>
        <v>0</v>
      </c>
      <c r="Z9" s="19">
        <f t="shared" si="5"/>
        <v>0</v>
      </c>
      <c r="AA9" s="19"/>
      <c r="AB9" s="19"/>
    </row>
    <row r="10" spans="1:28" ht="29.1">
      <c r="A10" s="4">
        <v>9</v>
      </c>
      <c r="B10" s="4" t="s">
        <v>50</v>
      </c>
      <c r="C10" s="4" t="s">
        <v>64</v>
      </c>
      <c r="D10" s="13" t="s">
        <v>30</v>
      </c>
      <c r="E10" s="13" t="s">
        <v>65</v>
      </c>
      <c r="F10" s="13" t="s">
        <v>43</v>
      </c>
      <c r="G10" s="65" t="s">
        <v>32</v>
      </c>
      <c r="H10" s="6"/>
      <c r="I10" s="16">
        <v>123900</v>
      </c>
      <c r="J10" s="4">
        <v>1</v>
      </c>
      <c r="K10" s="21">
        <f t="shared" si="0"/>
        <v>123900</v>
      </c>
      <c r="L10" s="7">
        <v>1</v>
      </c>
      <c r="M10" s="8">
        <f t="shared" si="1"/>
        <v>123900</v>
      </c>
      <c r="N10" s="18">
        <v>3</v>
      </c>
      <c r="O10" s="18"/>
      <c r="P10" s="19"/>
      <c r="Q10" s="19">
        <f t="shared" si="6"/>
        <v>0</v>
      </c>
      <c r="R10" s="19">
        <f t="shared" si="7"/>
        <v>0</v>
      </c>
      <c r="S10" s="18"/>
      <c r="T10" s="19"/>
      <c r="U10" s="19">
        <f t="shared" si="2"/>
        <v>0</v>
      </c>
      <c r="V10" s="19">
        <f t="shared" si="3"/>
        <v>0</v>
      </c>
      <c r="W10" s="18"/>
      <c r="X10" s="19"/>
      <c r="Y10" s="19">
        <f t="shared" si="4"/>
        <v>0</v>
      </c>
      <c r="Z10" s="19">
        <f t="shared" si="5"/>
        <v>0</v>
      </c>
      <c r="AA10" s="19"/>
      <c r="AB10" s="19"/>
    </row>
    <row r="11" spans="1:28" ht="29.1">
      <c r="A11" s="4">
        <v>10</v>
      </c>
      <c r="B11" s="4" t="s">
        <v>50</v>
      </c>
      <c r="C11" s="4" t="s">
        <v>66</v>
      </c>
      <c r="D11" s="13" t="s">
        <v>30</v>
      </c>
      <c r="E11" s="13" t="s">
        <v>67</v>
      </c>
      <c r="F11" s="13" t="s">
        <v>43</v>
      </c>
      <c r="G11" s="65" t="s">
        <v>32</v>
      </c>
      <c r="H11" s="6"/>
      <c r="I11" s="16">
        <v>70853</v>
      </c>
      <c r="J11" s="4">
        <v>1</v>
      </c>
      <c r="K11" s="21">
        <f t="shared" si="0"/>
        <v>70853</v>
      </c>
      <c r="L11" s="7">
        <v>1</v>
      </c>
      <c r="M11" s="8">
        <f t="shared" si="1"/>
        <v>70853</v>
      </c>
      <c r="N11" s="18">
        <v>1</v>
      </c>
      <c r="O11" s="18"/>
      <c r="P11" s="19"/>
      <c r="Q11" s="19">
        <f t="shared" si="6"/>
        <v>0</v>
      </c>
      <c r="R11" s="19">
        <f t="shared" si="7"/>
        <v>0</v>
      </c>
      <c r="S11" s="18"/>
      <c r="T11" s="19"/>
      <c r="U11" s="19">
        <f t="shared" si="2"/>
        <v>0</v>
      </c>
      <c r="V11" s="19">
        <f t="shared" si="3"/>
        <v>0</v>
      </c>
      <c r="W11" s="18"/>
      <c r="X11" s="19"/>
      <c r="Y11" s="19">
        <f t="shared" si="4"/>
        <v>0</v>
      </c>
      <c r="Z11" s="19">
        <f t="shared" si="5"/>
        <v>0</v>
      </c>
      <c r="AA11" s="19"/>
      <c r="AB11" s="19"/>
    </row>
    <row r="12" spans="1:28" ht="29.1">
      <c r="A12" s="4">
        <v>11</v>
      </c>
      <c r="B12" s="4" t="s">
        <v>28</v>
      </c>
      <c r="C12" s="4" t="s">
        <v>68</v>
      </c>
      <c r="D12" s="13" t="s">
        <v>56</v>
      </c>
      <c r="E12" s="13" t="s">
        <v>69</v>
      </c>
      <c r="F12" s="13" t="s">
        <v>43</v>
      </c>
      <c r="G12" s="65" t="s">
        <v>32</v>
      </c>
      <c r="H12" s="6"/>
      <c r="I12" s="16">
        <v>64430</v>
      </c>
      <c r="J12" s="4">
        <v>1</v>
      </c>
      <c r="K12" s="21">
        <f t="shared" si="0"/>
        <v>64430</v>
      </c>
      <c r="L12" s="7">
        <v>1</v>
      </c>
      <c r="M12" s="8">
        <f t="shared" si="1"/>
        <v>64430</v>
      </c>
      <c r="N12" s="18">
        <v>1</v>
      </c>
      <c r="O12" s="18" t="s">
        <v>70</v>
      </c>
      <c r="P12" s="88">
        <v>5133</v>
      </c>
      <c r="Q12" s="5">
        <f>P12*86</f>
        <v>441438</v>
      </c>
      <c r="R12" s="5">
        <f>Q12*L12</f>
        <v>441438</v>
      </c>
      <c r="S12" s="18" t="s">
        <v>71</v>
      </c>
      <c r="T12" s="5"/>
      <c r="U12" s="5">
        <f t="shared" si="2"/>
        <v>0</v>
      </c>
      <c r="V12" s="5">
        <f t="shared" si="3"/>
        <v>0</v>
      </c>
      <c r="W12" s="18" t="s">
        <v>72</v>
      </c>
      <c r="X12" s="19"/>
      <c r="Y12" s="19">
        <f t="shared" si="4"/>
        <v>0</v>
      </c>
      <c r="Z12" s="19">
        <f t="shared" si="5"/>
        <v>0</v>
      </c>
      <c r="AA12" s="19"/>
      <c r="AB12" s="19"/>
    </row>
    <row r="13" spans="1:28" ht="29.1">
      <c r="A13" s="4">
        <v>12</v>
      </c>
      <c r="B13" s="4" t="s">
        <v>28</v>
      </c>
      <c r="C13" s="4" t="s">
        <v>73</v>
      </c>
      <c r="D13" s="13" t="s">
        <v>30</v>
      </c>
      <c r="E13" s="13" t="s">
        <v>74</v>
      </c>
      <c r="F13" s="13" t="s">
        <v>43</v>
      </c>
      <c r="G13" s="65" t="s">
        <v>32</v>
      </c>
      <c r="H13" s="6"/>
      <c r="I13" s="16">
        <v>5000</v>
      </c>
      <c r="J13" s="4">
        <v>1</v>
      </c>
      <c r="K13" s="21">
        <f t="shared" si="0"/>
        <v>5000</v>
      </c>
      <c r="L13" s="7">
        <v>1</v>
      </c>
      <c r="M13" s="8">
        <f t="shared" si="1"/>
        <v>5000</v>
      </c>
      <c r="N13" s="18">
        <v>3</v>
      </c>
      <c r="O13" s="18" t="s">
        <v>75</v>
      </c>
      <c r="P13" s="19"/>
      <c r="Q13" s="19">
        <v>4484</v>
      </c>
      <c r="R13" s="19">
        <f t="shared" si="7"/>
        <v>4484</v>
      </c>
      <c r="S13" s="18"/>
      <c r="T13" s="19"/>
      <c r="U13" s="19">
        <f t="shared" si="2"/>
        <v>0</v>
      </c>
      <c r="V13" s="19">
        <f t="shared" si="3"/>
        <v>0</v>
      </c>
      <c r="W13" s="18"/>
      <c r="X13" s="19"/>
      <c r="Y13" s="19">
        <f t="shared" si="4"/>
        <v>0</v>
      </c>
      <c r="Z13" s="19">
        <f t="shared" si="5"/>
        <v>0</v>
      </c>
      <c r="AA13" s="19"/>
      <c r="AB13" s="19"/>
    </row>
    <row r="14" spans="1:28" s="12" customFormat="1" ht="29.1">
      <c r="A14" s="9">
        <v>13</v>
      </c>
      <c r="B14" s="9" t="s">
        <v>50</v>
      </c>
      <c r="C14" s="9" t="s">
        <v>76</v>
      </c>
      <c r="D14" s="9" t="s">
        <v>52</v>
      </c>
      <c r="E14" s="9" t="s">
        <v>77</v>
      </c>
      <c r="F14" s="9" t="s">
        <v>54</v>
      </c>
      <c r="G14" s="9" t="s">
        <v>32</v>
      </c>
      <c r="H14" s="9"/>
      <c r="I14" s="10">
        <v>2700000</v>
      </c>
      <c r="J14" s="9">
        <v>1</v>
      </c>
      <c r="K14" s="55">
        <f t="shared" si="0"/>
        <v>2700000</v>
      </c>
      <c r="L14" s="11">
        <v>1</v>
      </c>
      <c r="M14" s="10">
        <f t="shared" si="1"/>
        <v>2700000</v>
      </c>
      <c r="N14" s="56">
        <v>1</v>
      </c>
      <c r="O14" s="56"/>
      <c r="P14" s="64"/>
      <c r="Q14" s="64">
        <f t="shared" si="6"/>
        <v>0</v>
      </c>
      <c r="R14" s="64">
        <f t="shared" si="7"/>
        <v>0</v>
      </c>
      <c r="S14" s="56"/>
      <c r="T14" s="64"/>
      <c r="U14" s="64">
        <f t="shared" si="2"/>
        <v>0</v>
      </c>
      <c r="V14" s="64">
        <f t="shared" si="3"/>
        <v>0</v>
      </c>
      <c r="W14" s="56"/>
      <c r="X14" s="64"/>
      <c r="Y14" s="64">
        <f t="shared" si="4"/>
        <v>0</v>
      </c>
      <c r="Z14" s="64">
        <f t="shared" si="5"/>
        <v>0</v>
      </c>
      <c r="AA14" s="64"/>
      <c r="AB14" s="80"/>
    </row>
    <row r="15" spans="1:28" ht="54" customHeight="1">
      <c r="A15" s="4">
        <v>14</v>
      </c>
      <c r="B15" s="4" t="s">
        <v>28</v>
      </c>
      <c r="C15" s="13" t="s">
        <v>78</v>
      </c>
      <c r="D15" s="13" t="s">
        <v>79</v>
      </c>
      <c r="E15" s="13" t="s">
        <v>80</v>
      </c>
      <c r="F15" s="13" t="s">
        <v>81</v>
      </c>
      <c r="G15" s="65" t="s">
        <v>32</v>
      </c>
      <c r="H15" s="6"/>
      <c r="I15" s="16">
        <v>1000000</v>
      </c>
      <c r="J15" s="4">
        <v>2</v>
      </c>
      <c r="K15" s="21">
        <f t="shared" si="0"/>
        <v>2000000</v>
      </c>
      <c r="L15" s="7">
        <v>2</v>
      </c>
      <c r="M15" s="8">
        <f t="shared" si="1"/>
        <v>2000000</v>
      </c>
      <c r="N15" s="18">
        <v>4</v>
      </c>
      <c r="O15" s="18"/>
      <c r="P15" s="19"/>
      <c r="Q15" s="19"/>
      <c r="R15" s="19"/>
      <c r="S15" s="18"/>
      <c r="T15" s="19"/>
      <c r="U15" s="19">
        <f t="shared" si="2"/>
        <v>0</v>
      </c>
      <c r="V15" s="19">
        <f>U15*P56</f>
        <v>0</v>
      </c>
      <c r="W15" s="18"/>
      <c r="X15" s="19"/>
      <c r="Y15" s="19">
        <f t="shared" si="4"/>
        <v>0</v>
      </c>
      <c r="Z15" s="19">
        <f t="shared" si="5"/>
        <v>0</v>
      </c>
      <c r="AA15" s="19"/>
      <c r="AB15" s="19"/>
    </row>
    <row r="16" spans="1:28" ht="29.1">
      <c r="A16" s="4">
        <v>15</v>
      </c>
      <c r="B16" s="4" t="s">
        <v>50</v>
      </c>
      <c r="C16" s="4" t="s">
        <v>82</v>
      </c>
      <c r="D16" s="13" t="s">
        <v>79</v>
      </c>
      <c r="E16" s="13" t="s">
        <v>80</v>
      </c>
      <c r="F16" s="13" t="s">
        <v>81</v>
      </c>
      <c r="G16" s="65" t="s">
        <v>32</v>
      </c>
      <c r="H16" s="6"/>
      <c r="I16" s="16">
        <v>560000</v>
      </c>
      <c r="J16" s="4">
        <v>1</v>
      </c>
      <c r="K16" s="21">
        <f t="shared" si="0"/>
        <v>560000</v>
      </c>
      <c r="L16" s="7">
        <v>1</v>
      </c>
      <c r="M16" s="8">
        <f t="shared" si="1"/>
        <v>560000</v>
      </c>
      <c r="N16" s="18">
        <v>4</v>
      </c>
      <c r="O16" s="18"/>
      <c r="P16" s="19"/>
      <c r="Q16" s="19"/>
      <c r="R16" s="19"/>
      <c r="S16" s="18"/>
      <c r="T16" s="19"/>
      <c r="U16" s="19"/>
      <c r="V16" s="19">
        <f>U21*P16</f>
        <v>0</v>
      </c>
      <c r="W16" s="18"/>
      <c r="X16" s="19"/>
      <c r="Y16" s="19">
        <f t="shared" si="4"/>
        <v>0</v>
      </c>
      <c r="Z16" s="19">
        <f t="shared" si="5"/>
        <v>0</v>
      </c>
      <c r="AA16" s="19"/>
      <c r="AB16" s="19"/>
    </row>
    <row r="17" spans="1:28" ht="29.1">
      <c r="A17" s="4">
        <v>16</v>
      </c>
      <c r="B17" s="4" t="s">
        <v>28</v>
      </c>
      <c r="C17" s="4" t="s">
        <v>83</v>
      </c>
      <c r="D17" s="13" t="s">
        <v>52</v>
      </c>
      <c r="E17" s="13" t="s">
        <v>57</v>
      </c>
      <c r="F17" s="13" t="s">
        <v>54</v>
      </c>
      <c r="G17" s="65" t="s">
        <v>32</v>
      </c>
      <c r="H17" s="6"/>
      <c r="I17" s="16">
        <v>350000</v>
      </c>
      <c r="J17" s="4">
        <v>2</v>
      </c>
      <c r="K17" s="21">
        <f t="shared" si="0"/>
        <v>700000</v>
      </c>
      <c r="L17" s="7">
        <v>1</v>
      </c>
      <c r="M17" s="8">
        <f t="shared" si="1"/>
        <v>350000</v>
      </c>
      <c r="N17" s="18">
        <v>1</v>
      </c>
      <c r="O17" s="18" t="s">
        <v>84</v>
      </c>
      <c r="P17" s="19"/>
      <c r="Q17" s="5">
        <v>364980</v>
      </c>
      <c r="R17" s="5">
        <f t="shared" si="7"/>
        <v>364980</v>
      </c>
      <c r="S17" s="18"/>
      <c r="T17" s="19"/>
      <c r="U17" s="19">
        <f t="shared" si="2"/>
        <v>0</v>
      </c>
      <c r="V17" s="19">
        <f t="shared" si="3"/>
        <v>0</v>
      </c>
      <c r="W17" s="18"/>
      <c r="X17" s="19"/>
      <c r="Y17" s="19">
        <f t="shared" si="4"/>
        <v>0</v>
      </c>
      <c r="Z17" s="19">
        <f t="shared" si="5"/>
        <v>0</v>
      </c>
      <c r="AA17" s="19"/>
      <c r="AB17" s="19"/>
    </row>
    <row r="18" spans="1:28" ht="63" customHeight="1">
      <c r="A18" s="4">
        <v>17</v>
      </c>
      <c r="B18" s="4" t="s">
        <v>85</v>
      </c>
      <c r="C18" s="4" t="s">
        <v>86</v>
      </c>
      <c r="D18" s="13" t="s">
        <v>87</v>
      </c>
      <c r="E18" s="13" t="s">
        <v>88</v>
      </c>
      <c r="F18" s="4" t="s">
        <v>89</v>
      </c>
      <c r="G18" s="65" t="s">
        <v>32</v>
      </c>
      <c r="H18" s="92">
        <v>4583.8999999999996</v>
      </c>
      <c r="I18" s="16">
        <v>250000</v>
      </c>
      <c r="J18" s="4">
        <v>2</v>
      </c>
      <c r="K18" s="21">
        <f t="shared" si="0"/>
        <v>500000</v>
      </c>
      <c r="L18" s="7">
        <v>2</v>
      </c>
      <c r="M18" s="8">
        <f t="shared" si="1"/>
        <v>500000</v>
      </c>
      <c r="N18" s="18">
        <v>1</v>
      </c>
      <c r="O18" s="18" t="s">
        <v>90</v>
      </c>
      <c r="P18" s="92">
        <v>4583.8999999999996</v>
      </c>
      <c r="Q18" s="19">
        <f t="shared" si="6"/>
        <v>394215.39999999997</v>
      </c>
      <c r="R18" s="19">
        <f t="shared" si="7"/>
        <v>788430.79999999993</v>
      </c>
      <c r="S18" s="18"/>
      <c r="T18" s="19"/>
      <c r="U18" s="19">
        <f t="shared" si="2"/>
        <v>0</v>
      </c>
      <c r="V18" s="19">
        <f t="shared" si="3"/>
        <v>0</v>
      </c>
      <c r="W18" s="18"/>
      <c r="X18" s="19"/>
      <c r="Y18" s="19">
        <f t="shared" si="4"/>
        <v>0</v>
      </c>
      <c r="Z18" s="19">
        <f t="shared" si="5"/>
        <v>0</v>
      </c>
      <c r="AA18" s="19"/>
      <c r="AB18" s="19"/>
    </row>
    <row r="19" spans="1:28" ht="45.95" customHeight="1">
      <c r="A19" s="4">
        <v>18</v>
      </c>
      <c r="B19" s="4" t="s">
        <v>85</v>
      </c>
      <c r="C19" s="4" t="s">
        <v>91</v>
      </c>
      <c r="D19" s="13" t="s">
        <v>87</v>
      </c>
      <c r="E19" s="13" t="s">
        <v>88</v>
      </c>
      <c r="F19" s="4" t="s">
        <v>89</v>
      </c>
      <c r="G19" s="65" t="s">
        <v>32</v>
      </c>
      <c r="H19" s="92">
        <v>3447.7</v>
      </c>
      <c r="I19" s="16">
        <v>1000000</v>
      </c>
      <c r="J19" s="4">
        <v>1</v>
      </c>
      <c r="K19" s="21">
        <f t="shared" si="0"/>
        <v>1000000</v>
      </c>
      <c r="L19" s="7">
        <v>1</v>
      </c>
      <c r="M19" s="8">
        <f t="shared" si="1"/>
        <v>1000000</v>
      </c>
      <c r="N19" s="18">
        <v>1</v>
      </c>
      <c r="O19" s="18" t="s">
        <v>90</v>
      </c>
      <c r="P19" s="92">
        <v>3447.7</v>
      </c>
      <c r="Q19" s="19">
        <f t="shared" si="6"/>
        <v>296502.2</v>
      </c>
      <c r="R19" s="19">
        <f t="shared" si="7"/>
        <v>296502.2</v>
      </c>
      <c r="S19" s="18"/>
      <c r="T19" s="19"/>
      <c r="U19" s="19">
        <f t="shared" si="2"/>
        <v>0</v>
      </c>
      <c r="V19" s="19">
        <f t="shared" si="3"/>
        <v>0</v>
      </c>
      <c r="W19" s="18"/>
      <c r="X19" s="19"/>
      <c r="Y19" s="19">
        <f t="shared" si="4"/>
        <v>0</v>
      </c>
      <c r="Z19" s="19">
        <f t="shared" si="5"/>
        <v>0</v>
      </c>
      <c r="AA19" s="19"/>
      <c r="AB19" s="19"/>
    </row>
    <row r="20" spans="1:28" ht="29.1">
      <c r="A20" s="4">
        <v>19</v>
      </c>
      <c r="B20" s="4" t="s">
        <v>28</v>
      </c>
      <c r="C20" s="4" t="s">
        <v>92</v>
      </c>
      <c r="D20" s="13" t="s">
        <v>93</v>
      </c>
      <c r="E20" s="4" t="s">
        <v>54</v>
      </c>
      <c r="F20" s="4" t="s">
        <v>54</v>
      </c>
      <c r="G20" s="65" t="s">
        <v>32</v>
      </c>
      <c r="H20" s="6"/>
      <c r="I20" s="16">
        <v>355928</v>
      </c>
      <c r="J20" s="4">
        <v>1</v>
      </c>
      <c r="K20" s="21">
        <f t="shared" si="0"/>
        <v>355928</v>
      </c>
      <c r="L20" s="7">
        <v>1</v>
      </c>
      <c r="M20" s="8">
        <f t="shared" si="1"/>
        <v>355928</v>
      </c>
      <c r="N20" s="18">
        <v>1</v>
      </c>
      <c r="O20" s="18"/>
      <c r="P20" s="19"/>
      <c r="Q20" s="19">
        <f t="shared" si="6"/>
        <v>0</v>
      </c>
      <c r="R20" s="19">
        <f t="shared" si="7"/>
        <v>0</v>
      </c>
      <c r="S20" s="18"/>
      <c r="T20" s="19"/>
      <c r="U20" s="19">
        <f t="shared" si="2"/>
        <v>0</v>
      </c>
      <c r="V20" s="19">
        <f t="shared" si="3"/>
        <v>0</v>
      </c>
      <c r="W20" s="18"/>
      <c r="X20" s="19"/>
      <c r="Y20" s="19">
        <f t="shared" si="4"/>
        <v>0</v>
      </c>
      <c r="Z20" s="19">
        <f t="shared" si="5"/>
        <v>0</v>
      </c>
      <c r="AA20" s="19"/>
      <c r="AB20" s="19"/>
    </row>
    <row r="21" spans="1:28" ht="29.1">
      <c r="A21" s="4">
        <v>20</v>
      </c>
      <c r="B21" s="4" t="s">
        <v>28</v>
      </c>
      <c r="C21" s="4" t="s">
        <v>94</v>
      </c>
      <c r="D21" s="13" t="s">
        <v>87</v>
      </c>
      <c r="E21" s="13" t="s">
        <v>95</v>
      </c>
      <c r="F21" s="4" t="s">
        <v>89</v>
      </c>
      <c r="G21" s="65" t="s">
        <v>32</v>
      </c>
      <c r="H21" s="6"/>
      <c r="I21" s="16">
        <v>350000</v>
      </c>
      <c r="J21" s="4">
        <v>1</v>
      </c>
      <c r="K21" s="21">
        <f t="shared" si="0"/>
        <v>350000</v>
      </c>
      <c r="L21" s="7">
        <v>1</v>
      </c>
      <c r="M21" s="8">
        <f t="shared" si="1"/>
        <v>350000</v>
      </c>
      <c r="N21" s="18">
        <v>3</v>
      </c>
      <c r="O21" s="18" t="s">
        <v>96</v>
      </c>
      <c r="P21" s="19"/>
      <c r="Q21" s="19">
        <v>197000</v>
      </c>
      <c r="R21" s="87">
        <f>Q21*L21</f>
        <v>197000</v>
      </c>
      <c r="S21" s="18" t="s">
        <v>97</v>
      </c>
      <c r="T21" s="19"/>
      <c r="U21" s="84">
        <v>704155.2</v>
      </c>
      <c r="V21" s="87">
        <f>U21*L21</f>
        <v>704155.2</v>
      </c>
      <c r="W21" s="18"/>
      <c r="X21" s="19"/>
      <c r="Y21" s="19">
        <f t="shared" si="4"/>
        <v>0</v>
      </c>
      <c r="Z21" s="19">
        <f t="shared" si="5"/>
        <v>0</v>
      </c>
      <c r="AA21" s="19"/>
      <c r="AB21" s="19"/>
    </row>
    <row r="22" spans="1:28" s="14" customFormat="1" ht="29.1">
      <c r="A22" s="4">
        <v>21</v>
      </c>
      <c r="B22" s="5" t="s">
        <v>85</v>
      </c>
      <c r="C22" s="4" t="s">
        <v>98</v>
      </c>
      <c r="D22" s="13" t="s">
        <v>99</v>
      </c>
      <c r="E22" s="13" t="s">
        <v>88</v>
      </c>
      <c r="F22" s="4" t="s">
        <v>89</v>
      </c>
      <c r="G22" s="65" t="s">
        <v>32</v>
      </c>
      <c r="H22" s="92">
        <v>2500</v>
      </c>
      <c r="I22" s="16">
        <v>320000</v>
      </c>
      <c r="J22" s="4">
        <v>1</v>
      </c>
      <c r="K22" s="21">
        <f t="shared" si="0"/>
        <v>320000</v>
      </c>
      <c r="L22" s="7">
        <v>1</v>
      </c>
      <c r="M22" s="8">
        <f t="shared" si="1"/>
        <v>320000</v>
      </c>
      <c r="N22" s="18">
        <v>1</v>
      </c>
      <c r="O22" s="18" t="s">
        <v>90</v>
      </c>
      <c r="P22" s="92">
        <v>2500</v>
      </c>
      <c r="Q22" s="19">
        <f t="shared" si="6"/>
        <v>215000</v>
      </c>
      <c r="R22" s="19">
        <f t="shared" si="7"/>
        <v>215000</v>
      </c>
      <c r="S22" s="18"/>
      <c r="T22" s="19"/>
      <c r="U22" s="19">
        <f t="shared" si="2"/>
        <v>0</v>
      </c>
      <c r="V22" s="19">
        <f t="shared" si="3"/>
        <v>0</v>
      </c>
      <c r="W22" s="18"/>
      <c r="X22" s="19"/>
      <c r="Y22" s="19">
        <f t="shared" si="4"/>
        <v>0</v>
      </c>
      <c r="Z22" s="19">
        <f t="shared" si="5"/>
        <v>0</v>
      </c>
      <c r="AA22" s="19"/>
      <c r="AB22" s="81"/>
    </row>
    <row r="23" spans="1:28" ht="29.1">
      <c r="A23" s="4">
        <v>22</v>
      </c>
      <c r="B23" s="5" t="s">
        <v>85</v>
      </c>
      <c r="C23" s="4" t="s">
        <v>100</v>
      </c>
      <c r="D23" s="13" t="s">
        <v>87</v>
      </c>
      <c r="E23" s="13" t="s">
        <v>88</v>
      </c>
      <c r="F23" s="4" t="s">
        <v>89</v>
      </c>
      <c r="G23" s="65" t="s">
        <v>32</v>
      </c>
      <c r="H23" s="92">
        <v>7000</v>
      </c>
      <c r="I23" s="16">
        <v>300000</v>
      </c>
      <c r="J23" s="4">
        <v>1</v>
      </c>
      <c r="K23" s="21">
        <f t="shared" si="0"/>
        <v>300000</v>
      </c>
      <c r="L23" s="7">
        <v>1</v>
      </c>
      <c r="M23" s="8">
        <f t="shared" si="1"/>
        <v>300000</v>
      </c>
      <c r="N23" s="18">
        <v>1</v>
      </c>
      <c r="O23" s="18" t="s">
        <v>90</v>
      </c>
      <c r="P23" s="92">
        <v>7000</v>
      </c>
      <c r="Q23" s="19">
        <f t="shared" si="6"/>
        <v>602000</v>
      </c>
      <c r="R23" s="19">
        <f t="shared" si="7"/>
        <v>602000</v>
      </c>
      <c r="S23" s="18"/>
      <c r="T23" s="19"/>
      <c r="U23" s="19">
        <f t="shared" si="2"/>
        <v>0</v>
      </c>
      <c r="V23" s="19">
        <f t="shared" si="3"/>
        <v>0</v>
      </c>
      <c r="W23" s="18"/>
      <c r="X23" s="19"/>
      <c r="Y23" s="19">
        <f t="shared" si="4"/>
        <v>0</v>
      </c>
      <c r="Z23" s="19">
        <f t="shared" si="5"/>
        <v>0</v>
      </c>
      <c r="AA23" s="19"/>
      <c r="AB23" s="19"/>
    </row>
    <row r="24" spans="1:28" ht="29.1">
      <c r="A24" s="4">
        <v>23</v>
      </c>
      <c r="B24" s="4" t="s">
        <v>28</v>
      </c>
      <c r="C24" s="4" t="s">
        <v>101</v>
      </c>
      <c r="D24" s="13" t="s">
        <v>52</v>
      </c>
      <c r="E24" s="66" t="s">
        <v>102</v>
      </c>
      <c r="F24" s="13" t="s">
        <v>54</v>
      </c>
      <c r="G24" s="65" t="s">
        <v>32</v>
      </c>
      <c r="H24" s="6"/>
      <c r="I24" s="16">
        <v>115000</v>
      </c>
      <c r="J24" s="4">
        <v>2</v>
      </c>
      <c r="K24" s="21">
        <f t="shared" si="0"/>
        <v>230000</v>
      </c>
      <c r="L24" s="7">
        <v>1</v>
      </c>
      <c r="M24" s="8">
        <f t="shared" si="1"/>
        <v>115000</v>
      </c>
      <c r="N24" s="18">
        <v>1</v>
      </c>
      <c r="O24" s="35" t="s">
        <v>103</v>
      </c>
      <c r="P24" s="98">
        <v>4072</v>
      </c>
      <c r="Q24" s="98">
        <f>P24*100</f>
        <v>407200</v>
      </c>
      <c r="R24" s="98">
        <f>Q24*N24</f>
        <v>407200</v>
      </c>
      <c r="S24" s="127" t="s">
        <v>104</v>
      </c>
      <c r="T24" s="84">
        <v>10051.280000000001</v>
      </c>
      <c r="U24" s="19">
        <f>T24*86</f>
        <v>864410.08000000007</v>
      </c>
      <c r="V24" s="19">
        <f>U24*L24</f>
        <v>864410.08000000007</v>
      </c>
      <c r="W24" s="18"/>
      <c r="X24" s="19"/>
      <c r="Y24" s="19">
        <f t="shared" si="4"/>
        <v>0</v>
      </c>
      <c r="Z24" s="19" t="e">
        <f>Y24*#REF!</f>
        <v>#REF!</v>
      </c>
      <c r="AA24" s="19"/>
      <c r="AB24" s="19"/>
    </row>
    <row r="25" spans="1:28" ht="43.5">
      <c r="A25" s="4">
        <v>24</v>
      </c>
      <c r="B25" s="4" t="s">
        <v>85</v>
      </c>
      <c r="C25" s="4" t="s">
        <v>105</v>
      </c>
      <c r="D25" s="13" t="s">
        <v>106</v>
      </c>
      <c r="E25" s="13" t="s">
        <v>88</v>
      </c>
      <c r="F25" s="4" t="s">
        <v>89</v>
      </c>
      <c r="G25" s="67" t="s">
        <v>107</v>
      </c>
      <c r="H25" s="92">
        <v>1497</v>
      </c>
      <c r="I25" s="16">
        <v>110000</v>
      </c>
      <c r="J25" s="4">
        <v>2</v>
      </c>
      <c r="K25" s="21">
        <f t="shared" si="0"/>
        <v>220000</v>
      </c>
      <c r="L25" s="7">
        <v>3</v>
      </c>
      <c r="M25" s="8">
        <f t="shared" si="1"/>
        <v>330000</v>
      </c>
      <c r="N25" s="18">
        <v>1</v>
      </c>
      <c r="O25" s="18" t="s">
        <v>90</v>
      </c>
      <c r="P25" s="92">
        <v>1497</v>
      </c>
      <c r="Q25" s="19">
        <f t="shared" si="6"/>
        <v>128742</v>
      </c>
      <c r="R25" s="19">
        <f t="shared" si="7"/>
        <v>386226</v>
      </c>
      <c r="S25" s="18"/>
      <c r="T25" s="19"/>
      <c r="U25" s="19">
        <f t="shared" si="2"/>
        <v>0</v>
      </c>
      <c r="V25" s="19">
        <f t="shared" si="3"/>
        <v>0</v>
      </c>
      <c r="W25" s="18"/>
      <c r="X25" s="19"/>
      <c r="Y25" s="19">
        <f t="shared" si="4"/>
        <v>0</v>
      </c>
      <c r="Z25" s="19">
        <f t="shared" si="5"/>
        <v>0</v>
      </c>
      <c r="AA25" s="19"/>
      <c r="AB25" s="19"/>
    </row>
    <row r="26" spans="1:28" ht="29.1">
      <c r="A26" s="4">
        <v>25</v>
      </c>
      <c r="B26" s="4" t="s">
        <v>85</v>
      </c>
      <c r="C26" s="4" t="s">
        <v>108</v>
      </c>
      <c r="D26" s="13" t="s">
        <v>106</v>
      </c>
      <c r="E26" s="13" t="s">
        <v>88</v>
      </c>
      <c r="F26" s="4" t="s">
        <v>89</v>
      </c>
      <c r="G26" s="65" t="s">
        <v>32</v>
      </c>
      <c r="H26" s="95">
        <v>150</v>
      </c>
      <c r="I26" s="16">
        <v>80000</v>
      </c>
      <c r="J26" s="4">
        <v>1</v>
      </c>
      <c r="K26" s="21">
        <f t="shared" si="0"/>
        <v>80000</v>
      </c>
      <c r="L26" s="7">
        <v>1</v>
      </c>
      <c r="M26" s="8">
        <f t="shared" si="1"/>
        <v>80000</v>
      </c>
      <c r="N26" s="18">
        <v>1</v>
      </c>
      <c r="O26" s="18" t="s">
        <v>90</v>
      </c>
      <c r="P26" s="95">
        <v>150</v>
      </c>
      <c r="Q26" s="19">
        <f t="shared" si="6"/>
        <v>12900</v>
      </c>
      <c r="R26" s="19">
        <f t="shared" si="7"/>
        <v>12900</v>
      </c>
      <c r="S26" s="18"/>
      <c r="T26" s="19"/>
      <c r="U26" s="19">
        <f t="shared" si="2"/>
        <v>0</v>
      </c>
      <c r="V26" s="19">
        <f t="shared" si="3"/>
        <v>0</v>
      </c>
      <c r="W26" s="18"/>
      <c r="X26" s="19"/>
      <c r="Y26" s="19">
        <f t="shared" si="4"/>
        <v>0</v>
      </c>
      <c r="Z26" s="19">
        <f t="shared" si="5"/>
        <v>0</v>
      </c>
      <c r="AA26" s="19"/>
      <c r="AB26" s="19"/>
    </row>
    <row r="27" spans="1:28" ht="29.1">
      <c r="A27" s="4">
        <v>26</v>
      </c>
      <c r="B27" s="4" t="s">
        <v>85</v>
      </c>
      <c r="C27" s="4" t="s">
        <v>109</v>
      </c>
      <c r="D27" s="13" t="s">
        <v>52</v>
      </c>
      <c r="E27" s="13" t="s">
        <v>110</v>
      </c>
      <c r="F27" s="13" t="s">
        <v>54</v>
      </c>
      <c r="G27" s="65" t="s">
        <v>32</v>
      </c>
      <c r="H27" s="6"/>
      <c r="I27" s="16">
        <v>50000</v>
      </c>
      <c r="J27" s="4">
        <v>2</v>
      </c>
      <c r="K27" s="21">
        <f t="shared" si="0"/>
        <v>100000</v>
      </c>
      <c r="L27" s="7">
        <v>2</v>
      </c>
      <c r="M27" s="8">
        <f t="shared" si="1"/>
        <v>100000</v>
      </c>
      <c r="N27" s="18">
        <v>4</v>
      </c>
      <c r="O27" s="18" t="s">
        <v>46</v>
      </c>
      <c r="P27" s="89">
        <v>3280</v>
      </c>
      <c r="Q27" s="19">
        <f t="shared" si="6"/>
        <v>282080</v>
      </c>
      <c r="R27" s="19">
        <f>Q27*L27</f>
        <v>564160</v>
      </c>
      <c r="S27" s="18" t="s">
        <v>111</v>
      </c>
      <c r="T27" s="19">
        <v>0</v>
      </c>
      <c r="U27" s="19">
        <v>190953</v>
      </c>
      <c r="V27" s="87">
        <f>U27*L27</f>
        <v>381906</v>
      </c>
      <c r="W27" s="18"/>
      <c r="X27" s="19"/>
      <c r="Y27" s="19">
        <f t="shared" si="4"/>
        <v>0</v>
      </c>
      <c r="Z27" s="19">
        <f t="shared" si="5"/>
        <v>0</v>
      </c>
      <c r="AA27" s="19"/>
      <c r="AB27" s="19"/>
    </row>
    <row r="28" spans="1:28" ht="29.1">
      <c r="A28" s="4">
        <v>27</v>
      </c>
      <c r="B28" s="4" t="s">
        <v>85</v>
      </c>
      <c r="C28" s="4" t="s">
        <v>112</v>
      </c>
      <c r="D28" s="13" t="s">
        <v>52</v>
      </c>
      <c r="E28" s="13" t="s">
        <v>57</v>
      </c>
      <c r="F28" s="13" t="s">
        <v>54</v>
      </c>
      <c r="G28" s="65" t="s">
        <v>32</v>
      </c>
      <c r="H28" s="6"/>
      <c r="I28" s="16">
        <v>22302</v>
      </c>
      <c r="J28" s="4">
        <v>1</v>
      </c>
      <c r="K28" s="21">
        <f t="shared" si="0"/>
        <v>22302</v>
      </c>
      <c r="L28" s="7">
        <v>1</v>
      </c>
      <c r="M28" s="8">
        <f t="shared" si="1"/>
        <v>22302</v>
      </c>
      <c r="N28" s="18">
        <v>1</v>
      </c>
      <c r="O28" s="127" t="s">
        <v>113</v>
      </c>
      <c r="P28" s="19"/>
      <c r="Q28" s="121">
        <v>249732.75</v>
      </c>
      <c r="R28" s="19">
        <f t="shared" si="7"/>
        <v>249732.75</v>
      </c>
      <c r="S28" s="18"/>
      <c r="T28" s="19"/>
      <c r="U28" s="19">
        <f t="shared" si="2"/>
        <v>0</v>
      </c>
      <c r="V28" s="19">
        <f t="shared" si="3"/>
        <v>0</v>
      </c>
      <c r="W28" s="18"/>
      <c r="X28" s="19"/>
      <c r="Y28" s="19">
        <f t="shared" si="4"/>
        <v>0</v>
      </c>
      <c r="Z28" s="19">
        <f t="shared" si="5"/>
        <v>0</v>
      </c>
      <c r="AA28" s="19"/>
      <c r="AB28" s="19"/>
    </row>
    <row r="29" spans="1:28" ht="29.1">
      <c r="A29" s="4">
        <v>28</v>
      </c>
      <c r="B29" s="4" t="s">
        <v>28</v>
      </c>
      <c r="C29" s="4" t="s">
        <v>114</v>
      </c>
      <c r="D29" s="13" t="s">
        <v>52</v>
      </c>
      <c r="E29" s="13" t="s">
        <v>53</v>
      </c>
      <c r="F29" s="13" t="s">
        <v>54</v>
      </c>
      <c r="G29" s="65" t="s">
        <v>32</v>
      </c>
      <c r="H29" s="6"/>
      <c r="I29" s="16">
        <v>15200</v>
      </c>
      <c r="J29" s="4">
        <v>1</v>
      </c>
      <c r="K29" s="21">
        <f t="shared" si="0"/>
        <v>15200</v>
      </c>
      <c r="L29" s="7">
        <v>1</v>
      </c>
      <c r="M29" s="8">
        <f t="shared" si="1"/>
        <v>15200</v>
      </c>
      <c r="N29" s="18">
        <v>1</v>
      </c>
      <c r="O29" s="18"/>
      <c r="P29" s="19"/>
      <c r="Q29" s="19">
        <f t="shared" si="6"/>
        <v>0</v>
      </c>
      <c r="R29" s="19">
        <f t="shared" si="7"/>
        <v>0</v>
      </c>
      <c r="S29" s="18"/>
      <c r="T29" s="19"/>
      <c r="U29" s="19">
        <f t="shared" si="2"/>
        <v>0</v>
      </c>
      <c r="V29" s="19">
        <f t="shared" si="3"/>
        <v>0</v>
      </c>
      <c r="W29" s="18"/>
      <c r="X29" s="19"/>
      <c r="Y29" s="19">
        <f t="shared" si="4"/>
        <v>0</v>
      </c>
      <c r="Z29" s="19">
        <f t="shared" si="5"/>
        <v>0</v>
      </c>
      <c r="AA29" s="19"/>
      <c r="AB29" s="19"/>
    </row>
    <row r="30" spans="1:28" ht="29.1">
      <c r="A30" s="4">
        <v>29</v>
      </c>
      <c r="B30" s="4" t="s">
        <v>28</v>
      </c>
      <c r="C30" s="4" t="s">
        <v>115</v>
      </c>
      <c r="D30" s="13" t="s">
        <v>30</v>
      </c>
      <c r="E30" s="13" t="s">
        <v>116</v>
      </c>
      <c r="F30" s="13" t="s">
        <v>43</v>
      </c>
      <c r="G30" s="65" t="s">
        <v>32</v>
      </c>
      <c r="H30" s="6"/>
      <c r="I30" s="16">
        <v>5000</v>
      </c>
      <c r="J30" s="4">
        <v>3</v>
      </c>
      <c r="K30" s="21">
        <f t="shared" si="0"/>
        <v>15000</v>
      </c>
      <c r="L30" s="7">
        <v>3</v>
      </c>
      <c r="M30" s="8">
        <f t="shared" si="1"/>
        <v>15000</v>
      </c>
      <c r="N30" s="18">
        <v>1</v>
      </c>
      <c r="O30" s="18"/>
      <c r="P30" s="19"/>
      <c r="Q30" s="19">
        <f t="shared" si="6"/>
        <v>0</v>
      </c>
      <c r="R30" s="19">
        <f t="shared" si="7"/>
        <v>0</v>
      </c>
      <c r="S30" s="18"/>
      <c r="T30" s="19"/>
      <c r="U30" s="19">
        <f t="shared" si="2"/>
        <v>0</v>
      </c>
      <c r="V30" s="19">
        <f t="shared" si="3"/>
        <v>0</v>
      </c>
      <c r="W30" s="18"/>
      <c r="X30" s="19"/>
      <c r="Y30" s="19">
        <f t="shared" si="4"/>
        <v>0</v>
      </c>
      <c r="Z30" s="19">
        <f t="shared" si="5"/>
        <v>0</v>
      </c>
      <c r="AA30" s="19"/>
      <c r="AB30" s="19"/>
    </row>
    <row r="31" spans="1:28" ht="29.1">
      <c r="A31" s="4">
        <v>30</v>
      </c>
      <c r="B31" s="4" t="s">
        <v>50</v>
      </c>
      <c r="C31" s="4" t="s">
        <v>117</v>
      </c>
      <c r="D31" s="13" t="s">
        <v>52</v>
      </c>
      <c r="E31" s="13" t="s">
        <v>118</v>
      </c>
      <c r="F31" s="13" t="s">
        <v>54</v>
      </c>
      <c r="G31" s="65" t="s">
        <v>32</v>
      </c>
      <c r="H31" s="6"/>
      <c r="I31" s="16">
        <v>5233.54</v>
      </c>
      <c r="J31" s="4">
        <v>5</v>
      </c>
      <c r="K31" s="21">
        <f t="shared" si="0"/>
        <v>26167.7</v>
      </c>
      <c r="L31" s="7">
        <v>5</v>
      </c>
      <c r="M31" s="8">
        <f t="shared" si="1"/>
        <v>26167.7</v>
      </c>
      <c r="N31" s="18">
        <v>1</v>
      </c>
      <c r="O31" s="18" t="s">
        <v>119</v>
      </c>
      <c r="P31" s="98">
        <v>5233.54</v>
      </c>
      <c r="Q31" s="98">
        <f>P31*1</f>
        <v>5233.54</v>
      </c>
      <c r="R31" s="98">
        <f>Q31*L31</f>
        <v>26167.7</v>
      </c>
      <c r="S31" s="18"/>
      <c r="T31" s="19"/>
      <c r="U31" s="19">
        <f t="shared" si="2"/>
        <v>0</v>
      </c>
      <c r="V31" s="19">
        <f t="shared" si="3"/>
        <v>0</v>
      </c>
      <c r="W31" s="18"/>
      <c r="X31" s="19"/>
      <c r="Y31" s="19">
        <f t="shared" si="4"/>
        <v>0</v>
      </c>
      <c r="Z31" s="19">
        <f t="shared" si="5"/>
        <v>0</v>
      </c>
      <c r="AA31" s="19"/>
      <c r="AB31" s="19"/>
    </row>
    <row r="32" spans="1:28" ht="29.1">
      <c r="A32" s="4">
        <v>31</v>
      </c>
      <c r="B32" s="4" t="s">
        <v>85</v>
      </c>
      <c r="C32" s="4" t="s">
        <v>120</v>
      </c>
      <c r="D32" s="13" t="s">
        <v>30</v>
      </c>
      <c r="E32" s="13" t="s">
        <v>121</v>
      </c>
      <c r="F32" s="4" t="s">
        <v>54</v>
      </c>
      <c r="G32" s="65" t="s">
        <v>32</v>
      </c>
      <c r="H32" s="6"/>
      <c r="I32" s="16">
        <v>4500000</v>
      </c>
      <c r="J32" s="4">
        <v>1</v>
      </c>
      <c r="K32" s="21">
        <f t="shared" si="0"/>
        <v>4500000</v>
      </c>
      <c r="L32" s="7">
        <v>1</v>
      </c>
      <c r="M32" s="8">
        <f t="shared" si="1"/>
        <v>4500000</v>
      </c>
      <c r="N32" s="18">
        <v>5</v>
      </c>
      <c r="O32" s="18"/>
      <c r="P32" s="19"/>
      <c r="Q32" s="19">
        <f t="shared" si="6"/>
        <v>0</v>
      </c>
      <c r="R32" s="19">
        <f t="shared" si="7"/>
        <v>0</v>
      </c>
      <c r="S32" s="18"/>
      <c r="T32" s="19"/>
      <c r="U32" s="19">
        <f t="shared" si="2"/>
        <v>0</v>
      </c>
      <c r="V32" s="19">
        <f t="shared" si="3"/>
        <v>0</v>
      </c>
      <c r="W32" s="18"/>
      <c r="X32" s="19"/>
      <c r="Y32" s="19">
        <f t="shared" si="4"/>
        <v>0</v>
      </c>
      <c r="Z32" s="19">
        <f t="shared" si="5"/>
        <v>0</v>
      </c>
      <c r="AA32" s="19"/>
      <c r="AB32" s="19"/>
    </row>
    <row r="33" spans="1:28" ht="55.5" customHeight="1">
      <c r="A33" s="4">
        <v>32</v>
      </c>
      <c r="B33" s="5" t="s">
        <v>122</v>
      </c>
      <c r="C33" s="4" t="s">
        <v>123</v>
      </c>
      <c r="D33" s="13" t="s">
        <v>124</v>
      </c>
      <c r="E33" s="4" t="s">
        <v>125</v>
      </c>
      <c r="F33" s="4" t="s">
        <v>125</v>
      </c>
      <c r="G33" s="65" t="s">
        <v>32</v>
      </c>
      <c r="H33" s="6"/>
      <c r="I33" s="16">
        <v>868191</v>
      </c>
      <c r="J33" s="4">
        <v>1</v>
      </c>
      <c r="K33" s="21">
        <v>868191</v>
      </c>
      <c r="L33" s="7">
        <v>40</v>
      </c>
      <c r="M33" s="8">
        <f t="shared" si="1"/>
        <v>34727640</v>
      </c>
      <c r="N33" s="18">
        <v>1</v>
      </c>
      <c r="O33" s="18"/>
      <c r="P33" s="19"/>
      <c r="Q33" s="19">
        <f t="shared" si="6"/>
        <v>0</v>
      </c>
      <c r="R33" s="19">
        <f t="shared" si="7"/>
        <v>0</v>
      </c>
      <c r="S33" s="18"/>
      <c r="T33" s="19"/>
      <c r="U33" s="19">
        <f t="shared" si="2"/>
        <v>0</v>
      </c>
      <c r="V33" s="19">
        <f t="shared" si="3"/>
        <v>0</v>
      </c>
      <c r="W33" s="18"/>
      <c r="X33" s="19"/>
      <c r="Y33" s="19">
        <f t="shared" si="4"/>
        <v>0</v>
      </c>
      <c r="Z33" s="19">
        <f t="shared" si="5"/>
        <v>0</v>
      </c>
      <c r="AA33" s="19"/>
      <c r="AB33" s="19"/>
    </row>
    <row r="34" spans="1:28" ht="43.5" customHeight="1">
      <c r="A34" s="4">
        <v>33</v>
      </c>
      <c r="B34" s="5" t="s">
        <v>122</v>
      </c>
      <c r="C34" s="4" t="s">
        <v>126</v>
      </c>
      <c r="D34" s="13" t="s">
        <v>124</v>
      </c>
      <c r="E34" s="4" t="s">
        <v>125</v>
      </c>
      <c r="F34" s="4" t="s">
        <v>125</v>
      </c>
      <c r="G34" s="65" t="s">
        <v>32</v>
      </c>
      <c r="H34" s="6"/>
      <c r="I34" s="16">
        <v>256794</v>
      </c>
      <c r="J34" s="4">
        <v>1</v>
      </c>
      <c r="K34" s="21">
        <f t="shared" ref="K34:K66" si="8">I34*J34</f>
        <v>256794</v>
      </c>
      <c r="L34" s="7">
        <v>48</v>
      </c>
      <c r="M34" s="8">
        <f t="shared" si="1"/>
        <v>12326112</v>
      </c>
      <c r="N34" s="18">
        <v>1</v>
      </c>
      <c r="O34" s="18"/>
      <c r="P34" s="19"/>
      <c r="Q34" s="19">
        <f t="shared" si="6"/>
        <v>0</v>
      </c>
      <c r="R34" s="19">
        <f t="shared" si="7"/>
        <v>0</v>
      </c>
      <c r="S34" s="18"/>
      <c r="T34" s="19"/>
      <c r="U34" s="19">
        <f t="shared" si="2"/>
        <v>0</v>
      </c>
      <c r="V34" s="19">
        <f t="shared" si="3"/>
        <v>0</v>
      </c>
      <c r="W34" s="18"/>
      <c r="X34" s="19"/>
      <c r="Y34" s="19">
        <f t="shared" si="4"/>
        <v>0</v>
      </c>
      <c r="Z34" s="19">
        <f t="shared" si="5"/>
        <v>0</v>
      </c>
      <c r="AA34" s="19"/>
      <c r="AB34" s="19"/>
    </row>
    <row r="35" spans="1:28" s="15" customFormat="1" ht="29.1">
      <c r="A35" s="4">
        <v>34</v>
      </c>
      <c r="B35" s="4" t="s">
        <v>28</v>
      </c>
      <c r="C35" s="13" t="s">
        <v>127</v>
      </c>
      <c r="D35" s="13" t="s">
        <v>56</v>
      </c>
      <c r="E35" s="13" t="s">
        <v>128</v>
      </c>
      <c r="F35" s="13" t="s">
        <v>43</v>
      </c>
      <c r="G35" s="65" t="s">
        <v>32</v>
      </c>
      <c r="H35" s="6"/>
      <c r="I35" s="16">
        <v>4500000</v>
      </c>
      <c r="J35" s="13">
        <v>1</v>
      </c>
      <c r="K35" s="21">
        <f t="shared" si="8"/>
        <v>4500000</v>
      </c>
      <c r="L35" s="7">
        <v>1</v>
      </c>
      <c r="M35" s="8">
        <f t="shared" si="1"/>
        <v>4500000</v>
      </c>
      <c r="N35" s="18">
        <v>2</v>
      </c>
      <c r="O35" s="127" t="s">
        <v>129</v>
      </c>
      <c r="P35" s="19"/>
      <c r="Q35" s="120">
        <v>1392191</v>
      </c>
      <c r="R35" s="19">
        <f t="shared" si="7"/>
        <v>1392191</v>
      </c>
      <c r="S35" s="18"/>
      <c r="T35" s="19"/>
      <c r="U35" s="19"/>
      <c r="V35" s="19">
        <f>U35*N35</f>
        <v>0</v>
      </c>
      <c r="W35" s="18"/>
      <c r="X35" s="19"/>
      <c r="Y35" s="19">
        <f t="shared" si="4"/>
        <v>0</v>
      </c>
      <c r="Z35" s="19">
        <f t="shared" si="5"/>
        <v>0</v>
      </c>
      <c r="AA35" s="19"/>
      <c r="AB35" s="82"/>
    </row>
    <row r="36" spans="1:28" ht="29.1">
      <c r="A36" s="4">
        <v>35</v>
      </c>
      <c r="B36" s="4" t="s">
        <v>50</v>
      </c>
      <c r="C36" s="13" t="s">
        <v>130</v>
      </c>
      <c r="D36" s="13" t="s">
        <v>79</v>
      </c>
      <c r="E36" s="13" t="s">
        <v>131</v>
      </c>
      <c r="F36" s="13" t="s">
        <v>81</v>
      </c>
      <c r="G36" s="65" t="s">
        <v>32</v>
      </c>
      <c r="H36" s="6"/>
      <c r="I36" s="16">
        <v>1345000</v>
      </c>
      <c r="J36" s="4">
        <v>3</v>
      </c>
      <c r="K36" s="21">
        <f t="shared" si="8"/>
        <v>4035000</v>
      </c>
      <c r="L36" s="7">
        <v>1</v>
      </c>
      <c r="M36" s="8">
        <f t="shared" si="1"/>
        <v>1345000</v>
      </c>
      <c r="N36" s="18">
        <v>1</v>
      </c>
      <c r="O36" s="18"/>
      <c r="P36" s="19"/>
      <c r="Q36" s="19">
        <f t="shared" si="6"/>
        <v>0</v>
      </c>
      <c r="R36" s="19">
        <f t="shared" si="7"/>
        <v>0</v>
      </c>
      <c r="S36" s="18"/>
      <c r="T36" s="19"/>
      <c r="U36" s="19">
        <f t="shared" si="2"/>
        <v>0</v>
      </c>
      <c r="V36" s="19">
        <f t="shared" si="3"/>
        <v>0</v>
      </c>
      <c r="W36" s="18"/>
      <c r="X36" s="19"/>
      <c r="Y36" s="19">
        <f t="shared" si="4"/>
        <v>0</v>
      </c>
      <c r="Z36" s="19">
        <f t="shared" si="5"/>
        <v>0</v>
      </c>
      <c r="AA36" s="19"/>
      <c r="AB36" s="19"/>
    </row>
    <row r="37" spans="1:28" ht="43.5">
      <c r="A37" s="4">
        <v>37</v>
      </c>
      <c r="B37" s="4" t="s">
        <v>28</v>
      </c>
      <c r="C37" s="13" t="s">
        <v>132</v>
      </c>
      <c r="D37" s="13" t="s">
        <v>56</v>
      </c>
      <c r="E37" s="13" t="s">
        <v>133</v>
      </c>
      <c r="F37" s="13" t="s">
        <v>43</v>
      </c>
      <c r="G37" s="65" t="s">
        <v>32</v>
      </c>
      <c r="H37" s="6"/>
      <c r="I37" s="16">
        <v>2000000</v>
      </c>
      <c r="J37" s="13">
        <v>1</v>
      </c>
      <c r="K37" s="21">
        <f t="shared" si="8"/>
        <v>2000000</v>
      </c>
      <c r="L37" s="7">
        <v>1</v>
      </c>
      <c r="M37" s="8">
        <f t="shared" si="1"/>
        <v>2000000</v>
      </c>
      <c r="N37" s="18">
        <v>1</v>
      </c>
      <c r="O37" s="35" t="s">
        <v>63</v>
      </c>
      <c r="P37" s="91">
        <v>21636</v>
      </c>
      <c r="Q37" s="91">
        <f>P37*86</f>
        <v>1860696</v>
      </c>
      <c r="R37" s="91">
        <f>Q37*L37</f>
        <v>1860696</v>
      </c>
      <c r="S37" s="18" t="s">
        <v>84</v>
      </c>
      <c r="T37" s="19">
        <v>9187</v>
      </c>
      <c r="U37" s="19">
        <f>T37*86</f>
        <v>790082</v>
      </c>
      <c r="V37" s="19"/>
      <c r="W37" s="18"/>
      <c r="X37" s="19"/>
      <c r="Y37" s="19">
        <f t="shared" si="4"/>
        <v>0</v>
      </c>
      <c r="Z37" s="19">
        <f t="shared" si="5"/>
        <v>0</v>
      </c>
      <c r="AA37" s="19"/>
      <c r="AB37" s="19"/>
    </row>
    <row r="38" spans="1:28">
      <c r="A38" s="4">
        <v>38</v>
      </c>
      <c r="B38" s="4" t="s">
        <v>122</v>
      </c>
      <c r="C38" s="4" t="s">
        <v>134</v>
      </c>
      <c r="D38" s="13" t="s">
        <v>124</v>
      </c>
      <c r="E38" s="4" t="s">
        <v>125</v>
      </c>
      <c r="F38" s="4" t="s">
        <v>125</v>
      </c>
      <c r="G38" s="65" t="s">
        <v>32</v>
      </c>
      <c r="H38" s="6"/>
      <c r="I38" s="16">
        <v>4790520</v>
      </c>
      <c r="J38" s="4">
        <v>2</v>
      </c>
      <c r="K38" s="21">
        <f t="shared" si="8"/>
        <v>9581040</v>
      </c>
      <c r="L38" s="7">
        <v>6</v>
      </c>
      <c r="M38" s="8">
        <f>L38*I38</f>
        <v>28743120</v>
      </c>
      <c r="N38" s="18">
        <v>1</v>
      </c>
      <c r="O38" s="18"/>
      <c r="P38" s="19"/>
      <c r="Q38" s="19">
        <f t="shared" si="6"/>
        <v>0</v>
      </c>
      <c r="R38" s="19">
        <f t="shared" si="7"/>
        <v>0</v>
      </c>
      <c r="S38" s="18"/>
      <c r="T38" s="19"/>
      <c r="U38" s="19">
        <f t="shared" si="2"/>
        <v>0</v>
      </c>
      <c r="V38" s="19">
        <f t="shared" si="3"/>
        <v>0</v>
      </c>
      <c r="W38" s="18"/>
      <c r="X38" s="19"/>
      <c r="Y38" s="19">
        <f t="shared" si="4"/>
        <v>0</v>
      </c>
      <c r="Z38" s="19">
        <f t="shared" si="5"/>
        <v>0</v>
      </c>
      <c r="AA38" s="19"/>
      <c r="AB38" s="19"/>
    </row>
    <row r="39" spans="1:28" ht="29.1">
      <c r="A39" s="4">
        <v>39</v>
      </c>
      <c r="B39" s="4" t="s">
        <v>50</v>
      </c>
      <c r="C39" s="13" t="s">
        <v>135</v>
      </c>
      <c r="D39" s="13" t="s">
        <v>52</v>
      </c>
      <c r="E39" s="13" t="s">
        <v>131</v>
      </c>
      <c r="F39" s="13" t="s">
        <v>54</v>
      </c>
      <c r="G39" s="65" t="s">
        <v>32</v>
      </c>
      <c r="H39" s="6"/>
      <c r="I39" s="16">
        <v>290000</v>
      </c>
      <c r="J39" s="13">
        <v>2</v>
      </c>
      <c r="K39" s="21">
        <f t="shared" si="8"/>
        <v>580000</v>
      </c>
      <c r="L39" s="7">
        <v>2</v>
      </c>
      <c r="M39" s="8">
        <f t="shared" si="1"/>
        <v>580000</v>
      </c>
      <c r="N39" s="18">
        <v>1</v>
      </c>
      <c r="O39" s="18"/>
      <c r="P39" s="19"/>
      <c r="Q39" s="19">
        <f t="shared" si="6"/>
        <v>0</v>
      </c>
      <c r="R39" s="19">
        <f t="shared" si="7"/>
        <v>0</v>
      </c>
      <c r="S39" s="18"/>
      <c r="T39" s="19"/>
      <c r="U39" s="19">
        <f t="shared" si="2"/>
        <v>0</v>
      </c>
      <c r="V39" s="19">
        <f t="shared" si="3"/>
        <v>0</v>
      </c>
      <c r="W39" s="18"/>
      <c r="X39" s="19"/>
      <c r="Y39" s="19">
        <f t="shared" si="4"/>
        <v>0</v>
      </c>
      <c r="Z39" s="19">
        <f t="shared" si="5"/>
        <v>0</v>
      </c>
      <c r="AA39" s="19"/>
      <c r="AB39" s="19"/>
    </row>
    <row r="40" spans="1:28" ht="42.75" customHeight="1">
      <c r="A40" s="4">
        <v>40</v>
      </c>
      <c r="B40" s="4" t="s">
        <v>50</v>
      </c>
      <c r="C40" s="4" t="s">
        <v>136</v>
      </c>
      <c r="D40" s="13" t="s">
        <v>52</v>
      </c>
      <c r="E40" s="13" t="s">
        <v>137</v>
      </c>
      <c r="F40" s="13" t="s">
        <v>54</v>
      </c>
      <c r="G40" s="65" t="s">
        <v>32</v>
      </c>
      <c r="H40" s="6"/>
      <c r="I40" s="16">
        <v>135500</v>
      </c>
      <c r="J40" s="4">
        <v>6</v>
      </c>
      <c r="K40" s="21">
        <f t="shared" si="8"/>
        <v>813000</v>
      </c>
      <c r="L40" s="7">
        <v>6</v>
      </c>
      <c r="M40" s="8">
        <f t="shared" si="1"/>
        <v>813000</v>
      </c>
      <c r="N40" s="18">
        <v>1</v>
      </c>
      <c r="O40" s="18"/>
      <c r="P40" s="19"/>
      <c r="Q40" s="19">
        <f t="shared" si="6"/>
        <v>0</v>
      </c>
      <c r="R40" s="19">
        <f t="shared" si="7"/>
        <v>0</v>
      </c>
      <c r="S40" s="18"/>
      <c r="T40" s="19"/>
      <c r="U40" s="19">
        <f t="shared" si="2"/>
        <v>0</v>
      </c>
      <c r="V40" s="19">
        <f t="shared" si="3"/>
        <v>0</v>
      </c>
      <c r="W40" s="18"/>
      <c r="X40" s="19"/>
      <c r="Y40" s="19">
        <f t="shared" si="4"/>
        <v>0</v>
      </c>
      <c r="Z40" s="19">
        <f t="shared" si="5"/>
        <v>0</v>
      </c>
      <c r="AA40" s="19"/>
      <c r="AB40" s="19"/>
    </row>
    <row r="41" spans="1:28" ht="29.1">
      <c r="A41" s="4">
        <v>41</v>
      </c>
      <c r="B41" s="4" t="s">
        <v>28</v>
      </c>
      <c r="C41" s="13" t="s">
        <v>138</v>
      </c>
      <c r="D41" s="13" t="s">
        <v>52</v>
      </c>
      <c r="E41" s="13" t="s">
        <v>139</v>
      </c>
      <c r="F41" s="13" t="s">
        <v>54</v>
      </c>
      <c r="G41" s="65" t="s">
        <v>32</v>
      </c>
      <c r="H41" s="6"/>
      <c r="I41" s="16">
        <v>600000</v>
      </c>
      <c r="J41" s="4">
        <v>1</v>
      </c>
      <c r="K41" s="21">
        <f t="shared" si="8"/>
        <v>600000</v>
      </c>
      <c r="L41" s="7">
        <v>1</v>
      </c>
      <c r="M41" s="8">
        <f t="shared" si="1"/>
        <v>600000</v>
      </c>
      <c r="N41" s="18">
        <v>3</v>
      </c>
      <c r="O41" s="18"/>
      <c r="P41" s="19"/>
      <c r="Q41" s="19">
        <f t="shared" si="6"/>
        <v>0</v>
      </c>
      <c r="R41" s="19">
        <f t="shared" si="7"/>
        <v>0</v>
      </c>
      <c r="S41" s="18"/>
      <c r="T41" s="19"/>
      <c r="U41" s="19">
        <f t="shared" si="2"/>
        <v>0</v>
      </c>
      <c r="V41" s="19">
        <f t="shared" si="3"/>
        <v>0</v>
      </c>
      <c r="W41" s="18"/>
      <c r="X41" s="19"/>
      <c r="Y41" s="19">
        <f t="shared" si="4"/>
        <v>0</v>
      </c>
      <c r="Z41" s="19">
        <f t="shared" si="5"/>
        <v>0</v>
      </c>
      <c r="AA41" s="19"/>
      <c r="AB41" s="19"/>
    </row>
    <row r="42" spans="1:28" ht="29.1">
      <c r="A42" s="4">
        <v>42</v>
      </c>
      <c r="B42" s="4" t="s">
        <v>28</v>
      </c>
      <c r="C42" s="4" t="s">
        <v>140</v>
      </c>
      <c r="D42" s="13" t="s">
        <v>52</v>
      </c>
      <c r="E42" s="13" t="s">
        <v>141</v>
      </c>
      <c r="F42" s="13" t="s">
        <v>54</v>
      </c>
      <c r="G42" s="65" t="s">
        <v>32</v>
      </c>
      <c r="H42" s="6"/>
      <c r="I42" s="16">
        <v>55503</v>
      </c>
      <c r="J42" s="4">
        <v>4</v>
      </c>
      <c r="K42" s="21">
        <f t="shared" si="8"/>
        <v>222012</v>
      </c>
      <c r="L42" s="7">
        <v>4</v>
      </c>
      <c r="M42" s="8">
        <f t="shared" si="1"/>
        <v>222012</v>
      </c>
      <c r="N42" s="18">
        <v>3</v>
      </c>
      <c r="O42" s="18"/>
      <c r="P42" s="19"/>
      <c r="Q42" s="19">
        <f t="shared" si="6"/>
        <v>0</v>
      </c>
      <c r="R42" s="19">
        <f t="shared" si="7"/>
        <v>0</v>
      </c>
      <c r="S42" s="18"/>
      <c r="T42" s="19"/>
      <c r="U42" s="19">
        <f t="shared" si="2"/>
        <v>0</v>
      </c>
      <c r="V42" s="19">
        <f t="shared" si="3"/>
        <v>0</v>
      </c>
      <c r="W42" s="18"/>
      <c r="X42" s="19"/>
      <c r="Y42" s="19">
        <f t="shared" si="4"/>
        <v>0</v>
      </c>
      <c r="Z42" s="19">
        <f t="shared" si="5"/>
        <v>0</v>
      </c>
      <c r="AA42" s="19"/>
      <c r="AB42" s="19"/>
    </row>
    <row r="43" spans="1:28" ht="29.1">
      <c r="A43" s="4">
        <v>43</v>
      </c>
      <c r="B43" s="4" t="s">
        <v>85</v>
      </c>
      <c r="C43" s="4" t="s">
        <v>142</v>
      </c>
      <c r="D43" s="13" t="s">
        <v>143</v>
      </c>
      <c r="E43" s="13" t="s">
        <v>88</v>
      </c>
      <c r="F43" s="4" t="s">
        <v>89</v>
      </c>
      <c r="G43" s="65" t="s">
        <v>32</v>
      </c>
      <c r="H43" s="95">
        <v>150</v>
      </c>
      <c r="I43" s="16">
        <v>14500</v>
      </c>
      <c r="J43" s="4">
        <v>20</v>
      </c>
      <c r="K43" s="21">
        <f t="shared" si="8"/>
        <v>290000</v>
      </c>
      <c r="L43" s="7">
        <v>5</v>
      </c>
      <c r="M43" s="8">
        <f t="shared" si="1"/>
        <v>72500</v>
      </c>
      <c r="N43" s="18">
        <v>1</v>
      </c>
      <c r="O43" s="18" t="s">
        <v>90</v>
      </c>
      <c r="P43" s="95">
        <v>150</v>
      </c>
      <c r="Q43" s="19">
        <f t="shared" si="6"/>
        <v>12900</v>
      </c>
      <c r="R43" s="19">
        <f t="shared" si="7"/>
        <v>64500</v>
      </c>
      <c r="S43" s="18"/>
      <c r="T43" s="19"/>
      <c r="U43" s="19">
        <f t="shared" si="2"/>
        <v>0</v>
      </c>
      <c r="V43" s="19">
        <f t="shared" si="3"/>
        <v>0</v>
      </c>
      <c r="W43" s="18"/>
      <c r="X43" s="19"/>
      <c r="Y43" s="19">
        <f t="shared" si="4"/>
        <v>0</v>
      </c>
      <c r="Z43" s="19">
        <f t="shared" si="5"/>
        <v>0</v>
      </c>
      <c r="AA43" s="19"/>
      <c r="AB43" s="19"/>
    </row>
    <row r="44" spans="1:28" ht="29.1">
      <c r="A44" s="4">
        <v>44</v>
      </c>
      <c r="B44" s="4" t="s">
        <v>28</v>
      </c>
      <c r="C44" s="4" t="s">
        <v>144</v>
      </c>
      <c r="D44" s="13" t="s">
        <v>52</v>
      </c>
      <c r="E44" s="13" t="s">
        <v>118</v>
      </c>
      <c r="F44" s="13" t="s">
        <v>54</v>
      </c>
      <c r="G44" s="65" t="s">
        <v>32</v>
      </c>
      <c r="H44" s="6"/>
      <c r="I44" s="16">
        <v>270048</v>
      </c>
      <c r="J44" s="4">
        <v>2</v>
      </c>
      <c r="K44" s="21">
        <f t="shared" si="8"/>
        <v>540096</v>
      </c>
      <c r="L44" s="7">
        <v>1</v>
      </c>
      <c r="M44" s="8">
        <f t="shared" si="1"/>
        <v>270048</v>
      </c>
      <c r="N44" s="18">
        <v>1</v>
      </c>
      <c r="O44" s="127" t="s">
        <v>145</v>
      </c>
      <c r="P44" s="98">
        <v>64290</v>
      </c>
      <c r="Q44" s="98">
        <f>P44*1</f>
        <v>64290</v>
      </c>
      <c r="R44" s="98">
        <f t="shared" si="7"/>
        <v>64290</v>
      </c>
      <c r="S44" s="18"/>
      <c r="T44" s="19"/>
      <c r="U44" s="19">
        <f t="shared" si="2"/>
        <v>0</v>
      </c>
      <c r="V44" s="19">
        <f t="shared" si="3"/>
        <v>0</v>
      </c>
      <c r="W44" s="18"/>
      <c r="X44" s="19"/>
      <c r="Y44" s="19">
        <f t="shared" si="4"/>
        <v>0</v>
      </c>
      <c r="Z44" s="19">
        <f t="shared" si="5"/>
        <v>0</v>
      </c>
      <c r="AA44" s="19"/>
      <c r="AB44" s="19"/>
    </row>
    <row r="45" spans="1:28" ht="29.1">
      <c r="A45" s="4">
        <v>45</v>
      </c>
      <c r="B45" s="4" t="s">
        <v>50</v>
      </c>
      <c r="C45" s="4" t="s">
        <v>146</v>
      </c>
      <c r="D45" s="13" t="s">
        <v>52</v>
      </c>
      <c r="E45" s="13" t="s">
        <v>147</v>
      </c>
      <c r="F45" s="13" t="s">
        <v>43</v>
      </c>
      <c r="G45" s="65" t="s">
        <v>32</v>
      </c>
      <c r="H45" s="6"/>
      <c r="I45" s="16">
        <v>250000</v>
      </c>
      <c r="J45" s="4">
        <v>1</v>
      </c>
      <c r="K45" s="21">
        <f t="shared" si="8"/>
        <v>250000</v>
      </c>
      <c r="L45" s="7">
        <v>1</v>
      </c>
      <c r="M45" s="8">
        <f t="shared" si="1"/>
        <v>250000</v>
      </c>
      <c r="N45" s="18">
        <v>2</v>
      </c>
      <c r="O45" s="18" t="s">
        <v>148</v>
      </c>
      <c r="P45" s="19"/>
      <c r="Q45" s="19">
        <v>250000</v>
      </c>
      <c r="R45" s="19">
        <f>Q45*L45</f>
        <v>250000</v>
      </c>
      <c r="S45" s="18"/>
      <c r="T45" s="19"/>
      <c r="U45" s="19">
        <f t="shared" si="2"/>
        <v>0</v>
      </c>
      <c r="V45" s="19">
        <f t="shared" si="3"/>
        <v>0</v>
      </c>
      <c r="W45" s="18"/>
      <c r="X45" s="19"/>
      <c r="Y45" s="19">
        <f t="shared" si="4"/>
        <v>0</v>
      </c>
      <c r="Z45" s="19">
        <f t="shared" si="5"/>
        <v>0</v>
      </c>
      <c r="AA45" s="19"/>
      <c r="AB45" s="19"/>
    </row>
    <row r="46" spans="1:28" ht="29.1">
      <c r="A46" s="4">
        <v>46</v>
      </c>
      <c r="B46" s="4" t="s">
        <v>85</v>
      </c>
      <c r="C46" s="4" t="s">
        <v>149</v>
      </c>
      <c r="D46" s="13" t="s">
        <v>143</v>
      </c>
      <c r="E46" s="13" t="s">
        <v>88</v>
      </c>
      <c r="F46" s="4" t="s">
        <v>89</v>
      </c>
      <c r="G46" s="65" t="s">
        <v>32</v>
      </c>
      <c r="H46" s="95">
        <v>100</v>
      </c>
      <c r="I46" s="16">
        <v>11500</v>
      </c>
      <c r="J46" s="4">
        <v>15</v>
      </c>
      <c r="K46" s="21">
        <f t="shared" si="8"/>
        <v>172500</v>
      </c>
      <c r="L46" s="7">
        <v>30</v>
      </c>
      <c r="M46" s="8">
        <f t="shared" si="1"/>
        <v>345000</v>
      </c>
      <c r="N46" s="18">
        <v>1</v>
      </c>
      <c r="O46" s="18" t="s">
        <v>90</v>
      </c>
      <c r="P46" s="95">
        <v>100</v>
      </c>
      <c r="Q46" s="19">
        <f t="shared" si="6"/>
        <v>8600</v>
      </c>
      <c r="R46" s="19">
        <f t="shared" si="7"/>
        <v>258000</v>
      </c>
      <c r="S46" s="18"/>
      <c r="T46" s="19"/>
      <c r="U46" s="19">
        <f t="shared" si="2"/>
        <v>0</v>
      </c>
      <c r="V46" s="19">
        <f t="shared" si="3"/>
        <v>0</v>
      </c>
      <c r="W46" s="18"/>
      <c r="X46" s="19"/>
      <c r="Y46" s="19">
        <f t="shared" si="4"/>
        <v>0</v>
      </c>
      <c r="Z46" s="19">
        <f t="shared" si="5"/>
        <v>0</v>
      </c>
      <c r="AA46" s="19"/>
      <c r="AB46" s="19"/>
    </row>
    <row r="47" spans="1:28" ht="29.1">
      <c r="A47" s="4">
        <v>47</v>
      </c>
      <c r="B47" s="4" t="s">
        <v>28</v>
      </c>
      <c r="C47" s="4" t="s">
        <v>150</v>
      </c>
      <c r="D47" s="13" t="s">
        <v>52</v>
      </c>
      <c r="E47" s="13" t="s">
        <v>57</v>
      </c>
      <c r="F47" s="13" t="s">
        <v>54</v>
      </c>
      <c r="G47" s="65" t="s">
        <v>32</v>
      </c>
      <c r="H47" s="6"/>
      <c r="I47" s="16">
        <v>37170</v>
      </c>
      <c r="J47" s="4">
        <v>2</v>
      </c>
      <c r="K47" s="21">
        <f t="shared" si="8"/>
        <v>74340</v>
      </c>
      <c r="L47" s="7">
        <v>1</v>
      </c>
      <c r="M47" s="8">
        <f t="shared" si="1"/>
        <v>37170</v>
      </c>
      <c r="N47" s="18">
        <v>1</v>
      </c>
      <c r="O47" s="97" t="s">
        <v>113</v>
      </c>
      <c r="P47" s="19"/>
      <c r="Q47" s="121">
        <v>201767.18</v>
      </c>
      <c r="R47" s="19">
        <f xml:space="preserve"> Q47*L47</f>
        <v>201767.18</v>
      </c>
      <c r="S47" s="18"/>
      <c r="T47" s="19"/>
      <c r="U47" s="19">
        <f t="shared" si="2"/>
        <v>0</v>
      </c>
      <c r="V47" s="19">
        <f t="shared" si="3"/>
        <v>0</v>
      </c>
      <c r="W47" s="18"/>
      <c r="X47" s="19"/>
      <c r="Y47" s="19">
        <f t="shared" si="4"/>
        <v>0</v>
      </c>
      <c r="Z47" s="19">
        <f t="shared" si="5"/>
        <v>0</v>
      </c>
      <c r="AA47" s="19"/>
      <c r="AB47" s="19"/>
    </row>
    <row r="48" spans="1:28" ht="29.1">
      <c r="A48" s="4">
        <v>48</v>
      </c>
      <c r="B48" s="4" t="s">
        <v>28</v>
      </c>
      <c r="C48" s="4" t="s">
        <v>151</v>
      </c>
      <c r="D48" s="13" t="s">
        <v>87</v>
      </c>
      <c r="E48" s="13" t="s">
        <v>57</v>
      </c>
      <c r="F48" s="4" t="s">
        <v>89</v>
      </c>
      <c r="G48" s="65" t="s">
        <v>32</v>
      </c>
      <c r="H48" s="6"/>
      <c r="I48" s="16">
        <v>25000</v>
      </c>
      <c r="J48" s="4">
        <v>1</v>
      </c>
      <c r="K48" s="21">
        <f t="shared" si="8"/>
        <v>25000</v>
      </c>
      <c r="L48" s="7">
        <v>1</v>
      </c>
      <c r="M48" s="8">
        <f t="shared" si="1"/>
        <v>25000</v>
      </c>
      <c r="N48" s="18">
        <v>1</v>
      </c>
      <c r="O48" s="18" t="s">
        <v>152</v>
      </c>
      <c r="P48" s="19"/>
      <c r="Q48" s="5">
        <v>20000</v>
      </c>
      <c r="R48" s="5">
        <f t="shared" si="7"/>
        <v>20000</v>
      </c>
      <c r="S48" s="18"/>
      <c r="T48" s="19"/>
      <c r="U48" s="19">
        <f t="shared" si="2"/>
        <v>0</v>
      </c>
      <c r="V48" s="19">
        <f t="shared" si="3"/>
        <v>0</v>
      </c>
      <c r="W48" s="18"/>
      <c r="X48" s="19"/>
      <c r="Y48" s="19">
        <f t="shared" si="4"/>
        <v>0</v>
      </c>
      <c r="Z48" s="19">
        <f t="shared" si="5"/>
        <v>0</v>
      </c>
      <c r="AA48" s="19"/>
      <c r="AB48" s="19"/>
    </row>
    <row r="49" spans="1:28" ht="29.1">
      <c r="A49" s="4">
        <v>49</v>
      </c>
      <c r="B49" s="4" t="s">
        <v>28</v>
      </c>
      <c r="C49" s="4" t="s">
        <v>153</v>
      </c>
      <c r="D49" s="13" t="s">
        <v>87</v>
      </c>
      <c r="E49" s="13" t="s">
        <v>57</v>
      </c>
      <c r="F49" s="4" t="s">
        <v>89</v>
      </c>
      <c r="G49" s="65" t="s">
        <v>32</v>
      </c>
      <c r="H49" s="6"/>
      <c r="I49" s="16">
        <v>25000</v>
      </c>
      <c r="J49" s="4">
        <v>1</v>
      </c>
      <c r="K49" s="21">
        <f t="shared" si="8"/>
        <v>25000</v>
      </c>
      <c r="L49" s="7">
        <v>1</v>
      </c>
      <c r="M49" s="8">
        <f t="shared" si="1"/>
        <v>25000</v>
      </c>
      <c r="N49" s="18">
        <v>1</v>
      </c>
      <c r="O49" s="131" t="s">
        <v>152</v>
      </c>
      <c r="P49" s="19"/>
      <c r="Q49" s="5">
        <v>24000</v>
      </c>
      <c r="R49" s="5">
        <f t="shared" si="7"/>
        <v>24000</v>
      </c>
      <c r="S49" s="18"/>
      <c r="T49" s="19"/>
      <c r="U49" s="19">
        <f t="shared" si="2"/>
        <v>0</v>
      </c>
      <c r="V49" s="19">
        <f t="shared" si="3"/>
        <v>0</v>
      </c>
      <c r="W49" s="18"/>
      <c r="X49" s="19"/>
      <c r="Y49" s="19">
        <f t="shared" si="4"/>
        <v>0</v>
      </c>
      <c r="Z49" s="19">
        <f t="shared" si="5"/>
        <v>0</v>
      </c>
      <c r="AA49" s="19"/>
      <c r="AB49" s="19"/>
    </row>
    <row r="50" spans="1:28" ht="29.1">
      <c r="A50" s="4">
        <v>36</v>
      </c>
      <c r="B50" s="4" t="s">
        <v>85</v>
      </c>
      <c r="C50" s="13" t="s">
        <v>154</v>
      </c>
      <c r="D50" s="13" t="s">
        <v>155</v>
      </c>
      <c r="E50" s="13" t="s">
        <v>74</v>
      </c>
      <c r="F50" s="13" t="s">
        <v>54</v>
      </c>
      <c r="G50" s="65" t="s">
        <v>32</v>
      </c>
      <c r="H50" s="6"/>
      <c r="I50" s="16">
        <v>285714</v>
      </c>
      <c r="J50" s="13">
        <v>6</v>
      </c>
      <c r="K50" s="21">
        <f>I50*J50</f>
        <v>1714284</v>
      </c>
      <c r="L50" s="7">
        <v>3</v>
      </c>
      <c r="M50" s="8">
        <f>L50*I50</f>
        <v>857142</v>
      </c>
      <c r="N50" s="18">
        <v>1</v>
      </c>
      <c r="O50" s="132" t="s">
        <v>156</v>
      </c>
      <c r="P50" s="5"/>
      <c r="Q50" s="5">
        <v>309136</v>
      </c>
      <c r="R50" s="5">
        <f>Q50*L50</f>
        <v>927408</v>
      </c>
      <c r="S50" s="18" t="s">
        <v>157</v>
      </c>
      <c r="T50" s="5"/>
      <c r="U50" s="5">
        <v>260000</v>
      </c>
      <c r="V50" s="5">
        <f>U50*L50</f>
        <v>780000</v>
      </c>
      <c r="W50" s="18"/>
      <c r="X50" s="19"/>
      <c r="Y50" s="19">
        <f>X50*86</f>
        <v>0</v>
      </c>
      <c r="Z50" s="19">
        <f>Y50*T50</f>
        <v>0</v>
      </c>
      <c r="AA50" s="19"/>
      <c r="AB50" s="19"/>
    </row>
    <row r="51" spans="1:28" ht="29.1">
      <c r="A51" s="4">
        <v>50</v>
      </c>
      <c r="B51" s="4" t="s">
        <v>85</v>
      </c>
      <c r="C51" s="4" t="s">
        <v>158</v>
      </c>
      <c r="D51" s="13" t="s">
        <v>52</v>
      </c>
      <c r="E51" s="4" t="s">
        <v>74</v>
      </c>
      <c r="F51" s="13" t="s">
        <v>54</v>
      </c>
      <c r="G51" s="65" t="s">
        <v>32</v>
      </c>
      <c r="H51" s="6"/>
      <c r="I51" s="16">
        <v>3000</v>
      </c>
      <c r="J51" s="4">
        <v>1</v>
      </c>
      <c r="K51" s="21">
        <f t="shared" si="8"/>
        <v>3000</v>
      </c>
      <c r="L51" s="7">
        <v>1</v>
      </c>
      <c r="M51" s="8">
        <f t="shared" si="1"/>
        <v>3000</v>
      </c>
      <c r="N51" s="18">
        <v>0</v>
      </c>
      <c r="O51" s="18"/>
      <c r="P51" s="19"/>
      <c r="Q51" s="19">
        <f t="shared" si="6"/>
        <v>0</v>
      </c>
      <c r="R51" s="19">
        <f t="shared" si="7"/>
        <v>0</v>
      </c>
      <c r="S51" s="18"/>
      <c r="T51" s="19"/>
      <c r="U51" s="19">
        <f t="shared" si="2"/>
        <v>0</v>
      </c>
      <c r="V51" s="19">
        <f t="shared" si="3"/>
        <v>0</v>
      </c>
      <c r="W51" s="18"/>
      <c r="X51" s="19"/>
      <c r="Y51" s="19">
        <f t="shared" si="4"/>
        <v>0</v>
      </c>
      <c r="Z51" s="19">
        <f t="shared" si="5"/>
        <v>0</v>
      </c>
      <c r="AA51" s="19"/>
      <c r="AB51" s="19"/>
    </row>
    <row r="52" spans="1:28" ht="29.1">
      <c r="A52" s="4">
        <v>51</v>
      </c>
      <c r="B52" s="4" t="s">
        <v>28</v>
      </c>
      <c r="C52" s="67" t="s">
        <v>159</v>
      </c>
      <c r="D52" s="13" t="s">
        <v>30</v>
      </c>
      <c r="E52" s="13" t="s">
        <v>57</v>
      </c>
      <c r="F52" s="13" t="s">
        <v>43</v>
      </c>
      <c r="G52" s="65" t="s">
        <v>32</v>
      </c>
      <c r="H52" s="17"/>
      <c r="I52" s="16">
        <v>200000</v>
      </c>
      <c r="J52" s="4">
        <v>1</v>
      </c>
      <c r="K52" s="21">
        <f t="shared" si="8"/>
        <v>200000</v>
      </c>
      <c r="L52" s="7">
        <v>1</v>
      </c>
      <c r="M52" s="8">
        <f t="shared" si="1"/>
        <v>200000</v>
      </c>
      <c r="N52" s="18">
        <v>1</v>
      </c>
      <c r="O52" s="18" t="s">
        <v>160</v>
      </c>
      <c r="P52" s="19"/>
      <c r="Q52" s="85">
        <v>87400</v>
      </c>
      <c r="R52" s="19">
        <f t="shared" si="7"/>
        <v>87400</v>
      </c>
      <c r="S52" s="18" t="s">
        <v>161</v>
      </c>
      <c r="T52" s="19"/>
      <c r="U52" s="19">
        <v>103075</v>
      </c>
      <c r="V52" s="19">
        <f>U52*L52</f>
        <v>103075</v>
      </c>
      <c r="W52" s="18"/>
      <c r="X52" s="19"/>
      <c r="Y52" s="19">
        <f t="shared" si="4"/>
        <v>0</v>
      </c>
      <c r="Z52" s="19">
        <f t="shared" si="5"/>
        <v>0</v>
      </c>
      <c r="AA52" s="19"/>
      <c r="AB52" s="19"/>
    </row>
    <row r="53" spans="1:28" ht="29.1">
      <c r="A53" s="4">
        <v>52</v>
      </c>
      <c r="B53" s="4" t="s">
        <v>28</v>
      </c>
      <c r="C53" s="67" t="s">
        <v>162</v>
      </c>
      <c r="D53" s="13" t="s">
        <v>30</v>
      </c>
      <c r="E53" s="66" t="s">
        <v>163</v>
      </c>
      <c r="F53" s="13" t="s">
        <v>43</v>
      </c>
      <c r="G53" s="65" t="s">
        <v>32</v>
      </c>
      <c r="H53" s="17"/>
      <c r="I53" s="16">
        <v>50000</v>
      </c>
      <c r="J53" s="4">
        <v>1</v>
      </c>
      <c r="K53" s="21">
        <f t="shared" si="8"/>
        <v>50000</v>
      </c>
      <c r="L53" s="7">
        <v>1</v>
      </c>
      <c r="M53" s="8">
        <f t="shared" si="1"/>
        <v>50000</v>
      </c>
      <c r="N53" s="18">
        <v>2</v>
      </c>
      <c r="O53" s="18"/>
      <c r="P53" s="19"/>
      <c r="Q53" s="19">
        <f t="shared" si="6"/>
        <v>0</v>
      </c>
      <c r="R53" s="19">
        <f t="shared" si="7"/>
        <v>0</v>
      </c>
      <c r="S53" s="18"/>
      <c r="T53" s="19"/>
      <c r="U53" s="19">
        <f t="shared" si="2"/>
        <v>0</v>
      </c>
      <c r="V53" s="19">
        <f t="shared" si="3"/>
        <v>0</v>
      </c>
      <c r="W53" s="18"/>
      <c r="X53" s="19"/>
      <c r="Y53" s="19">
        <f t="shared" si="4"/>
        <v>0</v>
      </c>
      <c r="Z53" s="19">
        <f t="shared" si="5"/>
        <v>0</v>
      </c>
      <c r="AA53" s="19"/>
      <c r="AB53" s="19"/>
    </row>
    <row r="54" spans="1:28" ht="87">
      <c r="A54" s="4">
        <v>53</v>
      </c>
      <c r="B54" s="4" t="s">
        <v>28</v>
      </c>
      <c r="C54" s="67" t="s">
        <v>164</v>
      </c>
      <c r="D54" s="67" t="s">
        <v>87</v>
      </c>
      <c r="E54" s="67" t="s">
        <v>165</v>
      </c>
      <c r="F54" s="4" t="s">
        <v>89</v>
      </c>
      <c r="G54" s="67" t="s">
        <v>166</v>
      </c>
      <c r="H54" s="94">
        <v>150442</v>
      </c>
      <c r="I54" s="16">
        <v>6000000</v>
      </c>
      <c r="J54" s="4">
        <v>1</v>
      </c>
      <c r="K54" s="21">
        <f t="shared" si="8"/>
        <v>6000000</v>
      </c>
      <c r="L54" s="7">
        <v>1</v>
      </c>
      <c r="M54" s="8">
        <f t="shared" si="1"/>
        <v>6000000</v>
      </c>
      <c r="N54" s="18">
        <v>1</v>
      </c>
      <c r="O54" s="18" t="s">
        <v>167</v>
      </c>
      <c r="P54" s="94">
        <v>150442</v>
      </c>
      <c r="Q54" s="19">
        <f t="shared" si="6"/>
        <v>12938012</v>
      </c>
      <c r="R54" s="19">
        <f t="shared" si="7"/>
        <v>12938012</v>
      </c>
      <c r="S54" s="18"/>
      <c r="T54" s="19"/>
      <c r="U54" s="19">
        <f t="shared" si="2"/>
        <v>0</v>
      </c>
      <c r="V54" s="19">
        <f t="shared" si="3"/>
        <v>0</v>
      </c>
      <c r="W54" s="18"/>
      <c r="X54" s="19"/>
      <c r="Y54" s="19">
        <f t="shared" si="4"/>
        <v>0</v>
      </c>
      <c r="Z54" s="19">
        <f t="shared" si="5"/>
        <v>0</v>
      </c>
      <c r="AA54" s="19"/>
      <c r="AB54" s="19"/>
    </row>
    <row r="55" spans="1:28" s="14" customFormat="1" ht="29.1">
      <c r="A55" s="4">
        <v>54</v>
      </c>
      <c r="B55" s="4" t="s">
        <v>50</v>
      </c>
      <c r="C55" s="67" t="s">
        <v>168</v>
      </c>
      <c r="D55" s="67" t="s">
        <v>79</v>
      </c>
      <c r="E55" s="67" t="s">
        <v>169</v>
      </c>
      <c r="F55" s="13" t="s">
        <v>81</v>
      </c>
      <c r="G55" s="65" t="s">
        <v>32</v>
      </c>
      <c r="H55" s="17"/>
      <c r="I55" s="16">
        <v>3000000</v>
      </c>
      <c r="J55" s="4">
        <v>1</v>
      </c>
      <c r="K55" s="21">
        <f>I55*J55</f>
        <v>3000000</v>
      </c>
      <c r="L55" s="7">
        <v>1</v>
      </c>
      <c r="M55" s="8">
        <f t="shared" si="1"/>
        <v>3000000</v>
      </c>
      <c r="N55" s="18">
        <v>2</v>
      </c>
      <c r="O55" s="18" t="s">
        <v>170</v>
      </c>
      <c r="P55" s="86">
        <v>18208</v>
      </c>
      <c r="Q55" s="86">
        <f>P55*101</f>
        <v>1839008</v>
      </c>
      <c r="R55" s="87">
        <f t="shared" si="7"/>
        <v>1839008</v>
      </c>
      <c r="S55" s="18"/>
      <c r="T55" s="19" t="s">
        <v>171</v>
      </c>
      <c r="U55" s="19" t="e">
        <f t="shared" si="2"/>
        <v>#VALUE!</v>
      </c>
      <c r="V55" s="19">
        <v>1333400</v>
      </c>
      <c r="W55" s="18"/>
      <c r="X55" s="19"/>
      <c r="Y55" s="19">
        <f t="shared" si="4"/>
        <v>0</v>
      </c>
      <c r="Z55" s="19" t="e">
        <f t="shared" si="5"/>
        <v>#VALUE!</v>
      </c>
      <c r="AA55" s="19"/>
      <c r="AB55" s="81"/>
    </row>
    <row r="56" spans="1:28" s="14" customFormat="1" ht="29.1">
      <c r="A56" s="4">
        <v>55</v>
      </c>
      <c r="B56" s="4" t="s">
        <v>50</v>
      </c>
      <c r="C56" s="67" t="s">
        <v>172</v>
      </c>
      <c r="D56" s="67" t="s">
        <v>79</v>
      </c>
      <c r="E56" s="67" t="s">
        <v>169</v>
      </c>
      <c r="F56" s="13" t="s">
        <v>81</v>
      </c>
      <c r="G56" s="65" t="s">
        <v>32</v>
      </c>
      <c r="H56" s="17"/>
      <c r="I56" s="16">
        <v>3000000</v>
      </c>
      <c r="J56" s="4">
        <v>1</v>
      </c>
      <c r="K56" s="21">
        <f t="shared" si="8"/>
        <v>3000000</v>
      </c>
      <c r="L56" s="7">
        <v>1</v>
      </c>
      <c r="M56" s="8">
        <f t="shared" si="1"/>
        <v>3000000</v>
      </c>
      <c r="N56" s="18">
        <v>2</v>
      </c>
      <c r="O56" s="18" t="s">
        <v>170</v>
      </c>
      <c r="P56" s="86">
        <v>19515</v>
      </c>
      <c r="Q56" s="86">
        <f>P56*101</f>
        <v>1971015</v>
      </c>
      <c r="R56" s="87">
        <f>Q56*L56</f>
        <v>1971015</v>
      </c>
      <c r="S56" s="18"/>
      <c r="T56" s="19" t="s">
        <v>171</v>
      </c>
      <c r="U56" s="19" t="e">
        <f t="shared" si="2"/>
        <v>#VALUE!</v>
      </c>
      <c r="V56" s="19">
        <v>955800</v>
      </c>
      <c r="W56" s="18"/>
      <c r="X56" s="19"/>
      <c r="Y56" s="19">
        <f t="shared" si="4"/>
        <v>0</v>
      </c>
      <c r="Z56" s="19" t="e">
        <f t="shared" si="5"/>
        <v>#VALUE!</v>
      </c>
      <c r="AA56" s="19"/>
      <c r="AB56" s="81"/>
    </row>
    <row r="57" spans="1:28" ht="87">
      <c r="A57" s="4">
        <v>56</v>
      </c>
      <c r="B57" s="4" t="s">
        <v>50</v>
      </c>
      <c r="C57" s="67" t="s">
        <v>173</v>
      </c>
      <c r="D57" s="67" t="s">
        <v>79</v>
      </c>
      <c r="E57" s="67" t="s">
        <v>174</v>
      </c>
      <c r="F57" s="13" t="s">
        <v>81</v>
      </c>
      <c r="G57" s="67" t="s">
        <v>175</v>
      </c>
      <c r="H57" s="17"/>
      <c r="I57" s="16">
        <v>1000000</v>
      </c>
      <c r="J57" s="4">
        <v>1</v>
      </c>
      <c r="K57" s="21">
        <f t="shared" si="8"/>
        <v>1000000</v>
      </c>
      <c r="L57" s="7">
        <v>1</v>
      </c>
      <c r="M57" s="8">
        <f t="shared" si="1"/>
        <v>1000000</v>
      </c>
      <c r="N57" s="18">
        <v>4</v>
      </c>
      <c r="O57" s="18"/>
      <c r="P57" s="19"/>
      <c r="Q57" s="19">
        <f t="shared" si="6"/>
        <v>0</v>
      </c>
      <c r="R57" s="19">
        <f t="shared" si="7"/>
        <v>0</v>
      </c>
      <c r="S57" s="18"/>
      <c r="T57" s="19"/>
      <c r="U57" s="19">
        <f t="shared" si="2"/>
        <v>0</v>
      </c>
      <c r="V57" s="19">
        <f t="shared" si="3"/>
        <v>0</v>
      </c>
      <c r="W57" s="18"/>
      <c r="X57" s="19"/>
      <c r="Y57" s="19">
        <f t="shared" si="4"/>
        <v>0</v>
      </c>
      <c r="Z57" s="19">
        <f t="shared" si="5"/>
        <v>0</v>
      </c>
      <c r="AA57" s="19"/>
      <c r="AB57" s="19"/>
    </row>
    <row r="58" spans="1:28" ht="87">
      <c r="A58" s="4">
        <v>57</v>
      </c>
      <c r="B58" s="4" t="s">
        <v>28</v>
      </c>
      <c r="C58" s="67" t="s">
        <v>176</v>
      </c>
      <c r="D58" s="67" t="s">
        <v>87</v>
      </c>
      <c r="E58" s="67" t="s">
        <v>177</v>
      </c>
      <c r="F58" s="4" t="s">
        <v>89</v>
      </c>
      <c r="G58" s="67" t="s">
        <v>175</v>
      </c>
      <c r="H58" s="17" t="s">
        <v>178</v>
      </c>
      <c r="I58" s="16">
        <v>1800000</v>
      </c>
      <c r="J58" s="4">
        <v>1</v>
      </c>
      <c r="K58" s="21">
        <f t="shared" si="8"/>
        <v>1800000</v>
      </c>
      <c r="L58" s="7">
        <v>1</v>
      </c>
      <c r="M58" s="8">
        <f t="shared" si="1"/>
        <v>1800000</v>
      </c>
      <c r="N58" s="18">
        <v>3</v>
      </c>
      <c r="O58" s="18" t="s">
        <v>90</v>
      </c>
      <c r="P58" s="93">
        <v>4852</v>
      </c>
      <c r="Q58" s="19">
        <f t="shared" si="6"/>
        <v>417272</v>
      </c>
      <c r="R58" s="19">
        <f t="shared" si="7"/>
        <v>417272</v>
      </c>
      <c r="S58" s="18"/>
      <c r="T58" s="19"/>
      <c r="U58" s="19">
        <f t="shared" si="2"/>
        <v>0</v>
      </c>
      <c r="V58" s="19">
        <f t="shared" si="3"/>
        <v>0</v>
      </c>
      <c r="W58" s="18"/>
      <c r="X58" s="19"/>
      <c r="Y58" s="19">
        <f t="shared" si="4"/>
        <v>0</v>
      </c>
      <c r="Z58" s="19">
        <f t="shared" si="5"/>
        <v>0</v>
      </c>
      <c r="AA58" s="19"/>
      <c r="AB58" s="19"/>
    </row>
    <row r="59" spans="1:28" ht="87">
      <c r="A59" s="4">
        <v>58</v>
      </c>
      <c r="B59" s="4" t="s">
        <v>28</v>
      </c>
      <c r="C59" s="67" t="s">
        <v>179</v>
      </c>
      <c r="D59" s="67" t="s">
        <v>87</v>
      </c>
      <c r="E59" s="67" t="s">
        <v>65</v>
      </c>
      <c r="F59" s="4" t="s">
        <v>89</v>
      </c>
      <c r="G59" s="67" t="s">
        <v>175</v>
      </c>
      <c r="H59" s="17"/>
      <c r="I59" s="16">
        <v>600000</v>
      </c>
      <c r="J59" s="4">
        <v>1</v>
      </c>
      <c r="K59" s="21">
        <f t="shared" si="8"/>
        <v>600000</v>
      </c>
      <c r="L59" s="7">
        <v>1</v>
      </c>
      <c r="M59" s="8">
        <f t="shared" si="1"/>
        <v>600000</v>
      </c>
      <c r="N59" s="18">
        <v>4</v>
      </c>
      <c r="O59" s="18"/>
      <c r="P59" s="19"/>
      <c r="Q59" s="19">
        <f t="shared" si="6"/>
        <v>0</v>
      </c>
      <c r="R59" s="19">
        <f t="shared" si="7"/>
        <v>0</v>
      </c>
      <c r="S59" s="18"/>
      <c r="T59" s="19"/>
      <c r="U59" s="19">
        <f t="shared" si="2"/>
        <v>0</v>
      </c>
      <c r="V59" s="19">
        <f t="shared" si="3"/>
        <v>0</v>
      </c>
      <c r="W59" s="18"/>
      <c r="X59" s="19"/>
      <c r="Y59" s="19">
        <f t="shared" si="4"/>
        <v>0</v>
      </c>
      <c r="Z59" s="19">
        <f t="shared" si="5"/>
        <v>0</v>
      </c>
      <c r="AA59" s="19"/>
      <c r="AB59" s="19"/>
    </row>
    <row r="60" spans="1:28">
      <c r="A60" s="4">
        <v>59</v>
      </c>
      <c r="B60" s="4" t="s">
        <v>122</v>
      </c>
      <c r="C60" s="67" t="s">
        <v>180</v>
      </c>
      <c r="D60" s="67" t="s">
        <v>79</v>
      </c>
      <c r="E60" s="13" t="s">
        <v>131</v>
      </c>
      <c r="F60" s="13" t="s">
        <v>81</v>
      </c>
      <c r="G60" s="23" t="s">
        <v>181</v>
      </c>
      <c r="H60" s="17"/>
      <c r="I60" s="16">
        <v>190674</v>
      </c>
      <c r="J60" s="4">
        <v>1</v>
      </c>
      <c r="K60" s="21">
        <f t="shared" si="8"/>
        <v>190674</v>
      </c>
      <c r="L60" s="7">
        <v>1</v>
      </c>
      <c r="M60" s="8">
        <f t="shared" si="1"/>
        <v>190674</v>
      </c>
      <c r="N60" s="18" t="s">
        <v>182</v>
      </c>
      <c r="O60" s="18"/>
      <c r="P60" s="19"/>
      <c r="Q60" s="19">
        <f t="shared" si="6"/>
        <v>0</v>
      </c>
      <c r="R60" s="19">
        <f t="shared" si="7"/>
        <v>0</v>
      </c>
      <c r="S60" s="18"/>
      <c r="T60" s="19"/>
      <c r="U60" s="19">
        <f t="shared" si="2"/>
        <v>0</v>
      </c>
      <c r="V60" s="19">
        <f t="shared" si="3"/>
        <v>0</v>
      </c>
      <c r="W60" s="18"/>
      <c r="X60" s="19"/>
      <c r="Y60" s="19">
        <f t="shared" si="4"/>
        <v>0</v>
      </c>
      <c r="Z60" s="19">
        <f t="shared" si="5"/>
        <v>0</v>
      </c>
      <c r="AA60" s="19"/>
      <c r="AB60" s="19"/>
    </row>
    <row r="61" spans="1:28" ht="29.1" customHeight="1">
      <c r="A61" s="4">
        <v>60</v>
      </c>
      <c r="B61" s="4" t="s">
        <v>28</v>
      </c>
      <c r="C61" s="67" t="s">
        <v>183</v>
      </c>
      <c r="D61" s="67" t="s">
        <v>56</v>
      </c>
      <c r="E61" s="13" t="s">
        <v>57</v>
      </c>
      <c r="F61" s="13" t="s">
        <v>43</v>
      </c>
      <c r="G61" s="23" t="s">
        <v>181</v>
      </c>
      <c r="H61" s="17"/>
      <c r="I61" s="16">
        <v>2500000</v>
      </c>
      <c r="J61" s="4">
        <v>1</v>
      </c>
      <c r="K61" s="21">
        <f t="shared" si="8"/>
        <v>2500000</v>
      </c>
      <c r="L61" s="7">
        <v>1</v>
      </c>
      <c r="M61" s="8">
        <f t="shared" si="1"/>
        <v>2500000</v>
      </c>
      <c r="N61" s="18" t="s">
        <v>182</v>
      </c>
      <c r="O61" s="18" t="s">
        <v>184</v>
      </c>
      <c r="P61" s="19"/>
      <c r="Q61" s="19">
        <f t="shared" si="6"/>
        <v>0</v>
      </c>
      <c r="R61" s="19">
        <f t="shared" si="7"/>
        <v>0</v>
      </c>
      <c r="S61" s="18"/>
      <c r="T61" s="19"/>
      <c r="U61" s="19">
        <f t="shared" si="2"/>
        <v>0</v>
      </c>
      <c r="V61" s="19">
        <f t="shared" si="3"/>
        <v>0</v>
      </c>
      <c r="W61" s="18"/>
      <c r="X61" s="19"/>
      <c r="Y61" s="19">
        <f t="shared" si="4"/>
        <v>0</v>
      </c>
      <c r="Z61" s="19">
        <f t="shared" si="5"/>
        <v>0</v>
      </c>
      <c r="AA61" s="19"/>
      <c r="AB61" s="19"/>
    </row>
    <row r="62" spans="1:28" ht="29.1" customHeight="1">
      <c r="A62" s="4">
        <v>61</v>
      </c>
      <c r="B62" s="4" t="s">
        <v>28</v>
      </c>
      <c r="C62" s="67" t="s">
        <v>185</v>
      </c>
      <c r="D62" s="67" t="s">
        <v>56</v>
      </c>
      <c r="E62" s="13" t="s">
        <v>57</v>
      </c>
      <c r="F62" s="13" t="s">
        <v>43</v>
      </c>
      <c r="G62" s="23" t="s">
        <v>181</v>
      </c>
      <c r="H62" s="17"/>
      <c r="I62" s="16">
        <v>3045000</v>
      </c>
      <c r="J62" s="4">
        <v>1</v>
      </c>
      <c r="K62" s="21">
        <f t="shared" si="8"/>
        <v>3045000</v>
      </c>
      <c r="L62" s="7">
        <v>1</v>
      </c>
      <c r="M62" s="8">
        <f t="shared" si="1"/>
        <v>3045000</v>
      </c>
      <c r="N62" s="18" t="s">
        <v>182</v>
      </c>
      <c r="O62" s="18" t="s">
        <v>186</v>
      </c>
      <c r="P62" s="19"/>
      <c r="Q62" s="19">
        <f t="shared" si="6"/>
        <v>0</v>
      </c>
      <c r="R62" s="19">
        <f t="shared" si="7"/>
        <v>0</v>
      </c>
      <c r="S62" s="18"/>
      <c r="T62" s="19"/>
      <c r="U62" s="19">
        <f t="shared" si="2"/>
        <v>0</v>
      </c>
      <c r="V62" s="19">
        <f t="shared" si="3"/>
        <v>0</v>
      </c>
      <c r="W62" s="18"/>
      <c r="X62" s="19"/>
      <c r="Y62" s="19">
        <f t="shared" si="4"/>
        <v>0</v>
      </c>
      <c r="Z62" s="19">
        <f t="shared" si="5"/>
        <v>0</v>
      </c>
      <c r="AA62" s="19"/>
      <c r="AB62" s="19"/>
    </row>
    <row r="63" spans="1:28">
      <c r="A63" s="4">
        <v>62</v>
      </c>
      <c r="B63" s="19" t="s">
        <v>122</v>
      </c>
      <c r="C63" s="20" t="s">
        <v>187</v>
      </c>
      <c r="D63" s="19" t="s">
        <v>124</v>
      </c>
      <c r="E63" s="19" t="s">
        <v>125</v>
      </c>
      <c r="F63" s="18"/>
      <c r="G63" s="65" t="s">
        <v>188</v>
      </c>
      <c r="H63" s="6"/>
      <c r="I63" s="16">
        <v>50000</v>
      </c>
      <c r="J63" s="4">
        <v>1</v>
      </c>
      <c r="K63" s="21">
        <f t="shared" si="8"/>
        <v>50000</v>
      </c>
      <c r="L63" s="7">
        <v>4</v>
      </c>
      <c r="M63" s="8">
        <f t="shared" si="1"/>
        <v>200000</v>
      </c>
      <c r="N63" s="18">
        <v>1</v>
      </c>
      <c r="O63" s="18"/>
      <c r="P63" s="19"/>
      <c r="Q63" s="19">
        <f t="shared" si="6"/>
        <v>0</v>
      </c>
      <c r="R63" s="19">
        <f t="shared" si="7"/>
        <v>0</v>
      </c>
      <c r="S63" s="18"/>
      <c r="T63" s="19"/>
      <c r="U63" s="19">
        <f t="shared" si="2"/>
        <v>0</v>
      </c>
      <c r="V63" s="19">
        <f t="shared" si="3"/>
        <v>0</v>
      </c>
      <c r="W63" s="18"/>
      <c r="X63" s="19"/>
      <c r="Y63" s="19">
        <f t="shared" si="4"/>
        <v>0</v>
      </c>
      <c r="Z63" s="19">
        <f t="shared" si="5"/>
        <v>0</v>
      </c>
      <c r="AA63" s="19"/>
      <c r="AB63" s="19"/>
    </row>
    <row r="64" spans="1:28" ht="43.5" customHeight="1">
      <c r="A64" s="4">
        <v>63</v>
      </c>
      <c r="B64" s="4" t="s">
        <v>28</v>
      </c>
      <c r="C64" s="67" t="s">
        <v>189</v>
      </c>
      <c r="D64" s="67" t="s">
        <v>79</v>
      </c>
      <c r="E64" s="67" t="s">
        <v>190</v>
      </c>
      <c r="F64" s="13" t="s">
        <v>81</v>
      </c>
      <c r="G64" s="67" t="s">
        <v>191</v>
      </c>
      <c r="H64" s="17"/>
      <c r="I64" s="16">
        <v>1060000</v>
      </c>
      <c r="J64" s="4">
        <v>1</v>
      </c>
      <c r="K64" s="21">
        <f t="shared" si="8"/>
        <v>1060000</v>
      </c>
      <c r="L64" s="7">
        <v>1</v>
      </c>
      <c r="M64" s="8">
        <f t="shared" si="1"/>
        <v>1060000</v>
      </c>
      <c r="N64" s="18">
        <v>1</v>
      </c>
      <c r="O64" s="18" t="s">
        <v>103</v>
      </c>
      <c r="P64" s="19"/>
      <c r="Q64" s="19">
        <v>1106840</v>
      </c>
      <c r="R64" s="19">
        <f t="shared" si="7"/>
        <v>1106840</v>
      </c>
      <c r="S64" s="18" t="s">
        <v>39</v>
      </c>
      <c r="T64" s="19"/>
      <c r="U64" s="19">
        <v>1344874</v>
      </c>
      <c r="V64" s="19">
        <f t="shared" si="3"/>
        <v>0</v>
      </c>
      <c r="W64" s="18"/>
      <c r="X64" s="19"/>
      <c r="Y64" s="19">
        <f t="shared" si="4"/>
        <v>0</v>
      </c>
      <c r="Z64" s="19">
        <f t="shared" si="5"/>
        <v>0</v>
      </c>
      <c r="AA64" s="19"/>
      <c r="AB64" s="19"/>
    </row>
    <row r="65" spans="1:28" ht="57.95" customHeight="1">
      <c r="A65" s="4">
        <v>64</v>
      </c>
      <c r="B65" s="4" t="s">
        <v>85</v>
      </c>
      <c r="C65" s="67" t="s">
        <v>192</v>
      </c>
      <c r="D65" s="13" t="s">
        <v>106</v>
      </c>
      <c r="E65" s="13" t="s">
        <v>88</v>
      </c>
      <c r="F65" s="4" t="s">
        <v>89</v>
      </c>
      <c r="G65" s="67" t="s">
        <v>107</v>
      </c>
      <c r="H65" s="94">
        <v>1493</v>
      </c>
      <c r="I65" s="16">
        <v>200000</v>
      </c>
      <c r="J65" s="4">
        <v>1</v>
      </c>
      <c r="K65" s="21">
        <f t="shared" si="8"/>
        <v>200000</v>
      </c>
      <c r="L65" s="7">
        <v>1</v>
      </c>
      <c r="M65" s="8">
        <f t="shared" si="1"/>
        <v>200000</v>
      </c>
      <c r="N65" s="18">
        <v>1</v>
      </c>
      <c r="O65" s="18" t="s">
        <v>90</v>
      </c>
      <c r="P65" s="94">
        <v>1493</v>
      </c>
      <c r="Q65" s="19">
        <f t="shared" si="6"/>
        <v>128398</v>
      </c>
      <c r="R65" s="19">
        <f t="shared" si="7"/>
        <v>128398</v>
      </c>
      <c r="S65" s="18"/>
      <c r="T65" s="19"/>
      <c r="U65" s="19">
        <f t="shared" si="2"/>
        <v>0</v>
      </c>
      <c r="V65" s="19">
        <f t="shared" si="3"/>
        <v>0</v>
      </c>
      <c r="W65" s="18"/>
      <c r="X65" s="19"/>
      <c r="Y65" s="19">
        <f t="shared" si="4"/>
        <v>0</v>
      </c>
      <c r="Z65" s="19">
        <f t="shared" si="5"/>
        <v>0</v>
      </c>
      <c r="AA65" s="19"/>
      <c r="AB65" s="19"/>
    </row>
    <row r="66" spans="1:28" ht="29.1" customHeight="1">
      <c r="A66" s="4">
        <v>65</v>
      </c>
      <c r="B66" s="4" t="s">
        <v>85</v>
      </c>
      <c r="C66" s="67" t="s">
        <v>193</v>
      </c>
      <c r="D66" s="13" t="s">
        <v>106</v>
      </c>
      <c r="E66" s="13" t="s">
        <v>88</v>
      </c>
      <c r="F66" s="13" t="s">
        <v>43</v>
      </c>
      <c r="G66" s="67" t="s">
        <v>107</v>
      </c>
      <c r="H66" s="93">
        <v>4598</v>
      </c>
      <c r="I66" s="16">
        <v>450000</v>
      </c>
      <c r="J66" s="4">
        <v>1</v>
      </c>
      <c r="K66" s="21">
        <f t="shared" si="8"/>
        <v>450000</v>
      </c>
      <c r="L66" s="7">
        <v>1</v>
      </c>
      <c r="M66" s="8">
        <f t="shared" si="1"/>
        <v>450000</v>
      </c>
      <c r="N66" s="18">
        <v>1</v>
      </c>
      <c r="O66" s="18" t="s">
        <v>90</v>
      </c>
      <c r="P66" s="93">
        <v>4598</v>
      </c>
      <c r="Q66" s="19">
        <f t="shared" si="6"/>
        <v>395428</v>
      </c>
      <c r="R66" s="19">
        <f t="shared" si="7"/>
        <v>395428</v>
      </c>
      <c r="S66" s="18"/>
      <c r="T66" s="19"/>
      <c r="U66" s="19">
        <f t="shared" si="2"/>
        <v>0</v>
      </c>
      <c r="V66" s="19">
        <f t="shared" si="3"/>
        <v>0</v>
      </c>
      <c r="W66" s="18"/>
      <c r="X66" s="19"/>
      <c r="Y66" s="19">
        <f t="shared" si="4"/>
        <v>0</v>
      </c>
      <c r="Z66" s="19">
        <f t="shared" si="5"/>
        <v>0</v>
      </c>
      <c r="AA66" s="19"/>
      <c r="AB66" s="19"/>
    </row>
    <row r="67" spans="1:28" ht="34.5" customHeight="1">
      <c r="A67" s="4">
        <v>66</v>
      </c>
      <c r="B67" s="4" t="s">
        <v>122</v>
      </c>
      <c r="C67" s="4" t="s">
        <v>194</v>
      </c>
      <c r="D67" s="67" t="s">
        <v>124</v>
      </c>
      <c r="E67" s="4" t="s">
        <v>125</v>
      </c>
      <c r="F67" s="4" t="s">
        <v>125</v>
      </c>
      <c r="G67" s="23" t="s">
        <v>195</v>
      </c>
      <c r="H67" s="17"/>
      <c r="I67" s="151">
        <v>40571832</v>
      </c>
      <c r="J67" s="4">
        <v>1</v>
      </c>
      <c r="K67" s="152">
        <v>40571832</v>
      </c>
      <c r="L67" s="7">
        <v>1</v>
      </c>
      <c r="M67" s="8">
        <f t="shared" ref="M67:M71" si="9">L67*I67</f>
        <v>40571832</v>
      </c>
      <c r="N67" s="18" t="s">
        <v>182</v>
      </c>
      <c r="O67" s="18"/>
      <c r="P67" s="19"/>
      <c r="Q67" s="19">
        <f t="shared" ref="Q67:Q126" si="10">P67*86</f>
        <v>0</v>
      </c>
      <c r="R67" s="19">
        <f t="shared" ref="R67:R126" si="11">Q67*L67</f>
        <v>0</v>
      </c>
      <c r="S67" s="18"/>
      <c r="T67" s="19"/>
      <c r="U67" s="19">
        <f t="shared" ref="U67:U126" si="12">T67*86</f>
        <v>0</v>
      </c>
      <c r="V67" s="19">
        <f t="shared" ref="V67:V96" si="13">U67*P67</f>
        <v>0</v>
      </c>
      <c r="W67" s="18"/>
      <c r="X67" s="19"/>
      <c r="Y67" s="19">
        <f t="shared" ref="Y67:Y126" si="14">X67*86</f>
        <v>0</v>
      </c>
      <c r="Z67" s="19">
        <f t="shared" ref="Z67:Z96" si="15">Y67*T67</f>
        <v>0</v>
      </c>
      <c r="AA67" s="19"/>
      <c r="AB67" s="19"/>
    </row>
    <row r="68" spans="1:28" ht="29.1">
      <c r="A68" s="4">
        <v>67</v>
      </c>
      <c r="B68" s="4" t="s">
        <v>122</v>
      </c>
      <c r="C68" s="4" t="s">
        <v>196</v>
      </c>
      <c r="D68" s="67" t="s">
        <v>124</v>
      </c>
      <c r="E68" s="4" t="s">
        <v>125</v>
      </c>
      <c r="F68" s="4" t="s">
        <v>125</v>
      </c>
      <c r="G68" s="23" t="s">
        <v>195</v>
      </c>
      <c r="H68" s="17"/>
      <c r="I68" s="151"/>
      <c r="J68" s="4">
        <v>1</v>
      </c>
      <c r="K68" s="152"/>
      <c r="L68" s="7">
        <v>1</v>
      </c>
      <c r="M68" s="8">
        <f t="shared" si="9"/>
        <v>0</v>
      </c>
      <c r="N68" s="18" t="s">
        <v>182</v>
      </c>
      <c r="O68" s="18"/>
      <c r="P68" s="19"/>
      <c r="Q68" s="19">
        <f t="shared" si="10"/>
        <v>0</v>
      </c>
      <c r="R68" s="19">
        <f t="shared" si="11"/>
        <v>0</v>
      </c>
      <c r="S68" s="18"/>
      <c r="T68" s="19"/>
      <c r="U68" s="19">
        <f t="shared" si="12"/>
        <v>0</v>
      </c>
      <c r="V68" s="19">
        <f t="shared" si="13"/>
        <v>0</v>
      </c>
      <c r="W68" s="18"/>
      <c r="X68" s="19"/>
      <c r="Y68" s="19">
        <f t="shared" si="14"/>
        <v>0</v>
      </c>
      <c r="Z68" s="19">
        <f t="shared" si="15"/>
        <v>0</v>
      </c>
      <c r="AA68" s="19"/>
      <c r="AB68" s="19"/>
    </row>
    <row r="69" spans="1:28" ht="29.1">
      <c r="A69" s="4">
        <v>68</v>
      </c>
      <c r="B69" s="4" t="s">
        <v>122</v>
      </c>
      <c r="C69" s="4" t="s">
        <v>197</v>
      </c>
      <c r="D69" s="67" t="s">
        <v>124</v>
      </c>
      <c r="E69" s="4" t="s">
        <v>125</v>
      </c>
      <c r="F69" s="4" t="s">
        <v>125</v>
      </c>
      <c r="G69" s="23" t="s">
        <v>195</v>
      </c>
      <c r="H69" s="17"/>
      <c r="I69" s="151"/>
      <c r="J69" s="4">
        <v>3</v>
      </c>
      <c r="K69" s="152"/>
      <c r="L69" s="7">
        <v>3</v>
      </c>
      <c r="M69" s="8">
        <f t="shared" si="9"/>
        <v>0</v>
      </c>
      <c r="N69" s="18" t="s">
        <v>182</v>
      </c>
      <c r="O69" s="18"/>
      <c r="P69" s="19"/>
      <c r="Q69" s="19">
        <f t="shared" si="10"/>
        <v>0</v>
      </c>
      <c r="R69" s="19">
        <f t="shared" si="11"/>
        <v>0</v>
      </c>
      <c r="S69" s="18"/>
      <c r="T69" s="19"/>
      <c r="U69" s="19">
        <f t="shared" si="12"/>
        <v>0</v>
      </c>
      <c r="V69" s="19">
        <f t="shared" si="13"/>
        <v>0</v>
      </c>
      <c r="W69" s="18"/>
      <c r="X69" s="19"/>
      <c r="Y69" s="19">
        <f t="shared" si="14"/>
        <v>0</v>
      </c>
      <c r="Z69" s="19">
        <f t="shared" si="15"/>
        <v>0</v>
      </c>
      <c r="AA69" s="19"/>
      <c r="AB69" s="19"/>
    </row>
    <row r="70" spans="1:28" ht="29.1">
      <c r="A70" s="4">
        <v>69</v>
      </c>
      <c r="B70" s="4" t="s">
        <v>122</v>
      </c>
      <c r="C70" s="4" t="s">
        <v>198</v>
      </c>
      <c r="D70" s="67" t="s">
        <v>124</v>
      </c>
      <c r="E70" s="4" t="s">
        <v>125</v>
      </c>
      <c r="F70" s="4" t="s">
        <v>125</v>
      </c>
      <c r="G70" s="23" t="s">
        <v>195</v>
      </c>
      <c r="H70" s="17"/>
      <c r="I70" s="16">
        <v>182585</v>
      </c>
      <c r="J70" s="4">
        <v>3</v>
      </c>
      <c r="K70" s="21">
        <f t="shared" ref="K70:K96" si="16">I70*J70</f>
        <v>547755</v>
      </c>
      <c r="L70" s="7">
        <v>3</v>
      </c>
      <c r="M70" s="8">
        <f t="shared" si="9"/>
        <v>547755</v>
      </c>
      <c r="N70" s="18" t="s">
        <v>182</v>
      </c>
      <c r="O70" s="18"/>
      <c r="P70" s="19"/>
      <c r="Q70" s="19">
        <f t="shared" si="10"/>
        <v>0</v>
      </c>
      <c r="R70" s="19">
        <f t="shared" si="11"/>
        <v>0</v>
      </c>
      <c r="S70" s="18"/>
      <c r="T70" s="19"/>
      <c r="U70" s="19">
        <f t="shared" si="12"/>
        <v>0</v>
      </c>
      <c r="V70" s="19">
        <f t="shared" si="13"/>
        <v>0</v>
      </c>
      <c r="W70" s="18"/>
      <c r="X70" s="19"/>
      <c r="Y70" s="19">
        <f t="shared" si="14"/>
        <v>0</v>
      </c>
      <c r="Z70" s="19">
        <f t="shared" si="15"/>
        <v>0</v>
      </c>
      <c r="AA70" s="19"/>
      <c r="AB70" s="19"/>
    </row>
    <row r="71" spans="1:28" ht="29.1">
      <c r="A71" s="4">
        <v>70</v>
      </c>
      <c r="B71" s="4" t="s">
        <v>122</v>
      </c>
      <c r="C71" s="4" t="s">
        <v>199</v>
      </c>
      <c r="D71" s="67" t="s">
        <v>124</v>
      </c>
      <c r="E71" s="4" t="s">
        <v>125</v>
      </c>
      <c r="F71" s="4" t="s">
        <v>125</v>
      </c>
      <c r="G71" s="23" t="s">
        <v>195</v>
      </c>
      <c r="H71" s="17"/>
      <c r="I71" s="16">
        <v>182585</v>
      </c>
      <c r="J71" s="4">
        <v>1</v>
      </c>
      <c r="K71" s="21">
        <f t="shared" si="16"/>
        <v>182585</v>
      </c>
      <c r="L71" s="7">
        <v>1</v>
      </c>
      <c r="M71" s="8">
        <f t="shared" si="9"/>
        <v>182585</v>
      </c>
      <c r="N71" s="18" t="s">
        <v>182</v>
      </c>
      <c r="O71" s="18"/>
      <c r="P71" s="19"/>
      <c r="Q71" s="19">
        <f t="shared" si="10"/>
        <v>0</v>
      </c>
      <c r="R71" s="19">
        <f t="shared" si="11"/>
        <v>0</v>
      </c>
      <c r="S71" s="18"/>
      <c r="T71" s="19"/>
      <c r="U71" s="19">
        <f t="shared" si="12"/>
        <v>0</v>
      </c>
      <c r="V71" s="19">
        <f t="shared" si="13"/>
        <v>0</v>
      </c>
      <c r="W71" s="18"/>
      <c r="X71" s="19"/>
      <c r="Y71" s="19">
        <f t="shared" si="14"/>
        <v>0</v>
      </c>
      <c r="Z71" s="19">
        <f t="shared" si="15"/>
        <v>0</v>
      </c>
      <c r="AA71" s="19"/>
      <c r="AB71" s="19"/>
    </row>
    <row r="72" spans="1:28" ht="48" customHeight="1">
      <c r="A72" s="4">
        <v>71</v>
      </c>
      <c r="B72" s="4" t="s">
        <v>122</v>
      </c>
      <c r="C72" s="4" t="s">
        <v>200</v>
      </c>
      <c r="D72" s="67" t="s">
        <v>124</v>
      </c>
      <c r="E72" s="4" t="s">
        <v>125</v>
      </c>
      <c r="F72" s="4" t="s">
        <v>125</v>
      </c>
      <c r="G72" s="23" t="s">
        <v>195</v>
      </c>
      <c r="H72" s="17"/>
      <c r="I72" s="16">
        <v>7764921</v>
      </c>
      <c r="J72" s="4">
        <v>1</v>
      </c>
      <c r="K72" s="21">
        <f t="shared" si="16"/>
        <v>7764921</v>
      </c>
      <c r="L72" s="7" t="s">
        <v>201</v>
      </c>
      <c r="M72" s="8">
        <v>7764921</v>
      </c>
      <c r="N72" s="18" t="s">
        <v>182</v>
      </c>
      <c r="O72" s="18"/>
      <c r="P72" s="19"/>
      <c r="Q72" s="19">
        <f t="shared" si="10"/>
        <v>0</v>
      </c>
      <c r="R72" s="19" t="e">
        <f t="shared" si="11"/>
        <v>#VALUE!</v>
      </c>
      <c r="S72" s="18"/>
      <c r="T72" s="19"/>
      <c r="U72" s="19">
        <f t="shared" si="12"/>
        <v>0</v>
      </c>
      <c r="V72" s="19">
        <f t="shared" si="13"/>
        <v>0</v>
      </c>
      <c r="W72" s="18"/>
      <c r="X72" s="19"/>
      <c r="Y72" s="19">
        <f t="shared" si="14"/>
        <v>0</v>
      </c>
      <c r="Z72" s="19">
        <f t="shared" si="15"/>
        <v>0</v>
      </c>
      <c r="AA72" s="19"/>
      <c r="AB72" s="19"/>
    </row>
    <row r="73" spans="1:28" ht="54.75" customHeight="1">
      <c r="A73" s="4">
        <v>72</v>
      </c>
      <c r="B73" s="4" t="s">
        <v>122</v>
      </c>
      <c r="C73" s="4" t="s">
        <v>202</v>
      </c>
      <c r="D73" s="67" t="s">
        <v>124</v>
      </c>
      <c r="E73" s="4" t="s">
        <v>125</v>
      </c>
      <c r="F73" s="4" t="s">
        <v>125</v>
      </c>
      <c r="G73" s="23" t="s">
        <v>195</v>
      </c>
      <c r="H73" s="17"/>
      <c r="I73" s="16">
        <v>4790520</v>
      </c>
      <c r="J73" s="4">
        <v>2</v>
      </c>
      <c r="K73" s="21">
        <f t="shared" si="16"/>
        <v>9581040</v>
      </c>
      <c r="L73" s="7" t="s">
        <v>203</v>
      </c>
      <c r="M73" s="8">
        <v>9581040</v>
      </c>
      <c r="N73" s="18" t="s">
        <v>182</v>
      </c>
      <c r="O73" s="18"/>
      <c r="P73" s="19"/>
      <c r="Q73" s="19">
        <f t="shared" si="10"/>
        <v>0</v>
      </c>
      <c r="R73" s="19" t="e">
        <f t="shared" si="11"/>
        <v>#VALUE!</v>
      </c>
      <c r="S73" s="18"/>
      <c r="T73" s="19"/>
      <c r="U73" s="19">
        <f t="shared" si="12"/>
        <v>0</v>
      </c>
      <c r="V73" s="19">
        <f t="shared" si="13"/>
        <v>0</v>
      </c>
      <c r="W73" s="18"/>
      <c r="X73" s="19"/>
      <c r="Y73" s="19">
        <f t="shared" si="14"/>
        <v>0</v>
      </c>
      <c r="Z73" s="19">
        <f t="shared" si="15"/>
        <v>0</v>
      </c>
      <c r="AA73" s="19"/>
      <c r="AB73" s="19"/>
    </row>
    <row r="74" spans="1:28" ht="63" customHeight="1">
      <c r="A74" s="4">
        <v>73</v>
      </c>
      <c r="B74" s="4" t="s">
        <v>122</v>
      </c>
      <c r="C74" s="4" t="s">
        <v>204</v>
      </c>
      <c r="D74" s="67" t="s">
        <v>124</v>
      </c>
      <c r="E74" s="4" t="s">
        <v>125</v>
      </c>
      <c r="F74" s="4" t="s">
        <v>125</v>
      </c>
      <c r="G74" s="23" t="s">
        <v>195</v>
      </c>
      <c r="H74" s="17"/>
      <c r="I74" s="16">
        <v>4790520</v>
      </c>
      <c r="J74" s="4">
        <v>2</v>
      </c>
      <c r="K74" s="21">
        <f t="shared" si="16"/>
        <v>9581040</v>
      </c>
      <c r="L74" s="7" t="s">
        <v>203</v>
      </c>
      <c r="M74" s="8">
        <v>9581040</v>
      </c>
      <c r="N74" s="18" t="s">
        <v>182</v>
      </c>
      <c r="O74" s="18"/>
      <c r="P74" s="19"/>
      <c r="Q74" s="19">
        <f t="shared" si="10"/>
        <v>0</v>
      </c>
      <c r="R74" s="19" t="e">
        <f t="shared" si="11"/>
        <v>#VALUE!</v>
      </c>
      <c r="S74" s="18"/>
      <c r="T74" s="19"/>
      <c r="U74" s="19">
        <f t="shared" si="12"/>
        <v>0</v>
      </c>
      <c r="V74" s="19">
        <f t="shared" si="13"/>
        <v>0</v>
      </c>
      <c r="W74" s="18"/>
      <c r="X74" s="19"/>
      <c r="Y74" s="19">
        <f t="shared" si="14"/>
        <v>0</v>
      </c>
      <c r="Z74" s="19">
        <f t="shared" si="15"/>
        <v>0</v>
      </c>
      <c r="AA74" s="19"/>
      <c r="AB74" s="19"/>
    </row>
    <row r="75" spans="1:28" ht="36.950000000000003" customHeight="1">
      <c r="A75" s="4">
        <v>74</v>
      </c>
      <c r="B75" s="4" t="s">
        <v>28</v>
      </c>
      <c r="C75" s="4" t="s">
        <v>205</v>
      </c>
      <c r="D75" s="67" t="s">
        <v>206</v>
      </c>
      <c r="E75" s="4" t="s">
        <v>207</v>
      </c>
      <c r="F75" s="4" t="s">
        <v>208</v>
      </c>
      <c r="G75" s="23" t="s">
        <v>195</v>
      </c>
      <c r="H75" s="17"/>
      <c r="I75" s="16">
        <v>14876900</v>
      </c>
      <c r="J75" s="4">
        <v>1</v>
      </c>
      <c r="K75" s="21">
        <f t="shared" si="16"/>
        <v>14876900</v>
      </c>
      <c r="L75" s="7" t="s">
        <v>201</v>
      </c>
      <c r="M75" s="8">
        <v>14876900</v>
      </c>
      <c r="N75" s="18" t="s">
        <v>182</v>
      </c>
      <c r="O75" s="18"/>
      <c r="P75" s="19"/>
      <c r="Q75" s="19">
        <f t="shared" si="10"/>
        <v>0</v>
      </c>
      <c r="R75" s="19" t="e">
        <f t="shared" si="11"/>
        <v>#VALUE!</v>
      </c>
      <c r="S75" s="18"/>
      <c r="T75" s="19"/>
      <c r="U75" s="19">
        <f t="shared" si="12"/>
        <v>0</v>
      </c>
      <c r="V75" s="19">
        <f t="shared" si="13"/>
        <v>0</v>
      </c>
      <c r="W75" s="18"/>
      <c r="X75" s="19"/>
      <c r="Y75" s="19">
        <f t="shared" si="14"/>
        <v>0</v>
      </c>
      <c r="Z75" s="19">
        <f t="shared" si="15"/>
        <v>0</v>
      </c>
      <c r="AA75" s="19"/>
      <c r="AB75" s="19"/>
    </row>
    <row r="76" spans="1:28" ht="40.5" customHeight="1">
      <c r="A76" s="4">
        <v>75</v>
      </c>
      <c r="B76" s="4" t="s">
        <v>28</v>
      </c>
      <c r="C76" s="4" t="s">
        <v>209</v>
      </c>
      <c r="D76" s="67" t="s">
        <v>93</v>
      </c>
      <c r="E76" s="4" t="s">
        <v>121</v>
      </c>
      <c r="F76" s="13" t="s">
        <v>43</v>
      </c>
      <c r="G76" s="23" t="s">
        <v>195</v>
      </c>
      <c r="H76" s="17"/>
      <c r="I76" s="16">
        <v>2834378</v>
      </c>
      <c r="J76" s="4">
        <v>3</v>
      </c>
      <c r="K76" s="21">
        <f t="shared" si="16"/>
        <v>8503134</v>
      </c>
      <c r="L76" s="7">
        <v>3</v>
      </c>
      <c r="M76" s="8">
        <f t="shared" ref="M76:M81" si="17">L76*I76</f>
        <v>8503134</v>
      </c>
      <c r="N76" s="18" t="s">
        <v>182</v>
      </c>
      <c r="O76" s="18"/>
      <c r="P76" s="19"/>
      <c r="Q76" s="19">
        <f t="shared" si="10"/>
        <v>0</v>
      </c>
      <c r="R76" s="19">
        <f t="shared" si="11"/>
        <v>0</v>
      </c>
      <c r="S76" s="18"/>
      <c r="T76" s="19"/>
      <c r="U76" s="19">
        <f t="shared" si="12"/>
        <v>0</v>
      </c>
      <c r="V76" s="19">
        <f t="shared" si="13"/>
        <v>0</v>
      </c>
      <c r="W76" s="18"/>
      <c r="X76" s="19"/>
      <c r="Y76" s="19">
        <f t="shared" si="14"/>
        <v>0</v>
      </c>
      <c r="Z76" s="19">
        <f t="shared" si="15"/>
        <v>0</v>
      </c>
      <c r="AA76" s="19"/>
      <c r="AB76" s="19"/>
    </row>
    <row r="77" spans="1:28" ht="24" customHeight="1">
      <c r="A77" s="4">
        <v>76</v>
      </c>
      <c r="B77" s="4" t="s">
        <v>122</v>
      </c>
      <c r="C77" s="4" t="s">
        <v>210</v>
      </c>
      <c r="D77" s="67" t="s">
        <v>124</v>
      </c>
      <c r="E77" s="4" t="s">
        <v>125</v>
      </c>
      <c r="F77" s="13" t="s">
        <v>125</v>
      </c>
      <c r="G77" s="23" t="s">
        <v>195</v>
      </c>
      <c r="H77" s="17"/>
      <c r="I77" s="16">
        <v>1307000</v>
      </c>
      <c r="J77" s="4">
        <v>1</v>
      </c>
      <c r="K77" s="21">
        <f t="shared" si="16"/>
        <v>1307000</v>
      </c>
      <c r="L77" s="7">
        <v>1</v>
      </c>
      <c r="M77" s="8">
        <f t="shared" si="17"/>
        <v>1307000</v>
      </c>
      <c r="N77" s="18" t="s">
        <v>182</v>
      </c>
      <c r="O77" s="18"/>
      <c r="P77" s="19"/>
      <c r="Q77" s="19">
        <f t="shared" si="10"/>
        <v>0</v>
      </c>
      <c r="R77" s="19">
        <f t="shared" si="11"/>
        <v>0</v>
      </c>
      <c r="S77" s="18"/>
      <c r="T77" s="19"/>
      <c r="U77" s="19">
        <f t="shared" si="12"/>
        <v>0</v>
      </c>
      <c r="V77" s="19">
        <f t="shared" si="13"/>
        <v>0</v>
      </c>
      <c r="W77" s="18"/>
      <c r="X77" s="19"/>
      <c r="Y77" s="19">
        <f t="shared" si="14"/>
        <v>0</v>
      </c>
      <c r="Z77" s="19">
        <f t="shared" si="15"/>
        <v>0</v>
      </c>
      <c r="AA77" s="19"/>
      <c r="AB77" s="19"/>
    </row>
    <row r="78" spans="1:28">
      <c r="A78" s="4">
        <v>77</v>
      </c>
      <c r="B78" s="4" t="s">
        <v>122</v>
      </c>
      <c r="C78" s="4" t="s">
        <v>211</v>
      </c>
      <c r="D78" s="67" t="s">
        <v>79</v>
      </c>
      <c r="E78" s="4" t="s">
        <v>131</v>
      </c>
      <c r="F78" s="13" t="s">
        <v>81</v>
      </c>
      <c r="G78" s="23" t="s">
        <v>195</v>
      </c>
      <c r="H78" s="17"/>
      <c r="I78" s="16">
        <v>15228663</v>
      </c>
      <c r="J78" s="4">
        <v>1</v>
      </c>
      <c r="K78" s="21">
        <f t="shared" si="16"/>
        <v>15228663</v>
      </c>
      <c r="L78" s="7">
        <v>1</v>
      </c>
      <c r="M78" s="8">
        <f t="shared" si="17"/>
        <v>15228663</v>
      </c>
      <c r="N78" s="18" t="s">
        <v>182</v>
      </c>
      <c r="O78" s="18"/>
      <c r="P78" s="19"/>
      <c r="Q78" s="19">
        <f t="shared" si="10"/>
        <v>0</v>
      </c>
      <c r="R78" s="19">
        <f t="shared" si="11"/>
        <v>0</v>
      </c>
      <c r="S78" s="18"/>
      <c r="T78" s="19"/>
      <c r="U78" s="19">
        <f t="shared" si="12"/>
        <v>0</v>
      </c>
      <c r="V78" s="19">
        <f t="shared" si="13"/>
        <v>0</v>
      </c>
      <c r="W78" s="18"/>
      <c r="X78" s="19"/>
      <c r="Y78" s="19">
        <f t="shared" si="14"/>
        <v>0</v>
      </c>
      <c r="Z78" s="19">
        <f t="shared" si="15"/>
        <v>0</v>
      </c>
      <c r="AA78" s="19"/>
      <c r="AB78" s="19"/>
    </row>
    <row r="79" spans="1:28" ht="29.1">
      <c r="A79" s="4">
        <v>78</v>
      </c>
      <c r="B79" s="4" t="s">
        <v>28</v>
      </c>
      <c r="C79" s="4" t="s">
        <v>212</v>
      </c>
      <c r="D79" s="67" t="s">
        <v>213</v>
      </c>
      <c r="E79" s="67" t="s">
        <v>214</v>
      </c>
      <c r="F79" s="4" t="s">
        <v>54</v>
      </c>
      <c r="G79" s="65" t="s">
        <v>188</v>
      </c>
      <c r="H79" s="6"/>
      <c r="I79" s="16">
        <v>500000</v>
      </c>
      <c r="J79" s="4">
        <v>4</v>
      </c>
      <c r="K79" s="21">
        <f t="shared" si="16"/>
        <v>2000000</v>
      </c>
      <c r="L79" s="7">
        <v>3</v>
      </c>
      <c r="M79" s="8">
        <f t="shared" si="17"/>
        <v>1500000</v>
      </c>
      <c r="N79" s="18">
        <v>1</v>
      </c>
      <c r="O79" s="18"/>
      <c r="P79" s="19"/>
      <c r="Q79" s="19">
        <f t="shared" si="10"/>
        <v>0</v>
      </c>
      <c r="R79" s="19">
        <f t="shared" si="11"/>
        <v>0</v>
      </c>
      <c r="S79" s="18"/>
      <c r="T79" s="19"/>
      <c r="U79" s="19">
        <f t="shared" si="12"/>
        <v>0</v>
      </c>
      <c r="V79" s="19">
        <f t="shared" si="13"/>
        <v>0</v>
      </c>
      <c r="W79" s="18"/>
      <c r="X79" s="19"/>
      <c r="Y79" s="19">
        <f t="shared" si="14"/>
        <v>0</v>
      </c>
      <c r="Z79" s="19">
        <f t="shared" si="15"/>
        <v>0</v>
      </c>
      <c r="AA79" s="19"/>
      <c r="AB79" s="19"/>
    </row>
    <row r="80" spans="1:28" ht="29.1">
      <c r="A80" s="4">
        <v>79</v>
      </c>
      <c r="B80" s="4" t="s">
        <v>28</v>
      </c>
      <c r="C80" s="4" t="s">
        <v>215</v>
      </c>
      <c r="D80" s="67" t="s">
        <v>56</v>
      </c>
      <c r="E80" s="67" t="s">
        <v>216</v>
      </c>
      <c r="F80" s="13" t="s">
        <v>43</v>
      </c>
      <c r="G80" s="65" t="s">
        <v>188</v>
      </c>
      <c r="H80" s="6"/>
      <c r="I80" s="16">
        <v>12000000</v>
      </c>
      <c r="J80" s="4">
        <v>1</v>
      </c>
      <c r="K80" s="21">
        <f t="shared" si="16"/>
        <v>12000000</v>
      </c>
      <c r="L80" s="7">
        <v>1</v>
      </c>
      <c r="M80" s="8">
        <f t="shared" si="17"/>
        <v>12000000</v>
      </c>
      <c r="N80" s="18">
        <v>3</v>
      </c>
      <c r="O80" s="18"/>
      <c r="P80" s="19"/>
      <c r="Q80" s="19">
        <f t="shared" si="10"/>
        <v>0</v>
      </c>
      <c r="R80" s="19">
        <f t="shared" si="11"/>
        <v>0</v>
      </c>
      <c r="S80" s="18"/>
      <c r="T80" s="19"/>
      <c r="U80" s="19">
        <f t="shared" si="12"/>
        <v>0</v>
      </c>
      <c r="V80" s="19">
        <f t="shared" si="13"/>
        <v>0</v>
      </c>
      <c r="W80" s="18"/>
      <c r="X80" s="19"/>
      <c r="Y80" s="19">
        <f t="shared" si="14"/>
        <v>0</v>
      </c>
      <c r="Z80" s="19">
        <f t="shared" si="15"/>
        <v>0</v>
      </c>
      <c r="AA80" s="19"/>
      <c r="AB80" s="19"/>
    </row>
    <row r="81" spans="1:28" ht="29.1">
      <c r="A81" s="4">
        <v>80</v>
      </c>
      <c r="B81" s="4" t="s">
        <v>50</v>
      </c>
      <c r="C81" s="4" t="s">
        <v>217</v>
      </c>
      <c r="D81" s="67" t="s">
        <v>87</v>
      </c>
      <c r="E81" s="4" t="s">
        <v>74</v>
      </c>
      <c r="F81" s="4" t="s">
        <v>89</v>
      </c>
      <c r="G81" s="65" t="s">
        <v>188</v>
      </c>
      <c r="H81" s="6"/>
      <c r="I81" s="16">
        <v>16000000</v>
      </c>
      <c r="J81" s="4">
        <v>1</v>
      </c>
      <c r="K81" s="21">
        <f t="shared" si="16"/>
        <v>16000000</v>
      </c>
      <c r="L81" s="7">
        <v>1</v>
      </c>
      <c r="M81" s="8">
        <f t="shared" si="17"/>
        <v>16000000</v>
      </c>
      <c r="N81" s="18">
        <v>0</v>
      </c>
      <c r="O81" s="18"/>
      <c r="P81" s="19"/>
      <c r="Q81" s="19">
        <f t="shared" si="10"/>
        <v>0</v>
      </c>
      <c r="R81" s="19">
        <f t="shared" si="11"/>
        <v>0</v>
      </c>
      <c r="S81" s="18"/>
      <c r="T81" s="19"/>
      <c r="U81" s="19">
        <f t="shared" si="12"/>
        <v>0</v>
      </c>
      <c r="V81" s="19">
        <f t="shared" si="13"/>
        <v>0</v>
      </c>
      <c r="W81" s="18"/>
      <c r="X81" s="19"/>
      <c r="Y81" s="19">
        <f t="shared" si="14"/>
        <v>0</v>
      </c>
      <c r="Z81" s="19">
        <f t="shared" si="15"/>
        <v>0</v>
      </c>
      <c r="AA81" s="19"/>
      <c r="AB81" s="19"/>
    </row>
    <row r="82" spans="1:28" ht="29.1">
      <c r="A82" s="4">
        <v>81</v>
      </c>
      <c r="B82" s="4" t="s">
        <v>28</v>
      </c>
      <c r="C82" s="4" t="s">
        <v>218</v>
      </c>
      <c r="D82" s="67" t="s">
        <v>30</v>
      </c>
      <c r="E82" s="67" t="s">
        <v>219</v>
      </c>
      <c r="F82" s="13" t="s">
        <v>43</v>
      </c>
      <c r="G82" s="65" t="s">
        <v>188</v>
      </c>
      <c r="H82" s="6"/>
      <c r="I82" s="16">
        <v>600000</v>
      </c>
      <c r="J82" s="4">
        <v>1</v>
      </c>
      <c r="K82" s="21">
        <f t="shared" si="16"/>
        <v>600000</v>
      </c>
      <c r="L82" s="7">
        <v>1</v>
      </c>
      <c r="M82" s="8">
        <f>L83*I82</f>
        <v>600000</v>
      </c>
      <c r="N82" s="18">
        <v>3</v>
      </c>
      <c r="O82" s="127" t="s">
        <v>156</v>
      </c>
      <c r="P82" s="84">
        <v>6560</v>
      </c>
      <c r="Q82" s="19">
        <f t="shared" si="10"/>
        <v>564160</v>
      </c>
      <c r="R82" s="19">
        <f t="shared" si="11"/>
        <v>564160</v>
      </c>
      <c r="S82" s="18"/>
      <c r="T82" s="19"/>
      <c r="U82" s="19">
        <f t="shared" si="12"/>
        <v>0</v>
      </c>
      <c r="V82" s="19">
        <f t="shared" si="13"/>
        <v>0</v>
      </c>
      <c r="W82" s="18"/>
      <c r="X82" s="19"/>
      <c r="Y82" s="19">
        <f t="shared" si="14"/>
        <v>0</v>
      </c>
      <c r="Z82" s="19">
        <f t="shared" si="15"/>
        <v>0</v>
      </c>
      <c r="AA82" s="19"/>
      <c r="AB82" s="19"/>
    </row>
    <row r="83" spans="1:28" ht="29.1">
      <c r="A83" s="4">
        <v>82</v>
      </c>
      <c r="B83" s="4" t="s">
        <v>50</v>
      </c>
      <c r="C83" s="4" t="s">
        <v>220</v>
      </c>
      <c r="D83" s="67" t="s">
        <v>87</v>
      </c>
      <c r="E83" s="4" t="s">
        <v>221</v>
      </c>
      <c r="F83" s="4" t="s">
        <v>89</v>
      </c>
      <c r="G83" s="65" t="s">
        <v>188</v>
      </c>
      <c r="H83" s="6"/>
      <c r="I83" s="16">
        <v>160000000</v>
      </c>
      <c r="J83" s="4">
        <v>1</v>
      </c>
      <c r="K83" s="21">
        <f t="shared" si="16"/>
        <v>160000000</v>
      </c>
      <c r="L83" s="7">
        <v>1</v>
      </c>
      <c r="M83" s="8">
        <f>L84*I83</f>
        <v>160000000</v>
      </c>
      <c r="N83" s="18">
        <v>0</v>
      </c>
      <c r="O83" s="18"/>
      <c r="P83" s="19"/>
      <c r="Q83" s="19">
        <f t="shared" si="10"/>
        <v>0</v>
      </c>
      <c r="R83" s="19">
        <f t="shared" si="11"/>
        <v>0</v>
      </c>
      <c r="S83" s="18"/>
      <c r="T83" s="19"/>
      <c r="U83" s="19">
        <f t="shared" si="12"/>
        <v>0</v>
      </c>
      <c r="V83" s="19">
        <f t="shared" si="13"/>
        <v>0</v>
      </c>
      <c r="W83" s="18"/>
      <c r="X83" s="19"/>
      <c r="Y83" s="19">
        <f t="shared" si="14"/>
        <v>0</v>
      </c>
      <c r="Z83" s="19">
        <f t="shared" si="15"/>
        <v>0</v>
      </c>
      <c r="AA83" s="19"/>
      <c r="AB83" s="19"/>
    </row>
    <row r="84" spans="1:28" ht="29.1">
      <c r="A84" s="4">
        <v>83</v>
      </c>
      <c r="B84" s="4" t="s">
        <v>50</v>
      </c>
      <c r="C84" s="4" t="s">
        <v>222</v>
      </c>
      <c r="D84" s="67" t="s">
        <v>87</v>
      </c>
      <c r="E84" s="99" t="s">
        <v>223</v>
      </c>
      <c r="F84" s="4" t="s">
        <v>89</v>
      </c>
      <c r="G84" s="65" t="s">
        <v>188</v>
      </c>
      <c r="H84" s="93">
        <v>150</v>
      </c>
      <c r="I84" s="16">
        <v>10000000</v>
      </c>
      <c r="J84" s="4">
        <v>1</v>
      </c>
      <c r="K84" s="21">
        <f t="shared" si="16"/>
        <v>10000000</v>
      </c>
      <c r="L84" s="7">
        <v>1</v>
      </c>
      <c r="M84" s="8">
        <f>L85*I84</f>
        <v>10000000</v>
      </c>
      <c r="N84" s="18">
        <v>0</v>
      </c>
      <c r="O84" s="18"/>
      <c r="P84" s="19"/>
      <c r="Q84" s="19">
        <f t="shared" si="10"/>
        <v>0</v>
      </c>
      <c r="R84" s="19">
        <f t="shared" si="11"/>
        <v>0</v>
      </c>
      <c r="S84" s="18"/>
      <c r="T84" s="19"/>
      <c r="U84" s="19">
        <f t="shared" si="12"/>
        <v>0</v>
      </c>
      <c r="V84" s="19">
        <f t="shared" si="13"/>
        <v>0</v>
      </c>
      <c r="W84" s="18"/>
      <c r="X84" s="19"/>
      <c r="Y84" s="19">
        <f t="shared" si="14"/>
        <v>0</v>
      </c>
      <c r="Z84" s="19">
        <f t="shared" si="15"/>
        <v>0</v>
      </c>
      <c r="AA84" s="19"/>
      <c r="AB84" s="19"/>
    </row>
    <row r="85" spans="1:28" ht="29.1">
      <c r="A85" s="4">
        <v>84</v>
      </c>
      <c r="B85" s="4" t="s">
        <v>28</v>
      </c>
      <c r="C85" s="4" t="s">
        <v>224</v>
      </c>
      <c r="D85" s="67" t="s">
        <v>225</v>
      </c>
      <c r="E85" s="67" t="s">
        <v>121</v>
      </c>
      <c r="F85" s="4"/>
      <c r="G85" s="65" t="s">
        <v>188</v>
      </c>
      <c r="H85" s="6"/>
      <c r="I85" s="16">
        <v>50000000</v>
      </c>
      <c r="J85" s="4">
        <v>1</v>
      </c>
      <c r="K85" s="21">
        <f t="shared" si="16"/>
        <v>50000000</v>
      </c>
      <c r="L85" s="7">
        <v>1</v>
      </c>
      <c r="M85" s="8">
        <f>L86*I85</f>
        <v>50000000</v>
      </c>
      <c r="N85" s="18">
        <v>5</v>
      </c>
      <c r="O85" s="18"/>
      <c r="P85" s="19"/>
      <c r="Q85" s="19">
        <f t="shared" si="10"/>
        <v>0</v>
      </c>
      <c r="R85" s="19">
        <v>5</v>
      </c>
      <c r="S85" s="18"/>
      <c r="T85" s="19"/>
      <c r="U85" s="19">
        <f t="shared" si="12"/>
        <v>0</v>
      </c>
      <c r="V85" s="19">
        <f t="shared" si="13"/>
        <v>0</v>
      </c>
      <c r="W85" s="18"/>
      <c r="X85" s="19"/>
      <c r="Y85" s="19">
        <f t="shared" si="14"/>
        <v>0</v>
      </c>
      <c r="Z85" s="19">
        <f t="shared" si="15"/>
        <v>0</v>
      </c>
      <c r="AA85" s="19"/>
      <c r="AB85" s="19"/>
    </row>
    <row r="86" spans="1:28" ht="29.1">
      <c r="A86" s="4">
        <v>85</v>
      </c>
      <c r="B86" s="4" t="s">
        <v>28</v>
      </c>
      <c r="C86" s="4" t="s">
        <v>226</v>
      </c>
      <c r="D86" s="67" t="s">
        <v>56</v>
      </c>
      <c r="E86" s="4" t="s">
        <v>227</v>
      </c>
      <c r="F86" s="4" t="s">
        <v>89</v>
      </c>
      <c r="G86" s="65" t="s">
        <v>188</v>
      </c>
      <c r="H86" s="6"/>
      <c r="I86" s="16">
        <v>85000000</v>
      </c>
      <c r="J86" s="4">
        <v>1</v>
      </c>
      <c r="K86" s="21">
        <f t="shared" si="16"/>
        <v>85000000</v>
      </c>
      <c r="L86" s="7">
        <v>1</v>
      </c>
      <c r="M86" s="8">
        <f>I86*L86</f>
        <v>85000000</v>
      </c>
      <c r="N86" s="18">
        <v>0</v>
      </c>
      <c r="O86" s="18"/>
      <c r="P86" s="19"/>
      <c r="Q86" s="19">
        <f t="shared" si="10"/>
        <v>0</v>
      </c>
      <c r="R86" s="19">
        <f t="shared" si="11"/>
        <v>0</v>
      </c>
      <c r="S86" s="18"/>
      <c r="T86" s="19"/>
      <c r="U86" s="19">
        <f t="shared" si="12"/>
        <v>0</v>
      </c>
      <c r="V86" s="19">
        <f t="shared" si="13"/>
        <v>0</v>
      </c>
      <c r="W86" s="18"/>
      <c r="X86" s="19"/>
      <c r="Y86" s="19">
        <f t="shared" si="14"/>
        <v>0</v>
      </c>
      <c r="Z86" s="19">
        <f t="shared" si="15"/>
        <v>0</v>
      </c>
      <c r="AA86" s="19"/>
      <c r="AB86" s="19"/>
    </row>
    <row r="87" spans="1:28" ht="39.6" customHeight="1">
      <c r="A87" s="4">
        <v>86</v>
      </c>
      <c r="B87" s="4" t="s">
        <v>85</v>
      </c>
      <c r="C87" s="25" t="s">
        <v>228</v>
      </c>
      <c r="D87" s="67" t="s">
        <v>52</v>
      </c>
      <c r="E87" s="67" t="s">
        <v>229</v>
      </c>
      <c r="F87" s="13" t="s">
        <v>54</v>
      </c>
      <c r="G87" s="65" t="s">
        <v>188</v>
      </c>
      <c r="H87" s="6"/>
      <c r="I87" s="16">
        <v>130000</v>
      </c>
      <c r="J87" s="4">
        <v>1</v>
      </c>
      <c r="K87" s="21">
        <f t="shared" si="16"/>
        <v>130000</v>
      </c>
      <c r="L87" s="7">
        <v>5</v>
      </c>
      <c r="M87" s="8">
        <f t="shared" ref="M87:M96" si="18">L87*I87</f>
        <v>650000</v>
      </c>
      <c r="N87" s="18">
        <v>1</v>
      </c>
      <c r="O87" s="18"/>
      <c r="P87" s="19"/>
      <c r="Q87" s="19">
        <f t="shared" si="10"/>
        <v>0</v>
      </c>
      <c r="R87" s="19">
        <f t="shared" si="11"/>
        <v>0</v>
      </c>
      <c r="S87" s="18"/>
      <c r="T87" s="19"/>
      <c r="U87" s="19">
        <f t="shared" si="12"/>
        <v>0</v>
      </c>
      <c r="V87" s="19">
        <f t="shared" si="13"/>
        <v>0</v>
      </c>
      <c r="W87" s="18"/>
      <c r="X87" s="19"/>
      <c r="Y87" s="19">
        <f t="shared" si="14"/>
        <v>0</v>
      </c>
      <c r="Z87" s="19">
        <f t="shared" si="15"/>
        <v>0</v>
      </c>
      <c r="AA87" s="19"/>
      <c r="AB87" s="19"/>
    </row>
    <row r="88" spans="1:28" ht="61.5" customHeight="1">
      <c r="A88" s="4">
        <v>87</v>
      </c>
      <c r="B88" s="4" t="s">
        <v>85</v>
      </c>
      <c r="C88" s="25" t="s">
        <v>230</v>
      </c>
      <c r="D88" s="67" t="s">
        <v>124</v>
      </c>
      <c r="E88" s="67" t="s">
        <v>231</v>
      </c>
      <c r="F88" s="4" t="s">
        <v>125</v>
      </c>
      <c r="G88" s="65" t="s">
        <v>188</v>
      </c>
      <c r="H88" s="6"/>
      <c r="I88" s="16">
        <v>300000</v>
      </c>
      <c r="J88" s="4">
        <v>1</v>
      </c>
      <c r="K88" s="21">
        <f>I88*J88</f>
        <v>300000</v>
      </c>
      <c r="L88" s="7">
        <v>1</v>
      </c>
      <c r="M88" s="8">
        <f t="shared" si="18"/>
        <v>300000</v>
      </c>
      <c r="N88" s="18">
        <v>4</v>
      </c>
      <c r="O88" s="18" t="s">
        <v>232</v>
      </c>
      <c r="P88" s="19"/>
      <c r="Q88" s="19">
        <v>115400</v>
      </c>
      <c r="R88" s="19">
        <f t="shared" si="11"/>
        <v>115400</v>
      </c>
      <c r="S88" s="18"/>
      <c r="T88" s="19"/>
      <c r="U88" s="19">
        <f t="shared" si="12"/>
        <v>0</v>
      </c>
      <c r="V88" s="19">
        <f t="shared" si="13"/>
        <v>0</v>
      </c>
      <c r="W88" s="18"/>
      <c r="X88" s="19"/>
      <c r="Y88" s="19">
        <f t="shared" si="14"/>
        <v>0</v>
      </c>
      <c r="Z88" s="19">
        <f t="shared" si="15"/>
        <v>0</v>
      </c>
      <c r="AA88" s="19"/>
      <c r="AB88" s="19"/>
    </row>
    <row r="89" spans="1:28" ht="56.1" customHeight="1">
      <c r="A89" s="4">
        <v>88</v>
      </c>
      <c r="B89" s="4" t="s">
        <v>85</v>
      </c>
      <c r="C89" s="25" t="s">
        <v>233</v>
      </c>
      <c r="D89" s="67" t="s">
        <v>124</v>
      </c>
      <c r="E89" s="67" t="s">
        <v>231</v>
      </c>
      <c r="F89" s="4" t="s">
        <v>125</v>
      </c>
      <c r="G89" s="65" t="s">
        <v>188</v>
      </c>
      <c r="H89" s="6"/>
      <c r="I89" s="16">
        <v>1000000</v>
      </c>
      <c r="J89" s="4">
        <v>1</v>
      </c>
      <c r="K89" s="21">
        <f t="shared" si="16"/>
        <v>1000000</v>
      </c>
      <c r="L89" s="7">
        <v>1</v>
      </c>
      <c r="M89" s="8">
        <f t="shared" si="18"/>
        <v>1000000</v>
      </c>
      <c r="N89" s="18">
        <v>4</v>
      </c>
      <c r="O89" s="18"/>
      <c r="P89" s="19"/>
      <c r="Q89" s="19">
        <f t="shared" si="10"/>
        <v>0</v>
      </c>
      <c r="R89" s="19">
        <f t="shared" si="11"/>
        <v>0</v>
      </c>
      <c r="S89" s="18"/>
      <c r="T89" s="19"/>
      <c r="U89" s="19">
        <f t="shared" si="12"/>
        <v>0</v>
      </c>
      <c r="V89" s="19">
        <f t="shared" si="13"/>
        <v>0</v>
      </c>
      <c r="W89" s="18"/>
      <c r="X89" s="19"/>
      <c r="Y89" s="19">
        <f t="shared" si="14"/>
        <v>0</v>
      </c>
      <c r="Z89" s="19">
        <f t="shared" si="15"/>
        <v>0</v>
      </c>
      <c r="AA89" s="19"/>
      <c r="AB89" s="19"/>
    </row>
    <row r="90" spans="1:28" ht="87">
      <c r="A90" s="4">
        <v>89</v>
      </c>
      <c r="B90" s="4" t="s">
        <v>122</v>
      </c>
      <c r="C90" s="4" t="s">
        <v>234</v>
      </c>
      <c r="D90" s="67" t="s">
        <v>124</v>
      </c>
      <c r="E90" s="67" t="s">
        <v>125</v>
      </c>
      <c r="F90" s="4" t="s">
        <v>125</v>
      </c>
      <c r="G90" s="65" t="s">
        <v>188</v>
      </c>
      <c r="H90" s="6"/>
      <c r="I90" s="16">
        <v>2500000</v>
      </c>
      <c r="J90" s="4">
        <v>1</v>
      </c>
      <c r="K90" s="21">
        <f t="shared" si="16"/>
        <v>2500000</v>
      </c>
      <c r="L90" s="7">
        <v>1</v>
      </c>
      <c r="M90" s="8">
        <f t="shared" si="18"/>
        <v>2500000</v>
      </c>
      <c r="N90" s="18">
        <v>2</v>
      </c>
      <c r="O90" s="18"/>
      <c r="P90" s="19"/>
      <c r="Q90" s="19">
        <f t="shared" si="10"/>
        <v>0</v>
      </c>
      <c r="R90" s="19">
        <f t="shared" si="11"/>
        <v>0</v>
      </c>
      <c r="S90" s="18"/>
      <c r="T90" s="19"/>
      <c r="U90" s="19">
        <f t="shared" si="12"/>
        <v>0</v>
      </c>
      <c r="V90" s="19">
        <f t="shared" si="13"/>
        <v>0</v>
      </c>
      <c r="W90" s="18"/>
      <c r="X90" s="19"/>
      <c r="Y90" s="19">
        <f t="shared" si="14"/>
        <v>0</v>
      </c>
      <c r="Z90" s="19">
        <f t="shared" si="15"/>
        <v>0</v>
      </c>
      <c r="AA90" s="19"/>
      <c r="AB90" s="19"/>
    </row>
    <row r="91" spans="1:28" ht="42.95" customHeight="1">
      <c r="A91" s="4">
        <v>90</v>
      </c>
      <c r="B91" s="4" t="s">
        <v>28</v>
      </c>
      <c r="C91" s="4" t="s">
        <v>235</v>
      </c>
      <c r="D91" s="67" t="s">
        <v>56</v>
      </c>
      <c r="E91" s="67" t="s">
        <v>236</v>
      </c>
      <c r="F91" s="13" t="s">
        <v>43</v>
      </c>
      <c r="G91" s="65" t="s">
        <v>188</v>
      </c>
      <c r="H91" s="6"/>
      <c r="I91" s="68">
        <v>15000000</v>
      </c>
      <c r="J91" s="4">
        <v>1</v>
      </c>
      <c r="K91" s="21">
        <f t="shared" si="16"/>
        <v>15000000</v>
      </c>
      <c r="L91" s="7">
        <v>1</v>
      </c>
      <c r="M91" s="8">
        <f t="shared" si="18"/>
        <v>15000000</v>
      </c>
      <c r="N91" s="18">
        <v>4</v>
      </c>
      <c r="O91" s="18"/>
      <c r="P91" s="19"/>
      <c r="Q91" s="19">
        <f t="shared" si="10"/>
        <v>0</v>
      </c>
      <c r="R91" s="19">
        <f t="shared" si="11"/>
        <v>0</v>
      </c>
      <c r="S91" s="18"/>
      <c r="T91" s="19"/>
      <c r="U91" s="19">
        <f t="shared" si="12"/>
        <v>0</v>
      </c>
      <c r="V91" s="19">
        <f t="shared" si="13"/>
        <v>0</v>
      </c>
      <c r="W91" s="18"/>
      <c r="X91" s="19"/>
      <c r="Y91" s="19">
        <f t="shared" si="14"/>
        <v>0</v>
      </c>
      <c r="Z91" s="19">
        <f t="shared" si="15"/>
        <v>0</v>
      </c>
      <c r="AA91" s="19"/>
      <c r="AB91" s="19"/>
    </row>
    <row r="92" spans="1:28" ht="80.099999999999994" customHeight="1">
      <c r="A92" s="4">
        <v>91</v>
      </c>
      <c r="B92" s="4" t="s">
        <v>122</v>
      </c>
      <c r="C92" s="4" t="s">
        <v>237</v>
      </c>
      <c r="D92" s="67" t="s">
        <v>124</v>
      </c>
      <c r="E92" s="4" t="s">
        <v>125</v>
      </c>
      <c r="F92" s="4" t="s">
        <v>125</v>
      </c>
      <c r="G92" s="65" t="s">
        <v>188</v>
      </c>
      <c r="H92" s="6"/>
      <c r="I92" s="16">
        <v>1000000</v>
      </c>
      <c r="J92" s="4">
        <v>1</v>
      </c>
      <c r="K92" s="21">
        <f t="shared" si="16"/>
        <v>1000000</v>
      </c>
      <c r="L92" s="7">
        <v>1</v>
      </c>
      <c r="M92" s="8">
        <f t="shared" si="18"/>
        <v>1000000</v>
      </c>
      <c r="N92" s="18">
        <v>1</v>
      </c>
      <c r="O92" s="18"/>
      <c r="P92" s="19"/>
      <c r="Q92" s="19">
        <f t="shared" si="10"/>
        <v>0</v>
      </c>
      <c r="R92" s="19">
        <f t="shared" si="11"/>
        <v>0</v>
      </c>
      <c r="S92" s="18"/>
      <c r="T92" s="19"/>
      <c r="U92" s="19">
        <f t="shared" si="12"/>
        <v>0</v>
      </c>
      <c r="V92" s="19">
        <f t="shared" si="13"/>
        <v>0</v>
      </c>
      <c r="W92" s="18"/>
      <c r="X92" s="19"/>
      <c r="Y92" s="19">
        <f t="shared" si="14"/>
        <v>0</v>
      </c>
      <c r="Z92" s="19">
        <f t="shared" si="15"/>
        <v>0</v>
      </c>
      <c r="AA92" s="19"/>
      <c r="AB92" s="19"/>
    </row>
    <row r="93" spans="1:28" ht="29.1">
      <c r="A93" s="4">
        <v>92</v>
      </c>
      <c r="B93" s="19" t="s">
        <v>28</v>
      </c>
      <c r="C93" s="20" t="s">
        <v>238</v>
      </c>
      <c r="D93" s="20" t="s">
        <v>56</v>
      </c>
      <c r="E93" s="13" t="s">
        <v>165</v>
      </c>
      <c r="F93" s="20"/>
      <c r="G93" s="65" t="s">
        <v>188</v>
      </c>
      <c r="H93" s="93">
        <v>54000</v>
      </c>
      <c r="I93" s="16">
        <v>5500000</v>
      </c>
      <c r="J93" s="19">
        <v>1</v>
      </c>
      <c r="K93" s="26">
        <f t="shared" si="16"/>
        <v>5500000</v>
      </c>
      <c r="L93" s="7">
        <v>1</v>
      </c>
      <c r="M93" s="8">
        <f t="shared" si="18"/>
        <v>5500000</v>
      </c>
      <c r="N93" s="18">
        <v>1</v>
      </c>
      <c r="O93" s="18" t="s">
        <v>239</v>
      </c>
      <c r="P93" s="89">
        <v>54000</v>
      </c>
      <c r="Q93" s="19">
        <f t="shared" si="10"/>
        <v>4644000</v>
      </c>
      <c r="R93" s="19">
        <f t="shared" si="11"/>
        <v>4644000</v>
      </c>
      <c r="S93" s="18"/>
      <c r="T93" s="19"/>
      <c r="U93" s="19">
        <f t="shared" si="12"/>
        <v>0</v>
      </c>
      <c r="V93" s="19">
        <f t="shared" si="13"/>
        <v>0</v>
      </c>
      <c r="W93" s="18"/>
      <c r="X93" s="19"/>
      <c r="Y93" s="19">
        <f t="shared" si="14"/>
        <v>0</v>
      </c>
      <c r="Z93" s="19">
        <f t="shared" si="15"/>
        <v>0</v>
      </c>
      <c r="AA93" s="19"/>
      <c r="AB93" s="19"/>
    </row>
    <row r="94" spans="1:28">
      <c r="A94" s="4">
        <v>93</v>
      </c>
      <c r="B94" s="19" t="s">
        <v>122</v>
      </c>
      <c r="C94" s="20" t="s">
        <v>240</v>
      </c>
      <c r="D94" s="20" t="s">
        <v>124</v>
      </c>
      <c r="E94" s="20" t="s">
        <v>125</v>
      </c>
      <c r="F94" s="20"/>
      <c r="G94" s="65" t="s">
        <v>188</v>
      </c>
      <c r="H94" s="6"/>
      <c r="I94" s="16">
        <v>15000</v>
      </c>
      <c r="J94" s="19">
        <v>2</v>
      </c>
      <c r="K94" s="21">
        <f t="shared" si="16"/>
        <v>30000</v>
      </c>
      <c r="L94" s="7">
        <v>2</v>
      </c>
      <c r="M94" s="8">
        <f t="shared" si="18"/>
        <v>30000</v>
      </c>
      <c r="N94" s="18">
        <v>1</v>
      </c>
      <c r="O94" s="18"/>
      <c r="P94" s="19"/>
      <c r="Q94" s="19">
        <f t="shared" si="10"/>
        <v>0</v>
      </c>
      <c r="R94" s="19">
        <f t="shared" si="11"/>
        <v>0</v>
      </c>
      <c r="S94" s="18"/>
      <c r="T94" s="19"/>
      <c r="U94" s="19">
        <f t="shared" si="12"/>
        <v>0</v>
      </c>
      <c r="V94" s="19">
        <f t="shared" si="13"/>
        <v>0</v>
      </c>
      <c r="W94" s="18"/>
      <c r="X94" s="19"/>
      <c r="Y94" s="19">
        <f t="shared" si="14"/>
        <v>0</v>
      </c>
      <c r="Z94" s="19">
        <f t="shared" si="15"/>
        <v>0</v>
      </c>
      <c r="AA94" s="19"/>
      <c r="AB94" s="19"/>
    </row>
    <row r="95" spans="1:28">
      <c r="A95" s="4">
        <v>94</v>
      </c>
      <c r="B95" s="19" t="s">
        <v>122</v>
      </c>
      <c r="C95" s="20" t="s">
        <v>241</v>
      </c>
      <c r="D95" s="20" t="s">
        <v>124</v>
      </c>
      <c r="E95" s="20" t="s">
        <v>125</v>
      </c>
      <c r="F95" s="20"/>
      <c r="G95" s="65" t="s">
        <v>188</v>
      </c>
      <c r="H95" s="6"/>
      <c r="I95" s="16">
        <v>300000</v>
      </c>
      <c r="J95" s="19">
        <v>4</v>
      </c>
      <c r="K95" s="26">
        <f t="shared" si="16"/>
        <v>1200000</v>
      </c>
      <c r="L95" s="7">
        <v>4</v>
      </c>
      <c r="M95" s="8">
        <f t="shared" si="18"/>
        <v>1200000</v>
      </c>
      <c r="N95" s="18">
        <v>1</v>
      </c>
      <c r="O95" s="18"/>
      <c r="P95" s="19"/>
      <c r="Q95" s="19">
        <f t="shared" si="10"/>
        <v>0</v>
      </c>
      <c r="R95" s="19">
        <f t="shared" si="11"/>
        <v>0</v>
      </c>
      <c r="S95" s="18"/>
      <c r="T95" s="19"/>
      <c r="U95" s="19">
        <f t="shared" si="12"/>
        <v>0</v>
      </c>
      <c r="V95" s="19">
        <f t="shared" si="13"/>
        <v>0</v>
      </c>
      <c r="W95" s="18"/>
      <c r="X95" s="19"/>
      <c r="Y95" s="19">
        <f t="shared" si="14"/>
        <v>0</v>
      </c>
      <c r="Z95" s="19">
        <f t="shared" si="15"/>
        <v>0</v>
      </c>
      <c r="AA95" s="19"/>
      <c r="AB95" s="19"/>
    </row>
    <row r="96" spans="1:28" s="53" customFormat="1" ht="29.1">
      <c r="A96" s="57">
        <v>95</v>
      </c>
      <c r="B96" s="58" t="s">
        <v>122</v>
      </c>
      <c r="C96" s="59" t="s">
        <v>242</v>
      </c>
      <c r="D96" s="59" t="s">
        <v>124</v>
      </c>
      <c r="E96" s="59" t="s">
        <v>125</v>
      </c>
      <c r="F96" s="59"/>
      <c r="G96" s="57" t="s">
        <v>188</v>
      </c>
      <c r="H96" s="57"/>
      <c r="I96" s="62">
        <v>1200000</v>
      </c>
      <c r="J96" s="58">
        <v>1</v>
      </c>
      <c r="K96" s="60">
        <f t="shared" si="16"/>
        <v>1200000</v>
      </c>
      <c r="L96" s="61">
        <v>1</v>
      </c>
      <c r="M96" s="62">
        <f t="shared" si="18"/>
        <v>1200000</v>
      </c>
      <c r="N96" s="63">
        <v>1</v>
      </c>
      <c r="O96" s="63"/>
      <c r="P96" s="58"/>
      <c r="Q96" s="58">
        <f t="shared" si="10"/>
        <v>0</v>
      </c>
      <c r="R96" s="58">
        <f t="shared" si="11"/>
        <v>0</v>
      </c>
      <c r="S96" s="63"/>
      <c r="T96" s="58"/>
      <c r="U96" s="58">
        <f t="shared" si="12"/>
        <v>0</v>
      </c>
      <c r="V96" s="58">
        <f t="shared" si="13"/>
        <v>0</v>
      </c>
      <c r="W96" s="63"/>
      <c r="X96" s="58"/>
      <c r="Y96" s="58">
        <f t="shared" si="14"/>
        <v>0</v>
      </c>
      <c r="Z96" s="58">
        <f t="shared" si="15"/>
        <v>0</v>
      </c>
      <c r="AA96" s="58"/>
      <c r="AB96" s="58"/>
    </row>
    <row r="97" spans="1:28" ht="29.1">
      <c r="A97" s="4">
        <v>96</v>
      </c>
      <c r="B97" s="19" t="s">
        <v>243</v>
      </c>
      <c r="C97" s="25" t="s">
        <v>244</v>
      </c>
      <c r="D97" s="20" t="s">
        <v>245</v>
      </c>
      <c r="E97" s="133" t="s">
        <v>246</v>
      </c>
      <c r="F97" s="20"/>
      <c r="G97" s="65" t="s">
        <v>188</v>
      </c>
      <c r="H97" s="134">
        <v>18550</v>
      </c>
      <c r="I97" s="135">
        <f>H97*86</f>
        <v>1595300</v>
      </c>
      <c r="J97" s="136">
        <v>2</v>
      </c>
      <c r="K97" s="135">
        <f>I97*J97</f>
        <v>3190600</v>
      </c>
      <c r="L97" s="136">
        <v>2</v>
      </c>
      <c r="M97" s="8">
        <f>J97*I97</f>
        <v>3190600</v>
      </c>
      <c r="N97" s="133">
        <v>1</v>
      </c>
      <c r="O97" s="133" t="s">
        <v>247</v>
      </c>
      <c r="P97" s="19">
        <v>14190</v>
      </c>
      <c r="Q97" s="19">
        <f t="shared" si="10"/>
        <v>1220340</v>
      </c>
      <c r="R97" s="19">
        <f>Q97*L97</f>
        <v>2440680</v>
      </c>
      <c r="S97" s="133" t="s">
        <v>248</v>
      </c>
      <c r="T97" s="19">
        <v>18550</v>
      </c>
      <c r="U97" s="19">
        <f>T97*86</f>
        <v>1595300</v>
      </c>
      <c r="V97" s="19">
        <f>U97*L97</f>
        <v>3190600</v>
      </c>
      <c r="W97" s="133" t="s">
        <v>249</v>
      </c>
      <c r="X97" s="19">
        <v>17452</v>
      </c>
      <c r="Y97" s="19">
        <f t="shared" si="14"/>
        <v>1500872</v>
      </c>
      <c r="Z97" s="19">
        <f>Y97*L97</f>
        <v>3001744</v>
      </c>
      <c r="AA97" s="19"/>
      <c r="AB97" s="19"/>
    </row>
    <row r="98" spans="1:28" ht="29.1">
      <c r="A98" s="4">
        <v>97</v>
      </c>
      <c r="B98" s="19" t="s">
        <v>243</v>
      </c>
      <c r="C98" s="4" t="s">
        <v>250</v>
      </c>
      <c r="D98" s="20" t="s">
        <v>245</v>
      </c>
      <c r="E98" s="133" t="s">
        <v>246</v>
      </c>
      <c r="F98" s="20"/>
      <c r="G98" s="65" t="s">
        <v>188</v>
      </c>
      <c r="H98" s="137">
        <v>31000</v>
      </c>
      <c r="I98" s="135">
        <f t="shared" ref="I98:I107" si="19">H98*86</f>
        <v>2666000</v>
      </c>
      <c r="J98" s="138">
        <v>2</v>
      </c>
      <c r="K98" s="135">
        <f t="shared" ref="K98:K126" si="20">I98*J98</f>
        <v>5332000</v>
      </c>
      <c r="L98" s="138">
        <v>2</v>
      </c>
      <c r="M98" s="8">
        <f t="shared" ref="M98:M126" si="21">J98*I98</f>
        <v>5332000</v>
      </c>
      <c r="N98" s="133">
        <v>1</v>
      </c>
      <c r="O98" s="133" t="s">
        <v>247</v>
      </c>
      <c r="P98" s="19">
        <v>32700</v>
      </c>
      <c r="Q98" s="19">
        <f t="shared" si="10"/>
        <v>2812200</v>
      </c>
      <c r="R98" s="19">
        <f t="shared" si="11"/>
        <v>5624400</v>
      </c>
      <c r="S98" s="133" t="s">
        <v>248</v>
      </c>
      <c r="T98" s="19">
        <v>31000</v>
      </c>
      <c r="U98" s="19">
        <f t="shared" si="12"/>
        <v>2666000</v>
      </c>
      <c r="V98" s="19">
        <f t="shared" ref="V98:V126" si="22">U98*L98</f>
        <v>5332000</v>
      </c>
      <c r="W98" s="133" t="s">
        <v>249</v>
      </c>
      <c r="X98" s="19">
        <v>21303</v>
      </c>
      <c r="Y98" s="19">
        <f t="shared" si="14"/>
        <v>1832058</v>
      </c>
      <c r="Z98" s="19">
        <f t="shared" ref="Z98:Z126" si="23">Y98*L98</f>
        <v>3664116</v>
      </c>
      <c r="AA98" s="19"/>
      <c r="AB98" s="19"/>
    </row>
    <row r="99" spans="1:28" ht="29.1">
      <c r="A99" s="4">
        <v>98</v>
      </c>
      <c r="B99" s="19" t="s">
        <v>243</v>
      </c>
      <c r="C99" s="4" t="s">
        <v>98</v>
      </c>
      <c r="D99" s="20" t="s">
        <v>245</v>
      </c>
      <c r="E99" s="133" t="s">
        <v>251</v>
      </c>
      <c r="F99" s="20"/>
      <c r="G99" s="65" t="s">
        <v>188</v>
      </c>
      <c r="H99" s="137">
        <v>44600</v>
      </c>
      <c r="I99" s="135">
        <f t="shared" si="19"/>
        <v>3835600</v>
      </c>
      <c r="J99" s="138">
        <v>2</v>
      </c>
      <c r="K99" s="135">
        <f t="shared" si="20"/>
        <v>7671200</v>
      </c>
      <c r="L99" s="138">
        <v>2</v>
      </c>
      <c r="M99" s="8">
        <f t="shared" si="21"/>
        <v>7671200</v>
      </c>
      <c r="N99" s="133">
        <v>1</v>
      </c>
      <c r="O99" s="133" t="s">
        <v>247</v>
      </c>
      <c r="P99" s="19">
        <v>32000</v>
      </c>
      <c r="Q99" s="19">
        <f t="shared" si="10"/>
        <v>2752000</v>
      </c>
      <c r="R99" s="19">
        <f t="shared" si="11"/>
        <v>5504000</v>
      </c>
      <c r="S99" s="133" t="s">
        <v>248</v>
      </c>
      <c r="T99" s="19">
        <v>44600</v>
      </c>
      <c r="U99" s="19">
        <f t="shared" si="12"/>
        <v>3835600</v>
      </c>
      <c r="V99" s="19">
        <f t="shared" si="22"/>
        <v>7671200</v>
      </c>
      <c r="W99" s="133" t="s">
        <v>249</v>
      </c>
      <c r="X99" s="19">
        <v>26219</v>
      </c>
      <c r="Y99" s="19">
        <f t="shared" si="14"/>
        <v>2254834</v>
      </c>
      <c r="Z99" s="19">
        <f t="shared" si="23"/>
        <v>4509668</v>
      </c>
      <c r="AA99" s="19"/>
      <c r="AB99" s="19"/>
    </row>
    <row r="100" spans="1:28" ht="29.1">
      <c r="A100" s="4">
        <v>99</v>
      </c>
      <c r="B100" s="19" t="s">
        <v>243</v>
      </c>
      <c r="C100" s="4" t="s">
        <v>252</v>
      </c>
      <c r="D100" s="20" t="s">
        <v>245</v>
      </c>
      <c r="E100" s="133" t="s">
        <v>253</v>
      </c>
      <c r="F100" s="20"/>
      <c r="G100" s="65" t="s">
        <v>188</v>
      </c>
      <c r="H100" s="137">
        <v>4950</v>
      </c>
      <c r="I100" s="135">
        <f t="shared" si="19"/>
        <v>425700</v>
      </c>
      <c r="J100" s="138">
        <v>1</v>
      </c>
      <c r="K100" s="135">
        <f t="shared" si="20"/>
        <v>425700</v>
      </c>
      <c r="L100" s="138">
        <v>1</v>
      </c>
      <c r="M100" s="8">
        <f t="shared" si="21"/>
        <v>425700</v>
      </c>
      <c r="N100" s="133">
        <v>1</v>
      </c>
      <c r="O100" s="133" t="s">
        <v>247</v>
      </c>
      <c r="P100" s="19">
        <v>4300</v>
      </c>
      <c r="Q100" s="19">
        <f t="shared" si="10"/>
        <v>369800</v>
      </c>
      <c r="R100" s="19">
        <f t="shared" si="11"/>
        <v>369800</v>
      </c>
      <c r="S100" s="133" t="s">
        <v>248</v>
      </c>
      <c r="T100" s="19">
        <v>4950</v>
      </c>
      <c r="U100" s="19">
        <f t="shared" si="12"/>
        <v>425700</v>
      </c>
      <c r="V100" s="19">
        <f t="shared" si="22"/>
        <v>425700</v>
      </c>
      <c r="W100" s="133" t="s">
        <v>249</v>
      </c>
      <c r="X100" s="19">
        <v>6800</v>
      </c>
      <c r="Y100" s="19">
        <f t="shared" si="14"/>
        <v>584800</v>
      </c>
      <c r="Z100" s="19">
        <f t="shared" si="23"/>
        <v>584800</v>
      </c>
      <c r="AA100" s="19"/>
      <c r="AB100" s="19"/>
    </row>
    <row r="101" spans="1:28" ht="43.5">
      <c r="A101" s="4">
        <v>100</v>
      </c>
      <c r="B101" s="19" t="s">
        <v>243</v>
      </c>
      <c r="C101" s="4" t="s">
        <v>254</v>
      </c>
      <c r="D101" s="20" t="s">
        <v>245</v>
      </c>
      <c r="E101" s="133" t="s">
        <v>255</v>
      </c>
      <c r="F101" s="20"/>
      <c r="G101" s="65" t="s">
        <v>188</v>
      </c>
      <c r="H101" s="137">
        <v>48900</v>
      </c>
      <c r="I101" s="135">
        <f>H101*86</f>
        <v>4205400</v>
      </c>
      <c r="J101" s="138">
        <v>1</v>
      </c>
      <c r="K101" s="135">
        <f t="shared" si="20"/>
        <v>4205400</v>
      </c>
      <c r="L101" s="138">
        <v>1</v>
      </c>
      <c r="M101" s="8">
        <f t="shared" si="21"/>
        <v>4205400</v>
      </c>
      <c r="N101" s="133">
        <v>1</v>
      </c>
      <c r="O101" s="133" t="s">
        <v>247</v>
      </c>
      <c r="P101" s="19">
        <v>15900</v>
      </c>
      <c r="Q101" s="19">
        <f t="shared" si="10"/>
        <v>1367400</v>
      </c>
      <c r="R101" s="19">
        <f t="shared" si="11"/>
        <v>1367400</v>
      </c>
      <c r="S101" s="133" t="s">
        <v>248</v>
      </c>
      <c r="T101" s="19">
        <v>48900</v>
      </c>
      <c r="U101" s="19">
        <f t="shared" si="12"/>
        <v>4205400</v>
      </c>
      <c r="V101" s="19">
        <f t="shared" si="22"/>
        <v>4205400</v>
      </c>
      <c r="W101" s="133" t="s">
        <v>249</v>
      </c>
      <c r="X101" s="19">
        <v>24089</v>
      </c>
      <c r="Y101" s="19">
        <f t="shared" si="14"/>
        <v>2071654</v>
      </c>
      <c r="Z101" s="19">
        <f t="shared" si="23"/>
        <v>2071654</v>
      </c>
      <c r="AA101" s="19"/>
      <c r="AB101" s="19"/>
    </row>
    <row r="102" spans="1:28" s="36" customFormat="1" ht="29.1">
      <c r="A102" s="18">
        <v>101</v>
      </c>
      <c r="B102" s="90" t="s">
        <v>243</v>
      </c>
      <c r="C102" s="18" t="s">
        <v>256</v>
      </c>
      <c r="D102" s="90" t="s">
        <v>245</v>
      </c>
      <c r="E102" s="139" t="s">
        <v>257</v>
      </c>
      <c r="F102" s="90"/>
      <c r="G102" s="100" t="s">
        <v>188</v>
      </c>
      <c r="H102" s="140">
        <v>4550</v>
      </c>
      <c r="I102" s="141">
        <f t="shared" si="19"/>
        <v>391300</v>
      </c>
      <c r="J102" s="138">
        <v>1</v>
      </c>
      <c r="K102" s="141">
        <f t="shared" si="20"/>
        <v>391300</v>
      </c>
      <c r="L102" s="138">
        <v>1</v>
      </c>
      <c r="M102" s="101">
        <f t="shared" si="21"/>
        <v>391300</v>
      </c>
      <c r="N102" s="133">
        <v>1</v>
      </c>
      <c r="O102" s="133" t="s">
        <v>247</v>
      </c>
      <c r="P102" s="90">
        <v>4400</v>
      </c>
      <c r="Q102" s="90">
        <f t="shared" si="10"/>
        <v>378400</v>
      </c>
      <c r="R102" s="90">
        <f t="shared" si="11"/>
        <v>378400</v>
      </c>
      <c r="S102" s="133" t="s">
        <v>248</v>
      </c>
      <c r="T102" s="90">
        <v>4550</v>
      </c>
      <c r="U102" s="90">
        <f t="shared" si="12"/>
        <v>391300</v>
      </c>
      <c r="V102" s="90">
        <f t="shared" si="22"/>
        <v>391300</v>
      </c>
      <c r="W102" s="133" t="s">
        <v>249</v>
      </c>
      <c r="X102" s="90">
        <v>3932</v>
      </c>
      <c r="Y102" s="90">
        <f t="shared" si="14"/>
        <v>338152</v>
      </c>
      <c r="Z102" s="90">
        <f t="shared" si="23"/>
        <v>338152</v>
      </c>
      <c r="AA102" s="90"/>
      <c r="AB102" s="90"/>
    </row>
    <row r="103" spans="1:28" ht="29.1">
      <c r="A103" s="4">
        <v>102</v>
      </c>
      <c r="B103" s="19" t="s">
        <v>243</v>
      </c>
      <c r="C103" s="4" t="s">
        <v>258</v>
      </c>
      <c r="D103" s="20" t="s">
        <v>245</v>
      </c>
      <c r="E103" s="133" t="s">
        <v>69</v>
      </c>
      <c r="F103" s="20"/>
      <c r="G103" s="65" t="s">
        <v>188</v>
      </c>
      <c r="H103" s="137">
        <v>1230</v>
      </c>
      <c r="I103" s="135">
        <f t="shared" si="19"/>
        <v>105780</v>
      </c>
      <c r="J103" s="138">
        <v>2</v>
      </c>
      <c r="K103" s="135">
        <f t="shared" si="20"/>
        <v>211560</v>
      </c>
      <c r="L103" s="138">
        <v>2</v>
      </c>
      <c r="M103" s="8">
        <f t="shared" si="21"/>
        <v>211560</v>
      </c>
      <c r="N103" s="133">
        <v>1</v>
      </c>
      <c r="O103" s="133" t="s">
        <v>247</v>
      </c>
      <c r="P103" s="19">
        <v>1280</v>
      </c>
      <c r="Q103" s="19">
        <f t="shared" si="10"/>
        <v>110080</v>
      </c>
      <c r="R103" s="19">
        <f t="shared" si="11"/>
        <v>220160</v>
      </c>
      <c r="S103" s="133" t="s">
        <v>248</v>
      </c>
      <c r="T103" s="19">
        <v>1230</v>
      </c>
      <c r="U103" s="19">
        <f t="shared" si="12"/>
        <v>105780</v>
      </c>
      <c r="V103" s="19">
        <f t="shared" si="22"/>
        <v>211560</v>
      </c>
      <c r="W103" s="133" t="s">
        <v>249</v>
      </c>
      <c r="X103" s="19">
        <v>8111</v>
      </c>
      <c r="Y103" s="19">
        <f t="shared" si="14"/>
        <v>697546</v>
      </c>
      <c r="Z103" s="19">
        <f t="shared" si="23"/>
        <v>1395092</v>
      </c>
      <c r="AA103" s="19"/>
      <c r="AB103" s="19"/>
    </row>
    <row r="104" spans="1:28" ht="29.1">
      <c r="A104" s="4">
        <v>103</v>
      </c>
      <c r="B104" s="19" t="s">
        <v>243</v>
      </c>
      <c r="C104" s="4" t="s">
        <v>259</v>
      </c>
      <c r="D104" s="20" t="s">
        <v>245</v>
      </c>
      <c r="E104" s="133" t="s">
        <v>69</v>
      </c>
      <c r="F104" s="20"/>
      <c r="G104" s="65" t="s">
        <v>188</v>
      </c>
      <c r="H104" s="142">
        <v>550</v>
      </c>
      <c r="I104" s="135">
        <f t="shared" si="19"/>
        <v>47300</v>
      </c>
      <c r="J104" s="143">
        <v>1</v>
      </c>
      <c r="K104" s="135">
        <f t="shared" si="20"/>
        <v>47300</v>
      </c>
      <c r="L104" s="143">
        <v>1</v>
      </c>
      <c r="M104" s="8">
        <f t="shared" si="21"/>
        <v>47300</v>
      </c>
      <c r="N104" s="133">
        <v>1</v>
      </c>
      <c r="O104" s="133" t="s">
        <v>247</v>
      </c>
      <c r="P104" s="19">
        <v>750</v>
      </c>
      <c r="Q104" s="19">
        <f t="shared" si="10"/>
        <v>64500</v>
      </c>
      <c r="R104" s="19">
        <f t="shared" si="11"/>
        <v>64500</v>
      </c>
      <c r="S104" s="133" t="s">
        <v>248</v>
      </c>
      <c r="T104" s="19">
        <v>550</v>
      </c>
      <c r="U104" s="19">
        <f t="shared" si="12"/>
        <v>47300</v>
      </c>
      <c r="V104" s="19">
        <f t="shared" si="22"/>
        <v>47300</v>
      </c>
      <c r="W104" s="133" t="s">
        <v>249</v>
      </c>
      <c r="X104" s="19">
        <v>2048</v>
      </c>
      <c r="Y104" s="19">
        <f t="shared" si="14"/>
        <v>176128</v>
      </c>
      <c r="Z104" s="19">
        <f t="shared" si="23"/>
        <v>176128</v>
      </c>
      <c r="AA104" s="19"/>
      <c r="AB104" s="19"/>
    </row>
    <row r="105" spans="1:28" ht="29.1">
      <c r="A105" s="4">
        <v>104</v>
      </c>
      <c r="B105" s="19" t="s">
        <v>243</v>
      </c>
      <c r="C105" s="25" t="s">
        <v>260</v>
      </c>
      <c r="D105" s="20" t="s">
        <v>245</v>
      </c>
      <c r="E105" s="133" t="s">
        <v>261</v>
      </c>
      <c r="F105" s="20"/>
      <c r="G105" s="65" t="s">
        <v>188</v>
      </c>
      <c r="H105" s="142">
        <v>4980</v>
      </c>
      <c r="I105" s="135">
        <f t="shared" si="19"/>
        <v>428280</v>
      </c>
      <c r="J105" s="136">
        <v>1</v>
      </c>
      <c r="K105" s="135">
        <f t="shared" si="20"/>
        <v>428280</v>
      </c>
      <c r="L105" s="136">
        <v>1</v>
      </c>
      <c r="M105" s="8">
        <f t="shared" si="21"/>
        <v>428280</v>
      </c>
      <c r="N105" s="133">
        <v>1</v>
      </c>
      <c r="O105" s="133" t="s">
        <v>247</v>
      </c>
      <c r="P105" s="19">
        <v>5500</v>
      </c>
      <c r="Q105" s="19">
        <f t="shared" si="10"/>
        <v>473000</v>
      </c>
      <c r="R105" s="19">
        <f t="shared" si="11"/>
        <v>473000</v>
      </c>
      <c r="S105" s="133" t="s">
        <v>248</v>
      </c>
      <c r="T105" s="19">
        <v>550</v>
      </c>
      <c r="U105" s="19">
        <f t="shared" si="12"/>
        <v>47300</v>
      </c>
      <c r="V105" s="19">
        <f t="shared" si="22"/>
        <v>47300</v>
      </c>
      <c r="W105" s="133" t="s">
        <v>249</v>
      </c>
      <c r="X105" s="19">
        <v>8357</v>
      </c>
      <c r="Y105" s="19">
        <f t="shared" si="14"/>
        <v>718702</v>
      </c>
      <c r="Z105" s="19">
        <f t="shared" si="23"/>
        <v>718702</v>
      </c>
      <c r="AA105" s="19"/>
      <c r="AB105" s="19"/>
    </row>
    <row r="106" spans="1:28" ht="69.75" customHeight="1">
      <c r="A106" s="4">
        <v>105</v>
      </c>
      <c r="B106" s="5" t="s">
        <v>243</v>
      </c>
      <c r="C106" s="4" t="s">
        <v>262</v>
      </c>
      <c r="D106" s="20" t="s">
        <v>245</v>
      </c>
      <c r="E106" s="133" t="s">
        <v>263</v>
      </c>
      <c r="F106" s="20"/>
      <c r="G106" s="65" t="s">
        <v>188</v>
      </c>
      <c r="H106" s="142">
        <v>570</v>
      </c>
      <c r="I106" s="135">
        <f t="shared" si="19"/>
        <v>49020</v>
      </c>
      <c r="J106" s="138">
        <v>1</v>
      </c>
      <c r="K106" s="135">
        <f t="shared" si="20"/>
        <v>49020</v>
      </c>
      <c r="L106" s="138">
        <v>1</v>
      </c>
      <c r="M106" s="8">
        <f t="shared" si="21"/>
        <v>49020</v>
      </c>
      <c r="N106" s="133">
        <v>1</v>
      </c>
      <c r="O106" s="133" t="s">
        <v>247</v>
      </c>
      <c r="P106" s="5">
        <v>5500</v>
      </c>
      <c r="Q106" s="5">
        <f t="shared" si="10"/>
        <v>473000</v>
      </c>
      <c r="R106" s="5">
        <f t="shared" si="11"/>
        <v>473000</v>
      </c>
      <c r="S106" s="133" t="s">
        <v>248</v>
      </c>
      <c r="T106" s="18">
        <v>550</v>
      </c>
      <c r="U106" s="18">
        <f t="shared" si="12"/>
        <v>47300</v>
      </c>
      <c r="V106" s="18">
        <f t="shared" si="22"/>
        <v>47300</v>
      </c>
      <c r="W106" s="133" t="s">
        <v>249</v>
      </c>
      <c r="X106" s="5">
        <v>8357</v>
      </c>
      <c r="Y106" s="5">
        <f t="shared" si="14"/>
        <v>718702</v>
      </c>
      <c r="Z106" s="5">
        <f t="shared" si="23"/>
        <v>718702</v>
      </c>
      <c r="AA106" s="5"/>
      <c r="AB106" s="5"/>
    </row>
    <row r="107" spans="1:28" ht="29.1">
      <c r="A107" s="4">
        <v>106</v>
      </c>
      <c r="B107" s="5" t="s">
        <v>243</v>
      </c>
      <c r="C107" s="4" t="s">
        <v>264</v>
      </c>
      <c r="D107" s="20" t="s">
        <v>245</v>
      </c>
      <c r="E107" s="133" t="s">
        <v>265</v>
      </c>
      <c r="F107" s="20"/>
      <c r="G107" s="65" t="s">
        <v>188</v>
      </c>
      <c r="H107" s="142">
        <v>1550</v>
      </c>
      <c r="I107" s="135">
        <f t="shared" si="19"/>
        <v>133300</v>
      </c>
      <c r="J107" s="138">
        <v>1</v>
      </c>
      <c r="K107" s="135">
        <f t="shared" si="20"/>
        <v>133300</v>
      </c>
      <c r="L107" s="138">
        <v>1</v>
      </c>
      <c r="M107" s="8">
        <f t="shared" si="21"/>
        <v>133300</v>
      </c>
      <c r="N107" s="133">
        <v>1</v>
      </c>
      <c r="O107" s="133" t="s">
        <v>247</v>
      </c>
      <c r="P107" s="19">
        <v>1900</v>
      </c>
      <c r="Q107" s="19">
        <f t="shared" si="10"/>
        <v>163400</v>
      </c>
      <c r="R107" s="19">
        <f t="shared" si="11"/>
        <v>163400</v>
      </c>
      <c r="S107" s="133" t="s">
        <v>248</v>
      </c>
      <c r="T107" s="19">
        <v>1550</v>
      </c>
      <c r="U107" s="19">
        <f t="shared" si="12"/>
        <v>133300</v>
      </c>
      <c r="V107" s="19">
        <f t="shared" si="22"/>
        <v>133300</v>
      </c>
      <c r="W107" s="133" t="s">
        <v>249</v>
      </c>
      <c r="X107" s="19">
        <v>7947</v>
      </c>
      <c r="Y107" s="19">
        <f t="shared" si="14"/>
        <v>683442</v>
      </c>
      <c r="Z107" s="19">
        <f t="shared" si="23"/>
        <v>683442</v>
      </c>
      <c r="AA107" s="19"/>
      <c r="AB107" s="19"/>
    </row>
    <row r="108" spans="1:28" ht="43.5">
      <c r="A108" s="4">
        <v>107</v>
      </c>
      <c r="B108" s="19" t="s">
        <v>243</v>
      </c>
      <c r="C108" s="144" t="s">
        <v>266</v>
      </c>
      <c r="D108" s="20" t="s">
        <v>245</v>
      </c>
      <c r="E108" s="133" t="s">
        <v>125</v>
      </c>
      <c r="F108" s="20"/>
      <c r="G108" s="65" t="s">
        <v>188</v>
      </c>
      <c r="H108" s="142"/>
      <c r="I108" s="145">
        <v>256794</v>
      </c>
      <c r="J108" s="136">
        <v>1</v>
      </c>
      <c r="K108" s="135">
        <f>I108*J108*184</f>
        <v>47250096</v>
      </c>
      <c r="L108" s="136">
        <v>1</v>
      </c>
      <c r="M108" s="8">
        <f>J108*I108*184</f>
        <v>47250096</v>
      </c>
      <c r="N108" s="133">
        <v>1</v>
      </c>
      <c r="O108" s="133" t="s">
        <v>247</v>
      </c>
      <c r="P108" s="19">
        <v>20000</v>
      </c>
      <c r="Q108" s="19">
        <f t="shared" si="10"/>
        <v>1720000</v>
      </c>
      <c r="R108" s="19">
        <f t="shared" si="11"/>
        <v>1720000</v>
      </c>
      <c r="S108" s="133" t="s">
        <v>248</v>
      </c>
      <c r="T108" s="19">
        <v>880</v>
      </c>
      <c r="U108" s="19">
        <f t="shared" si="12"/>
        <v>75680</v>
      </c>
      <c r="V108" s="19">
        <f t="shared" si="22"/>
        <v>75680</v>
      </c>
      <c r="W108" s="133" t="s">
        <v>249</v>
      </c>
      <c r="X108" s="19">
        <v>29613</v>
      </c>
      <c r="Y108" s="19">
        <f t="shared" si="14"/>
        <v>2546718</v>
      </c>
      <c r="Z108" s="19">
        <f t="shared" si="23"/>
        <v>2546718</v>
      </c>
      <c r="AA108" s="19"/>
      <c r="AB108" s="19"/>
    </row>
    <row r="109" spans="1:28" ht="43.5">
      <c r="A109" s="4">
        <v>108</v>
      </c>
      <c r="B109" s="19" t="s">
        <v>243</v>
      </c>
      <c r="C109" s="25" t="s">
        <v>267</v>
      </c>
      <c r="D109" s="20" t="s">
        <v>245</v>
      </c>
      <c r="E109" s="133" t="s">
        <v>125</v>
      </c>
      <c r="F109" s="20"/>
      <c r="G109" s="65" t="s">
        <v>188</v>
      </c>
      <c r="H109" s="134"/>
      <c r="I109" s="135">
        <v>2500000</v>
      </c>
      <c r="J109" s="136">
        <v>1</v>
      </c>
      <c r="K109" s="135">
        <f t="shared" si="20"/>
        <v>2500000</v>
      </c>
      <c r="L109" s="136">
        <v>1</v>
      </c>
      <c r="M109" s="8">
        <f t="shared" si="21"/>
        <v>2500000</v>
      </c>
      <c r="N109" s="133">
        <v>2</v>
      </c>
      <c r="O109" s="133" t="s">
        <v>268</v>
      </c>
      <c r="P109" s="19">
        <v>30180</v>
      </c>
      <c r="Q109" s="19">
        <f t="shared" si="10"/>
        <v>2595480</v>
      </c>
      <c r="R109" s="19">
        <f t="shared" si="11"/>
        <v>2595480</v>
      </c>
      <c r="S109" s="133"/>
      <c r="T109" s="19"/>
      <c r="U109" s="19">
        <f t="shared" si="12"/>
        <v>0</v>
      </c>
      <c r="V109" s="19">
        <f t="shared" si="22"/>
        <v>0</v>
      </c>
      <c r="W109" s="133"/>
      <c r="X109" s="19"/>
      <c r="Y109" s="19">
        <f t="shared" si="14"/>
        <v>0</v>
      </c>
      <c r="Z109" s="19">
        <f t="shared" si="23"/>
        <v>0</v>
      </c>
      <c r="AA109" s="19"/>
      <c r="AB109" s="19"/>
    </row>
    <row r="110" spans="1:28" ht="29.1">
      <c r="A110" s="4">
        <v>109</v>
      </c>
      <c r="B110" s="19" t="s">
        <v>243</v>
      </c>
      <c r="C110" s="25" t="s">
        <v>269</v>
      </c>
      <c r="D110" s="20" t="s">
        <v>245</v>
      </c>
      <c r="E110" s="133" t="s">
        <v>125</v>
      </c>
      <c r="F110" s="20"/>
      <c r="G110" s="65" t="s">
        <v>188</v>
      </c>
      <c r="H110" s="134">
        <v>25500</v>
      </c>
      <c r="I110" s="135">
        <v>6840000</v>
      </c>
      <c r="J110" s="136">
        <v>9</v>
      </c>
      <c r="K110" s="135">
        <f t="shared" si="20"/>
        <v>61560000</v>
      </c>
      <c r="L110" s="136">
        <v>9</v>
      </c>
      <c r="M110" s="8">
        <f t="shared" si="21"/>
        <v>61560000</v>
      </c>
      <c r="N110" s="133">
        <v>1</v>
      </c>
      <c r="O110" s="133" t="s">
        <v>247</v>
      </c>
      <c r="P110" s="19">
        <v>5890</v>
      </c>
      <c r="Q110" s="19">
        <f t="shared" si="10"/>
        <v>506540</v>
      </c>
      <c r="R110" s="19">
        <f t="shared" si="11"/>
        <v>4558860</v>
      </c>
      <c r="S110" s="133" t="s">
        <v>248</v>
      </c>
      <c r="T110" s="19">
        <v>25550</v>
      </c>
      <c r="U110" s="19">
        <f t="shared" si="12"/>
        <v>2197300</v>
      </c>
      <c r="V110" s="19">
        <f t="shared" si="22"/>
        <v>19775700</v>
      </c>
      <c r="W110" s="133" t="s">
        <v>249</v>
      </c>
      <c r="X110" s="19">
        <v>11962</v>
      </c>
      <c r="Y110" s="19">
        <f t="shared" si="14"/>
        <v>1028732</v>
      </c>
      <c r="Z110" s="19">
        <f t="shared" si="23"/>
        <v>9258588</v>
      </c>
      <c r="AA110" s="19"/>
      <c r="AB110" s="19"/>
    </row>
    <row r="111" spans="1:28" ht="29.1">
      <c r="A111" s="4">
        <v>110</v>
      </c>
      <c r="B111" s="19" t="s">
        <v>243</v>
      </c>
      <c r="C111" s="25" t="s">
        <v>270</v>
      </c>
      <c r="D111" s="20" t="s">
        <v>245</v>
      </c>
      <c r="E111" s="133" t="s">
        <v>271</v>
      </c>
      <c r="F111" s="20"/>
      <c r="G111" s="65" t="s">
        <v>188</v>
      </c>
      <c r="H111" s="134">
        <v>21000</v>
      </c>
      <c r="I111" s="135">
        <v>1795500</v>
      </c>
      <c r="J111" s="136">
        <v>2</v>
      </c>
      <c r="K111" s="135">
        <f t="shared" si="20"/>
        <v>3591000</v>
      </c>
      <c r="L111" s="136">
        <v>1</v>
      </c>
      <c r="M111" s="8">
        <f t="shared" si="21"/>
        <v>3591000</v>
      </c>
      <c r="N111" s="133">
        <v>1</v>
      </c>
      <c r="O111" s="133" t="s">
        <v>247</v>
      </c>
      <c r="P111" s="19">
        <v>18000</v>
      </c>
      <c r="Q111" s="19">
        <f t="shared" si="10"/>
        <v>1548000</v>
      </c>
      <c r="R111" s="19">
        <f t="shared" si="11"/>
        <v>1548000</v>
      </c>
      <c r="S111" s="133" t="s">
        <v>248</v>
      </c>
      <c r="T111" s="19">
        <v>21000</v>
      </c>
      <c r="U111" s="19">
        <f t="shared" si="12"/>
        <v>1806000</v>
      </c>
      <c r="V111" s="19">
        <f t="shared" si="22"/>
        <v>1806000</v>
      </c>
      <c r="W111" s="133" t="s">
        <v>249</v>
      </c>
      <c r="X111" s="19">
        <v>34412</v>
      </c>
      <c r="Y111" s="19">
        <f t="shared" si="14"/>
        <v>2959432</v>
      </c>
      <c r="Z111" s="19">
        <f t="shared" si="23"/>
        <v>2959432</v>
      </c>
      <c r="AA111" s="19"/>
      <c r="AB111" s="19"/>
    </row>
    <row r="112" spans="1:28" ht="29.1">
      <c r="A112" s="4">
        <v>111</v>
      </c>
      <c r="B112" s="19" t="s">
        <v>243</v>
      </c>
      <c r="C112" s="4" t="s">
        <v>272</v>
      </c>
      <c r="D112" s="4" t="s">
        <v>245</v>
      </c>
      <c r="E112" s="133" t="s">
        <v>273</v>
      </c>
      <c r="F112" s="20"/>
      <c r="G112" s="65" t="s">
        <v>188</v>
      </c>
      <c r="H112" s="146">
        <v>23000</v>
      </c>
      <c r="I112" s="135">
        <v>9833</v>
      </c>
      <c r="J112" s="143">
        <v>2</v>
      </c>
      <c r="K112" s="135">
        <f t="shared" si="20"/>
        <v>19666</v>
      </c>
      <c r="L112" s="143">
        <v>2</v>
      </c>
      <c r="M112" s="8">
        <f t="shared" si="21"/>
        <v>19666</v>
      </c>
      <c r="N112" s="133">
        <v>1</v>
      </c>
      <c r="O112" s="133" t="s">
        <v>274</v>
      </c>
      <c r="P112" s="19"/>
      <c r="Q112" s="19"/>
      <c r="R112" s="19"/>
      <c r="S112" s="133"/>
      <c r="T112" s="19"/>
      <c r="U112" s="19">
        <f t="shared" si="12"/>
        <v>0</v>
      </c>
      <c r="V112" s="19">
        <f t="shared" si="22"/>
        <v>0</v>
      </c>
      <c r="W112" s="133"/>
      <c r="X112" s="19"/>
      <c r="Y112" s="19">
        <f t="shared" si="14"/>
        <v>0</v>
      </c>
      <c r="Z112" s="19">
        <f t="shared" si="23"/>
        <v>0</v>
      </c>
      <c r="AA112" s="19"/>
      <c r="AB112" s="19"/>
    </row>
    <row r="113" spans="1:28" ht="29.1">
      <c r="A113" s="4">
        <v>112</v>
      </c>
      <c r="B113" s="19" t="s">
        <v>243</v>
      </c>
      <c r="C113" s="4" t="s">
        <v>275</v>
      </c>
      <c r="D113" s="4" t="s">
        <v>245</v>
      </c>
      <c r="E113" s="133" t="s">
        <v>273</v>
      </c>
      <c r="F113" s="20"/>
      <c r="G113" s="65" t="s">
        <v>188</v>
      </c>
      <c r="H113" s="146">
        <v>285714</v>
      </c>
      <c r="I113" s="135">
        <v>20000</v>
      </c>
      <c r="J113" s="143">
        <v>2</v>
      </c>
      <c r="K113" s="135">
        <f t="shared" si="20"/>
        <v>40000</v>
      </c>
      <c r="L113" s="143">
        <v>2</v>
      </c>
      <c r="M113" s="8">
        <f t="shared" si="21"/>
        <v>40000</v>
      </c>
      <c r="N113" s="133">
        <v>1</v>
      </c>
      <c r="O113" s="133"/>
      <c r="P113" s="19"/>
      <c r="Q113" s="19">
        <f t="shared" si="10"/>
        <v>0</v>
      </c>
      <c r="R113" s="19">
        <f t="shared" si="11"/>
        <v>0</v>
      </c>
      <c r="S113" s="133"/>
      <c r="T113" s="19"/>
      <c r="U113" s="19">
        <f t="shared" si="12"/>
        <v>0</v>
      </c>
      <c r="V113" s="19">
        <f t="shared" si="22"/>
        <v>0</v>
      </c>
      <c r="W113" s="133"/>
      <c r="X113" s="19"/>
      <c r="Y113" s="19">
        <f t="shared" si="14"/>
        <v>0</v>
      </c>
      <c r="Z113" s="19">
        <f t="shared" si="23"/>
        <v>0</v>
      </c>
      <c r="AA113" s="19"/>
      <c r="AB113" s="19"/>
    </row>
    <row r="114" spans="1:28" ht="29.1">
      <c r="A114" s="4">
        <v>113</v>
      </c>
      <c r="B114" s="19" t="s">
        <v>243</v>
      </c>
      <c r="C114" s="4" t="s">
        <v>276</v>
      </c>
      <c r="D114" s="20" t="s">
        <v>245</v>
      </c>
      <c r="E114" s="133" t="s">
        <v>273</v>
      </c>
      <c r="F114" s="20"/>
      <c r="G114" s="65" t="s">
        <v>188</v>
      </c>
      <c r="H114" s="146">
        <v>25000</v>
      </c>
      <c r="I114" s="135">
        <v>23400</v>
      </c>
      <c r="J114" s="143">
        <v>2</v>
      </c>
      <c r="K114" s="135">
        <f t="shared" si="20"/>
        <v>46800</v>
      </c>
      <c r="L114" s="143">
        <v>2</v>
      </c>
      <c r="M114" s="8">
        <f t="shared" si="21"/>
        <v>46800</v>
      </c>
      <c r="N114" s="133">
        <v>1</v>
      </c>
      <c r="O114" s="133" t="s">
        <v>274</v>
      </c>
      <c r="P114" s="19"/>
      <c r="Q114" s="19"/>
      <c r="R114" s="19"/>
      <c r="S114" s="133"/>
      <c r="T114" s="19"/>
      <c r="U114" s="19"/>
      <c r="V114" s="19"/>
      <c r="W114" s="133"/>
      <c r="X114" s="19"/>
      <c r="Y114" s="19">
        <f t="shared" si="14"/>
        <v>0</v>
      </c>
      <c r="Z114" s="19">
        <f t="shared" si="23"/>
        <v>0</v>
      </c>
      <c r="AA114" s="19"/>
      <c r="AB114" s="19"/>
    </row>
    <row r="115" spans="1:28" ht="29.1">
      <c r="A115" s="4">
        <v>114</v>
      </c>
      <c r="B115" s="19" t="s">
        <v>243</v>
      </c>
      <c r="C115" s="4" t="s">
        <v>277</v>
      </c>
      <c r="D115" s="20" t="s">
        <v>245</v>
      </c>
      <c r="E115" s="133" t="s">
        <v>273</v>
      </c>
      <c r="F115" s="20"/>
      <c r="G115" s="65" t="s">
        <v>188</v>
      </c>
      <c r="H115" s="146">
        <v>10570</v>
      </c>
      <c r="I115" s="135">
        <v>54163</v>
      </c>
      <c r="J115" s="143">
        <v>2</v>
      </c>
      <c r="K115" s="135">
        <f t="shared" si="20"/>
        <v>108326</v>
      </c>
      <c r="L115" s="143">
        <v>2</v>
      </c>
      <c r="M115" s="8">
        <f t="shared" si="21"/>
        <v>108326</v>
      </c>
      <c r="N115" s="133">
        <v>1</v>
      </c>
      <c r="O115" s="133" t="s">
        <v>278</v>
      </c>
      <c r="P115" s="19">
        <v>1025</v>
      </c>
      <c r="Q115" s="19">
        <f>P115*86</f>
        <v>88150</v>
      </c>
      <c r="R115" s="19">
        <f>Q115*L115</f>
        <v>176300</v>
      </c>
      <c r="S115" s="133" t="s">
        <v>279</v>
      </c>
      <c r="T115" s="19">
        <v>3693</v>
      </c>
      <c r="U115" s="19">
        <f>T115*86</f>
        <v>317598</v>
      </c>
      <c r="V115" s="19">
        <f>U115*L115</f>
        <v>635196</v>
      </c>
      <c r="W115" s="133"/>
      <c r="X115" s="19"/>
      <c r="Y115" s="19">
        <f t="shared" si="14"/>
        <v>0</v>
      </c>
      <c r="Z115" s="19">
        <f t="shared" si="23"/>
        <v>0</v>
      </c>
      <c r="AA115" s="19"/>
      <c r="AB115" s="19"/>
    </row>
    <row r="116" spans="1:28" ht="29.1">
      <c r="A116" s="4">
        <v>115</v>
      </c>
      <c r="B116" s="19" t="s">
        <v>243</v>
      </c>
      <c r="C116" s="4" t="s">
        <v>280</v>
      </c>
      <c r="D116" s="20" t="s">
        <v>245</v>
      </c>
      <c r="E116" s="133" t="s">
        <v>273</v>
      </c>
      <c r="F116" s="20"/>
      <c r="G116" s="65" t="s">
        <v>188</v>
      </c>
      <c r="H116" s="146"/>
      <c r="I116" s="135">
        <v>105300</v>
      </c>
      <c r="J116" s="143">
        <v>1</v>
      </c>
      <c r="K116" s="135">
        <f t="shared" si="20"/>
        <v>105300</v>
      </c>
      <c r="L116" s="143">
        <v>1</v>
      </c>
      <c r="M116" s="8">
        <f t="shared" si="21"/>
        <v>105300</v>
      </c>
      <c r="N116" s="133">
        <v>1</v>
      </c>
      <c r="O116" s="133"/>
      <c r="P116" s="19"/>
      <c r="Q116" s="19">
        <f t="shared" si="10"/>
        <v>0</v>
      </c>
      <c r="R116" s="19">
        <f t="shared" si="11"/>
        <v>0</v>
      </c>
      <c r="S116" s="133"/>
      <c r="T116" s="19"/>
      <c r="U116" s="19">
        <f t="shared" si="12"/>
        <v>0</v>
      </c>
      <c r="V116" s="19">
        <f t="shared" si="22"/>
        <v>0</v>
      </c>
      <c r="W116" s="133"/>
      <c r="X116" s="19"/>
      <c r="Y116" s="19">
        <f t="shared" si="14"/>
        <v>0</v>
      </c>
      <c r="Z116" s="19">
        <f t="shared" si="23"/>
        <v>0</v>
      </c>
      <c r="AA116" s="19"/>
      <c r="AB116" s="19"/>
    </row>
    <row r="117" spans="1:28" ht="29.1">
      <c r="A117" s="4">
        <v>116</v>
      </c>
      <c r="B117" s="19" t="s">
        <v>243</v>
      </c>
      <c r="C117" s="4" t="s">
        <v>281</v>
      </c>
      <c r="D117" s="20" t="s">
        <v>245</v>
      </c>
      <c r="E117" s="133" t="s">
        <v>273</v>
      </c>
      <c r="F117" s="20"/>
      <c r="G117" s="65" t="s">
        <v>188</v>
      </c>
      <c r="H117" s="146">
        <v>9389</v>
      </c>
      <c r="I117" s="135">
        <v>46450</v>
      </c>
      <c r="J117" s="143">
        <v>3</v>
      </c>
      <c r="K117" s="135">
        <f t="shared" si="20"/>
        <v>139350</v>
      </c>
      <c r="L117" s="143">
        <v>3</v>
      </c>
      <c r="M117" s="8">
        <f t="shared" si="21"/>
        <v>139350</v>
      </c>
      <c r="N117" s="133">
        <v>1</v>
      </c>
      <c r="O117" s="133"/>
      <c r="P117" s="19"/>
      <c r="Q117" s="19">
        <f t="shared" si="10"/>
        <v>0</v>
      </c>
      <c r="R117" s="19">
        <f>Q117*86</f>
        <v>0</v>
      </c>
      <c r="S117" s="133"/>
      <c r="T117" s="19"/>
      <c r="U117" s="19">
        <f t="shared" si="12"/>
        <v>0</v>
      </c>
      <c r="V117" s="19">
        <f t="shared" si="22"/>
        <v>0</v>
      </c>
      <c r="W117" s="133"/>
      <c r="X117" s="19"/>
      <c r="Y117" s="19">
        <f t="shared" si="14"/>
        <v>0</v>
      </c>
      <c r="Z117" s="19">
        <f t="shared" si="23"/>
        <v>0</v>
      </c>
      <c r="AA117" s="19"/>
      <c r="AB117" s="19"/>
    </row>
    <row r="118" spans="1:28" ht="29.1">
      <c r="A118" s="4">
        <v>117</v>
      </c>
      <c r="B118" s="19" t="s">
        <v>243</v>
      </c>
      <c r="C118" s="4" t="s">
        <v>282</v>
      </c>
      <c r="D118" s="20" t="s">
        <v>245</v>
      </c>
      <c r="E118" s="133" t="s">
        <v>273</v>
      </c>
      <c r="F118" s="20"/>
      <c r="G118" s="65" t="s">
        <v>188</v>
      </c>
      <c r="H118" s="146">
        <v>2000</v>
      </c>
      <c r="I118" s="135">
        <v>32400</v>
      </c>
      <c r="J118" s="143">
        <v>2</v>
      </c>
      <c r="K118" s="135">
        <f t="shared" si="20"/>
        <v>64800</v>
      </c>
      <c r="L118" s="143">
        <v>2</v>
      </c>
      <c r="M118" s="8">
        <f t="shared" si="21"/>
        <v>64800</v>
      </c>
      <c r="N118" s="133">
        <v>1</v>
      </c>
      <c r="O118" s="133" t="s">
        <v>274</v>
      </c>
      <c r="P118" s="19"/>
      <c r="Q118" s="19">
        <f>P118*86</f>
        <v>0</v>
      </c>
      <c r="R118" s="19">
        <f>Q118*86</f>
        <v>0</v>
      </c>
      <c r="S118" s="133"/>
      <c r="T118" s="19"/>
      <c r="U118" s="19">
        <f t="shared" si="12"/>
        <v>0</v>
      </c>
      <c r="V118" s="19">
        <f t="shared" si="22"/>
        <v>0</v>
      </c>
      <c r="W118" s="133"/>
      <c r="X118" s="19"/>
      <c r="Y118" s="19">
        <f t="shared" si="14"/>
        <v>0</v>
      </c>
      <c r="Z118" s="19">
        <f t="shared" si="23"/>
        <v>0</v>
      </c>
      <c r="AA118" s="19"/>
      <c r="AB118" s="19"/>
    </row>
    <row r="119" spans="1:28" ht="29.1">
      <c r="A119" s="4">
        <v>118</v>
      </c>
      <c r="B119" s="19" t="s">
        <v>243</v>
      </c>
      <c r="C119" s="4" t="s">
        <v>283</v>
      </c>
      <c r="D119" s="20" t="s">
        <v>245</v>
      </c>
      <c r="E119" s="133" t="s">
        <v>273</v>
      </c>
      <c r="F119" s="20"/>
      <c r="G119" s="65" t="s">
        <v>188</v>
      </c>
      <c r="H119" s="146"/>
      <c r="I119" s="135">
        <v>39757.5</v>
      </c>
      <c r="J119" s="143">
        <v>2</v>
      </c>
      <c r="K119" s="135">
        <f t="shared" si="20"/>
        <v>79515</v>
      </c>
      <c r="L119" s="143">
        <v>2</v>
      </c>
      <c r="M119" s="8">
        <f t="shared" si="21"/>
        <v>79515</v>
      </c>
      <c r="N119" s="133">
        <v>1</v>
      </c>
      <c r="O119" s="133"/>
      <c r="P119" s="19"/>
      <c r="Q119" s="19">
        <f t="shared" si="10"/>
        <v>0</v>
      </c>
      <c r="R119" s="19">
        <f t="shared" si="11"/>
        <v>0</v>
      </c>
      <c r="S119" s="133"/>
      <c r="T119" s="19"/>
      <c r="U119" s="19">
        <f t="shared" si="12"/>
        <v>0</v>
      </c>
      <c r="V119" s="19">
        <f t="shared" si="22"/>
        <v>0</v>
      </c>
      <c r="W119" s="133"/>
      <c r="X119" s="19"/>
      <c r="Y119" s="19">
        <f t="shared" si="14"/>
        <v>0</v>
      </c>
      <c r="Z119" s="19">
        <f t="shared" si="23"/>
        <v>0</v>
      </c>
      <c r="AA119" s="19"/>
      <c r="AB119" s="19"/>
    </row>
    <row r="120" spans="1:28" ht="29.1">
      <c r="A120" s="4">
        <v>119</v>
      </c>
      <c r="B120" s="19" t="s">
        <v>243</v>
      </c>
      <c r="C120" s="4" t="s">
        <v>284</v>
      </c>
      <c r="D120" s="20" t="s">
        <v>245</v>
      </c>
      <c r="E120" s="133" t="s">
        <v>273</v>
      </c>
      <c r="F120" s="20"/>
      <c r="G120" s="65" t="s">
        <v>188</v>
      </c>
      <c r="H120" s="146">
        <v>102479</v>
      </c>
      <c r="I120" s="135">
        <v>19574</v>
      </c>
      <c r="J120" s="143">
        <v>2</v>
      </c>
      <c r="K120" s="135">
        <f t="shared" si="20"/>
        <v>39148</v>
      </c>
      <c r="L120" s="143">
        <v>2</v>
      </c>
      <c r="M120" s="8">
        <f t="shared" si="21"/>
        <v>39148</v>
      </c>
      <c r="N120" s="133">
        <v>1</v>
      </c>
      <c r="O120" s="133"/>
      <c r="P120" s="19"/>
      <c r="Q120" s="19">
        <f t="shared" si="10"/>
        <v>0</v>
      </c>
      <c r="R120" s="19">
        <f t="shared" si="11"/>
        <v>0</v>
      </c>
      <c r="S120" s="133"/>
      <c r="T120" s="19"/>
      <c r="U120" s="19">
        <f t="shared" si="12"/>
        <v>0</v>
      </c>
      <c r="V120" s="19">
        <f t="shared" si="22"/>
        <v>0</v>
      </c>
      <c r="W120" s="133"/>
      <c r="X120" s="19"/>
      <c r="Y120" s="19">
        <f t="shared" si="14"/>
        <v>0</v>
      </c>
      <c r="Z120" s="19">
        <f t="shared" si="23"/>
        <v>0</v>
      </c>
      <c r="AA120" s="19"/>
      <c r="AB120" s="19"/>
    </row>
    <row r="121" spans="1:28" ht="29.1">
      <c r="A121" s="4">
        <v>120</v>
      </c>
      <c r="B121" s="19" t="s">
        <v>243</v>
      </c>
      <c r="C121" s="4" t="s">
        <v>285</v>
      </c>
      <c r="D121" s="20" t="s">
        <v>245</v>
      </c>
      <c r="E121" s="133" t="s">
        <v>273</v>
      </c>
      <c r="F121" s="20"/>
      <c r="G121" s="65" t="s">
        <v>188</v>
      </c>
      <c r="H121" s="146">
        <v>18806</v>
      </c>
      <c r="I121" s="135">
        <v>10000</v>
      </c>
      <c r="J121" s="143">
        <v>2</v>
      </c>
      <c r="K121" s="135">
        <f t="shared" si="20"/>
        <v>20000</v>
      </c>
      <c r="L121" s="143">
        <v>2</v>
      </c>
      <c r="M121" s="8">
        <f t="shared" si="21"/>
        <v>20000</v>
      </c>
      <c r="N121" s="133">
        <v>1</v>
      </c>
      <c r="O121" s="133"/>
      <c r="P121" s="19"/>
      <c r="Q121" s="19">
        <f t="shared" si="10"/>
        <v>0</v>
      </c>
      <c r="R121" s="19">
        <f t="shared" si="11"/>
        <v>0</v>
      </c>
      <c r="S121" s="133"/>
      <c r="T121" s="19"/>
      <c r="U121" s="19">
        <f t="shared" si="12"/>
        <v>0</v>
      </c>
      <c r="V121" s="19">
        <f t="shared" si="22"/>
        <v>0</v>
      </c>
      <c r="W121" s="133"/>
      <c r="X121" s="19"/>
      <c r="Y121" s="19">
        <f t="shared" si="14"/>
        <v>0</v>
      </c>
      <c r="Z121" s="19">
        <f t="shared" si="23"/>
        <v>0</v>
      </c>
      <c r="AA121" s="19"/>
      <c r="AB121" s="19"/>
    </row>
    <row r="122" spans="1:28" ht="29.1">
      <c r="A122" s="4">
        <v>121</v>
      </c>
      <c r="B122" s="19" t="s">
        <v>243</v>
      </c>
      <c r="C122" s="4" t="s">
        <v>218</v>
      </c>
      <c r="D122" s="20" t="s">
        <v>245</v>
      </c>
      <c r="E122" s="133" t="s">
        <v>273</v>
      </c>
      <c r="F122" s="20"/>
      <c r="G122" s="65" t="s">
        <v>188</v>
      </c>
      <c r="H122" s="146"/>
      <c r="I122" s="135">
        <v>600000</v>
      </c>
      <c r="J122" s="143">
        <v>1</v>
      </c>
      <c r="K122" s="135">
        <f t="shared" si="20"/>
        <v>600000</v>
      </c>
      <c r="L122" s="143">
        <v>1</v>
      </c>
      <c r="M122" s="8">
        <f t="shared" si="21"/>
        <v>600000</v>
      </c>
      <c r="N122" s="133">
        <v>1</v>
      </c>
      <c r="O122" s="133"/>
      <c r="P122" s="19"/>
      <c r="Q122" s="19">
        <f t="shared" si="10"/>
        <v>0</v>
      </c>
      <c r="R122" s="19">
        <f t="shared" si="11"/>
        <v>0</v>
      </c>
      <c r="S122" s="133"/>
      <c r="T122" s="19"/>
      <c r="U122" s="19">
        <f t="shared" si="12"/>
        <v>0</v>
      </c>
      <c r="V122" s="19">
        <f t="shared" si="22"/>
        <v>0</v>
      </c>
      <c r="W122" s="133"/>
      <c r="X122" s="19"/>
      <c r="Y122" s="19">
        <f t="shared" si="14"/>
        <v>0</v>
      </c>
      <c r="Z122" s="19">
        <f t="shared" si="23"/>
        <v>0</v>
      </c>
      <c r="AA122" s="19"/>
      <c r="AB122" s="19"/>
    </row>
    <row r="123" spans="1:28" ht="29.1">
      <c r="A123" s="4">
        <v>122</v>
      </c>
      <c r="B123" s="19" t="s">
        <v>243</v>
      </c>
      <c r="C123" s="4" t="s">
        <v>154</v>
      </c>
      <c r="D123" s="20" t="s">
        <v>245</v>
      </c>
      <c r="E123" s="133" t="s">
        <v>286</v>
      </c>
      <c r="F123" s="20"/>
      <c r="G123" s="65" t="s">
        <v>188</v>
      </c>
      <c r="H123" s="146"/>
      <c r="I123" s="135">
        <v>285714</v>
      </c>
      <c r="J123" s="143">
        <v>1</v>
      </c>
      <c r="K123" s="135">
        <f t="shared" si="20"/>
        <v>285714</v>
      </c>
      <c r="L123" s="143">
        <v>1</v>
      </c>
      <c r="M123" s="8">
        <f t="shared" si="21"/>
        <v>285714</v>
      </c>
      <c r="N123" s="133">
        <v>1</v>
      </c>
      <c r="O123" s="132" t="s">
        <v>156</v>
      </c>
      <c r="P123" s="5"/>
      <c r="Q123" s="5">
        <v>309136</v>
      </c>
      <c r="R123" s="5">
        <f t="shared" si="11"/>
        <v>309136</v>
      </c>
      <c r="S123" s="18" t="s">
        <v>157</v>
      </c>
      <c r="T123" s="5"/>
      <c r="U123" s="5">
        <v>260000</v>
      </c>
      <c r="V123" s="5">
        <f t="shared" si="22"/>
        <v>260000</v>
      </c>
      <c r="W123" s="133"/>
      <c r="X123" s="19"/>
      <c r="Y123" s="19">
        <f t="shared" si="14"/>
        <v>0</v>
      </c>
      <c r="Z123" s="19">
        <f t="shared" si="23"/>
        <v>0</v>
      </c>
      <c r="AA123" s="19"/>
      <c r="AB123" s="19"/>
    </row>
    <row r="124" spans="1:28" ht="29.1">
      <c r="A124" s="4">
        <v>123</v>
      </c>
      <c r="B124" s="19" t="s">
        <v>243</v>
      </c>
      <c r="C124" s="4" t="s">
        <v>287</v>
      </c>
      <c r="D124" s="20" t="s">
        <v>245</v>
      </c>
      <c r="E124" s="133" t="s">
        <v>273</v>
      </c>
      <c r="F124" s="20"/>
      <c r="G124" s="65" t="s">
        <v>188</v>
      </c>
      <c r="H124" s="146">
        <v>285714</v>
      </c>
      <c r="I124" s="135">
        <v>50000</v>
      </c>
      <c r="J124" s="143">
        <v>1</v>
      </c>
      <c r="K124" s="135">
        <f t="shared" si="20"/>
        <v>50000</v>
      </c>
      <c r="L124" s="143">
        <v>1</v>
      </c>
      <c r="M124" s="8">
        <f t="shared" si="21"/>
        <v>50000</v>
      </c>
      <c r="N124" s="133">
        <v>1</v>
      </c>
      <c r="O124" s="147" t="s">
        <v>156</v>
      </c>
      <c r="P124" s="5"/>
      <c r="Q124" s="5">
        <f t="shared" si="10"/>
        <v>0</v>
      </c>
      <c r="R124" s="5">
        <f t="shared" si="11"/>
        <v>0</v>
      </c>
      <c r="S124" s="18"/>
      <c r="T124" s="5"/>
      <c r="U124" s="5">
        <f t="shared" si="12"/>
        <v>0</v>
      </c>
      <c r="V124" s="5">
        <f t="shared" si="22"/>
        <v>0</v>
      </c>
      <c r="W124" s="133"/>
      <c r="X124" s="19"/>
      <c r="Y124" s="19">
        <f t="shared" si="14"/>
        <v>0</v>
      </c>
      <c r="Z124" s="19">
        <f t="shared" si="23"/>
        <v>0</v>
      </c>
      <c r="AA124" s="19"/>
      <c r="AB124" s="19"/>
    </row>
    <row r="125" spans="1:28" ht="29.1">
      <c r="A125" s="4">
        <v>124</v>
      </c>
      <c r="B125" s="19" t="s">
        <v>243</v>
      </c>
      <c r="C125" s="4" t="s">
        <v>288</v>
      </c>
      <c r="D125" s="20" t="s">
        <v>245</v>
      </c>
      <c r="E125" s="133" t="s">
        <v>139</v>
      </c>
      <c r="F125" s="20"/>
      <c r="G125" s="65" t="s">
        <v>188</v>
      </c>
      <c r="H125" s="146"/>
      <c r="I125" s="135">
        <v>50000</v>
      </c>
      <c r="J125" s="143">
        <v>1</v>
      </c>
      <c r="K125" s="135">
        <f t="shared" si="20"/>
        <v>50000</v>
      </c>
      <c r="L125" s="143">
        <v>1</v>
      </c>
      <c r="M125" s="8">
        <f t="shared" si="21"/>
        <v>50000</v>
      </c>
      <c r="N125" s="133">
        <v>1</v>
      </c>
      <c r="O125" s="133"/>
      <c r="P125" s="19"/>
      <c r="Q125" s="19">
        <f t="shared" si="10"/>
        <v>0</v>
      </c>
      <c r="R125" s="19">
        <f t="shared" si="11"/>
        <v>0</v>
      </c>
      <c r="S125" s="133"/>
      <c r="T125" s="19"/>
      <c r="U125" s="19">
        <f t="shared" si="12"/>
        <v>0</v>
      </c>
      <c r="V125" s="19">
        <f t="shared" si="22"/>
        <v>0</v>
      </c>
      <c r="W125" s="133"/>
      <c r="X125" s="19"/>
      <c r="Y125" s="19">
        <f t="shared" si="14"/>
        <v>0</v>
      </c>
      <c r="Z125" s="19">
        <f t="shared" si="23"/>
        <v>0</v>
      </c>
      <c r="AA125" s="19"/>
      <c r="AB125" s="19"/>
    </row>
    <row r="126" spans="1:28" ht="29.1">
      <c r="A126" s="4">
        <v>125</v>
      </c>
      <c r="B126" s="19" t="s">
        <v>243</v>
      </c>
      <c r="C126" s="4" t="s">
        <v>289</v>
      </c>
      <c r="D126" s="20" t="s">
        <v>245</v>
      </c>
      <c r="E126" s="133" t="s">
        <v>273</v>
      </c>
      <c r="F126" s="20"/>
      <c r="G126" s="65" t="s">
        <v>188</v>
      </c>
      <c r="H126" s="146"/>
      <c r="I126" s="135">
        <v>50000</v>
      </c>
      <c r="J126" s="143">
        <v>1</v>
      </c>
      <c r="K126" s="135">
        <f t="shared" si="20"/>
        <v>50000</v>
      </c>
      <c r="L126" s="143">
        <v>1</v>
      </c>
      <c r="M126" s="8">
        <f t="shared" si="21"/>
        <v>50000</v>
      </c>
      <c r="N126" s="133">
        <v>1</v>
      </c>
      <c r="O126" s="133"/>
      <c r="P126" s="19"/>
      <c r="Q126" s="19">
        <f t="shared" si="10"/>
        <v>0</v>
      </c>
      <c r="R126" s="19">
        <f t="shared" si="11"/>
        <v>0</v>
      </c>
      <c r="S126" s="133"/>
      <c r="T126" s="19"/>
      <c r="U126" s="19">
        <f t="shared" si="12"/>
        <v>0</v>
      </c>
      <c r="V126" s="19">
        <f t="shared" si="22"/>
        <v>0</v>
      </c>
      <c r="W126" s="133"/>
      <c r="X126" s="19"/>
      <c r="Y126" s="19">
        <f t="shared" si="14"/>
        <v>0</v>
      </c>
      <c r="Z126" s="19">
        <f t="shared" si="23"/>
        <v>0</v>
      </c>
      <c r="AA126" s="19"/>
      <c r="AB126" s="19"/>
    </row>
    <row r="127" spans="1:28" ht="29.1">
      <c r="A127" s="4">
        <v>126</v>
      </c>
      <c r="B127" s="19" t="s">
        <v>290</v>
      </c>
      <c r="C127" s="19" t="s">
        <v>291</v>
      </c>
      <c r="D127" s="20" t="s">
        <v>56</v>
      </c>
      <c r="E127" s="20" t="s">
        <v>165</v>
      </c>
      <c r="F127" s="20"/>
      <c r="G127" s="65" t="s">
        <v>292</v>
      </c>
      <c r="H127" s="4"/>
      <c r="I127" s="126"/>
      <c r="J127" s="19"/>
      <c r="K127" s="26"/>
      <c r="L127" s="7"/>
      <c r="M127" s="8"/>
      <c r="N127" s="18">
        <v>5</v>
      </c>
      <c r="O127" s="18"/>
      <c r="P127" s="19"/>
      <c r="Q127" s="19"/>
      <c r="R127" s="19"/>
      <c r="S127" s="18"/>
      <c r="T127" s="19"/>
      <c r="U127" s="19"/>
      <c r="V127" s="19"/>
      <c r="W127" s="18"/>
      <c r="X127" s="19"/>
      <c r="Y127" s="19"/>
      <c r="Z127" s="19"/>
      <c r="AA127" s="19"/>
      <c r="AB127" s="19"/>
    </row>
    <row r="128" spans="1:28" ht="29.1">
      <c r="A128" s="4">
        <v>128</v>
      </c>
      <c r="B128" s="19" t="s">
        <v>290</v>
      </c>
      <c r="C128" s="19" t="s">
        <v>293</v>
      </c>
      <c r="D128" s="20" t="s">
        <v>56</v>
      </c>
      <c r="E128" s="20" t="s">
        <v>60</v>
      </c>
      <c r="F128" s="20"/>
      <c r="G128" s="65" t="s">
        <v>292</v>
      </c>
      <c r="H128" s="4"/>
      <c r="I128" s="126"/>
      <c r="J128" s="19"/>
      <c r="K128" s="26"/>
      <c r="L128" s="7"/>
      <c r="M128" s="8"/>
      <c r="N128" s="18">
        <v>0</v>
      </c>
      <c r="O128" s="18"/>
      <c r="P128" s="19"/>
      <c r="Q128" s="19"/>
      <c r="R128" s="19"/>
      <c r="S128" s="18"/>
      <c r="T128" s="19"/>
      <c r="U128" s="19"/>
      <c r="V128" s="19"/>
      <c r="W128" s="18"/>
      <c r="X128" s="19"/>
      <c r="Y128" s="19"/>
      <c r="Z128" s="19"/>
      <c r="AA128" s="19"/>
      <c r="AB128" s="19"/>
    </row>
    <row r="129" spans="1:28" ht="29.1">
      <c r="A129" s="4">
        <v>129</v>
      </c>
      <c r="B129" s="19" t="s">
        <v>290</v>
      </c>
      <c r="C129" s="19" t="s">
        <v>294</v>
      </c>
      <c r="D129" s="20"/>
      <c r="E129" s="20"/>
      <c r="F129" s="20"/>
      <c r="G129" s="65" t="s">
        <v>292</v>
      </c>
      <c r="H129" s="4"/>
      <c r="I129" s="126"/>
      <c r="J129" s="19"/>
      <c r="K129" s="26"/>
      <c r="L129" s="7"/>
      <c r="M129" s="8"/>
      <c r="N129" s="18">
        <v>5</v>
      </c>
      <c r="O129" s="18"/>
      <c r="P129" s="19"/>
      <c r="Q129" s="19"/>
      <c r="R129" s="19"/>
      <c r="S129" s="18"/>
      <c r="T129" s="19"/>
      <c r="U129" s="19"/>
      <c r="V129" s="19"/>
      <c r="W129" s="18"/>
      <c r="X129" s="19"/>
      <c r="Y129" s="19"/>
      <c r="Z129" s="19"/>
      <c r="AA129" s="19"/>
      <c r="AB129" s="19"/>
    </row>
    <row r="130" spans="1:28" ht="29.1">
      <c r="A130" s="4">
        <v>130</v>
      </c>
      <c r="B130" s="19" t="s">
        <v>290</v>
      </c>
      <c r="C130" s="19" t="s">
        <v>295</v>
      </c>
      <c r="D130" s="20" t="s">
        <v>87</v>
      </c>
      <c r="E130" s="20" t="s">
        <v>95</v>
      </c>
      <c r="F130" s="20"/>
      <c r="G130" s="65" t="s">
        <v>292</v>
      </c>
      <c r="H130" s="4"/>
      <c r="I130" s="126"/>
      <c r="J130" s="19"/>
      <c r="K130" s="26"/>
      <c r="L130" s="7"/>
      <c r="M130" s="8"/>
      <c r="N130" s="18">
        <v>5</v>
      </c>
      <c r="O130" s="18"/>
      <c r="P130" s="19"/>
      <c r="Q130" s="19"/>
      <c r="R130" s="19"/>
      <c r="S130" s="18"/>
      <c r="T130" s="19"/>
      <c r="U130" s="19"/>
      <c r="V130" s="19"/>
      <c r="W130" s="18"/>
      <c r="X130" s="19"/>
      <c r="Y130" s="19"/>
      <c r="Z130" s="19"/>
      <c r="AA130" s="19"/>
      <c r="AB130" s="19"/>
    </row>
    <row r="131" spans="1:28" ht="29.1">
      <c r="A131" s="4">
        <v>131</v>
      </c>
      <c r="B131" s="19" t="s">
        <v>290</v>
      </c>
      <c r="C131" s="19" t="s">
        <v>296</v>
      </c>
      <c r="D131" s="20" t="s">
        <v>225</v>
      </c>
      <c r="E131" s="20"/>
      <c r="F131" s="20"/>
      <c r="G131" s="65" t="s">
        <v>292</v>
      </c>
      <c r="H131" s="4"/>
      <c r="I131" s="126"/>
      <c r="J131" s="19"/>
      <c r="K131" s="26"/>
      <c r="L131" s="7"/>
      <c r="M131" s="8"/>
      <c r="N131" s="18">
        <v>5</v>
      </c>
      <c r="O131" s="18"/>
      <c r="P131" s="19"/>
      <c r="Q131" s="19"/>
      <c r="R131" s="19"/>
      <c r="S131" s="18"/>
      <c r="T131" s="19"/>
      <c r="U131" s="19"/>
      <c r="V131" s="19"/>
      <c r="W131" s="18"/>
      <c r="X131" s="19"/>
      <c r="Y131" s="19"/>
      <c r="Z131" s="19"/>
      <c r="AA131" s="19"/>
      <c r="AB131" s="19"/>
    </row>
    <row r="132" spans="1:28" ht="29.1">
      <c r="A132" s="4">
        <v>132</v>
      </c>
      <c r="B132" s="19" t="s">
        <v>290</v>
      </c>
      <c r="C132" s="19" t="s">
        <v>297</v>
      </c>
      <c r="D132" s="20" t="s">
        <v>124</v>
      </c>
      <c r="E132" s="20" t="s">
        <v>298</v>
      </c>
      <c r="F132" s="20"/>
      <c r="G132" s="65" t="s">
        <v>292</v>
      </c>
      <c r="H132" s="4"/>
      <c r="I132" s="126"/>
      <c r="J132" s="19"/>
      <c r="K132" s="26"/>
      <c r="L132" s="7"/>
      <c r="M132" s="8"/>
      <c r="N132" s="18">
        <v>5</v>
      </c>
      <c r="O132" s="18"/>
      <c r="P132" s="19"/>
      <c r="Q132" s="19"/>
      <c r="R132" s="19"/>
      <c r="S132" s="18"/>
      <c r="T132" s="19"/>
      <c r="U132" s="19"/>
      <c r="V132" s="19"/>
      <c r="W132" s="18"/>
      <c r="X132" s="19"/>
      <c r="Y132" s="19"/>
      <c r="Z132" s="19"/>
      <c r="AA132" s="19"/>
      <c r="AB132" s="19"/>
    </row>
    <row r="133" spans="1:28" ht="72.599999999999994">
      <c r="A133" s="4">
        <v>133</v>
      </c>
      <c r="B133" s="19" t="s">
        <v>290</v>
      </c>
      <c r="C133" s="19" t="s">
        <v>299</v>
      </c>
      <c r="D133" s="20" t="s">
        <v>30</v>
      </c>
      <c r="E133" s="20"/>
      <c r="F133" s="20"/>
      <c r="G133" s="65" t="s">
        <v>292</v>
      </c>
      <c r="H133" s="4"/>
      <c r="I133" s="126"/>
      <c r="J133" s="19"/>
      <c r="K133" s="26"/>
      <c r="L133" s="7"/>
      <c r="M133" s="8"/>
      <c r="N133" s="18">
        <v>5</v>
      </c>
      <c r="O133" s="18"/>
      <c r="P133" s="19"/>
      <c r="Q133" s="19"/>
      <c r="R133" s="19"/>
      <c r="S133" s="18"/>
      <c r="T133" s="19"/>
      <c r="U133" s="19"/>
      <c r="V133" s="19"/>
      <c r="W133" s="18"/>
      <c r="X133" s="19"/>
      <c r="Y133" s="19"/>
      <c r="Z133" s="19"/>
      <c r="AA133" s="19"/>
      <c r="AB133" s="19"/>
    </row>
    <row r="134" spans="1:28" ht="43.5">
      <c r="A134" s="4">
        <v>134</v>
      </c>
      <c r="B134" s="19" t="s">
        <v>300</v>
      </c>
      <c r="C134" s="19" t="s">
        <v>301</v>
      </c>
      <c r="D134" s="20" t="s">
        <v>206</v>
      </c>
      <c r="E134" s="125" t="s">
        <v>163</v>
      </c>
      <c r="F134" s="20"/>
      <c r="G134" s="65" t="s">
        <v>292</v>
      </c>
      <c r="H134" s="4"/>
      <c r="I134" s="126"/>
      <c r="J134" s="19"/>
      <c r="K134" s="26"/>
      <c r="L134" s="7"/>
      <c r="M134" s="8"/>
      <c r="N134" s="18">
        <v>5</v>
      </c>
      <c r="O134" s="18"/>
      <c r="P134" s="19"/>
      <c r="Q134" s="19"/>
      <c r="R134" s="19"/>
      <c r="S134" s="18"/>
      <c r="T134" s="19"/>
      <c r="U134" s="19"/>
      <c r="V134" s="19"/>
      <c r="W134" s="18"/>
      <c r="X134" s="19"/>
      <c r="Y134" s="19"/>
      <c r="Z134" s="19"/>
      <c r="AA134" s="19"/>
      <c r="AB134" s="19"/>
    </row>
    <row r="135" spans="1:28" ht="43.5">
      <c r="A135" s="4">
        <v>135</v>
      </c>
      <c r="B135" s="19" t="s">
        <v>300</v>
      </c>
      <c r="C135" s="19" t="s">
        <v>302</v>
      </c>
      <c r="D135" s="20" t="s">
        <v>206</v>
      </c>
      <c r="E135" s="125" t="s">
        <v>303</v>
      </c>
      <c r="F135" s="20"/>
      <c r="G135" s="65" t="s">
        <v>292</v>
      </c>
      <c r="H135" s="4"/>
      <c r="I135" s="126"/>
      <c r="J135" s="19"/>
      <c r="K135" s="26"/>
      <c r="L135" s="7"/>
      <c r="M135" s="8"/>
      <c r="N135" s="18">
        <v>5</v>
      </c>
      <c r="O135" s="18"/>
      <c r="P135" s="19"/>
      <c r="Q135" s="19"/>
      <c r="R135" s="19"/>
      <c r="S135" s="18"/>
      <c r="T135" s="19"/>
      <c r="U135" s="19"/>
      <c r="V135" s="19"/>
      <c r="W135" s="18"/>
      <c r="X135" s="19"/>
      <c r="Y135" s="19"/>
      <c r="Z135" s="19"/>
      <c r="AA135" s="19"/>
      <c r="AB135" s="19"/>
    </row>
    <row r="136" spans="1:28">
      <c r="A136" s="29"/>
      <c r="G136" s="30"/>
      <c r="H136" s="29"/>
      <c r="I136" s="31"/>
    </row>
    <row r="137" spans="1:28">
      <c r="A137" s="29"/>
      <c r="G137" s="30"/>
      <c r="H137" s="29"/>
      <c r="I137" s="31"/>
    </row>
    <row r="138" spans="1:28">
      <c r="M138" s="34">
        <f>SUM(M2:M96)</f>
        <v>615572146.70000005</v>
      </c>
    </row>
    <row r="140" spans="1:28">
      <c r="H140" s="148" t="s">
        <v>304</v>
      </c>
      <c r="I140" s="37">
        <f>SUMIF(N:N, 1, M:M) - SUM(M97:M126)</f>
        <v>122155690.69999999</v>
      </c>
      <c r="L140" s="148" t="s">
        <v>304</v>
      </c>
      <c r="M140" s="37">
        <v>121949523</v>
      </c>
      <c r="N140" s="38"/>
      <c r="O140" s="54"/>
      <c r="S140" s="54"/>
      <c r="W140" s="54"/>
    </row>
    <row r="141" spans="1:28">
      <c r="E141" s="51"/>
      <c r="H141" s="148" t="s">
        <v>305</v>
      </c>
      <c r="I141" s="37">
        <f>SUMIF(N:N, 2, M:M)</f>
        <v>17772000</v>
      </c>
      <c r="L141" s="148" t="s">
        <v>305</v>
      </c>
      <c r="M141" s="37">
        <v>11832000</v>
      </c>
      <c r="N141" s="38"/>
      <c r="O141" s="54"/>
      <c r="S141" s="54"/>
      <c r="W141" s="54"/>
    </row>
    <row r="142" spans="1:28">
      <c r="E142" s="48"/>
      <c r="H142" s="148" t="s">
        <v>306</v>
      </c>
      <c r="I142" s="37">
        <f>SUMIF(N:N, 3, M:M)</f>
        <v>15700912</v>
      </c>
      <c r="L142" s="148" t="s">
        <v>306</v>
      </c>
      <c r="M142" s="37">
        <v>23205912</v>
      </c>
      <c r="N142" s="38"/>
      <c r="O142" s="54"/>
      <c r="S142" s="54"/>
      <c r="W142" s="54"/>
    </row>
    <row r="143" spans="1:28">
      <c r="E143" s="51"/>
      <c r="H143" s="148" t="s">
        <v>307</v>
      </c>
      <c r="I143" s="37">
        <f>SUMIF(N:N, 4, M:M)</f>
        <v>20560000</v>
      </c>
      <c r="L143" s="148" t="s">
        <v>307</v>
      </c>
      <c r="M143" s="37">
        <v>31000000</v>
      </c>
      <c r="N143" s="38"/>
      <c r="O143" s="54"/>
      <c r="S143" s="54"/>
      <c r="W143" s="54"/>
    </row>
    <row r="144" spans="1:28">
      <c r="E144" s="29"/>
      <c r="H144" s="148" t="s">
        <v>308</v>
      </c>
      <c r="I144" s="39">
        <f>SUMIF(N:N, 0, M:M)</f>
        <v>271003000</v>
      </c>
      <c r="L144" s="148" t="s">
        <v>308</v>
      </c>
      <c r="M144" s="39">
        <v>325503000</v>
      </c>
    </row>
    <row r="145" spans="3:23">
      <c r="E145" s="29"/>
      <c r="H145" s="148" t="s">
        <v>309</v>
      </c>
      <c r="I145" s="40">
        <v>113880544</v>
      </c>
      <c r="L145" s="148" t="s">
        <v>309</v>
      </c>
      <c r="M145" s="40">
        <v>113880544</v>
      </c>
    </row>
    <row r="146" spans="3:23">
      <c r="E146" s="29"/>
      <c r="H146" s="41" t="s">
        <v>310</v>
      </c>
      <c r="I146" s="42">
        <f>SUM(I140:I145)</f>
        <v>561072146.70000005</v>
      </c>
      <c r="L146" s="41" t="s">
        <v>310</v>
      </c>
      <c r="M146" s="42">
        <f>SUM(M140:M145)</f>
        <v>627370979</v>
      </c>
    </row>
    <row r="147" spans="3:23" ht="29.45" thickBot="1">
      <c r="E147" s="29"/>
      <c r="I147" s="24" t="s">
        <v>311</v>
      </c>
      <c r="M147" s="150" t="s">
        <v>311</v>
      </c>
    </row>
    <row r="148" spans="3:23" ht="29.45" thickBot="1">
      <c r="E148" s="51"/>
      <c r="L148" s="43" t="s">
        <v>13</v>
      </c>
      <c r="M148" s="70" t="s">
        <v>312</v>
      </c>
      <c r="N148" s="70" t="s">
        <v>313</v>
      </c>
      <c r="O148" s="71" t="s">
        <v>314</v>
      </c>
      <c r="R148" s="54"/>
      <c r="S148" s="69"/>
      <c r="V148" s="54"/>
      <c r="W148" s="69"/>
    </row>
    <row r="149" spans="3:23" ht="87">
      <c r="E149" s="51"/>
      <c r="L149" s="44" t="s">
        <v>304</v>
      </c>
      <c r="M149" s="22" t="s">
        <v>315</v>
      </c>
      <c r="N149" s="149" t="s">
        <v>316</v>
      </c>
      <c r="O149" s="27" t="s">
        <v>317</v>
      </c>
    </row>
    <row r="150" spans="3:23" ht="116.1">
      <c r="E150" s="51"/>
      <c r="L150" s="45" t="s">
        <v>305</v>
      </c>
      <c r="M150" s="4" t="s">
        <v>318</v>
      </c>
      <c r="N150" s="18" t="s">
        <v>319</v>
      </c>
      <c r="O150" s="18" t="s">
        <v>320</v>
      </c>
      <c r="R150" s="35"/>
      <c r="V150" s="35"/>
    </row>
    <row r="151" spans="3:23" ht="116.1">
      <c r="E151" s="51"/>
      <c r="L151" s="45" t="s">
        <v>306</v>
      </c>
      <c r="M151" s="4" t="s">
        <v>318</v>
      </c>
      <c r="N151" s="18" t="s">
        <v>321</v>
      </c>
      <c r="O151" s="18" t="s">
        <v>322</v>
      </c>
    </row>
    <row r="152" spans="3:23" ht="43.5">
      <c r="E152" s="49"/>
      <c r="F152" s="46"/>
      <c r="J152" s="24"/>
      <c r="K152" s="52"/>
      <c r="L152" s="45" t="s">
        <v>307</v>
      </c>
      <c r="M152" s="4" t="s">
        <v>323</v>
      </c>
      <c r="N152" s="18" t="s">
        <v>324</v>
      </c>
      <c r="O152" s="18" t="s">
        <v>322</v>
      </c>
      <c r="R152" s="35"/>
      <c r="V152" s="35"/>
    </row>
    <row r="153" spans="3:23" ht="29.1">
      <c r="E153" s="49"/>
      <c r="F153" s="46"/>
      <c r="J153" s="24"/>
      <c r="K153" s="52"/>
      <c r="L153" s="45" t="s">
        <v>325</v>
      </c>
      <c r="M153" s="8"/>
      <c r="N153" s="4" t="s">
        <v>326</v>
      </c>
      <c r="O153" s="18" t="s">
        <v>327</v>
      </c>
      <c r="R153" s="35"/>
      <c r="V153" s="35"/>
    </row>
    <row r="154" spans="3:23" ht="43.5">
      <c r="C154" s="153"/>
      <c r="D154" s="50"/>
      <c r="E154" s="51"/>
      <c r="F154" s="47"/>
      <c r="J154" s="24"/>
      <c r="K154" s="52"/>
      <c r="L154" s="45" t="s">
        <v>308</v>
      </c>
      <c r="M154" s="4" t="s">
        <v>328</v>
      </c>
      <c r="N154" s="18"/>
      <c r="O154" s="19"/>
      <c r="R154" s="35"/>
      <c r="S154" s="3"/>
      <c r="V154" s="35"/>
      <c r="W154" s="3"/>
    </row>
    <row r="155" spans="3:23">
      <c r="C155" s="153"/>
      <c r="D155" s="50"/>
      <c r="E155" s="51"/>
      <c r="F155" s="47"/>
      <c r="J155" s="24"/>
      <c r="K155" s="52"/>
      <c r="L155" s="45" t="s">
        <v>309</v>
      </c>
      <c r="M155" s="4" t="s">
        <v>195</v>
      </c>
      <c r="N155" s="18"/>
      <c r="O155" s="19"/>
      <c r="R155" s="35"/>
      <c r="S155" s="3"/>
      <c r="V155" s="35"/>
      <c r="W155" s="3"/>
    </row>
    <row r="156" spans="3:23" ht="87" customHeight="1">
      <c r="C156" s="153"/>
      <c r="D156" s="50"/>
      <c r="E156" s="51"/>
      <c r="F156" s="47"/>
      <c r="J156" s="24"/>
      <c r="K156" s="52"/>
      <c r="L156" s="154" t="s">
        <v>329</v>
      </c>
      <c r="M156" s="154"/>
      <c r="N156" s="154"/>
      <c r="O156" s="154"/>
      <c r="P156" s="154"/>
      <c r="S156" s="3"/>
      <c r="W156" s="3"/>
    </row>
    <row r="157" spans="3:23">
      <c r="C157" s="153"/>
      <c r="D157" s="50"/>
      <c r="E157" s="50"/>
      <c r="F157" s="47"/>
      <c r="J157" s="24"/>
      <c r="K157" s="52"/>
    </row>
    <row r="158" spans="3:23">
      <c r="C158" s="153"/>
      <c r="D158" s="50"/>
      <c r="E158" s="50"/>
      <c r="F158" s="47"/>
      <c r="J158" s="24"/>
      <c r="K158" s="52"/>
    </row>
    <row r="159" spans="3:23">
      <c r="L159" s="3"/>
      <c r="M159" s="3"/>
      <c r="N159" s="3"/>
      <c r="O159" s="3"/>
    </row>
    <row r="163" spans="1:26" s="33" customFormat="1">
      <c r="A163" s="3"/>
      <c r="B163" s="3"/>
      <c r="C163" s="28"/>
      <c r="D163" s="28"/>
      <c r="E163" s="28"/>
      <c r="F163" s="28"/>
      <c r="G163" s="35"/>
      <c r="H163" s="36"/>
      <c r="I163" s="24"/>
      <c r="J163" s="3"/>
      <c r="K163" s="32"/>
      <c r="M163" s="34"/>
      <c r="N163" s="35"/>
      <c r="O163" s="35"/>
      <c r="P163" s="3"/>
      <c r="Q163" s="3"/>
      <c r="R163" s="3"/>
      <c r="S163" s="35"/>
      <c r="T163" s="3"/>
      <c r="U163" s="3"/>
      <c r="V163" s="3"/>
      <c r="W163" s="35"/>
      <c r="X163" s="3"/>
      <c r="Y163" s="3"/>
      <c r="Z163" s="3"/>
    </row>
  </sheetData>
  <autoFilter ref="A1:AB135" xr:uid="{D2593EDB-E5E2-4397-875C-8AD9A33A2582}"/>
  <mergeCells count="4">
    <mergeCell ref="I67:I69"/>
    <mergeCell ref="K67:K69"/>
    <mergeCell ref="C154:C158"/>
    <mergeCell ref="L156:P156"/>
  </mergeCells>
  <hyperlinks>
    <hyperlink ref="S2" r:id="rId1" xr:uid="{1A9B58C3-DBAE-4AE1-A86A-725C0652586D}"/>
    <hyperlink ref="O2" r:id="rId2" xr:uid="{61B21C74-C30D-4C72-8D2D-9B1FC2A57125}"/>
    <hyperlink ref="O5" r:id="rId3" location="?keyword=" xr:uid="{29EFB6F7-F131-45B9-9E0C-DFA484D3E4E0}"/>
    <hyperlink ref="S5" r:id="rId4" xr:uid="{034C51FA-F256-48BA-9FD3-977015927A3F}"/>
    <hyperlink ref="S24" r:id="rId5" xr:uid="{D5BAC0B5-A2DA-474C-8865-C3661FB99753}"/>
    <hyperlink ref="O82" r:id="rId6" xr:uid="{3DE43B98-B112-430B-8F65-B84A6B860D7E}"/>
    <hyperlink ref="O7" r:id="rId7" xr:uid="{7F7D38DD-6638-417E-8EED-9369B85C05F8}"/>
    <hyperlink ref="O28" r:id="rId8" display="SONOREX" xr:uid="{A17182F1-F54B-489D-883E-B1D2E4261F2F}"/>
    <hyperlink ref="O35" r:id="rId9" xr:uid="{65881FAA-0630-40F5-9DCC-9C0E6FC2AFEB}"/>
    <hyperlink ref="O47" r:id="rId10" xr:uid="{7DEDD750-790E-4C36-95EE-723AC932D2BD}"/>
    <hyperlink ref="O44" r:id="rId11" location="oil-sealed-high-vacuum-pump-sv-40-tr" xr:uid="{E2B7C99E-6FA8-4C27-A747-F674E5CC3CC8}"/>
  </hyperlinks>
  <pageMargins left="0.7" right="0.7" top="0.75" bottom="0.75" header="0.3" footer="0.3"/>
  <pageSetup orientation="portrait" r:id="rId12"/>
  <legacy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26A66-E006-4AB6-9E62-563B06DB47C3}">
  <dimension ref="B3:S38"/>
  <sheetViews>
    <sheetView topLeftCell="C1" workbookViewId="0">
      <selection activeCell="Q3" sqref="Q3"/>
    </sheetView>
  </sheetViews>
  <sheetFormatPr defaultRowHeight="14.45"/>
  <cols>
    <col min="4" max="4" width="20" customWidth="1"/>
    <col min="17" max="17" width="11.140625" customWidth="1"/>
    <col min="18" max="18" width="9.85546875" customWidth="1"/>
    <col min="19" max="19" width="9" customWidth="1"/>
  </cols>
  <sheetData>
    <row r="3" spans="2:19">
      <c r="C3" t="s">
        <v>330</v>
      </c>
      <c r="D3" t="s">
        <v>331</v>
      </c>
      <c r="E3" t="s">
        <v>79</v>
      </c>
      <c r="G3" t="s">
        <v>52</v>
      </c>
      <c r="H3" t="s">
        <v>30</v>
      </c>
      <c r="I3" t="s">
        <v>56</v>
      </c>
      <c r="J3" t="s">
        <v>332</v>
      </c>
      <c r="K3" t="s">
        <v>333</v>
      </c>
      <c r="L3" t="s">
        <v>334</v>
      </c>
      <c r="M3" t="s">
        <v>87</v>
      </c>
      <c r="N3" t="s">
        <v>335</v>
      </c>
      <c r="O3" t="s">
        <v>93</v>
      </c>
      <c r="P3" t="s">
        <v>206</v>
      </c>
      <c r="Q3" t="s">
        <v>336</v>
      </c>
      <c r="R3" t="s">
        <v>337</v>
      </c>
      <c r="S3" t="s">
        <v>338</v>
      </c>
    </row>
    <row r="4" spans="2:19">
      <c r="B4">
        <v>1</v>
      </c>
      <c r="C4" t="s">
        <v>339</v>
      </c>
    </row>
    <row r="5" spans="2:19">
      <c r="B5">
        <v>2</v>
      </c>
      <c r="C5" t="s">
        <v>89</v>
      </c>
    </row>
    <row r="6" spans="2:19">
      <c r="B6">
        <v>3</v>
      </c>
      <c r="C6" t="s">
        <v>340</v>
      </c>
      <c r="D6">
        <v>20</v>
      </c>
    </row>
    <row r="7" spans="2:19">
      <c r="B7">
        <v>4</v>
      </c>
      <c r="C7" t="s">
        <v>341</v>
      </c>
    </row>
    <row r="8" spans="2:19">
      <c r="B8">
        <v>5</v>
      </c>
      <c r="C8" t="s">
        <v>74</v>
      </c>
    </row>
    <row r="9" spans="2:19">
      <c r="B9">
        <v>6</v>
      </c>
      <c r="C9" t="s">
        <v>342</v>
      </c>
    </row>
    <row r="10" spans="2:19">
      <c r="B10">
        <v>7</v>
      </c>
      <c r="C10" t="s">
        <v>343</v>
      </c>
    </row>
    <row r="11" spans="2:19" ht="15" thickBot="1">
      <c r="B11">
        <v>8</v>
      </c>
      <c r="C11" t="s">
        <v>67</v>
      </c>
    </row>
    <row r="12" spans="2:19" ht="17.100000000000001" thickBot="1">
      <c r="B12">
        <v>9</v>
      </c>
      <c r="C12" t="s">
        <v>344</v>
      </c>
      <c r="N12" s="102"/>
    </row>
    <row r="13" spans="2:19" ht="17.45" thickTop="1" thickBot="1">
      <c r="B13">
        <v>10</v>
      </c>
      <c r="C13" t="s">
        <v>54</v>
      </c>
      <c r="M13" s="122"/>
      <c r="N13" s="122"/>
    </row>
    <row r="14" spans="2:19" ht="17.45" thickTop="1" thickBot="1">
      <c r="B14">
        <v>11</v>
      </c>
      <c r="C14" t="s">
        <v>345</v>
      </c>
      <c r="M14" s="123"/>
      <c r="N14" s="123"/>
    </row>
    <row r="15" spans="2:19" ht="17.100000000000001" thickBot="1">
      <c r="B15">
        <v>12</v>
      </c>
      <c r="C15" t="s">
        <v>65</v>
      </c>
      <c r="M15" s="124"/>
      <c r="N15" s="124"/>
    </row>
    <row r="16" spans="2:19" ht="17.100000000000001" thickBot="1">
      <c r="B16">
        <v>13</v>
      </c>
      <c r="C16" t="s">
        <v>346</v>
      </c>
      <c r="M16" s="124"/>
      <c r="N16" s="124"/>
    </row>
    <row r="17" spans="2:15" ht="17.100000000000001" thickBot="1">
      <c r="B17">
        <v>14</v>
      </c>
      <c r="C17" t="s">
        <v>347</v>
      </c>
      <c r="M17" s="124"/>
      <c r="N17" s="124"/>
    </row>
    <row r="18" spans="2:15" ht="17.100000000000001" thickBot="1">
      <c r="B18">
        <v>15</v>
      </c>
      <c r="C18" t="s">
        <v>348</v>
      </c>
      <c r="M18" s="124"/>
      <c r="N18" s="124"/>
    </row>
    <row r="19" spans="2:15" ht="17.100000000000001" thickBot="1">
      <c r="M19" s="124"/>
      <c r="N19" s="124"/>
    </row>
    <row r="20" spans="2:15" ht="17.100000000000001" thickBot="1">
      <c r="M20" s="124"/>
      <c r="N20" s="124"/>
    </row>
    <row r="21" spans="2:15" ht="17.100000000000001" thickBot="1">
      <c r="M21" s="124"/>
      <c r="N21" s="124"/>
    </row>
    <row r="22" spans="2:15" ht="17.100000000000001" thickBot="1">
      <c r="M22" s="124"/>
      <c r="N22" s="124"/>
    </row>
    <row r="23" spans="2:15" ht="17.100000000000001" thickBot="1">
      <c r="M23" s="124"/>
      <c r="N23" s="124"/>
    </row>
    <row r="31" spans="2:15" ht="15" thickBot="1"/>
    <row r="32" spans="2:15" ht="18.95" thickBot="1">
      <c r="H32" s="103">
        <v>12</v>
      </c>
      <c r="I32" s="104" t="s">
        <v>48</v>
      </c>
      <c r="J32" s="103">
        <v>0</v>
      </c>
      <c r="K32" s="105">
        <v>40</v>
      </c>
      <c r="L32" s="103">
        <v>12</v>
      </c>
      <c r="M32" s="106" t="s">
        <v>48</v>
      </c>
      <c r="N32" s="107" t="s">
        <v>48</v>
      </c>
      <c r="O32" s="108">
        <v>40</v>
      </c>
    </row>
    <row r="33" spans="8:15" ht="17.45" thickTop="1" thickBot="1">
      <c r="H33" s="109">
        <v>9</v>
      </c>
      <c r="I33" s="110">
        <v>12</v>
      </c>
      <c r="J33" s="109">
        <v>0</v>
      </c>
      <c r="K33" s="111" t="s">
        <v>48</v>
      </c>
      <c r="L33" s="109">
        <v>9</v>
      </c>
      <c r="M33" s="110">
        <v>12</v>
      </c>
      <c r="N33" s="112" t="s">
        <v>48</v>
      </c>
      <c r="O33" s="113" t="s">
        <v>48</v>
      </c>
    </row>
    <row r="34" spans="8:15" ht="17.100000000000001" thickBot="1">
      <c r="H34" s="114">
        <v>32</v>
      </c>
      <c r="I34" s="115">
        <v>40</v>
      </c>
      <c r="J34" s="114">
        <v>0</v>
      </c>
      <c r="K34" s="116" t="s">
        <v>48</v>
      </c>
      <c r="L34" s="114">
        <v>32</v>
      </c>
      <c r="M34" s="115">
        <v>40</v>
      </c>
      <c r="N34" s="117" t="s">
        <v>48</v>
      </c>
      <c r="O34" s="118" t="s">
        <v>48</v>
      </c>
    </row>
    <row r="35" spans="8:15" ht="17.100000000000001" thickBot="1">
      <c r="H35" s="119" t="s">
        <v>48</v>
      </c>
      <c r="I35" s="118" t="s">
        <v>48</v>
      </c>
      <c r="J35" s="119" t="s">
        <v>48</v>
      </c>
      <c r="K35" s="116" t="s">
        <v>48</v>
      </c>
      <c r="L35" s="119" t="s">
        <v>48</v>
      </c>
      <c r="M35" s="118" t="s">
        <v>48</v>
      </c>
      <c r="N35" s="119" t="s">
        <v>48</v>
      </c>
      <c r="O35" s="118" t="s">
        <v>48</v>
      </c>
    </row>
    <row r="36" spans="8:15" ht="50.1" thickBot="1">
      <c r="H36" s="114">
        <v>48</v>
      </c>
      <c r="I36" s="115">
        <v>48</v>
      </c>
      <c r="J36" s="114" t="s">
        <v>48</v>
      </c>
      <c r="K36" s="116" t="s">
        <v>48</v>
      </c>
      <c r="L36" s="114">
        <v>48</v>
      </c>
      <c r="M36" s="115">
        <v>48</v>
      </c>
      <c r="N36" s="117" t="s">
        <v>349</v>
      </c>
      <c r="O36" s="115">
        <v>48</v>
      </c>
    </row>
    <row r="37" spans="8:15" ht="17.100000000000001" thickBot="1">
      <c r="H37" s="119" t="s">
        <v>48</v>
      </c>
      <c r="I37" s="118" t="s">
        <v>48</v>
      </c>
      <c r="J37" s="119" t="s">
        <v>48</v>
      </c>
      <c r="K37" s="116" t="s">
        <v>48</v>
      </c>
      <c r="L37" s="119" t="s">
        <v>48</v>
      </c>
      <c r="M37" s="118" t="s">
        <v>48</v>
      </c>
      <c r="N37" s="119" t="s">
        <v>48</v>
      </c>
      <c r="O37" s="118" t="s">
        <v>48</v>
      </c>
    </row>
    <row r="38" spans="8:15" ht="17.100000000000001" thickBot="1">
      <c r="H38" s="117" t="s">
        <v>48</v>
      </c>
      <c r="I38" s="118" t="s">
        <v>48</v>
      </c>
      <c r="J38" s="117" t="s">
        <v>48</v>
      </c>
      <c r="K38" s="116" t="s">
        <v>48</v>
      </c>
      <c r="L38" s="117" t="s">
        <v>48</v>
      </c>
      <c r="M38" s="118" t="s">
        <v>48</v>
      </c>
      <c r="N38" s="117" t="s">
        <v>48</v>
      </c>
      <c r="O38" s="118" t="s">
        <v>48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Santosh Namdeo Chavan</dc:creator>
  <cp:keywords/>
  <dc:description/>
  <cp:lastModifiedBy/>
  <cp:revision/>
  <dcterms:created xsi:type="dcterms:W3CDTF">2025-07-14T13:12:23Z</dcterms:created>
  <dcterms:modified xsi:type="dcterms:W3CDTF">2025-07-20T08:15:45Z</dcterms:modified>
  <cp:category/>
  <cp:contentStatus/>
</cp:coreProperties>
</file>