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arisma\"/>
    </mc:Choice>
  </mc:AlternateContent>
  <xr:revisionPtr revIDLastSave="0" documentId="13_ncr:1_{F592C531-60D0-4A5E-8BA9-CEBB64281F3D}" xr6:coauthVersionLast="47" xr6:coauthVersionMax="47" xr10:uidLastSave="{00000000-0000-0000-0000-000000000000}"/>
  <bookViews>
    <workbookView xWindow="-108" yWindow="-108" windowWidth="23256" windowHeight="12576" activeTab="2" xr2:uid="{57B8DD23-1C51-46AA-8E53-CC0320A9A983}"/>
  </bookViews>
  <sheets>
    <sheet name="first" sheetId="1" r:id="rId1"/>
    <sheet name="second" sheetId="2" r:id="rId2"/>
    <sheet name="thi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3" l="1"/>
  <c r="I46" i="3"/>
  <c r="I43" i="3"/>
  <c r="I40" i="3"/>
  <c r="I37" i="3"/>
  <c r="I34" i="3"/>
  <c r="I31" i="3"/>
  <c r="E33" i="3"/>
  <c r="H14" i="3" s="1"/>
  <c r="B20" i="3"/>
  <c r="H23" i="3" s="1"/>
  <c r="E38" i="3"/>
  <c r="L14" i="3" s="1"/>
  <c r="L23" i="3"/>
  <c r="L17" i="3"/>
  <c r="L11" i="3"/>
  <c r="M26" i="3"/>
  <c r="M23" i="3"/>
  <c r="M20" i="3"/>
  <c r="M17" i="3"/>
  <c r="M14" i="3"/>
  <c r="M11" i="3"/>
  <c r="H17" i="3"/>
  <c r="I26" i="3"/>
  <c r="I23" i="3"/>
  <c r="I20" i="3"/>
  <c r="I17" i="3"/>
  <c r="E31" i="3"/>
  <c r="H20" i="3" s="1"/>
  <c r="J20" i="3" s="1"/>
  <c r="E32" i="3"/>
  <c r="H46" i="3" s="1"/>
  <c r="E37" i="3"/>
  <c r="L26" i="3" s="1"/>
  <c r="E36" i="3"/>
  <c r="L20" i="3" s="1"/>
  <c r="I14" i="3"/>
  <c r="I11" i="3"/>
  <c r="D27" i="3"/>
  <c r="D28" i="3"/>
  <c r="D26" i="3"/>
  <c r="B18" i="3" s="1"/>
  <c r="E12" i="3" s="1"/>
  <c r="B19" i="3"/>
  <c r="E11" i="3" s="1"/>
  <c r="B17" i="3"/>
  <c r="B16" i="3"/>
  <c r="H31" i="3" s="1"/>
  <c r="B15" i="3"/>
  <c r="M15" i="2"/>
  <c r="L15" i="2"/>
  <c r="N15" i="2" s="1"/>
  <c r="I15" i="2"/>
  <c r="H15" i="2"/>
  <c r="J15" i="2" s="1"/>
  <c r="M12" i="2"/>
  <c r="L12" i="2"/>
  <c r="I12" i="2"/>
  <c r="H12" i="2"/>
  <c r="M9" i="2"/>
  <c r="L9" i="2"/>
  <c r="I9" i="2"/>
  <c r="B3" i="2"/>
  <c r="H9" i="2" s="1"/>
  <c r="J9" i="2" s="1"/>
  <c r="A3" i="2"/>
  <c r="L15" i="1"/>
  <c r="L12" i="1"/>
  <c r="L9" i="1"/>
  <c r="M15" i="1"/>
  <c r="M12" i="1"/>
  <c r="M9" i="1"/>
  <c r="I15" i="1"/>
  <c r="H15" i="1"/>
  <c r="I12" i="1"/>
  <c r="H12" i="1"/>
  <c r="I9" i="1"/>
  <c r="B3" i="1"/>
  <c r="A3" i="1"/>
  <c r="H26" i="3" l="1"/>
  <c r="H34" i="3"/>
  <c r="J34" i="3" s="1"/>
  <c r="H40" i="3"/>
  <c r="H43" i="3"/>
  <c r="J43" i="3" s="1"/>
  <c r="J46" i="3"/>
  <c r="J40" i="3"/>
  <c r="J37" i="3"/>
  <c r="J31" i="3"/>
  <c r="J17" i="3"/>
  <c r="N23" i="3"/>
  <c r="J23" i="3"/>
  <c r="N17" i="3"/>
  <c r="J26" i="3"/>
  <c r="J14" i="3"/>
  <c r="H11" i="3"/>
  <c r="J11" i="3" s="1"/>
  <c r="E13" i="3"/>
  <c r="N14" i="3"/>
  <c r="N26" i="3"/>
  <c r="N20" i="3"/>
  <c r="N11" i="3"/>
  <c r="N9" i="2"/>
  <c r="J12" i="2"/>
  <c r="N12" i="2"/>
  <c r="D16" i="2" s="1"/>
  <c r="C18" i="2"/>
  <c r="F18" i="2" s="1"/>
  <c r="N9" i="1"/>
  <c r="H9" i="1"/>
  <c r="J9" i="1" s="1"/>
  <c r="J12" i="1"/>
  <c r="N12" i="1"/>
  <c r="J15" i="1"/>
  <c r="N15" i="1"/>
  <c r="Q12" i="3" l="1"/>
  <c r="T12" i="3" s="1"/>
  <c r="Q13" i="3"/>
  <c r="T13" i="3" s="1"/>
  <c r="R10" i="3"/>
  <c r="Q4" i="3"/>
  <c r="T4" i="3" s="1"/>
  <c r="R2" i="3"/>
  <c r="Q5" i="3"/>
  <c r="T5" i="3" s="1"/>
  <c r="C19" i="2"/>
  <c r="F19" i="2" s="1"/>
  <c r="E21" i="2" s="1"/>
  <c r="C19" i="1"/>
  <c r="F19" i="1" s="1"/>
  <c r="D16" i="1"/>
  <c r="C18" i="1"/>
  <c r="F18" i="1" s="1"/>
  <c r="S15" i="3" l="1"/>
  <c r="S7" i="3"/>
  <c r="E21" i="1"/>
</calcChain>
</file>

<file path=xl/sharedStrings.xml><?xml version="1.0" encoding="utf-8"?>
<sst xmlns="http://schemas.openxmlformats.org/spreadsheetml/2006/main" count="238" uniqueCount="83">
  <si>
    <t>SALARY</t>
  </si>
  <si>
    <t>FUEL</t>
  </si>
  <si>
    <t>SEAT</t>
  </si>
  <si>
    <t>CAR PRICE</t>
  </si>
  <si>
    <t>CAR FUEL</t>
  </si>
  <si>
    <t>CAR SEAT</t>
  </si>
  <si>
    <t>MIN_SEAT</t>
  </si>
  <si>
    <t>MIN_FUEL</t>
  </si>
  <si>
    <t>MIN_PRICE</t>
  </si>
  <si>
    <t>MAX_PRICE</t>
  </si>
  <si>
    <t>MAX_FUEL</t>
  </si>
  <si>
    <t>MAX_SEAT</t>
  </si>
  <si>
    <t>YEAR</t>
  </si>
  <si>
    <t>AMOUNT</t>
  </si>
  <si>
    <t>MONTHS</t>
  </si>
  <si>
    <t>VALUE-MIN</t>
  </si>
  <si>
    <t>MAX-MIN</t>
  </si>
  <si>
    <t>NORM PRICE</t>
  </si>
  <si>
    <t>NORM FUEL</t>
  </si>
  <si>
    <t>NORM SEAT</t>
  </si>
  <si>
    <t>USER PREFERENCE</t>
  </si>
  <si>
    <t>CAR FEATURES</t>
  </si>
  <si>
    <t>DOT VECTOR:</t>
  </si>
  <si>
    <t>COSINE SIMILARITY:</t>
  </si>
  <si>
    <t>USER INPUT</t>
  </si>
  <si>
    <t>SQRT</t>
  </si>
  <si>
    <t>SQUARE</t>
  </si>
  <si>
    <t>MIN-MAX SCALER</t>
  </si>
  <si>
    <t>MIN_DOOR</t>
  </si>
  <si>
    <t>MAX_DOOR</t>
  </si>
  <si>
    <t>DOOR</t>
  </si>
  <si>
    <t>CAR DOOR</t>
  </si>
  <si>
    <t>NORM DOOR</t>
  </si>
  <si>
    <t>DESIRED</t>
  </si>
  <si>
    <t>LOAN</t>
  </si>
  <si>
    <t>DEPOSIT</t>
  </si>
  <si>
    <t>INTEREST</t>
  </si>
  <si>
    <t>CC</t>
  </si>
  <si>
    <t>LUGGAGE</t>
  </si>
  <si>
    <t>TANK</t>
  </si>
  <si>
    <t>FUEL CONSUMP</t>
  </si>
  <si>
    <t>CAR SEATER</t>
  </si>
  <si>
    <t>MONTHLY</t>
  </si>
  <si>
    <t>Bank</t>
  </si>
  <si>
    <t>Interest Rate</t>
  </si>
  <si>
    <t>Bank Islam</t>
  </si>
  <si>
    <t>Affin Bank</t>
  </si>
  <si>
    <t>Bank Muamalat</t>
  </si>
  <si>
    <t>BSN</t>
  </si>
  <si>
    <t>AmBank</t>
  </si>
  <si>
    <t>RHB Bank</t>
  </si>
  <si>
    <t>Hong Leong Bank</t>
  </si>
  <si>
    <t>Public Bank</t>
  </si>
  <si>
    <t>Maybank</t>
  </si>
  <si>
    <t>CIMB Bank</t>
  </si>
  <si>
    <t>Value</t>
  </si>
  <si>
    <t>Engine Size</t>
  </si>
  <si>
    <t>Deposit</t>
  </si>
  <si>
    <t>MIN_LUG</t>
  </si>
  <si>
    <t>MIN_CC</t>
  </si>
  <si>
    <t>MIN_TANK</t>
  </si>
  <si>
    <t>MAX_LUG</t>
  </si>
  <si>
    <t>MAX_CC</t>
  </si>
  <si>
    <t>MAX_TANK</t>
  </si>
  <si>
    <t>INTEREST_PAY</t>
  </si>
  <si>
    <t>DOWN_PAY</t>
  </si>
  <si>
    <t>TOTAL</t>
  </si>
  <si>
    <t>NORM LUG</t>
  </si>
  <si>
    <t>NORM CC</t>
  </si>
  <si>
    <t>NORM TANK</t>
  </si>
  <si>
    <t>User</t>
  </si>
  <si>
    <t>Car</t>
  </si>
  <si>
    <t>Small</t>
  </si>
  <si>
    <t>Medium</t>
  </si>
  <si>
    <t>Large</t>
  </si>
  <si>
    <t>High</t>
  </si>
  <si>
    <t>Tank</t>
  </si>
  <si>
    <t>Consump</t>
  </si>
  <si>
    <t>Boot</t>
  </si>
  <si>
    <t>Good/Low</t>
  </si>
  <si>
    <t>Big</t>
  </si>
  <si>
    <t>USER DESIRED</t>
  </si>
  <si>
    <t>COSINE SIMILARITY DESIRED: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</si>
</sst>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5" borderId="1" applyNumberFormat="0" applyAlignment="0" applyProtection="0"/>
    <xf numFmtId="0" fontId="2" fillId="6" borderId="2" applyNumberFormat="0" applyFont="0" applyAlignment="0" applyProtection="0"/>
  </cellStyleXfs>
  <cellXfs count="35">
    <xf numFmtId="0" fontId="0" fillId="0" borderId="0" xfId="0"/>
    <xf numFmtId="0" fontId="5" fillId="4" borderId="1" xfId="3"/>
    <xf numFmtId="0" fontId="5" fillId="4" borderId="1" xfId="3" applyAlignment="1">
      <alignment horizontal="left"/>
    </xf>
    <xf numFmtId="0" fontId="6" fillId="5" borderId="1" xfId="4"/>
    <xf numFmtId="0" fontId="0" fillId="6" borderId="2" xfId="5" applyFont="1"/>
    <xf numFmtId="0" fontId="1" fillId="6" borderId="2" xfId="5" applyFont="1"/>
    <xf numFmtId="0" fontId="4" fillId="3" borderId="0" xfId="2"/>
    <xf numFmtId="0" fontId="5" fillId="4" borderId="1" xfId="3" applyAlignment="1">
      <alignment horizontal="center" vertical="center"/>
    </xf>
    <xf numFmtId="0" fontId="6" fillId="5" borderId="1" xfId="4" applyAlignment="1">
      <alignment horizontal="center" vertical="center"/>
    </xf>
    <xf numFmtId="0" fontId="7" fillId="6" borderId="2" xfId="5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2" xfId="5" applyFont="1" applyAlignment="1">
      <alignment horizontal="center" vertical="center" wrapText="1"/>
    </xf>
    <xf numFmtId="10" fontId="0" fillId="6" borderId="2" xfId="5" applyNumberFormat="1" applyFont="1" applyAlignment="1">
      <alignment horizontal="center" vertical="center" wrapText="1"/>
    </xf>
    <xf numFmtId="0" fontId="0" fillId="6" borderId="2" xfId="5" applyFont="1" applyAlignment="1">
      <alignment horizontal="center" vertical="center"/>
    </xf>
    <xf numFmtId="0" fontId="0" fillId="6" borderId="0" xfId="5" applyFont="1" applyBorder="1" applyAlignment="1">
      <alignment horizontal="center" vertical="center"/>
    </xf>
    <xf numFmtId="0" fontId="1" fillId="6" borderId="2" xfId="5" applyFont="1" applyAlignment="1">
      <alignment horizontal="center" vertical="center"/>
    </xf>
    <xf numFmtId="0" fontId="4" fillId="3" borderId="0" xfId="2" applyAlignment="1">
      <alignment horizontal="center" vertical="center"/>
    </xf>
    <xf numFmtId="0" fontId="5" fillId="4" borderId="8" xfId="3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2" applyBorder="1" applyAlignment="1">
      <alignment horizontal="center" vertical="center"/>
    </xf>
    <xf numFmtId="0" fontId="5" fillId="6" borderId="2" xfId="5" applyFont="1" applyAlignment="1">
      <alignment horizontal="center"/>
    </xf>
    <xf numFmtId="0" fontId="3" fillId="2" borderId="0" xfId="1" applyAlignment="1">
      <alignment horizontal="center"/>
    </xf>
    <xf numFmtId="0" fontId="4" fillId="3" borderId="0" xfId="2" applyAlignment="1">
      <alignment horizontal="center"/>
    </xf>
    <xf numFmtId="0" fontId="5" fillId="4" borderId="1" xfId="3" applyAlignment="1">
      <alignment horizontal="center"/>
    </xf>
    <xf numFmtId="0" fontId="0" fillId="0" borderId="0" xfId="0" applyAlignment="1">
      <alignment horizontal="center"/>
    </xf>
    <xf numFmtId="0" fontId="3" fillId="2" borderId="0" xfId="1" applyAlignment="1">
      <alignment horizontal="center"/>
    </xf>
    <xf numFmtId="0" fontId="0" fillId="6" borderId="2" xfId="5" applyFont="1" applyAlignment="1">
      <alignment horizont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3" fillId="2" borderId="0" xfId="1" applyAlignment="1">
      <alignment horizontal="center" vertical="center"/>
    </xf>
    <xf numFmtId="0" fontId="5" fillId="4" borderId="1" xfId="3" applyAlignment="1">
      <alignment horizontal="center" vertical="center"/>
    </xf>
    <xf numFmtId="0" fontId="0" fillId="6" borderId="5" xfId="5" applyFont="1" applyBorder="1" applyAlignment="1">
      <alignment horizontal="center" vertical="center"/>
    </xf>
    <xf numFmtId="0" fontId="0" fillId="6" borderId="7" xfId="5" applyFont="1" applyBorder="1" applyAlignment="1">
      <alignment horizontal="center" vertical="center"/>
    </xf>
    <xf numFmtId="0" fontId="0" fillId="6" borderId="6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297E-EE9C-491F-B2E8-21EE99E26FD2}">
  <dimension ref="A2:N21"/>
  <sheetViews>
    <sheetView workbookViewId="0">
      <selection activeCell="Q8" sqref="Q8"/>
    </sheetView>
  </sheetViews>
  <sheetFormatPr defaultRowHeight="14.4" x14ac:dyDescent="0.3"/>
  <cols>
    <col min="1" max="1" width="11" customWidth="1"/>
    <col min="3" max="3" width="14.33203125" customWidth="1"/>
    <col min="4" max="4" width="10.6640625" customWidth="1"/>
    <col min="5" max="5" width="10.44140625" customWidth="1"/>
    <col min="6" max="6" width="14" customWidth="1"/>
    <col min="8" max="8" width="11.21875" customWidth="1"/>
    <col min="9" max="9" width="10.109375" customWidth="1"/>
    <col min="10" max="10" width="13.6640625" customWidth="1"/>
    <col min="12" max="12" width="10" customWidth="1"/>
    <col min="13" max="13" width="10.5546875" customWidth="1"/>
    <col min="14" max="14" width="12.88671875" customWidth="1"/>
  </cols>
  <sheetData>
    <row r="2" spans="1:14" x14ac:dyDescent="0.3">
      <c r="A2" s="3" t="s">
        <v>13</v>
      </c>
      <c r="B2" s="3" t="s">
        <v>14</v>
      </c>
      <c r="D2" s="4" t="s">
        <v>8</v>
      </c>
      <c r="E2" s="4" t="s">
        <v>7</v>
      </c>
      <c r="F2" s="4" t="s">
        <v>6</v>
      </c>
      <c r="H2" s="4" t="s">
        <v>9</v>
      </c>
      <c r="I2" s="4" t="s">
        <v>10</v>
      </c>
      <c r="J2" s="4" t="s">
        <v>11</v>
      </c>
    </row>
    <row r="3" spans="1:14" x14ac:dyDescent="0.3">
      <c r="A3" s="3">
        <f>C8/3</f>
        <v>500</v>
      </c>
      <c r="B3" s="3">
        <f>C9*12</f>
        <v>84</v>
      </c>
      <c r="D3" s="4">
        <v>3000</v>
      </c>
      <c r="E3" s="4">
        <v>9</v>
      </c>
      <c r="F3" s="4">
        <v>4</v>
      </c>
      <c r="H3" s="5">
        <v>108988</v>
      </c>
      <c r="I3" s="4">
        <v>25</v>
      </c>
      <c r="J3" s="4">
        <v>7</v>
      </c>
    </row>
    <row r="6" spans="1:14" x14ac:dyDescent="0.3">
      <c r="H6" s="24" t="s">
        <v>27</v>
      </c>
      <c r="I6" s="24"/>
      <c r="J6" s="24"/>
      <c r="K6" s="24"/>
      <c r="L6" s="24"/>
      <c r="M6" s="24"/>
      <c r="N6" s="24"/>
    </row>
    <row r="7" spans="1:14" x14ac:dyDescent="0.3">
      <c r="B7" s="23" t="s">
        <v>24</v>
      </c>
      <c r="C7" s="23"/>
      <c r="E7" s="23" t="s">
        <v>21</v>
      </c>
      <c r="F7" s="23"/>
      <c r="H7" s="25" t="s">
        <v>20</v>
      </c>
      <c r="I7" s="25"/>
      <c r="J7" s="25"/>
      <c r="L7" s="25" t="s">
        <v>21</v>
      </c>
      <c r="M7" s="25"/>
      <c r="N7" s="25"/>
    </row>
    <row r="8" spans="1:14" x14ac:dyDescent="0.3">
      <c r="B8" s="1" t="s">
        <v>0</v>
      </c>
      <c r="C8" s="1">
        <v>1500</v>
      </c>
      <c r="E8" s="1" t="s">
        <v>3</v>
      </c>
      <c r="F8" s="1">
        <v>17900</v>
      </c>
      <c r="H8" s="6" t="s">
        <v>15</v>
      </c>
      <c r="I8" s="6" t="s">
        <v>16</v>
      </c>
      <c r="J8" s="6" t="s">
        <v>17</v>
      </c>
      <c r="L8" s="6" t="s">
        <v>15</v>
      </c>
      <c r="M8" s="6" t="s">
        <v>16</v>
      </c>
      <c r="N8" s="6" t="s">
        <v>17</v>
      </c>
    </row>
    <row r="9" spans="1:14" x14ac:dyDescent="0.3">
      <c r="B9" s="1" t="s">
        <v>12</v>
      </c>
      <c r="C9" s="1">
        <v>7</v>
      </c>
      <c r="E9" s="1" t="s">
        <v>4</v>
      </c>
      <c r="F9" s="1">
        <v>25</v>
      </c>
      <c r="H9" s="6">
        <f>(A3*B3)-D3</f>
        <v>39000</v>
      </c>
      <c r="I9" s="6">
        <f>H3-D3</f>
        <v>105988</v>
      </c>
      <c r="J9" s="6">
        <f>H9/I9</f>
        <v>0.36796618485111521</v>
      </c>
      <c r="L9" s="6">
        <f>F8-D3</f>
        <v>14900</v>
      </c>
      <c r="M9" s="6">
        <f>H3-D3</f>
        <v>105988</v>
      </c>
      <c r="N9" s="6">
        <f>L9/M9</f>
        <v>0.14058195267388762</v>
      </c>
    </row>
    <row r="10" spans="1:14" x14ac:dyDescent="0.3">
      <c r="B10" s="1" t="s">
        <v>1</v>
      </c>
      <c r="C10" s="1">
        <v>25</v>
      </c>
      <c r="E10" s="2" t="s">
        <v>5</v>
      </c>
      <c r="F10" s="1">
        <v>5</v>
      </c>
      <c r="H10" s="6"/>
      <c r="I10" s="6"/>
      <c r="J10" s="6"/>
      <c r="L10" s="6"/>
      <c r="M10" s="6"/>
      <c r="N10" s="6"/>
    </row>
    <row r="11" spans="1:14" x14ac:dyDescent="0.3">
      <c r="B11" s="1" t="s">
        <v>2</v>
      </c>
      <c r="C11" s="1">
        <v>5</v>
      </c>
      <c r="H11" s="6" t="s">
        <v>15</v>
      </c>
      <c r="I11" s="6" t="s">
        <v>16</v>
      </c>
      <c r="J11" s="6" t="s">
        <v>18</v>
      </c>
      <c r="L11" s="6" t="s">
        <v>15</v>
      </c>
      <c r="M11" s="6" t="s">
        <v>16</v>
      </c>
      <c r="N11" s="6" t="s">
        <v>18</v>
      </c>
    </row>
    <row r="12" spans="1:14" x14ac:dyDescent="0.3">
      <c r="H12" s="6">
        <f>C10-E3</f>
        <v>16</v>
      </c>
      <c r="I12" s="6">
        <f>I3-E3</f>
        <v>16</v>
      </c>
      <c r="J12" s="6">
        <f>H12/I12</f>
        <v>1</v>
      </c>
      <c r="L12" s="6">
        <f>F9-E3</f>
        <v>16</v>
      </c>
      <c r="M12" s="6">
        <f>I3-E3</f>
        <v>16</v>
      </c>
      <c r="N12" s="6">
        <f>L12/M12</f>
        <v>1</v>
      </c>
    </row>
    <row r="13" spans="1:14" x14ac:dyDescent="0.3">
      <c r="H13" s="6"/>
      <c r="I13" s="6"/>
      <c r="J13" s="6"/>
      <c r="L13" s="6"/>
      <c r="M13" s="6"/>
      <c r="N13" s="6"/>
    </row>
    <row r="14" spans="1:14" x14ac:dyDescent="0.3">
      <c r="H14" s="6" t="s">
        <v>15</v>
      </c>
      <c r="I14" s="6" t="s">
        <v>16</v>
      </c>
      <c r="J14" s="6" t="s">
        <v>19</v>
      </c>
      <c r="L14" s="6" t="s">
        <v>15</v>
      </c>
      <c r="M14" s="6" t="s">
        <v>16</v>
      </c>
      <c r="N14" s="6" t="s">
        <v>19</v>
      </c>
    </row>
    <row r="15" spans="1:14" x14ac:dyDescent="0.3">
      <c r="H15" s="6">
        <f>C11-F3</f>
        <v>1</v>
      </c>
      <c r="I15" s="6">
        <f>J3-F3</f>
        <v>3</v>
      </c>
      <c r="J15" s="6">
        <f>H15/I15</f>
        <v>0.33333333333333331</v>
      </c>
      <c r="L15" s="6">
        <f>F10-F3</f>
        <v>1</v>
      </c>
      <c r="M15" s="6">
        <f>J3-F3</f>
        <v>3</v>
      </c>
      <c r="N15" s="6">
        <f>L15/M15</f>
        <v>0.33333333333333331</v>
      </c>
    </row>
    <row r="16" spans="1:14" x14ac:dyDescent="0.3">
      <c r="B16" s="26" t="s">
        <v>22</v>
      </c>
      <c r="C16" s="26"/>
      <c r="D16" s="4">
        <f>(J9*N9)  + (J12*N12) +(J15*N15)</f>
        <v>1.1628405158954416</v>
      </c>
      <c r="E16" s="4"/>
      <c r="F16" s="4"/>
    </row>
    <row r="17" spans="2:6" x14ac:dyDescent="0.3">
      <c r="B17" s="4"/>
      <c r="C17" s="4"/>
      <c r="D17" s="4"/>
      <c r="E17" s="4"/>
      <c r="F17" s="4"/>
    </row>
    <row r="18" spans="2:6" x14ac:dyDescent="0.3">
      <c r="B18" s="4" t="s">
        <v>26</v>
      </c>
      <c r="C18" s="4">
        <f>(J9^2) + (J12^2)+(J15^2)</f>
        <v>1.2465102243049961</v>
      </c>
      <c r="D18" s="4"/>
      <c r="E18" s="4" t="s">
        <v>25</v>
      </c>
      <c r="F18" s="4">
        <f>SQRT(C18)</f>
        <v>1.116472222809415</v>
      </c>
    </row>
    <row r="19" spans="2:6" x14ac:dyDescent="0.3">
      <c r="B19" s="4" t="s">
        <v>26</v>
      </c>
      <c r="C19" s="4">
        <f>(N9^2) + (N12^2)+(N15^2)</f>
        <v>1.1308743965287142</v>
      </c>
      <c r="D19" s="4"/>
      <c r="E19" s="4" t="s">
        <v>25</v>
      </c>
      <c r="F19" s="4">
        <f>SQRT(C19)</f>
        <v>1.0634257832724925</v>
      </c>
    </row>
    <row r="21" spans="2:6" x14ac:dyDescent="0.3">
      <c r="C21" s="25" t="s">
        <v>23</v>
      </c>
      <c r="D21" s="25"/>
      <c r="E21" s="25">
        <f>D16/(F18*F19)</f>
        <v>0.97941115656153588</v>
      </c>
      <c r="F21" s="25"/>
    </row>
  </sheetData>
  <mergeCells count="8">
    <mergeCell ref="B7:C7"/>
    <mergeCell ref="E7:F7"/>
    <mergeCell ref="H6:N6"/>
    <mergeCell ref="E21:F21"/>
    <mergeCell ref="H7:J7"/>
    <mergeCell ref="L7:N7"/>
    <mergeCell ref="B16:C16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1461-361B-4E2D-8032-B3C76C75C008}">
  <dimension ref="A2:N21"/>
  <sheetViews>
    <sheetView workbookViewId="0">
      <selection sqref="A1:XFD1048576"/>
    </sheetView>
  </sheetViews>
  <sheetFormatPr defaultRowHeight="14.4" x14ac:dyDescent="0.3"/>
  <cols>
    <col min="1" max="1" width="11" customWidth="1"/>
    <col min="3" max="3" width="14.33203125" customWidth="1"/>
    <col min="4" max="4" width="10.6640625" customWidth="1"/>
    <col min="5" max="5" width="10.44140625" customWidth="1"/>
    <col min="6" max="6" width="14" customWidth="1"/>
    <col min="8" max="8" width="11.21875" customWidth="1"/>
    <col min="9" max="9" width="10.109375" customWidth="1"/>
    <col min="10" max="10" width="13.6640625" customWidth="1"/>
    <col min="12" max="12" width="10" customWidth="1"/>
    <col min="13" max="13" width="10.5546875" customWidth="1"/>
    <col min="14" max="14" width="12.88671875" customWidth="1"/>
  </cols>
  <sheetData>
    <row r="2" spans="1:14" x14ac:dyDescent="0.3">
      <c r="A2" s="3" t="s">
        <v>13</v>
      </c>
      <c r="B2" s="3" t="s">
        <v>14</v>
      </c>
      <c r="D2" s="4" t="s">
        <v>8</v>
      </c>
      <c r="E2" s="4" t="s">
        <v>28</v>
      </c>
      <c r="F2" s="4" t="s">
        <v>6</v>
      </c>
      <c r="H2" s="4" t="s">
        <v>9</v>
      </c>
      <c r="I2" s="4" t="s">
        <v>29</v>
      </c>
      <c r="J2" s="4" t="s">
        <v>11</v>
      </c>
    </row>
    <row r="3" spans="1:14" x14ac:dyDescent="0.3">
      <c r="A3" s="3">
        <f>C8/3</f>
        <v>500</v>
      </c>
      <c r="B3" s="3">
        <f>C9*12</f>
        <v>108</v>
      </c>
      <c r="D3" s="4">
        <v>995</v>
      </c>
      <c r="E3" s="4">
        <v>4</v>
      </c>
      <c r="F3" s="4">
        <v>4</v>
      </c>
      <c r="H3" s="5">
        <v>38394</v>
      </c>
      <c r="I3" s="4">
        <v>5</v>
      </c>
      <c r="J3" s="4">
        <v>7</v>
      </c>
    </row>
    <row r="6" spans="1:14" x14ac:dyDescent="0.3">
      <c r="H6" s="24" t="s">
        <v>27</v>
      </c>
      <c r="I6" s="24"/>
      <c r="J6" s="24"/>
      <c r="K6" s="24"/>
      <c r="L6" s="24"/>
      <c r="M6" s="24"/>
      <c r="N6" s="24"/>
    </row>
    <row r="7" spans="1:14" x14ac:dyDescent="0.3">
      <c r="B7" s="23" t="s">
        <v>24</v>
      </c>
      <c r="C7" s="23"/>
      <c r="E7" s="23" t="s">
        <v>21</v>
      </c>
      <c r="F7" s="23"/>
      <c r="H7" s="25" t="s">
        <v>20</v>
      </c>
      <c r="I7" s="25"/>
      <c r="J7" s="25"/>
      <c r="L7" s="25" t="s">
        <v>21</v>
      </c>
      <c r="M7" s="25"/>
      <c r="N7" s="25"/>
    </row>
    <row r="8" spans="1:14" x14ac:dyDescent="0.3">
      <c r="B8" s="1" t="s">
        <v>0</v>
      </c>
      <c r="C8" s="1">
        <v>1500</v>
      </c>
      <c r="E8" s="1" t="s">
        <v>3</v>
      </c>
      <c r="F8" s="1">
        <v>38394</v>
      </c>
      <c r="H8" s="6" t="s">
        <v>15</v>
      </c>
      <c r="I8" s="6" t="s">
        <v>16</v>
      </c>
      <c r="J8" s="6" t="s">
        <v>17</v>
      </c>
      <c r="L8" s="6" t="s">
        <v>15</v>
      </c>
      <c r="M8" s="6" t="s">
        <v>16</v>
      </c>
      <c r="N8" s="6" t="s">
        <v>17</v>
      </c>
    </row>
    <row r="9" spans="1:14" x14ac:dyDescent="0.3">
      <c r="B9" s="1" t="s">
        <v>12</v>
      </c>
      <c r="C9" s="1">
        <v>9</v>
      </c>
      <c r="E9" s="1" t="s">
        <v>31</v>
      </c>
      <c r="F9" s="1">
        <v>5</v>
      </c>
      <c r="H9" s="6">
        <f>(A3*B3)-D3</f>
        <v>53005</v>
      </c>
      <c r="I9" s="6">
        <f>H3-D3</f>
        <v>37399</v>
      </c>
      <c r="J9" s="6">
        <f>H9/I9</f>
        <v>1.4172838845958449</v>
      </c>
      <c r="L9" s="6">
        <f>F8-D3</f>
        <v>37399</v>
      </c>
      <c r="M9" s="6">
        <f>H3-D3</f>
        <v>37399</v>
      </c>
      <c r="N9" s="6">
        <f>L9/M9</f>
        <v>1</v>
      </c>
    </row>
    <row r="10" spans="1:14" x14ac:dyDescent="0.3">
      <c r="B10" s="1" t="s">
        <v>30</v>
      </c>
      <c r="C10" s="1">
        <v>5</v>
      </c>
      <c r="E10" s="2" t="s">
        <v>5</v>
      </c>
      <c r="F10" s="1">
        <v>7</v>
      </c>
      <c r="H10" s="6"/>
      <c r="I10" s="6"/>
      <c r="J10" s="6"/>
      <c r="L10" s="6"/>
      <c r="M10" s="6"/>
      <c r="N10" s="6"/>
    </row>
    <row r="11" spans="1:14" x14ac:dyDescent="0.3">
      <c r="B11" s="1" t="s">
        <v>2</v>
      </c>
      <c r="C11" s="1">
        <v>6</v>
      </c>
      <c r="H11" s="6" t="s">
        <v>15</v>
      </c>
      <c r="I11" s="6" t="s">
        <v>16</v>
      </c>
      <c r="J11" s="6" t="s">
        <v>32</v>
      </c>
      <c r="L11" s="6" t="s">
        <v>15</v>
      </c>
      <c r="M11" s="6" t="s">
        <v>16</v>
      </c>
      <c r="N11" s="6" t="s">
        <v>32</v>
      </c>
    </row>
    <row r="12" spans="1:14" x14ac:dyDescent="0.3">
      <c r="H12" s="6">
        <f>C10-E3</f>
        <v>1</v>
      </c>
      <c r="I12" s="6">
        <f>I3-E3</f>
        <v>1</v>
      </c>
      <c r="J12" s="6">
        <f>H12/I12</f>
        <v>1</v>
      </c>
      <c r="L12" s="6">
        <f>F9-E3</f>
        <v>1</v>
      </c>
      <c r="M12" s="6">
        <f>I3-E3</f>
        <v>1</v>
      </c>
      <c r="N12" s="6">
        <f>L12/M12</f>
        <v>1</v>
      </c>
    </row>
    <row r="13" spans="1:14" x14ac:dyDescent="0.3">
      <c r="H13" s="6"/>
      <c r="I13" s="6"/>
      <c r="J13" s="6"/>
      <c r="L13" s="6"/>
      <c r="M13" s="6"/>
      <c r="N13" s="6"/>
    </row>
    <row r="14" spans="1:14" x14ac:dyDescent="0.3">
      <c r="H14" s="6" t="s">
        <v>15</v>
      </c>
      <c r="I14" s="6" t="s">
        <v>16</v>
      </c>
      <c r="J14" s="6" t="s">
        <v>19</v>
      </c>
      <c r="L14" s="6" t="s">
        <v>15</v>
      </c>
      <c r="M14" s="6" t="s">
        <v>16</v>
      </c>
      <c r="N14" s="6" t="s">
        <v>19</v>
      </c>
    </row>
    <row r="15" spans="1:14" x14ac:dyDescent="0.3">
      <c r="H15" s="6">
        <f>C11-F3</f>
        <v>2</v>
      </c>
      <c r="I15" s="6">
        <f>J3-F3</f>
        <v>3</v>
      </c>
      <c r="J15" s="6">
        <f>H15/I15</f>
        <v>0.66666666666666663</v>
      </c>
      <c r="L15" s="6">
        <f>F10-F3</f>
        <v>3</v>
      </c>
      <c r="M15" s="6">
        <f>J3-F3</f>
        <v>3</v>
      </c>
      <c r="N15" s="6">
        <f>L15/M15</f>
        <v>1</v>
      </c>
    </row>
    <row r="16" spans="1:14" x14ac:dyDescent="0.3">
      <c r="B16" s="26" t="s">
        <v>22</v>
      </c>
      <c r="C16" s="26"/>
      <c r="D16" s="4">
        <f>(J9*N9)  + (J12*N12) +(J15*N15)</f>
        <v>3.0839505512625114</v>
      </c>
      <c r="E16" s="4"/>
      <c r="F16" s="4"/>
    </row>
    <row r="17" spans="2:6" x14ac:dyDescent="0.3">
      <c r="B17" s="4"/>
      <c r="C17" s="4"/>
      <c r="D17" s="4"/>
      <c r="E17" s="4"/>
      <c r="F17" s="4"/>
    </row>
    <row r="18" spans="2:6" x14ac:dyDescent="0.3">
      <c r="B18" s="4" t="s">
        <v>26</v>
      </c>
      <c r="C18" s="4">
        <f>(J9^2) + (J12^2)+(J15^2)</f>
        <v>3.4531380539795329</v>
      </c>
      <c r="D18" s="4"/>
      <c r="E18" s="4" t="s">
        <v>25</v>
      </c>
      <c r="F18" s="4">
        <f>SQRT(C18)</f>
        <v>1.8582621058342477</v>
      </c>
    </row>
    <row r="19" spans="2:6" x14ac:dyDescent="0.3">
      <c r="B19" s="4" t="s">
        <v>26</v>
      </c>
      <c r="C19" s="4">
        <f>(N9^2) + (N12^2)+(N15^2)</f>
        <v>3</v>
      </c>
      <c r="D19" s="4"/>
      <c r="E19" s="4" t="s">
        <v>25</v>
      </c>
      <c r="F19" s="4">
        <f>SQRT(C19)</f>
        <v>1.7320508075688772</v>
      </c>
    </row>
    <row r="21" spans="2:6" x14ac:dyDescent="0.3">
      <c r="C21" s="25" t="s">
        <v>23</v>
      </c>
      <c r="D21" s="25"/>
      <c r="E21" s="25">
        <f>D16/(F18*F19)</f>
        <v>0.95816390774409077</v>
      </c>
      <c r="F21" s="25"/>
    </row>
  </sheetData>
  <mergeCells count="8">
    <mergeCell ref="C21:D21"/>
    <mergeCell ref="E21:F21"/>
    <mergeCell ref="H6:N6"/>
    <mergeCell ref="B7:C7"/>
    <mergeCell ref="E7:F7"/>
    <mergeCell ref="H7:J7"/>
    <mergeCell ref="L7:N7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356B-DDF1-42DF-9CA5-9D6CA24CA422}">
  <dimension ref="A2:T46"/>
  <sheetViews>
    <sheetView tabSelected="1" topLeftCell="C1" workbookViewId="0">
      <selection activeCell="S19" sqref="S19"/>
    </sheetView>
  </sheetViews>
  <sheetFormatPr defaultRowHeight="14.4" x14ac:dyDescent="0.3"/>
  <cols>
    <col min="1" max="1" width="15.77734375" customWidth="1"/>
    <col min="2" max="2" width="16.21875" customWidth="1"/>
    <col min="3" max="3" width="14.33203125" customWidth="1"/>
    <col min="4" max="4" width="13.5546875" customWidth="1"/>
    <col min="5" max="5" width="10.44140625" customWidth="1"/>
    <col min="6" max="6" width="14" customWidth="1"/>
    <col min="8" max="8" width="12.88671875" customWidth="1"/>
    <col min="9" max="9" width="10.109375" customWidth="1"/>
    <col min="10" max="10" width="11" customWidth="1"/>
    <col min="12" max="12" width="10" customWidth="1"/>
    <col min="13" max="13" width="10.5546875" customWidth="1"/>
    <col min="14" max="14" width="12.21875" customWidth="1"/>
  </cols>
  <sheetData>
    <row r="2" spans="1:20" x14ac:dyDescent="0.3">
      <c r="A2" s="27" t="s">
        <v>24</v>
      </c>
      <c r="B2" s="28"/>
      <c r="D2" s="30" t="s">
        <v>21</v>
      </c>
      <c r="E2" s="30"/>
      <c r="H2" s="13" t="s">
        <v>8</v>
      </c>
      <c r="I2" s="13" t="s">
        <v>7</v>
      </c>
      <c r="J2" s="13" t="s">
        <v>6</v>
      </c>
      <c r="K2" s="14" t="s">
        <v>58</v>
      </c>
      <c r="L2" s="14" t="s">
        <v>59</v>
      </c>
      <c r="M2" s="14" t="s">
        <v>60</v>
      </c>
      <c r="P2" s="31" t="s">
        <v>22</v>
      </c>
      <c r="Q2" s="32"/>
      <c r="R2" s="31">
        <f>(J11*N11)+(J14*N14)+(J17*N17)+(J20*N20)+(J23*N23)+(J26*N26)</f>
        <v>2.8997852396963988</v>
      </c>
      <c r="S2" s="33"/>
      <c r="T2" s="32"/>
    </row>
    <row r="3" spans="1:20" x14ac:dyDescent="0.3">
      <c r="A3" s="7" t="s">
        <v>0</v>
      </c>
      <c r="B3" s="7">
        <v>3000</v>
      </c>
      <c r="D3" s="7" t="s">
        <v>3</v>
      </c>
      <c r="E3" s="7">
        <v>146880</v>
      </c>
      <c r="H3" s="13">
        <v>22000</v>
      </c>
      <c r="I3" s="13">
        <v>1</v>
      </c>
      <c r="J3" s="13">
        <v>5</v>
      </c>
      <c r="K3" s="13">
        <v>1</v>
      </c>
      <c r="L3" s="13">
        <v>998</v>
      </c>
      <c r="M3" s="13">
        <v>1</v>
      </c>
      <c r="P3" s="13"/>
      <c r="Q3" s="13"/>
      <c r="R3" s="13"/>
      <c r="S3" s="13"/>
      <c r="T3" s="13"/>
    </row>
    <row r="4" spans="1:20" x14ac:dyDescent="0.3">
      <c r="A4" s="7" t="s">
        <v>33</v>
      </c>
      <c r="B4" s="7">
        <v>1200</v>
      </c>
      <c r="D4" s="7" t="s">
        <v>37</v>
      </c>
      <c r="E4" s="7">
        <v>1998</v>
      </c>
      <c r="H4" s="10"/>
      <c r="I4" s="10"/>
      <c r="J4" s="10"/>
      <c r="K4" s="10"/>
      <c r="L4" s="10"/>
      <c r="M4" s="10"/>
      <c r="P4" s="13" t="s">
        <v>26</v>
      </c>
      <c r="Q4" s="13">
        <f>(J11^2)+(J14^2)+(J17^2)+(J20^2)+(J23^2)+(J26^2)</f>
        <v>3.6270206562159513</v>
      </c>
      <c r="R4" s="13"/>
      <c r="S4" s="13" t="s">
        <v>25</v>
      </c>
      <c r="T4" s="13">
        <f>SQRT(Q4)</f>
        <v>1.9044738528569909</v>
      </c>
    </row>
    <row r="5" spans="1:20" x14ac:dyDescent="0.3">
      <c r="A5" s="7" t="s">
        <v>34</v>
      </c>
      <c r="B5" s="7">
        <v>9</v>
      </c>
      <c r="D5" s="7" t="s">
        <v>38</v>
      </c>
      <c r="E5" s="7">
        <v>300</v>
      </c>
      <c r="H5" s="13" t="s">
        <v>9</v>
      </c>
      <c r="I5" s="13" t="s">
        <v>10</v>
      </c>
      <c r="J5" s="13" t="s">
        <v>11</v>
      </c>
      <c r="K5" s="14" t="s">
        <v>61</v>
      </c>
      <c r="L5" s="14" t="s">
        <v>62</v>
      </c>
      <c r="M5" s="14" t="s">
        <v>63</v>
      </c>
      <c r="P5" s="13" t="s">
        <v>26</v>
      </c>
      <c r="Q5" s="13">
        <f>(N11^2)+(N14^2)+(N17^2)+(N20^2)+(N23^2)+(N26^2)</f>
        <v>2.6831363106391306</v>
      </c>
      <c r="R5" s="13"/>
      <c r="S5" s="13" t="s">
        <v>25</v>
      </c>
      <c r="T5" s="13">
        <f>SQRT(Q5)</f>
        <v>1.6380281776084105</v>
      </c>
    </row>
    <row r="6" spans="1:20" x14ac:dyDescent="0.3">
      <c r="A6" s="7" t="s">
        <v>35</v>
      </c>
      <c r="B6" s="7">
        <v>10</v>
      </c>
      <c r="D6" s="7" t="s">
        <v>39</v>
      </c>
      <c r="E6" s="7">
        <v>55</v>
      </c>
      <c r="H6" s="15">
        <v>399900</v>
      </c>
      <c r="I6" s="13">
        <v>3</v>
      </c>
      <c r="J6" s="13">
        <v>7</v>
      </c>
      <c r="K6" s="13">
        <v>3</v>
      </c>
      <c r="L6" s="13">
        <v>2755</v>
      </c>
      <c r="M6" s="13">
        <v>3</v>
      </c>
      <c r="P6" s="10"/>
      <c r="Q6" s="10"/>
      <c r="R6" s="10"/>
      <c r="S6" s="10"/>
      <c r="T6" s="10"/>
    </row>
    <row r="7" spans="1:20" x14ac:dyDescent="0.3">
      <c r="A7" s="7" t="s">
        <v>36</v>
      </c>
      <c r="B7" s="7">
        <v>3.4000000000000002E-2</v>
      </c>
      <c r="D7" s="7" t="s">
        <v>40</v>
      </c>
      <c r="E7" s="7">
        <v>11</v>
      </c>
      <c r="P7" s="29" t="s">
        <v>23</v>
      </c>
      <c r="Q7" s="29"/>
      <c r="R7" s="29"/>
      <c r="S7" s="29">
        <f>ROUND((R2/(T4*T5))*100, 2)</f>
        <v>92.95</v>
      </c>
      <c r="T7" s="29"/>
    </row>
    <row r="8" spans="1:20" x14ac:dyDescent="0.3">
      <c r="A8" s="7" t="s">
        <v>37</v>
      </c>
      <c r="B8" s="7">
        <v>2</v>
      </c>
      <c r="D8" s="7" t="s">
        <v>41</v>
      </c>
      <c r="E8" s="7">
        <v>7</v>
      </c>
      <c r="H8" s="34" t="s">
        <v>27</v>
      </c>
      <c r="I8" s="34"/>
      <c r="J8" s="34"/>
      <c r="K8" s="34"/>
      <c r="L8" s="34"/>
      <c r="M8" s="34"/>
      <c r="N8" s="34"/>
    </row>
    <row r="9" spans="1:20" x14ac:dyDescent="0.3">
      <c r="A9" s="7" t="s">
        <v>38</v>
      </c>
      <c r="B9" s="7" t="s">
        <v>80</v>
      </c>
      <c r="H9" s="29" t="s">
        <v>20</v>
      </c>
      <c r="I9" s="29"/>
      <c r="J9" s="29"/>
      <c r="K9" s="10"/>
      <c r="L9" s="29" t="s">
        <v>21</v>
      </c>
      <c r="M9" s="29"/>
      <c r="N9" s="29"/>
    </row>
    <row r="10" spans="1:20" x14ac:dyDescent="0.3">
      <c r="A10" s="7" t="s">
        <v>39</v>
      </c>
      <c r="B10" s="7" t="s">
        <v>74</v>
      </c>
      <c r="H10" s="16" t="s">
        <v>15</v>
      </c>
      <c r="I10" s="16" t="s">
        <v>16</v>
      </c>
      <c r="J10" s="16" t="s">
        <v>17</v>
      </c>
      <c r="K10" s="10"/>
      <c r="L10" s="16" t="s">
        <v>15</v>
      </c>
      <c r="M10" s="16" t="s">
        <v>16</v>
      </c>
      <c r="N10" s="16" t="s">
        <v>17</v>
      </c>
      <c r="P10" s="31" t="s">
        <v>22</v>
      </c>
      <c r="Q10" s="32"/>
      <c r="R10" s="31">
        <f>(J31*N11)+(J34*N14)+(J37*N17)+(J40*N20)+(J43*N23)+(J46*N26)</f>
        <v>2.9186735390619614</v>
      </c>
      <c r="S10" s="33"/>
      <c r="T10" s="32"/>
    </row>
    <row r="11" spans="1:20" x14ac:dyDescent="0.3">
      <c r="A11" s="7" t="s">
        <v>40</v>
      </c>
      <c r="B11" s="7" t="s">
        <v>73</v>
      </c>
      <c r="D11" s="17" t="s">
        <v>64</v>
      </c>
      <c r="E11" s="17">
        <f>B19*E3*B5</f>
        <v>449.45280000000008</v>
      </c>
      <c r="H11" s="16">
        <f>(B15*B17)-H3</f>
        <v>86000</v>
      </c>
      <c r="I11" s="16">
        <f>H6-H3</f>
        <v>377900</v>
      </c>
      <c r="J11" s="16">
        <f>H11/I11</f>
        <v>0.22757343212490078</v>
      </c>
      <c r="K11" s="10"/>
      <c r="L11" s="16">
        <f>E3-H3</f>
        <v>124880</v>
      </c>
      <c r="M11" s="16">
        <f>H6-H3</f>
        <v>377900</v>
      </c>
      <c r="N11" s="16">
        <f>L11/M11</f>
        <v>0.33045779306694895</v>
      </c>
      <c r="P11" s="13"/>
      <c r="Q11" s="13"/>
      <c r="R11" s="13"/>
      <c r="S11" s="13"/>
      <c r="T11" s="13"/>
    </row>
    <row r="12" spans="1:20" x14ac:dyDescent="0.3">
      <c r="A12" s="7" t="s">
        <v>41</v>
      </c>
      <c r="B12" s="7">
        <v>7</v>
      </c>
      <c r="D12" s="17" t="s">
        <v>65</v>
      </c>
      <c r="E12" s="17">
        <f>B18*E3</f>
        <v>14688</v>
      </c>
      <c r="H12" s="16"/>
      <c r="I12" s="16"/>
      <c r="J12" s="16"/>
      <c r="K12" s="10"/>
      <c r="L12" s="16"/>
      <c r="M12" s="16"/>
      <c r="N12" s="16"/>
      <c r="P12" s="13" t="s">
        <v>26</v>
      </c>
      <c r="Q12" s="13">
        <f>(J31^2)+(J34^2)+(J37^2)+(J40^2)+(J43^2)+(J46^2)</f>
        <v>3.6563029652900458</v>
      </c>
      <c r="R12" s="13"/>
      <c r="S12" s="13" t="s">
        <v>25</v>
      </c>
      <c r="T12" s="13">
        <f>SQRT(Q12)</f>
        <v>1.9121461673444438</v>
      </c>
    </row>
    <row r="13" spans="1:20" x14ac:dyDescent="0.3">
      <c r="D13" s="17" t="s">
        <v>66</v>
      </c>
      <c r="E13" s="17">
        <f>(E3+E11)-E12</f>
        <v>132641.4528</v>
      </c>
      <c r="H13" s="16" t="s">
        <v>15</v>
      </c>
      <c r="I13" s="16" t="s">
        <v>16</v>
      </c>
      <c r="J13" s="16" t="s">
        <v>18</v>
      </c>
      <c r="K13" s="10"/>
      <c r="L13" s="16" t="s">
        <v>15</v>
      </c>
      <c r="M13" s="16" t="s">
        <v>16</v>
      </c>
      <c r="N13" s="16" t="s">
        <v>18</v>
      </c>
      <c r="P13" s="13" t="s">
        <v>26</v>
      </c>
      <c r="Q13" s="13">
        <f>(N11^2)+(N14^2)+(N17^2)+(N20^2)+(N23^2)+(N26^2)</f>
        <v>2.6831363106391306</v>
      </c>
      <c r="R13" s="13"/>
      <c r="S13" s="13" t="s">
        <v>25</v>
      </c>
      <c r="T13" s="13">
        <f>SQRT(Q13)</f>
        <v>1.6380281776084105</v>
      </c>
    </row>
    <row r="14" spans="1:20" x14ac:dyDescent="0.3">
      <c r="H14" s="16">
        <f>E33-I3</f>
        <v>1</v>
      </c>
      <c r="I14" s="16">
        <f>I6-I3</f>
        <v>2</v>
      </c>
      <c r="J14" s="16">
        <f>H14/I14</f>
        <v>0.5</v>
      </c>
      <c r="K14" s="10"/>
      <c r="L14" s="16">
        <f>E38-I3</f>
        <v>0</v>
      </c>
      <c r="M14" s="16">
        <f>I6-I3</f>
        <v>2</v>
      </c>
      <c r="N14" s="16">
        <f>L14/M14</f>
        <v>0</v>
      </c>
      <c r="P14" s="10"/>
      <c r="Q14" s="10"/>
      <c r="R14" s="10"/>
      <c r="S14" s="10"/>
      <c r="T14" s="10"/>
    </row>
    <row r="15" spans="1:20" x14ac:dyDescent="0.3">
      <c r="A15" s="8" t="s">
        <v>42</v>
      </c>
      <c r="B15" s="8">
        <f>B3/3</f>
        <v>1000</v>
      </c>
      <c r="H15" s="16"/>
      <c r="I15" s="16"/>
      <c r="J15" s="16"/>
      <c r="K15" s="10"/>
      <c r="L15" s="16"/>
      <c r="M15" s="16"/>
      <c r="N15" s="16"/>
      <c r="P15" s="29" t="s">
        <v>82</v>
      </c>
      <c r="Q15" s="29"/>
      <c r="R15" s="29"/>
      <c r="S15" s="29">
        <f>ROUND((R10/(T12*T13))*100, 2)</f>
        <v>93.18</v>
      </c>
      <c r="T15" s="29"/>
    </row>
    <row r="16" spans="1:20" x14ac:dyDescent="0.3">
      <c r="A16" s="8" t="s">
        <v>33</v>
      </c>
      <c r="B16" s="8">
        <f>B4</f>
        <v>1200</v>
      </c>
      <c r="H16" s="16" t="s">
        <v>15</v>
      </c>
      <c r="I16" s="16" t="s">
        <v>16</v>
      </c>
      <c r="J16" s="16" t="s">
        <v>19</v>
      </c>
      <c r="K16" s="10"/>
      <c r="L16" s="16" t="s">
        <v>15</v>
      </c>
      <c r="M16" s="16" t="s">
        <v>16</v>
      </c>
      <c r="N16" s="16" t="s">
        <v>19</v>
      </c>
    </row>
    <row r="17" spans="1:14" x14ac:dyDescent="0.3">
      <c r="A17" s="8" t="s">
        <v>14</v>
      </c>
      <c r="B17" s="8">
        <f>B5*12</f>
        <v>108</v>
      </c>
      <c r="H17" s="16">
        <f>B12-J3</f>
        <v>2</v>
      </c>
      <c r="I17" s="16">
        <f>J6-J3</f>
        <v>2</v>
      </c>
      <c r="J17" s="16">
        <f>H17/I17</f>
        <v>1</v>
      </c>
      <c r="K17" s="10"/>
      <c r="L17" s="16">
        <f>E8-J3</f>
        <v>2</v>
      </c>
      <c r="M17" s="16">
        <f>J6-J3</f>
        <v>2</v>
      </c>
      <c r="N17" s="16">
        <f>L17/M17</f>
        <v>1</v>
      </c>
    </row>
    <row r="18" spans="1:14" x14ac:dyDescent="0.3">
      <c r="A18" s="8" t="s">
        <v>35</v>
      </c>
      <c r="B18" s="8">
        <f>IF(B6=E26,D26, IF(B6=E27,D27, IF(B6=E28,D28)))</f>
        <v>0.1</v>
      </c>
      <c r="H18" s="16"/>
      <c r="I18" s="16"/>
      <c r="J18" s="16"/>
      <c r="K18" s="10"/>
      <c r="L18" s="16"/>
      <c r="M18" s="16"/>
      <c r="N18" s="16"/>
    </row>
    <row r="19" spans="1:14" x14ac:dyDescent="0.3">
      <c r="A19" s="8" t="s">
        <v>36</v>
      </c>
      <c r="B19" s="8">
        <f>B7/100</f>
        <v>3.4000000000000002E-4</v>
      </c>
      <c r="H19" s="16" t="s">
        <v>15</v>
      </c>
      <c r="I19" s="16" t="s">
        <v>16</v>
      </c>
      <c r="J19" s="16" t="s">
        <v>67</v>
      </c>
      <c r="K19" s="10"/>
      <c r="L19" s="16" t="s">
        <v>15</v>
      </c>
      <c r="M19" s="16" t="s">
        <v>16</v>
      </c>
      <c r="N19" s="16" t="s">
        <v>67</v>
      </c>
    </row>
    <row r="20" spans="1:14" x14ac:dyDescent="0.3">
      <c r="A20" s="8" t="s">
        <v>37</v>
      </c>
      <c r="B20" s="8">
        <f>IF(B8=B38,A38,IF(B8=B39,A39,IF(B8=B40,A40, IF(B8=B41,A41,IF(B8=B42,A42,IF(B8=B43,A43,IF(B8=B44,A44)))))))</f>
        <v>2000</v>
      </c>
      <c r="D20" s="21" t="s">
        <v>78</v>
      </c>
      <c r="E20" s="21" t="s">
        <v>76</v>
      </c>
      <c r="F20" s="21" t="s">
        <v>77</v>
      </c>
      <c r="H20" s="16">
        <f>E31-K3</f>
        <v>2</v>
      </c>
      <c r="I20" s="16">
        <f>K6-K3</f>
        <v>2</v>
      </c>
      <c r="J20" s="16">
        <f>H20/I20</f>
        <v>1</v>
      </c>
      <c r="L20" s="16">
        <f>E36-K3</f>
        <v>1</v>
      </c>
      <c r="M20" s="16">
        <f>K6-K3</f>
        <v>2</v>
      </c>
      <c r="N20" s="16">
        <f>L20/M20</f>
        <v>0.5</v>
      </c>
    </row>
    <row r="21" spans="1:14" x14ac:dyDescent="0.3">
      <c r="D21" s="22" t="s">
        <v>72</v>
      </c>
      <c r="E21" s="22" t="s">
        <v>72</v>
      </c>
      <c r="F21" s="22" t="s">
        <v>79</v>
      </c>
      <c r="H21" s="16"/>
      <c r="I21" s="16"/>
      <c r="J21" s="16"/>
      <c r="L21" s="16"/>
      <c r="M21" s="16"/>
      <c r="N21" s="16"/>
    </row>
    <row r="22" spans="1:14" x14ac:dyDescent="0.3">
      <c r="D22" s="22" t="s">
        <v>73</v>
      </c>
      <c r="E22" s="22" t="s">
        <v>73</v>
      </c>
      <c r="F22" s="22" t="s">
        <v>73</v>
      </c>
      <c r="H22" s="16" t="s">
        <v>15</v>
      </c>
      <c r="I22" s="16" t="s">
        <v>16</v>
      </c>
      <c r="J22" s="16" t="s">
        <v>68</v>
      </c>
      <c r="L22" s="16" t="s">
        <v>15</v>
      </c>
      <c r="M22" s="16" t="s">
        <v>16</v>
      </c>
      <c r="N22" s="16" t="s">
        <v>68</v>
      </c>
    </row>
    <row r="23" spans="1:14" x14ac:dyDescent="0.3">
      <c r="D23" s="22" t="s">
        <v>80</v>
      </c>
      <c r="E23" s="22" t="s">
        <v>74</v>
      </c>
      <c r="F23" s="22" t="s">
        <v>75</v>
      </c>
      <c r="H23" s="16">
        <f>B20-L3</f>
        <v>1002</v>
      </c>
      <c r="I23" s="16">
        <f>L6-L3</f>
        <v>1757</v>
      </c>
      <c r="J23" s="16">
        <f>H23/I23</f>
        <v>0.57029026750142287</v>
      </c>
      <c r="L23" s="16">
        <f>E4-L3</f>
        <v>1000</v>
      </c>
      <c r="M23" s="16">
        <f>L6-L3</f>
        <v>1757</v>
      </c>
      <c r="N23" s="16">
        <f>L23/M23</f>
        <v>0.56915196357427433</v>
      </c>
    </row>
    <row r="24" spans="1:14" x14ac:dyDescent="0.3">
      <c r="H24" s="16"/>
      <c r="I24" s="16"/>
      <c r="J24" s="16"/>
      <c r="L24" s="16"/>
      <c r="M24" s="16"/>
      <c r="N24" s="16"/>
    </row>
    <row r="25" spans="1:14" x14ac:dyDescent="0.3">
      <c r="A25" s="9" t="s">
        <v>43</v>
      </c>
      <c r="B25" s="9" t="s">
        <v>44</v>
      </c>
      <c r="C25" s="10"/>
      <c r="D25" s="9" t="s">
        <v>55</v>
      </c>
      <c r="E25" s="9" t="s">
        <v>57</v>
      </c>
      <c r="H25" s="16" t="s">
        <v>15</v>
      </c>
      <c r="I25" s="16" t="s">
        <v>16</v>
      </c>
      <c r="J25" s="16" t="s">
        <v>69</v>
      </c>
      <c r="L25" s="16" t="s">
        <v>15</v>
      </c>
      <c r="M25" s="16" t="s">
        <v>16</v>
      </c>
      <c r="N25" s="16" t="s">
        <v>69</v>
      </c>
    </row>
    <row r="26" spans="1:14" x14ac:dyDescent="0.3">
      <c r="A26" s="11" t="s">
        <v>45</v>
      </c>
      <c r="B26" s="12">
        <v>2.35E-2</v>
      </c>
      <c r="C26" s="10"/>
      <c r="D26" s="11">
        <f>E26/100</f>
        <v>0.1</v>
      </c>
      <c r="E26" s="11">
        <v>10</v>
      </c>
      <c r="H26" s="16">
        <f>E32-M3</f>
        <v>2</v>
      </c>
      <c r="I26" s="16">
        <f>M6-M3</f>
        <v>2</v>
      </c>
      <c r="J26" s="16">
        <f>H26/I26</f>
        <v>1</v>
      </c>
      <c r="L26" s="16">
        <f>E37-M3</f>
        <v>2</v>
      </c>
      <c r="M26" s="16">
        <f>M6-M3</f>
        <v>2</v>
      </c>
      <c r="N26" s="16">
        <f>L26/M26</f>
        <v>1</v>
      </c>
    </row>
    <row r="27" spans="1:14" x14ac:dyDescent="0.3">
      <c r="A27" s="11" t="s">
        <v>46</v>
      </c>
      <c r="B27" s="12">
        <v>2.92E-2</v>
      </c>
      <c r="C27" s="10"/>
      <c r="D27" s="11">
        <f t="shared" ref="D27:D28" si="0">E27/100</f>
        <v>0.3</v>
      </c>
      <c r="E27" s="11">
        <v>30</v>
      </c>
    </row>
    <row r="28" spans="1:14" x14ac:dyDescent="0.3">
      <c r="A28" s="11" t="s">
        <v>47</v>
      </c>
      <c r="B28" s="12">
        <v>2.9499999999999998E-2</v>
      </c>
      <c r="C28" s="10"/>
      <c r="D28" s="11">
        <f t="shared" si="0"/>
        <v>0.5</v>
      </c>
      <c r="E28" s="11">
        <v>50</v>
      </c>
    </row>
    <row r="29" spans="1:14" x14ac:dyDescent="0.3">
      <c r="A29" s="11" t="s">
        <v>48</v>
      </c>
      <c r="B29" s="12">
        <v>0.03</v>
      </c>
      <c r="C29" s="10"/>
      <c r="H29" s="29" t="s">
        <v>81</v>
      </c>
      <c r="I29" s="29"/>
      <c r="J29" s="29"/>
    </row>
    <row r="30" spans="1:14" x14ac:dyDescent="0.3">
      <c r="A30" s="11" t="s">
        <v>49</v>
      </c>
      <c r="B30" s="12">
        <v>3.0499999999999999E-2</v>
      </c>
      <c r="C30" s="10"/>
      <c r="D30" s="7" t="s">
        <v>70</v>
      </c>
      <c r="E30" s="10" t="s">
        <v>55</v>
      </c>
      <c r="F30" s="18"/>
      <c r="H30" s="16" t="s">
        <v>15</v>
      </c>
      <c r="I30" s="16" t="s">
        <v>16</v>
      </c>
      <c r="J30" s="16" t="s">
        <v>17</v>
      </c>
    </row>
    <row r="31" spans="1:14" x14ac:dyDescent="0.3">
      <c r="A31" s="11" t="s">
        <v>50</v>
      </c>
      <c r="B31" s="12">
        <v>3.1800000000000002E-2</v>
      </c>
      <c r="C31" s="10"/>
      <c r="D31" s="19" t="s">
        <v>38</v>
      </c>
      <c r="E31" s="20">
        <f>IF(B9="small", 1, IF(B9="big", 3,2))</f>
        <v>3</v>
      </c>
      <c r="F31" s="18"/>
      <c r="H31" s="16">
        <f>(B16*B17)-H3</f>
        <v>107600</v>
      </c>
      <c r="I31" s="16">
        <f>H6-H3</f>
        <v>377900</v>
      </c>
      <c r="J31" s="16">
        <f>H31/I31</f>
        <v>0.28473141042603861</v>
      </c>
    </row>
    <row r="32" spans="1:14" x14ac:dyDescent="0.3">
      <c r="A32" s="11" t="s">
        <v>51</v>
      </c>
      <c r="B32" s="12">
        <v>3.2399999999999998E-2</v>
      </c>
      <c r="C32" s="10"/>
      <c r="D32" s="19" t="s">
        <v>39</v>
      </c>
      <c r="E32" s="20">
        <f>IF(B10="small",1,IF(B10="large",3,2))</f>
        <v>3</v>
      </c>
      <c r="F32" s="18"/>
      <c r="H32" s="16"/>
      <c r="I32" s="16"/>
      <c r="J32" s="16"/>
    </row>
    <row r="33" spans="1:10" x14ac:dyDescent="0.3">
      <c r="A33" s="11" t="s">
        <v>52</v>
      </c>
      <c r="B33" s="12">
        <v>3.3099999999999997E-2</v>
      </c>
      <c r="C33" s="10"/>
      <c r="D33" s="19" t="s">
        <v>40</v>
      </c>
      <c r="E33" s="20">
        <f>IF(B11="high", 1, IF(B11="good/low", 3,2))</f>
        <v>2</v>
      </c>
      <c r="F33" s="18"/>
      <c r="H33" s="16" t="s">
        <v>15</v>
      </c>
      <c r="I33" s="16" t="s">
        <v>16</v>
      </c>
      <c r="J33" s="16" t="s">
        <v>18</v>
      </c>
    </row>
    <row r="34" spans="1:10" x14ac:dyDescent="0.3">
      <c r="A34" s="11" t="s">
        <v>53</v>
      </c>
      <c r="B34" s="12">
        <v>3.4000000000000002E-2</v>
      </c>
      <c r="C34" s="10"/>
      <c r="H34" s="16">
        <f>E33-I3</f>
        <v>1</v>
      </c>
      <c r="I34" s="16">
        <f>I6-I3</f>
        <v>2</v>
      </c>
      <c r="J34" s="16">
        <f>H34/I34</f>
        <v>0.5</v>
      </c>
    </row>
    <row r="35" spans="1:10" x14ac:dyDescent="0.3">
      <c r="A35" s="11" t="s">
        <v>54</v>
      </c>
      <c r="B35" s="12">
        <v>3.755E-2</v>
      </c>
      <c r="C35" s="10"/>
      <c r="D35" s="7" t="s">
        <v>71</v>
      </c>
      <c r="E35" s="10" t="s">
        <v>55</v>
      </c>
      <c r="F35" s="18"/>
      <c r="H35" s="16"/>
      <c r="I35" s="16"/>
      <c r="J35" s="16"/>
    </row>
    <row r="36" spans="1:10" x14ac:dyDescent="0.3">
      <c r="D36" s="19" t="s">
        <v>38</v>
      </c>
      <c r="E36" s="20">
        <f>IF(E5 &lt; 300, 1, IF(E5 &gt;= 500, 3,2))</f>
        <v>2</v>
      </c>
      <c r="F36" s="18"/>
      <c r="H36" s="16" t="s">
        <v>15</v>
      </c>
      <c r="I36" s="16" t="s">
        <v>16</v>
      </c>
      <c r="J36" s="16" t="s">
        <v>19</v>
      </c>
    </row>
    <row r="37" spans="1:10" x14ac:dyDescent="0.3">
      <c r="A37" s="9" t="s">
        <v>55</v>
      </c>
      <c r="B37" s="9" t="s">
        <v>56</v>
      </c>
      <c r="D37" s="19" t="s">
        <v>39</v>
      </c>
      <c r="E37" s="20">
        <f>IF(E6 &lt; 40, 1, IF(E6 &gt;= 50, 3,2))</f>
        <v>3</v>
      </c>
      <c r="F37" s="18"/>
      <c r="H37" s="16">
        <f>B12-J3</f>
        <v>2</v>
      </c>
      <c r="I37" s="16">
        <f>J6-J3</f>
        <v>2</v>
      </c>
      <c r="J37" s="16">
        <f>H37/I37</f>
        <v>1</v>
      </c>
    </row>
    <row r="38" spans="1:10" x14ac:dyDescent="0.3">
      <c r="A38" s="11">
        <v>1000</v>
      </c>
      <c r="B38" s="11">
        <v>1</v>
      </c>
      <c r="D38" s="19" t="s">
        <v>40</v>
      </c>
      <c r="E38" s="20">
        <f>IF(E7 &lt; 18, 1, IF(E7 &gt;= 25, 3,2))</f>
        <v>1</v>
      </c>
      <c r="F38" s="18"/>
      <c r="H38" s="16"/>
      <c r="I38" s="16"/>
      <c r="J38" s="16"/>
    </row>
    <row r="39" spans="1:10" x14ac:dyDescent="0.3">
      <c r="A39" s="11">
        <v>1300</v>
      </c>
      <c r="B39" s="11">
        <v>1.3</v>
      </c>
      <c r="H39" s="16" t="s">
        <v>15</v>
      </c>
      <c r="I39" s="16" t="s">
        <v>16</v>
      </c>
      <c r="J39" s="16" t="s">
        <v>67</v>
      </c>
    </row>
    <row r="40" spans="1:10" x14ac:dyDescent="0.3">
      <c r="A40" s="11">
        <v>1500</v>
      </c>
      <c r="B40" s="11">
        <v>1.5</v>
      </c>
      <c r="H40" s="16">
        <f>E31-K3</f>
        <v>2</v>
      </c>
      <c r="I40" s="16">
        <f>K6-K3</f>
        <v>2</v>
      </c>
      <c r="J40" s="16">
        <f>H40/I40</f>
        <v>1</v>
      </c>
    </row>
    <row r="41" spans="1:10" x14ac:dyDescent="0.3">
      <c r="A41" s="11">
        <v>1800</v>
      </c>
      <c r="B41" s="11">
        <v>1.8</v>
      </c>
      <c r="H41" s="16"/>
      <c r="I41" s="16"/>
      <c r="J41" s="16"/>
    </row>
    <row r="42" spans="1:10" x14ac:dyDescent="0.3">
      <c r="A42" s="11">
        <v>2000</v>
      </c>
      <c r="B42" s="11">
        <v>2</v>
      </c>
      <c r="H42" s="16" t="s">
        <v>15</v>
      </c>
      <c r="I42" s="16" t="s">
        <v>16</v>
      </c>
      <c r="J42" s="16" t="s">
        <v>68</v>
      </c>
    </row>
    <row r="43" spans="1:10" x14ac:dyDescent="0.3">
      <c r="A43" s="11">
        <v>2500</v>
      </c>
      <c r="B43" s="11">
        <v>2.5</v>
      </c>
      <c r="H43" s="16">
        <f>B20-L3</f>
        <v>1002</v>
      </c>
      <c r="I43" s="16">
        <f>L6-L3</f>
        <v>1757</v>
      </c>
      <c r="J43" s="16">
        <f>H43/I43</f>
        <v>0.57029026750142287</v>
      </c>
    </row>
    <row r="44" spans="1:10" x14ac:dyDescent="0.3">
      <c r="A44" s="11">
        <v>2700</v>
      </c>
      <c r="B44" s="11">
        <v>2.7</v>
      </c>
      <c r="H44" s="16"/>
      <c r="I44" s="16"/>
      <c r="J44" s="16"/>
    </row>
    <row r="45" spans="1:10" x14ac:dyDescent="0.3">
      <c r="H45" s="16" t="s">
        <v>15</v>
      </c>
      <c r="I45" s="16" t="s">
        <v>16</v>
      </c>
      <c r="J45" s="16" t="s">
        <v>69</v>
      </c>
    </row>
    <row r="46" spans="1:10" x14ac:dyDescent="0.3">
      <c r="H46" s="16">
        <f>E32-M3</f>
        <v>2</v>
      </c>
      <c r="I46" s="16">
        <f>M6-M3</f>
        <v>2</v>
      </c>
      <c r="J46" s="16">
        <f>H46/I46</f>
        <v>1</v>
      </c>
    </row>
  </sheetData>
  <mergeCells count="14">
    <mergeCell ref="A2:B2"/>
    <mergeCell ref="P7:R7"/>
    <mergeCell ref="D2:E2"/>
    <mergeCell ref="H29:J29"/>
    <mergeCell ref="P10:Q10"/>
    <mergeCell ref="R10:T10"/>
    <mergeCell ref="S7:T7"/>
    <mergeCell ref="R2:T2"/>
    <mergeCell ref="P2:Q2"/>
    <mergeCell ref="H8:N8"/>
    <mergeCell ref="P15:R15"/>
    <mergeCell ref="S15:T15"/>
    <mergeCell ref="H9:J9"/>
    <mergeCell ref="L9:N9"/>
  </mergeCells>
  <dataValidations count="6">
    <dataValidation type="list" allowBlank="1" showInputMessage="1" showErrorMessage="1" sqref="B7" xr:uid="{CF75A695-2416-4E5E-A95D-BB9A769A867D}">
      <formula1>$B$26:$B$35</formula1>
    </dataValidation>
    <dataValidation type="list" allowBlank="1" showInputMessage="1" showErrorMessage="1" sqref="B8" xr:uid="{38016208-915C-4979-99A5-2198413C7681}">
      <formula1>$B$38:$B$44</formula1>
    </dataValidation>
    <dataValidation type="list" allowBlank="1" showInputMessage="1" showErrorMessage="1" sqref="B6" xr:uid="{3016B677-4B93-4D00-BABA-5DB24AA83221}">
      <formula1>$E$26:$E$28</formula1>
    </dataValidation>
    <dataValidation type="list" allowBlank="1" showInputMessage="1" showErrorMessage="1" sqref="B10" xr:uid="{82477F49-CA59-4FC2-A1ED-052490540563}">
      <formula1>$E$21:$E$23</formula1>
    </dataValidation>
    <dataValidation type="list" allowBlank="1" showInputMessage="1" showErrorMessage="1" sqref="B11" xr:uid="{A90D05FC-34DA-4879-8AC3-8282659D368F}">
      <formula1>$F$21:$F$23</formula1>
    </dataValidation>
    <dataValidation type="list" allowBlank="1" showInputMessage="1" showErrorMessage="1" sqref="B9" xr:uid="{AFC836E3-10E1-494F-BA86-AB94368D259D}">
      <formula1>$D$21:$D$23</formula1>
    </dataValidation>
  </dataValidations>
  <pageMargins left="0.7" right="0.7" top="0.75" bottom="0.75" header="0.3" footer="0.3"/>
  <ignoredErrors>
    <ignoredError sqref="N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</vt:lpstr>
      <vt:lpstr>second</vt:lpstr>
      <vt:lpstr>third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KHAIRUL AMIN BIN MOHAMAD SABRI</dc:creator>
  <cp:lastModifiedBy>MUHAMMAD KHAIRUL AMIN BIN MOHAMAD SABRI</cp:lastModifiedBy>
  <dcterms:created xsi:type="dcterms:W3CDTF">2024-04-28T13:44:32Z</dcterms:created>
  <dcterms:modified xsi:type="dcterms:W3CDTF">2024-07-31T18:35:43Z</dcterms:modified>
</cp:coreProperties>
</file>