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Yaseen Khabouchi\Downloads\"/>
    </mc:Choice>
  </mc:AlternateContent>
  <xr:revisionPtr revIDLastSave="0" documentId="13_ncr:1_{06AE3B44-6898-4584-AFC3-A01484AB8C49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HYPOTHESES" sheetId="1" state="hidden" r:id="rId1"/>
    <sheet name="hypotehse de vente" sheetId="23" r:id="rId2"/>
    <sheet name="PLAN D'AFAIRES" sheetId="3" r:id="rId3"/>
    <sheet name="Investissement (2)" sheetId="15" r:id="rId4"/>
    <sheet name=" PERSONNEL" sheetId="6" r:id="rId5"/>
    <sheet name="CREDIT" sheetId="16" r:id="rId6"/>
  </sheets>
  <definedNames>
    <definedName name="_xlnm._FilterDatabase" localSheetId="3" hidden="1">'Investissement (2)'!#REF!</definedName>
    <definedName name="_xlnm.Print_Area" localSheetId="5">CREDIT!$B$1:$H$130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3" l="1"/>
  <c r="D28" i="3"/>
  <c r="E28" i="3" s="1"/>
  <c r="F28" i="3" s="1"/>
  <c r="G28" i="3" s="1"/>
  <c r="C28" i="3"/>
  <c r="E25" i="3"/>
  <c r="F25" i="3" s="1"/>
  <c r="G25" i="3" s="1"/>
  <c r="D25" i="3"/>
  <c r="E27" i="3"/>
  <c r="F27" i="3" s="1"/>
  <c r="G27" i="3" s="1"/>
  <c r="D27" i="3"/>
  <c r="C25" i="3"/>
  <c r="I25" i="3" s="1"/>
  <c r="I24" i="3"/>
  <c r="D22" i="3"/>
  <c r="E22" i="3" s="1"/>
  <c r="F22" i="3" s="1"/>
  <c r="G22" i="3" s="1"/>
  <c r="C22" i="3"/>
  <c r="I22" i="3" s="1"/>
  <c r="D21" i="3"/>
  <c r="E21" i="3" s="1"/>
  <c r="F21" i="3" s="1"/>
  <c r="G21" i="3" s="1"/>
  <c r="E20" i="3"/>
  <c r="F20" i="3" s="1"/>
  <c r="G20" i="3" s="1"/>
  <c r="D20" i="3"/>
  <c r="C20" i="3"/>
  <c r="C19" i="3"/>
  <c r="C16" i="3"/>
  <c r="G8" i="3"/>
  <c r="G6" i="3"/>
  <c r="F8" i="3"/>
  <c r="E8" i="3"/>
  <c r="D8" i="3"/>
  <c r="C8" i="3"/>
  <c r="E14" i="23"/>
  <c r="F14" i="23" s="1"/>
  <c r="G14" i="23" s="1"/>
  <c r="D14" i="23"/>
  <c r="C14" i="23"/>
  <c r="E8" i="23"/>
  <c r="F7" i="23"/>
  <c r="E7" i="23"/>
  <c r="E6" i="23"/>
  <c r="F6" i="23" s="1"/>
  <c r="F8" i="23" s="1"/>
  <c r="C34" i="3"/>
  <c r="D5" i="3"/>
  <c r="E5" i="3" s="1"/>
  <c r="F5" i="3" s="1"/>
  <c r="G5" i="3" s="1"/>
  <c r="R11" i="15"/>
  <c r="R7" i="15"/>
  <c r="D7" i="15"/>
  <c r="D3" i="15"/>
  <c r="E3" i="15" s="1"/>
  <c r="F3" i="15" s="1"/>
  <c r="F12" i="6"/>
  <c r="E26" i="6"/>
  <c r="E47" i="6"/>
  <c r="E42" i="6"/>
  <c r="E43" i="6"/>
  <c r="E44" i="6"/>
  <c r="E45" i="6"/>
  <c r="E46" i="6"/>
  <c r="E41" i="6"/>
  <c r="E80" i="6"/>
  <c r="E81" i="6"/>
  <c r="E55" i="6"/>
  <c r="E73" i="6" s="1"/>
  <c r="E27" i="6"/>
  <c r="E28" i="6"/>
  <c r="E29" i="6"/>
  <c r="E30" i="6"/>
  <c r="E31" i="6"/>
  <c r="F16" i="6"/>
  <c r="F17" i="6"/>
  <c r="F15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F32" i="6"/>
  <c r="M32" i="6" s="1"/>
  <c r="M12" i="6"/>
  <c r="AA33" i="6" s="1"/>
  <c r="AB33" i="6" s="1"/>
  <c r="AC33" i="6" s="1"/>
  <c r="AD33" i="6" s="1"/>
  <c r="AE33" i="6" s="1"/>
  <c r="AF33" i="6" s="1"/>
  <c r="AG33" i="6" s="1"/>
  <c r="AH33" i="6" s="1"/>
  <c r="AI33" i="6" s="1"/>
  <c r="AJ33" i="6" s="1"/>
  <c r="AK33" i="6" s="1"/>
  <c r="AL33" i="6" s="1"/>
  <c r="AM33" i="6" s="1"/>
  <c r="AN33" i="6" s="1"/>
  <c r="AO33" i="6" s="1"/>
  <c r="AP33" i="6" s="1"/>
  <c r="AQ33" i="6" s="1"/>
  <c r="AR33" i="6" s="1"/>
  <c r="AS33" i="6" s="1"/>
  <c r="AT33" i="6" s="1"/>
  <c r="AU33" i="6" s="1"/>
  <c r="AV33" i="6" s="1"/>
  <c r="AW33" i="6" s="1"/>
  <c r="AX33" i="6" s="1"/>
  <c r="AY33" i="6" s="1"/>
  <c r="AZ33" i="6" s="1"/>
  <c r="BA33" i="6" s="1"/>
  <c r="BB33" i="6" s="1"/>
  <c r="BC33" i="6" s="1"/>
  <c r="BD33" i="6" s="1"/>
  <c r="BE33" i="6" s="1"/>
  <c r="BF33" i="6" s="1"/>
  <c r="BG33" i="6" s="1"/>
  <c r="BH33" i="6" s="1"/>
  <c r="BI33" i="6" s="1"/>
  <c r="BJ33" i="6" s="1"/>
  <c r="BK33" i="6" s="1"/>
  <c r="BL33" i="6" s="1"/>
  <c r="BM33" i="6" s="1"/>
  <c r="BN33" i="6" s="1"/>
  <c r="BO33" i="6" s="1"/>
  <c r="BP33" i="6" s="1"/>
  <c r="BQ33" i="6" s="1"/>
  <c r="BR33" i="6" s="1"/>
  <c r="E5" i="15"/>
  <c r="F5" i="15" s="1"/>
  <c r="E4" i="15"/>
  <c r="F13" i="6"/>
  <c r="G13" i="6" s="1"/>
  <c r="F14" i="6"/>
  <c r="M15" i="6"/>
  <c r="AA37" i="6" s="1"/>
  <c r="AB37" i="6" s="1"/>
  <c r="AC37" i="6" s="1"/>
  <c r="AD37" i="6" s="1"/>
  <c r="AE37" i="6" s="1"/>
  <c r="AF37" i="6" s="1"/>
  <c r="AG37" i="6" s="1"/>
  <c r="AH37" i="6" s="1"/>
  <c r="AI37" i="6" s="1"/>
  <c r="AJ37" i="6" s="1"/>
  <c r="AK37" i="6" s="1"/>
  <c r="AL37" i="6" s="1"/>
  <c r="AM37" i="6" s="1"/>
  <c r="AN37" i="6" s="1"/>
  <c r="AO37" i="6" s="1"/>
  <c r="AP37" i="6" s="1"/>
  <c r="AQ37" i="6" s="1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BK37" i="6" s="1"/>
  <c r="BL37" i="6" s="1"/>
  <c r="BM37" i="6" s="1"/>
  <c r="BN37" i="6" s="1"/>
  <c r="BO37" i="6" s="1"/>
  <c r="BP37" i="6" s="1"/>
  <c r="BQ37" i="6" s="1"/>
  <c r="BR37" i="6" s="1"/>
  <c r="M16" i="6"/>
  <c r="AA38" i="6" s="1"/>
  <c r="AB38" i="6" s="1"/>
  <c r="AC38" i="6" s="1"/>
  <c r="AD38" i="6" s="1"/>
  <c r="AE38" i="6" s="1"/>
  <c r="AF38" i="6" s="1"/>
  <c r="AG38" i="6" s="1"/>
  <c r="AH38" i="6" s="1"/>
  <c r="AI38" i="6" s="1"/>
  <c r="AJ38" i="6" s="1"/>
  <c r="AK38" i="6" s="1"/>
  <c r="AL38" i="6" s="1"/>
  <c r="AM38" i="6" s="1"/>
  <c r="AN38" i="6" s="1"/>
  <c r="AO38" i="6" s="1"/>
  <c r="AP38" i="6" s="1"/>
  <c r="AQ38" i="6" s="1"/>
  <c r="AR38" i="6" s="1"/>
  <c r="AS38" i="6" s="1"/>
  <c r="AT38" i="6" s="1"/>
  <c r="AU38" i="6" s="1"/>
  <c r="AV38" i="6" s="1"/>
  <c r="AW38" i="6" s="1"/>
  <c r="AX38" i="6" s="1"/>
  <c r="AY38" i="6" s="1"/>
  <c r="AZ38" i="6" s="1"/>
  <c r="BA38" i="6" s="1"/>
  <c r="BB38" i="6" s="1"/>
  <c r="BC38" i="6" s="1"/>
  <c r="BD38" i="6" s="1"/>
  <c r="BE38" i="6" s="1"/>
  <c r="BF38" i="6" s="1"/>
  <c r="BG38" i="6" s="1"/>
  <c r="BH38" i="6" s="1"/>
  <c r="BI38" i="6" s="1"/>
  <c r="BJ38" i="6" s="1"/>
  <c r="BK38" i="6" s="1"/>
  <c r="BL38" i="6" s="1"/>
  <c r="BM38" i="6" s="1"/>
  <c r="BN38" i="6" s="1"/>
  <c r="BO38" i="6" s="1"/>
  <c r="BP38" i="6" s="1"/>
  <c r="BQ38" i="6" s="1"/>
  <c r="BR38" i="6" s="1"/>
  <c r="M17" i="6"/>
  <c r="AA39" i="6" s="1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AQ39" i="6" s="1"/>
  <c r="AR39" i="6" s="1"/>
  <c r="AS39" i="6" s="1"/>
  <c r="AT39" i="6" s="1"/>
  <c r="AU39" i="6" s="1"/>
  <c r="AV39" i="6" s="1"/>
  <c r="AW39" i="6" s="1"/>
  <c r="AX39" i="6" s="1"/>
  <c r="AY39" i="6" s="1"/>
  <c r="AZ39" i="6" s="1"/>
  <c r="BA39" i="6" s="1"/>
  <c r="BB39" i="6" s="1"/>
  <c r="BC39" i="6" s="1"/>
  <c r="BD39" i="6" s="1"/>
  <c r="BE39" i="6" s="1"/>
  <c r="BF39" i="6" s="1"/>
  <c r="BG39" i="6" s="1"/>
  <c r="BH39" i="6" s="1"/>
  <c r="BI39" i="6" s="1"/>
  <c r="BJ39" i="6" s="1"/>
  <c r="BK39" i="6" s="1"/>
  <c r="BL39" i="6" s="1"/>
  <c r="BM39" i="6" s="1"/>
  <c r="BN39" i="6" s="1"/>
  <c r="BO39" i="6" s="1"/>
  <c r="BP39" i="6" s="1"/>
  <c r="BQ39" i="6" s="1"/>
  <c r="BR39" i="6" s="1"/>
  <c r="F11" i="16"/>
  <c r="F9" i="16"/>
  <c r="F15" i="16"/>
  <c r="F16" i="16"/>
  <c r="F18" i="16" s="1"/>
  <c r="F19" i="16" s="1"/>
  <c r="F20" i="16" s="1"/>
  <c r="I21" i="3"/>
  <c r="C27" i="3"/>
  <c r="F62" i="6"/>
  <c r="G62" i="6" s="1"/>
  <c r="F63" i="6"/>
  <c r="M63" i="6" s="1"/>
  <c r="F80" i="6"/>
  <c r="G80" i="6" s="1"/>
  <c r="I80" i="6" s="1"/>
  <c r="N80" i="6" s="1"/>
  <c r="F81" i="6"/>
  <c r="G81" i="6" s="1"/>
  <c r="I81" i="6" s="1"/>
  <c r="N81" i="6" s="1"/>
  <c r="F82" i="6"/>
  <c r="F26" i="6"/>
  <c r="M26" i="6" s="1"/>
  <c r="F27" i="6"/>
  <c r="H27" i="6" s="1"/>
  <c r="R27" i="6" s="1"/>
  <c r="F28" i="6"/>
  <c r="G28" i="6" s="1"/>
  <c r="F29" i="6"/>
  <c r="G29" i="6" s="1"/>
  <c r="J29" i="6" s="1"/>
  <c r="O29" i="6" s="1"/>
  <c r="F30" i="6"/>
  <c r="H30" i="6" s="1"/>
  <c r="R30" i="6" s="1"/>
  <c r="F31" i="6"/>
  <c r="M31" i="6" s="1"/>
  <c r="I32" i="3"/>
  <c r="I31" i="3"/>
  <c r="I30" i="3"/>
  <c r="I29" i="3"/>
  <c r="I28" i="3"/>
  <c r="I27" i="3"/>
  <c r="I26" i="3"/>
  <c r="I20" i="3"/>
  <c r="I19" i="3"/>
  <c r="I38" i="3"/>
  <c r="E33" i="6"/>
  <c r="H29" i="6"/>
  <c r="E18" i="6"/>
  <c r="J4" i="15"/>
  <c r="AB43" i="6"/>
  <c r="AC43" i="6"/>
  <c r="AD43" i="6"/>
  <c r="AE43" i="6"/>
  <c r="AF43" i="6"/>
  <c r="AG43" i="6"/>
  <c r="BK43" i="6"/>
  <c r="BL43" i="6"/>
  <c r="BM43" i="6"/>
  <c r="BN43" i="6"/>
  <c r="BO43" i="6"/>
  <c r="BP43" i="6"/>
  <c r="BQ43" i="6"/>
  <c r="BR43" i="6"/>
  <c r="BK44" i="6"/>
  <c r="BL44" i="6"/>
  <c r="BM44" i="6"/>
  <c r="BN44" i="6"/>
  <c r="BO44" i="6"/>
  <c r="BP44" i="6"/>
  <c r="BQ44" i="6"/>
  <c r="BR44" i="6"/>
  <c r="AB45" i="6"/>
  <c r="AC45" i="6"/>
  <c r="AD45" i="6"/>
  <c r="AE45" i="6"/>
  <c r="AF45" i="6"/>
  <c r="AG45" i="6"/>
  <c r="BK45" i="6"/>
  <c r="BL45" i="6"/>
  <c r="BM45" i="6"/>
  <c r="BN45" i="6"/>
  <c r="BO45" i="6"/>
  <c r="BP45" i="6"/>
  <c r="BQ45" i="6"/>
  <c r="BR45" i="6"/>
  <c r="BK46" i="6"/>
  <c r="BL46" i="6"/>
  <c r="BM46" i="6"/>
  <c r="BN46" i="6"/>
  <c r="BO46" i="6"/>
  <c r="BP46" i="6"/>
  <c r="BQ46" i="6"/>
  <c r="BR46" i="6"/>
  <c r="AA45" i="6"/>
  <c r="AA43" i="6"/>
  <c r="AG21" i="6"/>
  <c r="AF21" i="6"/>
  <c r="AE21" i="6"/>
  <c r="AD21" i="6"/>
  <c r="AC21" i="6"/>
  <c r="AB21" i="6"/>
  <c r="AA21" i="6"/>
  <c r="AG19" i="6"/>
  <c r="AG27" i="6" s="1"/>
  <c r="AF19" i="6"/>
  <c r="AF27" i="6" s="1"/>
  <c r="AE19" i="6"/>
  <c r="AE27" i="6" s="1"/>
  <c r="AD19" i="6"/>
  <c r="AD27" i="6" s="1"/>
  <c r="AC19" i="6"/>
  <c r="AC27" i="6" s="1"/>
  <c r="AB19" i="6"/>
  <c r="AB27" i="6" s="1"/>
  <c r="AA19" i="6"/>
  <c r="AA27" i="6" s="1"/>
  <c r="AT17" i="6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T16" i="6"/>
  <c r="AU16" i="6" s="1"/>
  <c r="AV16" i="6" s="1"/>
  <c r="AW16" i="6" s="1"/>
  <c r="AX16" i="6" s="1"/>
  <c r="AY16" i="6" s="1"/>
  <c r="AZ16" i="6" s="1"/>
  <c r="BA16" i="6" s="1"/>
  <c r="BB16" i="6" s="1"/>
  <c r="BC16" i="6" s="1"/>
  <c r="BD16" i="6" s="1"/>
  <c r="BE16" i="6" s="1"/>
  <c r="BF16" i="6" s="1"/>
  <c r="BG16" i="6" s="1"/>
  <c r="BH16" i="6" s="1"/>
  <c r="BI16" i="6" s="1"/>
  <c r="BJ16" i="6" s="1"/>
  <c r="AT15" i="6"/>
  <c r="AU15" i="6" s="1"/>
  <c r="AV15" i="6" s="1"/>
  <c r="AW15" i="6" s="1"/>
  <c r="AX15" i="6" s="1"/>
  <c r="AY15" i="6" s="1"/>
  <c r="AZ15" i="6" s="1"/>
  <c r="BA15" i="6" s="1"/>
  <c r="BB15" i="6" s="1"/>
  <c r="BC15" i="6" s="1"/>
  <c r="BD15" i="6" s="1"/>
  <c r="BE15" i="6" s="1"/>
  <c r="BF15" i="6" s="1"/>
  <c r="BG15" i="6" s="1"/>
  <c r="BH15" i="6" s="1"/>
  <c r="BI15" i="6" s="1"/>
  <c r="BJ15" i="6" s="1"/>
  <c r="AT14" i="6"/>
  <c r="AU14" i="6" s="1"/>
  <c r="AV14" i="6" s="1"/>
  <c r="AW14" i="6" s="1"/>
  <c r="AX14" i="6" s="1"/>
  <c r="AY14" i="6" s="1"/>
  <c r="AZ14" i="6" s="1"/>
  <c r="BA14" i="6" s="1"/>
  <c r="BB14" i="6" s="1"/>
  <c r="BC14" i="6" s="1"/>
  <c r="BD14" i="6" s="1"/>
  <c r="BE14" i="6" s="1"/>
  <c r="BF14" i="6" s="1"/>
  <c r="BG14" i="6" s="1"/>
  <c r="BH14" i="6" s="1"/>
  <c r="BI14" i="6" s="1"/>
  <c r="BJ14" i="6" s="1"/>
  <c r="AT13" i="6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AT12" i="6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H21" i="6"/>
  <c r="AH19" i="6"/>
  <c r="AH27" i="6" s="1"/>
  <c r="AA20" i="6"/>
  <c r="AM22" i="6"/>
  <c r="K4" i="15"/>
  <c r="AB46" i="6"/>
  <c r="AC46" i="6"/>
  <c r="AA46" i="6"/>
  <c r="AA44" i="6"/>
  <c r="AE46" i="6"/>
  <c r="AH43" i="6"/>
  <c r="AD46" i="6"/>
  <c r="AI19" i="6"/>
  <c r="AI27" i="6" s="1"/>
  <c r="AE25" i="6"/>
  <c r="AE23" i="6"/>
  <c r="AM23" i="6"/>
  <c r="AA24" i="6"/>
  <c r="AI24" i="6"/>
  <c r="AA22" i="6"/>
  <c r="AA26" i="6"/>
  <c r="AM25" i="6"/>
  <c r="AI21" i="6"/>
  <c r="AI22" i="6"/>
  <c r="AI26" i="6"/>
  <c r="AN26" i="6"/>
  <c r="AN25" i="6"/>
  <c r="AN24" i="6"/>
  <c r="AN23" i="6"/>
  <c r="AB22" i="6"/>
  <c r="AJ22" i="6"/>
  <c r="AF23" i="6"/>
  <c r="AB24" i="6"/>
  <c r="AJ24" i="6"/>
  <c r="AF25" i="6"/>
  <c r="AB26" i="6"/>
  <c r="AJ26" i="6"/>
  <c r="AC22" i="6"/>
  <c r="AK22" i="6"/>
  <c r="AG23" i="6"/>
  <c r="AC24" i="6"/>
  <c r="AK24" i="6"/>
  <c r="AG25" i="6"/>
  <c r="AC26" i="6"/>
  <c r="AK26" i="6"/>
  <c r="AD22" i="6"/>
  <c r="AL22" i="6"/>
  <c r="AH23" i="6"/>
  <c r="AD24" i="6"/>
  <c r="AL24" i="6"/>
  <c r="AH25" i="6"/>
  <c r="AD26" i="6"/>
  <c r="AL26" i="6"/>
  <c r="AE22" i="6"/>
  <c r="AA23" i="6"/>
  <c r="AI23" i="6"/>
  <c r="AE24" i="6"/>
  <c r="AM24" i="6"/>
  <c r="AA25" i="6"/>
  <c r="AI25" i="6"/>
  <c r="AE26" i="6"/>
  <c r="AM26" i="6"/>
  <c r="AF22" i="6"/>
  <c r="AB23" i="6"/>
  <c r="AJ23" i="6"/>
  <c r="AF24" i="6"/>
  <c r="AB25" i="6"/>
  <c r="AJ25" i="6"/>
  <c r="AF26" i="6"/>
  <c r="AG22" i="6"/>
  <c r="AC23" i="6"/>
  <c r="AK23" i="6"/>
  <c r="AG24" i="6"/>
  <c r="AC25" i="6"/>
  <c r="AK25" i="6"/>
  <c r="AG26" i="6"/>
  <c r="AH22" i="6"/>
  <c r="AD23" i="6"/>
  <c r="AL23" i="6"/>
  <c r="AH24" i="6"/>
  <c r="AD25" i="6"/>
  <c r="AL25" i="6"/>
  <c r="AH26" i="6"/>
  <c r="AB44" i="6"/>
  <c r="L4" i="15"/>
  <c r="AI43" i="6"/>
  <c r="AF46" i="6"/>
  <c r="AB20" i="6"/>
  <c r="AN22" i="6"/>
  <c r="AO25" i="6"/>
  <c r="AO23" i="6"/>
  <c r="AO24" i="6"/>
  <c r="AO26" i="6"/>
  <c r="AC44" i="6"/>
  <c r="M4" i="15"/>
  <c r="N4" i="15"/>
  <c r="AG46" i="6"/>
  <c r="AJ43" i="6"/>
  <c r="AJ19" i="6"/>
  <c r="AJ27" i="6" s="1"/>
  <c r="AJ21" i="6"/>
  <c r="AO22" i="6"/>
  <c r="AC20" i="6"/>
  <c r="AP23" i="6"/>
  <c r="AP26" i="6"/>
  <c r="AP24" i="6"/>
  <c r="AP25" i="6"/>
  <c r="AD44" i="6"/>
  <c r="AK43" i="6"/>
  <c r="AH46" i="6"/>
  <c r="AK19" i="6"/>
  <c r="AK27" i="6" s="1"/>
  <c r="AP22" i="6"/>
  <c r="AK21" i="6"/>
  <c r="AD20" i="6"/>
  <c r="AQ24" i="6"/>
  <c r="AQ26" i="6"/>
  <c r="AQ25" i="6"/>
  <c r="AQ23" i="6"/>
  <c r="AE44" i="6"/>
  <c r="AH45" i="6"/>
  <c r="AI46" i="6"/>
  <c r="AL43" i="6"/>
  <c r="AL19" i="6"/>
  <c r="AL27" i="6" s="1"/>
  <c r="AE20" i="6"/>
  <c r="AL21" i="6"/>
  <c r="AQ22" i="6"/>
  <c r="AR26" i="6"/>
  <c r="AR23" i="6"/>
  <c r="AR25" i="6"/>
  <c r="AR24" i="6"/>
  <c r="AF44" i="6"/>
  <c r="AA40" i="6"/>
  <c r="AB40" i="6" s="1"/>
  <c r="AC40" i="6" s="1"/>
  <c r="AD40" i="6" s="1"/>
  <c r="AE40" i="6" s="1"/>
  <c r="AF40" i="6" s="1"/>
  <c r="AG40" i="6" s="1"/>
  <c r="AH40" i="6" s="1"/>
  <c r="AI40" i="6" s="1"/>
  <c r="AJ40" i="6" s="1"/>
  <c r="AK40" i="6" s="1"/>
  <c r="AL40" i="6" s="1"/>
  <c r="AM40" i="6" s="1"/>
  <c r="AN40" i="6" s="1"/>
  <c r="AO40" i="6" s="1"/>
  <c r="AP40" i="6" s="1"/>
  <c r="AQ40" i="6" s="1"/>
  <c r="AR40" i="6" s="1"/>
  <c r="AS40" i="6" s="1"/>
  <c r="AT40" i="6" s="1"/>
  <c r="AU40" i="6" s="1"/>
  <c r="AV40" i="6" s="1"/>
  <c r="AW40" i="6" s="1"/>
  <c r="AX40" i="6" s="1"/>
  <c r="AY40" i="6" s="1"/>
  <c r="AZ40" i="6" s="1"/>
  <c r="BA40" i="6" s="1"/>
  <c r="BB40" i="6" s="1"/>
  <c r="BC40" i="6" s="1"/>
  <c r="BD40" i="6" s="1"/>
  <c r="BE40" i="6" s="1"/>
  <c r="BF40" i="6" s="1"/>
  <c r="BG40" i="6" s="1"/>
  <c r="BH40" i="6" s="1"/>
  <c r="BI40" i="6" s="1"/>
  <c r="BJ40" i="6" s="1"/>
  <c r="BK40" i="6" s="1"/>
  <c r="BL40" i="6" s="1"/>
  <c r="BM40" i="6" s="1"/>
  <c r="BN40" i="6" s="1"/>
  <c r="BO40" i="6" s="1"/>
  <c r="BP40" i="6" s="1"/>
  <c r="BQ40" i="6" s="1"/>
  <c r="BR40" i="6" s="1"/>
  <c r="Q14" i="6"/>
  <c r="AA34" i="6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AQ34" i="6" s="1"/>
  <c r="AR34" i="6" s="1"/>
  <c r="AS34" i="6" s="1"/>
  <c r="AT34" i="6" s="1"/>
  <c r="AU34" i="6" s="1"/>
  <c r="AV34" i="6" s="1"/>
  <c r="AW34" i="6" s="1"/>
  <c r="AX34" i="6" s="1"/>
  <c r="AY34" i="6" s="1"/>
  <c r="AZ34" i="6" s="1"/>
  <c r="BA34" i="6" s="1"/>
  <c r="BB34" i="6" s="1"/>
  <c r="BC34" i="6" s="1"/>
  <c r="BD34" i="6" s="1"/>
  <c r="BE34" i="6" s="1"/>
  <c r="BF34" i="6" s="1"/>
  <c r="BG34" i="6" s="1"/>
  <c r="BH34" i="6" s="1"/>
  <c r="BI34" i="6" s="1"/>
  <c r="BJ34" i="6" s="1"/>
  <c r="BK34" i="6" s="1"/>
  <c r="BL34" i="6" s="1"/>
  <c r="BM34" i="6" s="1"/>
  <c r="BN34" i="6" s="1"/>
  <c r="BO34" i="6" s="1"/>
  <c r="BP34" i="6" s="1"/>
  <c r="BQ34" i="6" s="1"/>
  <c r="BR34" i="6" s="1"/>
  <c r="AI45" i="6"/>
  <c r="AM43" i="6"/>
  <c r="AJ46" i="6"/>
  <c r="AM19" i="6"/>
  <c r="AM27" i="6" s="1"/>
  <c r="AM21" i="6"/>
  <c r="AF20" i="6"/>
  <c r="AR22" i="6"/>
  <c r="AS24" i="6"/>
  <c r="AS25" i="6"/>
  <c r="AS23" i="6"/>
  <c r="AS26" i="6"/>
  <c r="AG44" i="6"/>
  <c r="AJ45" i="6"/>
  <c r="AK46" i="6"/>
  <c r="AN43" i="6"/>
  <c r="AN19" i="6"/>
  <c r="AN27" i="6" s="1"/>
  <c r="AG20" i="6"/>
  <c r="AN21" i="6"/>
  <c r="AS22" i="6"/>
  <c r="AT23" i="6"/>
  <c r="AT25" i="6"/>
  <c r="AT24" i="6"/>
  <c r="AT26" i="6"/>
  <c r="AH44" i="6"/>
  <c r="AK45" i="6"/>
  <c r="AO43" i="6"/>
  <c r="AL46" i="6"/>
  <c r="AO19" i="6"/>
  <c r="AO27" i="6" s="1"/>
  <c r="AH20" i="6"/>
  <c r="AT22" i="6"/>
  <c r="AO21" i="6"/>
  <c r="AU25" i="6"/>
  <c r="AU24" i="6"/>
  <c r="AU26" i="6"/>
  <c r="AU23" i="6"/>
  <c r="AI44" i="6"/>
  <c r="D19" i="3"/>
  <c r="E19" i="3" s="1"/>
  <c r="F19" i="3" s="1"/>
  <c r="G19" i="3" s="1"/>
  <c r="AL45" i="6"/>
  <c r="AM46" i="6"/>
  <c r="AP43" i="6"/>
  <c r="AP19" i="6"/>
  <c r="AP27" i="6" s="1"/>
  <c r="AI20" i="6"/>
  <c r="AU22" i="6"/>
  <c r="AP21" i="6"/>
  <c r="AV24" i="6"/>
  <c r="AV23" i="6"/>
  <c r="AV26" i="6"/>
  <c r="AV25" i="6"/>
  <c r="AJ44" i="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29" i="16"/>
  <c r="C128" i="16"/>
  <c r="AM45" i="6"/>
  <c r="AN46" i="6"/>
  <c r="AQ43" i="6"/>
  <c r="AQ19" i="6"/>
  <c r="AQ27" i="6" s="1"/>
  <c r="AJ20" i="6"/>
  <c r="AV22" i="6"/>
  <c r="AQ21" i="6"/>
  <c r="AW25" i="6"/>
  <c r="AW23" i="6"/>
  <c r="AW26" i="6"/>
  <c r="AW24" i="6"/>
  <c r="AK44" i="6"/>
  <c r="AN45" i="6"/>
  <c r="AR43" i="6"/>
  <c r="AO46" i="6"/>
  <c r="AR19" i="6"/>
  <c r="AR27" i="6" s="1"/>
  <c r="AR21" i="6"/>
  <c r="AW22" i="6"/>
  <c r="AK20" i="6"/>
  <c r="AX24" i="6"/>
  <c r="AX26" i="6"/>
  <c r="AX25" i="6"/>
  <c r="AX23" i="6"/>
  <c r="AL44" i="6"/>
  <c r="AO45" i="6"/>
  <c r="AS43" i="6"/>
  <c r="AP46" i="6"/>
  <c r="AS19" i="6"/>
  <c r="AS27" i="6" s="1"/>
  <c r="AL20" i="6"/>
  <c r="AX22" i="6"/>
  <c r="AS21" i="6"/>
  <c r="AY25" i="6"/>
  <c r="AY23" i="6"/>
  <c r="AY26" i="6"/>
  <c r="AY24" i="6"/>
  <c r="AP45" i="6"/>
  <c r="AM44" i="6"/>
  <c r="AT43" i="6"/>
  <c r="AQ46" i="6"/>
  <c r="AT19" i="6"/>
  <c r="AT27" i="6" s="1"/>
  <c r="AY22" i="6"/>
  <c r="AT21" i="6"/>
  <c r="AZ25" i="6"/>
  <c r="AZ24" i="6"/>
  <c r="AZ26" i="6"/>
  <c r="AM20" i="6"/>
  <c r="AZ23" i="6"/>
  <c r="E6" i="15"/>
  <c r="F6" i="15" s="1"/>
  <c r="G6" i="15" s="1"/>
  <c r="H6" i="15" s="1"/>
  <c r="I6" i="15" s="1"/>
  <c r="F2" i="15"/>
  <c r="G2" i="15" s="1"/>
  <c r="H2" i="15" s="1"/>
  <c r="I2" i="15" s="1"/>
  <c r="J2" i="15" s="1"/>
  <c r="K2" i="15" s="1"/>
  <c r="L2" i="15" s="1"/>
  <c r="M2" i="15" s="1"/>
  <c r="N2" i="15" s="1"/>
  <c r="AQ45" i="6"/>
  <c r="AN44" i="6"/>
  <c r="AU43" i="6"/>
  <c r="AR46" i="6"/>
  <c r="AU19" i="6"/>
  <c r="AU27" i="6" s="1"/>
  <c r="AU21" i="6"/>
  <c r="AZ22" i="6"/>
  <c r="BA23" i="6"/>
  <c r="BA26" i="6"/>
  <c r="AN20" i="6"/>
  <c r="BA24" i="6"/>
  <c r="BA25" i="6"/>
  <c r="AR45" i="6"/>
  <c r="AO44" i="6"/>
  <c r="AV43" i="6"/>
  <c r="AS46" i="6"/>
  <c r="AV19" i="6"/>
  <c r="AV27" i="6" s="1"/>
  <c r="BA22" i="6"/>
  <c r="AV21" i="6"/>
  <c r="AO20" i="6"/>
  <c r="BB26" i="6"/>
  <c r="BB25" i="6"/>
  <c r="BB24" i="6"/>
  <c r="BB23" i="6"/>
  <c r="AS45" i="6"/>
  <c r="AP44" i="6"/>
  <c r="AW43" i="6"/>
  <c r="AT46" i="6"/>
  <c r="AW19" i="6"/>
  <c r="AW21" i="6"/>
  <c r="BB22" i="6"/>
  <c r="BC23" i="6"/>
  <c r="BC26" i="6"/>
  <c r="AP20" i="6"/>
  <c r="BC25" i="6"/>
  <c r="BC24" i="6"/>
  <c r="AT45" i="6"/>
  <c r="AQ44" i="6"/>
  <c r="AX43" i="6"/>
  <c r="AU46" i="6"/>
  <c r="AX19" i="6"/>
  <c r="AX27" i="6" s="1"/>
  <c r="BC22" i="6"/>
  <c r="AX21" i="6"/>
  <c r="AQ20" i="6"/>
  <c r="BD26" i="6"/>
  <c r="BD24" i="6"/>
  <c r="BD25" i="6"/>
  <c r="BD23" i="6"/>
  <c r="AU45" i="6"/>
  <c r="AR44" i="6"/>
  <c r="AV46" i="6"/>
  <c r="AY43" i="6"/>
  <c r="AY19" i="6"/>
  <c r="AY27" i="6" s="1"/>
  <c r="AY21" i="6"/>
  <c r="BD22" i="6"/>
  <c r="BE25" i="6"/>
  <c r="BE26" i="6"/>
  <c r="BE24" i="6"/>
  <c r="AR20" i="6"/>
  <c r="BE23" i="6"/>
  <c r="AV45" i="6"/>
  <c r="AS44" i="6"/>
  <c r="AW46" i="6"/>
  <c r="AZ43" i="6"/>
  <c r="AZ19" i="6"/>
  <c r="AZ27" i="6" s="1"/>
  <c r="BE22" i="6"/>
  <c r="AZ21" i="6"/>
  <c r="AS20" i="6"/>
  <c r="BF24" i="6"/>
  <c r="BF25" i="6"/>
  <c r="BF23" i="6"/>
  <c r="BF26" i="6"/>
  <c r="AW45" i="6"/>
  <c r="AT44" i="6"/>
  <c r="AX46" i="6"/>
  <c r="BA43" i="6"/>
  <c r="BA19" i="6"/>
  <c r="BA27" i="6" s="1"/>
  <c r="BA21" i="6"/>
  <c r="BF22" i="6"/>
  <c r="BG26" i="6"/>
  <c r="BG23" i="6"/>
  <c r="BG24" i="6"/>
  <c r="AT20" i="6"/>
  <c r="BG25" i="6"/>
  <c r="AX45" i="6"/>
  <c r="AU44" i="6"/>
  <c r="AY46" i="6"/>
  <c r="BB43" i="6"/>
  <c r="BB19" i="6"/>
  <c r="BB27" i="6" s="1"/>
  <c r="BG22" i="6"/>
  <c r="BB21" i="6"/>
  <c r="BH24" i="6"/>
  <c r="AU20" i="6"/>
  <c r="BH23" i="6"/>
  <c r="BH25" i="6"/>
  <c r="BH26" i="6"/>
  <c r="AY45" i="6"/>
  <c r="AV44" i="6"/>
  <c r="AZ46" i="6"/>
  <c r="BC43" i="6"/>
  <c r="BC19" i="6"/>
  <c r="BC27" i="6" s="1"/>
  <c r="BC21" i="6"/>
  <c r="BH22" i="6"/>
  <c r="AV20" i="6"/>
  <c r="BJ25" i="6"/>
  <c r="BI25" i="6"/>
  <c r="BJ24" i="6"/>
  <c r="BI24" i="6"/>
  <c r="BJ26" i="6"/>
  <c r="BI26" i="6"/>
  <c r="BJ23" i="6"/>
  <c r="BI23" i="6"/>
  <c r="AZ45" i="6"/>
  <c r="AW44" i="6"/>
  <c r="BD43" i="6"/>
  <c r="BA46" i="6"/>
  <c r="BD19" i="6"/>
  <c r="BD27" i="6" s="1"/>
  <c r="BD21" i="6"/>
  <c r="BJ22" i="6"/>
  <c r="BI22" i="6"/>
  <c r="AW20" i="6"/>
  <c r="AW27" i="6"/>
  <c r="BA45" i="6"/>
  <c r="AX44" i="6"/>
  <c r="BE43" i="6"/>
  <c r="BB46" i="6"/>
  <c r="BE19" i="6"/>
  <c r="BE27" i="6" s="1"/>
  <c r="BE21" i="6"/>
  <c r="AX20" i="6"/>
  <c r="BB45" i="6"/>
  <c r="AY44" i="6"/>
  <c r="BC46" i="6"/>
  <c r="BF43" i="6"/>
  <c r="BF19" i="6"/>
  <c r="BF27" i="6" s="1"/>
  <c r="BF21" i="6"/>
  <c r="AY20" i="6"/>
  <c r="BC45" i="6"/>
  <c r="AZ44" i="6"/>
  <c r="BG43" i="6"/>
  <c r="BD46" i="6"/>
  <c r="BG19" i="6"/>
  <c r="BG27" i="6" s="1"/>
  <c r="BG21" i="6"/>
  <c r="AZ20" i="6"/>
  <c r="BD45" i="6"/>
  <c r="BA44" i="6"/>
  <c r="BE46" i="6"/>
  <c r="BH43" i="6"/>
  <c r="BH19" i="6"/>
  <c r="BH27" i="6" s="1"/>
  <c r="BH21" i="6"/>
  <c r="BA20" i="6"/>
  <c r="BE45" i="6"/>
  <c r="BB44" i="6"/>
  <c r="BI43" i="6"/>
  <c r="BF46" i="6"/>
  <c r="BJ19" i="6"/>
  <c r="BJ27" i="6" s="1"/>
  <c r="BI19" i="6"/>
  <c r="BI27" i="6" s="1"/>
  <c r="BI21" i="6"/>
  <c r="BJ21" i="6"/>
  <c r="BB20" i="6"/>
  <c r="BF45" i="6"/>
  <c r="BC44" i="6"/>
  <c r="BJ43" i="6"/>
  <c r="BG46" i="6"/>
  <c r="BC20" i="6"/>
  <c r="BG45" i="6"/>
  <c r="BD44" i="6"/>
  <c r="BH46" i="6"/>
  <c r="BD20" i="6"/>
  <c r="BH45" i="6"/>
  <c r="BE44" i="6"/>
  <c r="BI46" i="6"/>
  <c r="BE20" i="6"/>
  <c r="BI45" i="6"/>
  <c r="BF44" i="6"/>
  <c r="BJ46" i="6"/>
  <c r="BF20" i="6"/>
  <c r="BJ45" i="6"/>
  <c r="BG44" i="6"/>
  <c r="BG20" i="6"/>
  <c r="BH44" i="6"/>
  <c r="BH20" i="6"/>
  <c r="BI44" i="6"/>
  <c r="BI20" i="6"/>
  <c r="BJ44" i="6"/>
  <c r="BJ20" i="6"/>
  <c r="G22" i="1"/>
  <c r="F13" i="1"/>
  <c r="F14" i="1"/>
  <c r="G4" i="1"/>
  <c r="H4" i="1"/>
  <c r="G7" i="1"/>
  <c r="G6" i="1"/>
  <c r="G5" i="1"/>
  <c r="H6" i="1"/>
  <c r="F16" i="1"/>
  <c r="D4" i="1"/>
  <c r="D5" i="1"/>
  <c r="D6" i="1"/>
  <c r="D7" i="1"/>
  <c r="F17" i="1"/>
  <c r="D8" i="1"/>
  <c r="F15" i="1"/>
  <c r="F18" i="1"/>
  <c r="I61" i="1"/>
  <c r="I49" i="1"/>
  <c r="F65" i="1"/>
  <c r="F56" i="1"/>
  <c r="H7" i="1"/>
  <c r="F35" i="1"/>
  <c r="G25" i="1"/>
  <c r="G24" i="1"/>
  <c r="G23" i="1"/>
  <c r="G29" i="1"/>
  <c r="G30" i="1"/>
  <c r="H5" i="1"/>
  <c r="C56" i="1"/>
  <c r="G35" i="1"/>
  <c r="C8" i="1"/>
  <c r="C35" i="1"/>
  <c r="C37" i="1"/>
  <c r="H8" i="1"/>
  <c r="G8" i="1"/>
  <c r="I5" i="3" l="1"/>
  <c r="F4" i="15"/>
  <c r="G5" i="15"/>
  <c r="H5" i="15" s="1"/>
  <c r="I5" i="15" s="1"/>
  <c r="I4" i="15" s="1"/>
  <c r="H4" i="15"/>
  <c r="G4" i="15"/>
  <c r="E7" i="15"/>
  <c r="C37" i="3" s="1"/>
  <c r="I37" i="3" s="1"/>
  <c r="D33" i="16"/>
  <c r="D32" i="16"/>
  <c r="E32" i="16" s="1"/>
  <c r="F22" i="16"/>
  <c r="F24" i="16" s="1"/>
  <c r="F73" i="6"/>
  <c r="G73" i="6" s="1"/>
  <c r="E60" i="6"/>
  <c r="F46" i="6"/>
  <c r="G46" i="6" s="1"/>
  <c r="J46" i="6" s="1"/>
  <c r="O46" i="6" s="1"/>
  <c r="E59" i="6"/>
  <c r="F45" i="6"/>
  <c r="G45" i="6" s="1"/>
  <c r="J45" i="6" s="1"/>
  <c r="O45" i="6" s="1"/>
  <c r="E58" i="6"/>
  <c r="F44" i="6"/>
  <c r="H44" i="6" s="1"/>
  <c r="R44" i="6" s="1"/>
  <c r="E57" i="6"/>
  <c r="F43" i="6"/>
  <c r="M43" i="6" s="1"/>
  <c r="E56" i="6"/>
  <c r="F42" i="6"/>
  <c r="G42" i="6" s="1"/>
  <c r="I42" i="6" s="1"/>
  <c r="N42" i="6" s="1"/>
  <c r="E61" i="6"/>
  <c r="F47" i="6"/>
  <c r="M47" i="6" s="1"/>
  <c r="F41" i="6"/>
  <c r="G41" i="6" s="1"/>
  <c r="F55" i="6"/>
  <c r="G55" i="6" s="1"/>
  <c r="I55" i="6" s="1"/>
  <c r="N55" i="6" s="1"/>
  <c r="E48" i="6"/>
  <c r="M81" i="6"/>
  <c r="Q29" i="6"/>
  <c r="J81" i="6"/>
  <c r="O81" i="6" s="1"/>
  <c r="Q81" i="6"/>
  <c r="E64" i="6"/>
  <c r="Q17" i="6"/>
  <c r="H26" i="6"/>
  <c r="R26" i="6" s="1"/>
  <c r="Q31" i="6"/>
  <c r="G32" i="6"/>
  <c r="H32" i="6"/>
  <c r="R32" i="6" s="1"/>
  <c r="Q32" i="6"/>
  <c r="H28" i="6"/>
  <c r="R28" i="6" s="1"/>
  <c r="M28" i="6"/>
  <c r="Q12" i="6"/>
  <c r="Q28" i="6"/>
  <c r="H81" i="6"/>
  <c r="R81" i="6" s="1"/>
  <c r="H12" i="6"/>
  <c r="R12" i="6" s="1"/>
  <c r="S12" i="6" s="1"/>
  <c r="Q63" i="6"/>
  <c r="H63" i="6"/>
  <c r="R63" i="6" s="1"/>
  <c r="H16" i="6"/>
  <c r="R16" i="6" s="1"/>
  <c r="Q16" i="6"/>
  <c r="M62" i="6"/>
  <c r="I29" i="6"/>
  <c r="N29" i="6" s="1"/>
  <c r="H13" i="6"/>
  <c r="R13" i="6" s="1"/>
  <c r="M13" i="6"/>
  <c r="AA35" i="6" s="1"/>
  <c r="AB35" i="6" s="1"/>
  <c r="AC35" i="6" s="1"/>
  <c r="AD35" i="6" s="1"/>
  <c r="AE35" i="6" s="1"/>
  <c r="AF35" i="6" s="1"/>
  <c r="AG35" i="6" s="1"/>
  <c r="AH35" i="6" s="1"/>
  <c r="AI35" i="6" s="1"/>
  <c r="AJ35" i="6" s="1"/>
  <c r="AK35" i="6" s="1"/>
  <c r="AL35" i="6" s="1"/>
  <c r="AM35" i="6" s="1"/>
  <c r="AN35" i="6" s="1"/>
  <c r="AO35" i="6" s="1"/>
  <c r="AP35" i="6" s="1"/>
  <c r="AQ35" i="6" s="1"/>
  <c r="AR35" i="6" s="1"/>
  <c r="AS35" i="6" s="1"/>
  <c r="AT35" i="6" s="1"/>
  <c r="AU35" i="6" s="1"/>
  <c r="AV35" i="6" s="1"/>
  <c r="AW35" i="6" s="1"/>
  <c r="AX35" i="6" s="1"/>
  <c r="AY35" i="6" s="1"/>
  <c r="AZ35" i="6" s="1"/>
  <c r="BA35" i="6" s="1"/>
  <c r="BB35" i="6" s="1"/>
  <c r="BC35" i="6" s="1"/>
  <c r="BD35" i="6" s="1"/>
  <c r="BE35" i="6" s="1"/>
  <c r="BF35" i="6" s="1"/>
  <c r="BG35" i="6" s="1"/>
  <c r="BH35" i="6" s="1"/>
  <c r="BI35" i="6" s="1"/>
  <c r="BJ35" i="6" s="1"/>
  <c r="BK35" i="6" s="1"/>
  <c r="BL35" i="6" s="1"/>
  <c r="BM35" i="6" s="1"/>
  <c r="BN35" i="6" s="1"/>
  <c r="BO35" i="6" s="1"/>
  <c r="BP35" i="6" s="1"/>
  <c r="BQ35" i="6" s="1"/>
  <c r="BR35" i="6" s="1"/>
  <c r="Q13" i="6"/>
  <c r="M27" i="6"/>
  <c r="G30" i="6"/>
  <c r="J30" i="6" s="1"/>
  <c r="O30" i="6" s="1"/>
  <c r="H80" i="6"/>
  <c r="R80" i="6" s="1"/>
  <c r="J55" i="6"/>
  <c r="O55" i="6" s="1"/>
  <c r="Q30" i="6"/>
  <c r="S30" i="6" s="1"/>
  <c r="Q80" i="6"/>
  <c r="Q55" i="6"/>
  <c r="M80" i="6"/>
  <c r="I13" i="6"/>
  <c r="N13" i="6" s="1"/>
  <c r="I45" i="6"/>
  <c r="N45" i="6" s="1"/>
  <c r="H15" i="6"/>
  <c r="R15" i="6" s="1"/>
  <c r="Q26" i="6"/>
  <c r="G26" i="6"/>
  <c r="I26" i="6" s="1"/>
  <c r="G12" i="6"/>
  <c r="G17" i="6"/>
  <c r="H17" i="6"/>
  <c r="H41" i="6"/>
  <c r="R41" i="6" s="1"/>
  <c r="F18" i="6"/>
  <c r="Q41" i="6"/>
  <c r="J62" i="6"/>
  <c r="O62" i="6" s="1"/>
  <c r="I62" i="6"/>
  <c r="N62" i="6" s="1"/>
  <c r="K28" i="6"/>
  <c r="J28" i="6"/>
  <c r="O28" i="6" s="1"/>
  <c r="I28" i="6"/>
  <c r="N28" i="6" s="1"/>
  <c r="H14" i="6"/>
  <c r="R14" i="6" s="1"/>
  <c r="S14" i="6" s="1"/>
  <c r="M14" i="6"/>
  <c r="AA36" i="6" s="1"/>
  <c r="AB36" i="6" s="1"/>
  <c r="AC36" i="6" s="1"/>
  <c r="AD36" i="6" s="1"/>
  <c r="AE36" i="6" s="1"/>
  <c r="AF36" i="6" s="1"/>
  <c r="AG36" i="6" s="1"/>
  <c r="AH36" i="6" s="1"/>
  <c r="AI36" i="6" s="1"/>
  <c r="AJ36" i="6" s="1"/>
  <c r="AK36" i="6" s="1"/>
  <c r="AL36" i="6" s="1"/>
  <c r="AM36" i="6" s="1"/>
  <c r="AN36" i="6" s="1"/>
  <c r="AO36" i="6" s="1"/>
  <c r="AP36" i="6" s="1"/>
  <c r="AQ36" i="6" s="1"/>
  <c r="AR36" i="6" s="1"/>
  <c r="AS36" i="6" s="1"/>
  <c r="AT36" i="6" s="1"/>
  <c r="AU36" i="6" s="1"/>
  <c r="AV36" i="6" s="1"/>
  <c r="AW36" i="6" s="1"/>
  <c r="AX36" i="6" s="1"/>
  <c r="AY36" i="6" s="1"/>
  <c r="AZ36" i="6" s="1"/>
  <c r="BA36" i="6" s="1"/>
  <c r="BB36" i="6" s="1"/>
  <c r="BC36" i="6" s="1"/>
  <c r="BD36" i="6" s="1"/>
  <c r="BE36" i="6" s="1"/>
  <c r="BF36" i="6" s="1"/>
  <c r="BG36" i="6" s="1"/>
  <c r="BH36" i="6" s="1"/>
  <c r="BI36" i="6" s="1"/>
  <c r="BJ36" i="6" s="1"/>
  <c r="BK36" i="6" s="1"/>
  <c r="BL36" i="6" s="1"/>
  <c r="BM36" i="6" s="1"/>
  <c r="BN36" i="6" s="1"/>
  <c r="BO36" i="6" s="1"/>
  <c r="BP36" i="6" s="1"/>
  <c r="BQ36" i="6" s="1"/>
  <c r="BR36" i="6" s="1"/>
  <c r="G14" i="6"/>
  <c r="Q15" i="6"/>
  <c r="I46" i="6"/>
  <c r="N46" i="6" s="1"/>
  <c r="H46" i="6"/>
  <c r="R46" i="6" s="1"/>
  <c r="H62" i="6"/>
  <c r="R62" i="6" s="1"/>
  <c r="Q62" i="6"/>
  <c r="M29" i="6"/>
  <c r="M73" i="6"/>
  <c r="G15" i="6"/>
  <c r="R29" i="6"/>
  <c r="K29" i="6"/>
  <c r="Q82" i="6"/>
  <c r="H82" i="6"/>
  <c r="R82" i="6" s="1"/>
  <c r="M82" i="6"/>
  <c r="G82" i="6"/>
  <c r="G31" i="6"/>
  <c r="H31" i="6"/>
  <c r="R31" i="6" s="1"/>
  <c r="F33" i="6"/>
  <c r="J42" i="6"/>
  <c r="O42" i="6" s="1"/>
  <c r="J80" i="6"/>
  <c r="O80" i="6" s="1"/>
  <c r="G63" i="6"/>
  <c r="I12" i="6"/>
  <c r="J12" i="6"/>
  <c r="G27" i="6"/>
  <c r="Q27" i="6"/>
  <c r="J73" i="6"/>
  <c r="I73" i="6"/>
  <c r="M30" i="6"/>
  <c r="J13" i="6"/>
  <c r="O13" i="6" s="1"/>
  <c r="G16" i="6"/>
  <c r="H43" i="6"/>
  <c r="I41" i="6"/>
  <c r="J41" i="6"/>
  <c r="G3" i="15" l="1"/>
  <c r="F7" i="15"/>
  <c r="D37" i="3" s="1"/>
  <c r="E33" i="16"/>
  <c r="D34" i="16"/>
  <c r="G32" i="16"/>
  <c r="F32" i="16" s="1"/>
  <c r="G33" i="16"/>
  <c r="F33" i="16" s="1"/>
  <c r="H32" i="16"/>
  <c r="G47" i="6"/>
  <c r="I47" i="6" s="1"/>
  <c r="N47" i="6" s="1"/>
  <c r="F61" i="6"/>
  <c r="E79" i="6"/>
  <c r="F79" i="6" s="1"/>
  <c r="Q44" i="6"/>
  <c r="F58" i="6"/>
  <c r="E76" i="6"/>
  <c r="F76" i="6" s="1"/>
  <c r="M44" i="6"/>
  <c r="Q42" i="6"/>
  <c r="G44" i="6"/>
  <c r="I44" i="6" s="1"/>
  <c r="N44" i="6" s="1"/>
  <c r="F59" i="6"/>
  <c r="E77" i="6"/>
  <c r="F77" i="6" s="1"/>
  <c r="F56" i="6"/>
  <c r="E74" i="6"/>
  <c r="F60" i="6"/>
  <c r="E78" i="6"/>
  <c r="F78" i="6" s="1"/>
  <c r="M46" i="6"/>
  <c r="F57" i="6"/>
  <c r="E75" i="6"/>
  <c r="F75" i="6" s="1"/>
  <c r="H73" i="6"/>
  <c r="R73" i="6" s="1"/>
  <c r="M41" i="6"/>
  <c r="Q73" i="6"/>
  <c r="M55" i="6"/>
  <c r="H45" i="6"/>
  <c r="K45" i="6" s="1"/>
  <c r="S81" i="6"/>
  <c r="M45" i="6"/>
  <c r="Q43" i="6"/>
  <c r="Q47" i="6"/>
  <c r="F48" i="6"/>
  <c r="M42" i="6"/>
  <c r="Q45" i="6"/>
  <c r="H47" i="6"/>
  <c r="R47" i="6" s="1"/>
  <c r="S47" i="6" s="1"/>
  <c r="M59" i="6"/>
  <c r="F64" i="6"/>
  <c r="H42" i="6"/>
  <c r="Q46" i="6"/>
  <c r="S46" i="6" s="1"/>
  <c r="H55" i="6"/>
  <c r="K55" i="6" s="1"/>
  <c r="G43" i="6"/>
  <c r="J43" i="6" s="1"/>
  <c r="O43" i="6" s="1"/>
  <c r="G61" i="6"/>
  <c r="H61" i="6"/>
  <c r="R61" i="6" s="1"/>
  <c r="Q61" i="6"/>
  <c r="M61" i="6"/>
  <c r="K32" i="6"/>
  <c r="K81" i="6"/>
  <c r="S26" i="6"/>
  <c r="K12" i="6"/>
  <c r="S31" i="6"/>
  <c r="K47" i="6"/>
  <c r="S28" i="6"/>
  <c r="S63" i="6"/>
  <c r="S32" i="6"/>
  <c r="I32" i="6"/>
  <c r="N32" i="6" s="1"/>
  <c r="J32" i="6"/>
  <c r="O32" i="6" s="1"/>
  <c r="I30" i="6"/>
  <c r="N30" i="6" s="1"/>
  <c r="K30" i="6"/>
  <c r="Q18" i="6"/>
  <c r="S16" i="6"/>
  <c r="S80" i="6"/>
  <c r="K80" i="6"/>
  <c r="K13" i="6"/>
  <c r="S13" i="6"/>
  <c r="K46" i="6"/>
  <c r="S73" i="6"/>
  <c r="K41" i="6"/>
  <c r="S15" i="6"/>
  <c r="Q33" i="6"/>
  <c r="G33" i="6"/>
  <c r="G4" i="6" s="1"/>
  <c r="K26" i="6"/>
  <c r="J26" i="6"/>
  <c r="O26" i="6" s="1"/>
  <c r="K14" i="6"/>
  <c r="J17" i="6"/>
  <c r="O17" i="6" s="1"/>
  <c r="I17" i="6"/>
  <c r="N17" i="6" s="1"/>
  <c r="K17" i="6"/>
  <c r="R17" i="6"/>
  <c r="H18" i="6"/>
  <c r="Q48" i="6"/>
  <c r="S41" i="6"/>
  <c r="J14" i="6"/>
  <c r="O14" i="6" s="1"/>
  <c r="I14" i="6"/>
  <c r="N14" i="6" s="1"/>
  <c r="K42" i="6"/>
  <c r="R42" i="6"/>
  <c r="S42" i="6" s="1"/>
  <c r="S62" i="6"/>
  <c r="K62" i="6"/>
  <c r="I15" i="6"/>
  <c r="N15" i="6" s="1"/>
  <c r="K15" i="6"/>
  <c r="J15" i="6"/>
  <c r="O15" i="6" s="1"/>
  <c r="M18" i="6"/>
  <c r="M33" i="6"/>
  <c r="O12" i="6"/>
  <c r="O73" i="6"/>
  <c r="K27" i="6"/>
  <c r="J27" i="6"/>
  <c r="I27" i="6"/>
  <c r="N27" i="6" s="1"/>
  <c r="J16" i="6"/>
  <c r="O16" i="6" s="1"/>
  <c r="I16" i="6"/>
  <c r="N16" i="6" s="1"/>
  <c r="K16" i="6"/>
  <c r="G18" i="6"/>
  <c r="K31" i="6"/>
  <c r="I31" i="6"/>
  <c r="N31" i="6" s="1"/>
  <c r="J31" i="6"/>
  <c r="O31" i="6" s="1"/>
  <c r="S44" i="6"/>
  <c r="S27" i="6"/>
  <c r="N12" i="6"/>
  <c r="R43" i="6"/>
  <c r="I63" i="6"/>
  <c r="N63" i="6" s="1"/>
  <c r="K63" i="6"/>
  <c r="J63" i="6"/>
  <c r="O63" i="6" s="1"/>
  <c r="K82" i="6"/>
  <c r="J82" i="6"/>
  <c r="O82" i="6" s="1"/>
  <c r="I82" i="6"/>
  <c r="N82" i="6" s="1"/>
  <c r="N73" i="6"/>
  <c r="N26" i="6"/>
  <c r="J44" i="6"/>
  <c r="O44" i="6" s="1"/>
  <c r="S82" i="6"/>
  <c r="H33" i="6"/>
  <c r="R33" i="6"/>
  <c r="S29" i="6"/>
  <c r="O41" i="6"/>
  <c r="N41" i="6"/>
  <c r="H3" i="15" l="1"/>
  <c r="G7" i="15"/>
  <c r="E37" i="3" s="1"/>
  <c r="H33" i="16"/>
  <c r="D35" i="16"/>
  <c r="E34" i="16"/>
  <c r="C33" i="16"/>
  <c r="F26" i="16"/>
  <c r="J47" i="6"/>
  <c r="O47" i="6" s="1"/>
  <c r="G79" i="6"/>
  <c r="M79" i="6"/>
  <c r="H79" i="6"/>
  <c r="R79" i="6" s="1"/>
  <c r="S79" i="6" s="1"/>
  <c r="Q79" i="6"/>
  <c r="G77" i="6"/>
  <c r="M77" i="6"/>
  <c r="Q77" i="6"/>
  <c r="H77" i="6"/>
  <c r="R77" i="6" s="1"/>
  <c r="S77" i="6" s="1"/>
  <c r="G48" i="6"/>
  <c r="H4" i="6" s="1"/>
  <c r="G75" i="6"/>
  <c r="Q75" i="6"/>
  <c r="H75" i="6"/>
  <c r="M75" i="6"/>
  <c r="G59" i="6"/>
  <c r="H59" i="6"/>
  <c r="Q59" i="6"/>
  <c r="K44" i="6"/>
  <c r="G78" i="6"/>
  <c r="H78" i="6"/>
  <c r="R78" i="6" s="1"/>
  <c r="S78" i="6" s="1"/>
  <c r="M78" i="6"/>
  <c r="Q78" i="6"/>
  <c r="G57" i="6"/>
  <c r="H57" i="6"/>
  <c r="R57" i="6" s="1"/>
  <c r="M57" i="6"/>
  <c r="Q57" i="6"/>
  <c r="G60" i="6"/>
  <c r="H60" i="6"/>
  <c r="R60" i="6" s="1"/>
  <c r="S60" i="6" s="1"/>
  <c r="M60" i="6"/>
  <c r="Q60" i="6"/>
  <c r="G76" i="6"/>
  <c r="Q76" i="6"/>
  <c r="M76" i="6"/>
  <c r="H76" i="6"/>
  <c r="R76" i="6" s="1"/>
  <c r="S76" i="6" s="1"/>
  <c r="F74" i="6"/>
  <c r="E83" i="6"/>
  <c r="G58" i="6"/>
  <c r="Q58" i="6"/>
  <c r="M58" i="6"/>
  <c r="H58" i="6"/>
  <c r="R58" i="6" s="1"/>
  <c r="Q64" i="6"/>
  <c r="G56" i="6"/>
  <c r="M56" i="6"/>
  <c r="M64" i="6" s="1"/>
  <c r="H56" i="6"/>
  <c r="Q56" i="6"/>
  <c r="M48" i="6"/>
  <c r="K73" i="6"/>
  <c r="R55" i="6"/>
  <c r="S55" i="6" s="1"/>
  <c r="K43" i="6"/>
  <c r="I43" i="6"/>
  <c r="N43" i="6" s="1"/>
  <c r="H48" i="6"/>
  <c r="R45" i="6"/>
  <c r="S45" i="6" s="1"/>
  <c r="I61" i="6"/>
  <c r="N61" i="6" s="1"/>
  <c r="J61" i="6"/>
  <c r="O61" i="6" s="1"/>
  <c r="K61" i="6"/>
  <c r="S61" i="6"/>
  <c r="J48" i="6"/>
  <c r="N48" i="6"/>
  <c r="J18" i="6"/>
  <c r="K18" i="6"/>
  <c r="F4" i="6" s="1"/>
  <c r="G5" i="6" s="1"/>
  <c r="S17" i="6"/>
  <c r="S18" i="6" s="1"/>
  <c r="R18" i="6"/>
  <c r="K48" i="6"/>
  <c r="H5" i="6"/>
  <c r="E16" i="3" s="1"/>
  <c r="K33" i="6"/>
  <c r="O18" i="6"/>
  <c r="I33" i="6"/>
  <c r="N33" i="6"/>
  <c r="S43" i="6"/>
  <c r="S48" i="6" s="1"/>
  <c r="R48" i="6"/>
  <c r="I18" i="6"/>
  <c r="N18" i="6"/>
  <c r="I48" i="6"/>
  <c r="O48" i="6"/>
  <c r="S33" i="6"/>
  <c r="R36" i="6" s="1"/>
  <c r="O27" i="6"/>
  <c r="O33" i="6" s="1"/>
  <c r="J33" i="6"/>
  <c r="C6" i="3" l="1"/>
  <c r="H7" i="15"/>
  <c r="F37" i="3" s="1"/>
  <c r="I3" i="15"/>
  <c r="C34" i="16"/>
  <c r="G34" i="16"/>
  <c r="D36" i="16"/>
  <c r="E35" i="16"/>
  <c r="H34" i="16"/>
  <c r="I79" i="6"/>
  <c r="N79" i="6" s="1"/>
  <c r="J79" i="6"/>
  <c r="O79" i="6" s="1"/>
  <c r="K79" i="6"/>
  <c r="K56" i="6"/>
  <c r="R56" i="6"/>
  <c r="I58" i="6"/>
  <c r="N58" i="6" s="1"/>
  <c r="J58" i="6"/>
  <c r="O58" i="6" s="1"/>
  <c r="K58" i="6"/>
  <c r="K75" i="6"/>
  <c r="R75" i="6"/>
  <c r="S75" i="6" s="1"/>
  <c r="J56" i="6"/>
  <c r="O56" i="6" s="1"/>
  <c r="I56" i="6"/>
  <c r="N56" i="6" s="1"/>
  <c r="G64" i="6"/>
  <c r="I4" i="6" s="1"/>
  <c r="J75" i="6"/>
  <c r="O75" i="6" s="1"/>
  <c r="I75" i="6"/>
  <c r="N75" i="6" s="1"/>
  <c r="Q74" i="6"/>
  <c r="Q83" i="6" s="1"/>
  <c r="G74" i="6"/>
  <c r="M74" i="6"/>
  <c r="M83" i="6" s="1"/>
  <c r="H74" i="6"/>
  <c r="F83" i="6"/>
  <c r="I60" i="6"/>
  <c r="N60" i="6" s="1"/>
  <c r="J60" i="6"/>
  <c r="O60" i="6" s="1"/>
  <c r="K60" i="6"/>
  <c r="J78" i="6"/>
  <c r="O78" i="6" s="1"/>
  <c r="I78" i="6"/>
  <c r="N78" i="6" s="1"/>
  <c r="K78" i="6"/>
  <c r="S58" i="6"/>
  <c r="S57" i="6"/>
  <c r="K59" i="6"/>
  <c r="R59" i="6"/>
  <c r="S59" i="6" s="1"/>
  <c r="J76" i="6"/>
  <c r="O76" i="6" s="1"/>
  <c r="I76" i="6"/>
  <c r="N76" i="6" s="1"/>
  <c r="K76" i="6"/>
  <c r="I57" i="6"/>
  <c r="N57" i="6" s="1"/>
  <c r="J57" i="6"/>
  <c r="O57" i="6" s="1"/>
  <c r="O64" i="6" s="1"/>
  <c r="K57" i="6"/>
  <c r="I59" i="6"/>
  <c r="N59" i="6" s="1"/>
  <c r="J59" i="6"/>
  <c r="O59" i="6" s="1"/>
  <c r="H64" i="6"/>
  <c r="I77" i="6"/>
  <c r="N77" i="6" s="1"/>
  <c r="J77" i="6"/>
  <c r="O77" i="6" s="1"/>
  <c r="K77" i="6"/>
  <c r="N51" i="6"/>
  <c r="N21" i="6"/>
  <c r="F5" i="6"/>
  <c r="H7" i="6"/>
  <c r="R21" i="6"/>
  <c r="R51" i="6"/>
  <c r="G7" i="6"/>
  <c r="D16" i="3"/>
  <c r="N36" i="6"/>
  <c r="H14" i="3" l="1"/>
  <c r="I14" i="3" s="1"/>
  <c r="H23" i="3"/>
  <c r="I23" i="3" s="1"/>
  <c r="I8" i="3"/>
  <c r="I7" i="15"/>
  <c r="G37" i="3" s="1"/>
  <c r="J3" i="15"/>
  <c r="C35" i="16"/>
  <c r="G35" i="16"/>
  <c r="F35" i="16" s="1"/>
  <c r="D34" i="3" s="1"/>
  <c r="E34" i="3" s="1"/>
  <c r="D37" i="16"/>
  <c r="E36" i="16"/>
  <c r="F34" i="16"/>
  <c r="I64" i="6"/>
  <c r="I5" i="6"/>
  <c r="J5" i="6"/>
  <c r="R74" i="6"/>
  <c r="H83" i="6"/>
  <c r="I74" i="6"/>
  <c r="K74" i="6"/>
  <c r="K83" i="6" s="1"/>
  <c r="J74" i="6"/>
  <c r="G83" i="6"/>
  <c r="J4" i="6" s="1"/>
  <c r="J64" i="6"/>
  <c r="S56" i="6"/>
  <c r="S64" i="6" s="1"/>
  <c r="R64" i="6"/>
  <c r="N64" i="6"/>
  <c r="N67" i="6" s="1"/>
  <c r="K64" i="6"/>
  <c r="I16" i="3"/>
  <c r="F7" i="6"/>
  <c r="I33" i="3"/>
  <c r="D33" i="3"/>
  <c r="J7" i="15" l="1"/>
  <c r="K3" i="15"/>
  <c r="G36" i="16"/>
  <c r="D38" i="16"/>
  <c r="E37" i="16"/>
  <c r="G37" i="16" s="1"/>
  <c r="F37" i="16" s="1"/>
  <c r="C36" i="16"/>
  <c r="C37" i="16" s="1"/>
  <c r="H35" i="16"/>
  <c r="H36" i="16" s="1"/>
  <c r="N74" i="6"/>
  <c r="N83" i="6" s="1"/>
  <c r="I83" i="6"/>
  <c r="R67" i="6"/>
  <c r="S74" i="6"/>
  <c r="S83" i="6" s="1"/>
  <c r="R83" i="6"/>
  <c r="J7" i="6"/>
  <c r="G16" i="3"/>
  <c r="I7" i="6"/>
  <c r="F16" i="3"/>
  <c r="O74" i="6"/>
  <c r="O83" i="6" s="1"/>
  <c r="J83" i="6"/>
  <c r="E33" i="3"/>
  <c r="D18" i="3"/>
  <c r="D10" i="3" s="1"/>
  <c r="D6" i="3" l="1"/>
  <c r="D35" i="3" s="1"/>
  <c r="D40" i="3" s="1"/>
  <c r="D41" i="3" s="1"/>
  <c r="D42" i="3" s="1"/>
  <c r="E6" i="3"/>
  <c r="K7" i="15"/>
  <c r="L3" i="15"/>
  <c r="D39" i="16"/>
  <c r="E38" i="16"/>
  <c r="G38" i="16" s="1"/>
  <c r="F38" i="16" s="1"/>
  <c r="F36" i="16"/>
  <c r="H37" i="16"/>
  <c r="H38" i="16" s="1"/>
  <c r="I34" i="3"/>
  <c r="I18" i="3" s="1"/>
  <c r="C18" i="3"/>
  <c r="N86" i="6"/>
  <c r="R86" i="6"/>
  <c r="F33" i="3"/>
  <c r="E18" i="3"/>
  <c r="C10" i="3" l="1"/>
  <c r="E10" i="3"/>
  <c r="E35" i="3" s="1"/>
  <c r="E40" i="3" s="1"/>
  <c r="E41" i="3" s="1"/>
  <c r="E42" i="3" s="1"/>
  <c r="M3" i="15"/>
  <c r="L7" i="15"/>
  <c r="I10" i="3"/>
  <c r="I35" i="3"/>
  <c r="I40" i="3" s="1"/>
  <c r="I42" i="3" s="1"/>
  <c r="D40" i="16"/>
  <c r="E39" i="16"/>
  <c r="G39" i="16" s="1"/>
  <c r="H39" i="16" s="1"/>
  <c r="C38" i="16"/>
  <c r="C39" i="16" s="1"/>
  <c r="G33" i="3"/>
  <c r="C35" i="3" l="1"/>
  <c r="C40" i="3" s="1"/>
  <c r="C41" i="3" s="1"/>
  <c r="C42" i="3" s="1"/>
  <c r="F6" i="3"/>
  <c r="M7" i="15"/>
  <c r="N3" i="15"/>
  <c r="N7" i="15" s="1"/>
  <c r="E40" i="16"/>
  <c r="G40" i="16" s="1"/>
  <c r="F40" i="16" s="1"/>
  <c r="D41" i="16"/>
  <c r="F39" i="16"/>
  <c r="D42" i="16" l="1"/>
  <c r="E41" i="16"/>
  <c r="G41" i="16" s="1"/>
  <c r="C40" i="16"/>
  <c r="C41" i="16" s="1"/>
  <c r="H40" i="16"/>
  <c r="H41" i="16" s="1"/>
  <c r="F41" i="16" l="1"/>
  <c r="D43" i="16"/>
  <c r="E42" i="16"/>
  <c r="G42" i="16" s="1"/>
  <c r="F42" i="16" s="1"/>
  <c r="H42" i="16" l="1"/>
  <c r="D44" i="16"/>
  <c r="E43" i="16"/>
  <c r="G43" i="16" s="1"/>
  <c r="F43" i="16" s="1"/>
  <c r="C42" i="16"/>
  <c r="C43" i="16" s="1"/>
  <c r="E44" i="16" l="1"/>
  <c r="G44" i="16" s="1"/>
  <c r="F44" i="16" s="1"/>
  <c r="D45" i="16"/>
  <c r="H43" i="16"/>
  <c r="H44" i="16" s="1"/>
  <c r="E45" i="16" l="1"/>
  <c r="G45" i="16" s="1"/>
  <c r="F45" i="16" s="1"/>
  <c r="D46" i="16"/>
  <c r="C44" i="16"/>
  <c r="C45" i="16" s="1"/>
  <c r="E46" i="16" l="1"/>
  <c r="G46" i="16" s="1"/>
  <c r="F46" i="16" s="1"/>
  <c r="D47" i="16"/>
  <c r="H45" i="16"/>
  <c r="H46" i="16" s="1"/>
  <c r="E47" i="16" l="1"/>
  <c r="G47" i="16" s="1"/>
  <c r="F47" i="16" s="1"/>
  <c r="D48" i="16"/>
  <c r="C46" i="16"/>
  <c r="C47" i="16" s="1"/>
  <c r="H47" i="16" l="1"/>
  <c r="E48" i="16"/>
  <c r="G48" i="16" s="1"/>
  <c r="F48" i="16" s="1"/>
  <c r="D49" i="16"/>
  <c r="H48" i="16" l="1"/>
  <c r="D50" i="16"/>
  <c r="E49" i="16"/>
  <c r="G49" i="16" s="1"/>
  <c r="F49" i="16" s="1"/>
  <c r="C48" i="16"/>
  <c r="C49" i="16" s="1"/>
  <c r="D51" i="16" l="1"/>
  <c r="E50" i="16"/>
  <c r="G50" i="16" s="1"/>
  <c r="F50" i="16" s="1"/>
  <c r="C50" i="16"/>
  <c r="H49" i="16"/>
  <c r="H50" i="16" s="1"/>
  <c r="D52" i="16" l="1"/>
  <c r="E51" i="16"/>
  <c r="G51" i="16" s="1"/>
  <c r="F51" i="16" s="1"/>
  <c r="D53" i="16" l="1"/>
  <c r="E52" i="16"/>
  <c r="G52" i="16" s="1"/>
  <c r="F52" i="16" s="1"/>
  <c r="C51" i="16"/>
  <c r="C52" i="16" s="1"/>
  <c r="H51" i="16"/>
  <c r="H52" i="16" s="1"/>
  <c r="E53" i="16" l="1"/>
  <c r="G53" i="16" s="1"/>
  <c r="F53" i="16" s="1"/>
  <c r="D54" i="16"/>
  <c r="C53" i="16" l="1"/>
  <c r="C54" i="16" s="1"/>
  <c r="D55" i="16"/>
  <c r="E54" i="16"/>
  <c r="G54" i="16" s="1"/>
  <c r="F54" i="16" s="1"/>
  <c r="H53" i="16"/>
  <c r="H54" i="16" l="1"/>
  <c r="E55" i="16"/>
  <c r="G55" i="16" s="1"/>
  <c r="F55" i="16" s="1"/>
  <c r="D56" i="16"/>
  <c r="C55" i="16"/>
  <c r="E56" i="16" l="1"/>
  <c r="G56" i="16" s="1"/>
  <c r="F56" i="16" s="1"/>
  <c r="D57" i="16"/>
  <c r="H55" i="16"/>
  <c r="H56" i="16" s="1"/>
  <c r="D58" i="16" l="1"/>
  <c r="E57" i="16"/>
  <c r="G57" i="16" s="1"/>
  <c r="F57" i="16" s="1"/>
  <c r="H57" i="16"/>
  <c r="C56" i="16"/>
  <c r="C57" i="16" s="1"/>
  <c r="E58" i="16" l="1"/>
  <c r="G58" i="16" s="1"/>
  <c r="F58" i="16" s="1"/>
  <c r="D59" i="16"/>
  <c r="E59" i="16" l="1"/>
  <c r="G59" i="16" s="1"/>
  <c r="D60" i="16"/>
  <c r="C58" i="16"/>
  <c r="C59" i="16" s="1"/>
  <c r="H58" i="16"/>
  <c r="H59" i="16" l="1"/>
  <c r="E60" i="16"/>
  <c r="G60" i="16" s="1"/>
  <c r="F60" i="16" s="1"/>
  <c r="D61" i="16"/>
  <c r="F59" i="16"/>
  <c r="C60" i="16" l="1"/>
  <c r="C61" i="16" s="1"/>
  <c r="D62" i="16"/>
  <c r="E61" i="16"/>
  <c r="G61" i="16" s="1"/>
  <c r="H60" i="16"/>
  <c r="H61" i="16" s="1"/>
  <c r="F61" i="16" l="1"/>
  <c r="F34" i="3" s="1"/>
  <c r="F18" i="3" s="1"/>
  <c r="F10" i="3" s="1"/>
  <c r="F35" i="3" s="1"/>
  <c r="F40" i="3" s="1"/>
  <c r="F41" i="3" s="1"/>
  <c r="F42" i="3" s="1"/>
  <c r="G34" i="3"/>
  <c r="G18" i="3" s="1"/>
  <c r="G10" i="3" s="1"/>
  <c r="G35" i="3" s="1"/>
  <c r="G40" i="3" s="1"/>
  <c r="G41" i="3" s="1"/>
  <c r="G42" i="3" s="1"/>
  <c r="E62" i="16"/>
  <c r="D63" i="16"/>
  <c r="D64" i="16" l="1"/>
  <c r="E63" i="16"/>
  <c r="C62" i="16"/>
  <c r="G62" i="16"/>
  <c r="G63" i="16" l="1"/>
  <c r="F63" i="16" s="1"/>
  <c r="C63" i="16"/>
  <c r="F62" i="16"/>
  <c r="H62" i="16"/>
  <c r="H63" i="16" s="1"/>
  <c r="D65" i="16"/>
  <c r="E64" i="16"/>
  <c r="D66" i="16" l="1"/>
  <c r="E65" i="16"/>
  <c r="G64" i="16"/>
  <c r="F64" i="16" s="1"/>
  <c r="C64" i="16"/>
  <c r="H64" i="16"/>
  <c r="G65" i="16" l="1"/>
  <c r="F65" i="16" s="1"/>
  <c r="C65" i="16"/>
  <c r="E66" i="16"/>
  <c r="D67" i="16"/>
  <c r="G66" i="16" l="1"/>
  <c r="F66" i="16" s="1"/>
  <c r="C66" i="16"/>
  <c r="E67" i="16"/>
  <c r="D68" i="16"/>
  <c r="H65" i="16"/>
  <c r="H66" i="16" s="1"/>
  <c r="D69" i="16" l="1"/>
  <c r="E68" i="16"/>
  <c r="G67" i="16"/>
  <c r="F67" i="16" s="1"/>
  <c r="C67" i="16"/>
  <c r="H67" i="16"/>
  <c r="G68" i="16" l="1"/>
  <c r="F68" i="16" s="1"/>
  <c r="C68" i="16"/>
  <c r="D70" i="16"/>
  <c r="E69" i="16"/>
  <c r="E70" i="16" l="1"/>
  <c r="D71" i="16"/>
  <c r="C69" i="16"/>
  <c r="G69" i="16"/>
  <c r="F69" i="16" s="1"/>
  <c r="H68" i="16"/>
  <c r="H69" i="16" s="1"/>
  <c r="G70" i="16" l="1"/>
  <c r="F70" i="16" s="1"/>
  <c r="C70" i="16"/>
  <c r="E71" i="16"/>
  <c r="D72" i="16"/>
  <c r="D73" i="16" l="1"/>
  <c r="E72" i="16"/>
  <c r="G71" i="16"/>
  <c r="F71" i="16" s="1"/>
  <c r="C71" i="16"/>
  <c r="H70" i="16"/>
  <c r="H71" i="16" s="1"/>
  <c r="D74" i="16" l="1"/>
  <c r="E73" i="16"/>
  <c r="C72" i="16"/>
  <c r="G72" i="16"/>
  <c r="F72" i="16" s="1"/>
  <c r="H72" i="16"/>
  <c r="C73" i="16" l="1"/>
  <c r="G73" i="16"/>
  <c r="F73" i="16" s="1"/>
  <c r="D75" i="16"/>
  <c r="E74" i="16"/>
  <c r="C74" i="16" l="1"/>
  <c r="G74" i="16"/>
  <c r="F74" i="16" s="1"/>
  <c r="D76" i="16"/>
  <c r="E75" i="16"/>
  <c r="H73" i="16"/>
  <c r="H74" i="16" s="1"/>
  <c r="C75" i="16" l="1"/>
  <c r="G75" i="16"/>
  <c r="F75" i="16" s="1"/>
  <c r="D77" i="16"/>
  <c r="E76" i="16"/>
  <c r="H75" i="16" l="1"/>
  <c r="G76" i="16"/>
  <c r="F76" i="16" s="1"/>
  <c r="C76" i="16"/>
  <c r="D78" i="16"/>
  <c r="E77" i="16"/>
  <c r="H76" i="16" l="1"/>
  <c r="C77" i="16"/>
  <c r="G77" i="16"/>
  <c r="F77" i="16" s="1"/>
  <c r="D79" i="16"/>
  <c r="E78" i="16"/>
  <c r="D80" i="16" l="1"/>
  <c r="E79" i="16"/>
  <c r="G78" i="16"/>
  <c r="F78" i="16" s="1"/>
  <c r="C78" i="16"/>
  <c r="H77" i="16"/>
  <c r="H78" i="16" l="1"/>
  <c r="G79" i="16"/>
  <c r="F79" i="16" s="1"/>
  <c r="C79" i="16"/>
  <c r="D81" i="16"/>
  <c r="E80" i="16"/>
  <c r="G80" i="16" l="1"/>
  <c r="F80" i="16" s="1"/>
  <c r="C80" i="16"/>
  <c r="D82" i="16"/>
  <c r="E81" i="16"/>
  <c r="H79" i="16"/>
  <c r="H80" i="16" s="1"/>
  <c r="E82" i="16" l="1"/>
  <c r="D83" i="16"/>
  <c r="C81" i="16"/>
  <c r="G81" i="16"/>
  <c r="F81" i="16" s="1"/>
  <c r="D84" i="16" l="1"/>
  <c r="E83" i="16"/>
  <c r="G82" i="16"/>
  <c r="F82" i="16" s="1"/>
  <c r="C82" i="16"/>
  <c r="H81" i="16"/>
  <c r="H82" i="16" s="1"/>
  <c r="H83" i="16" l="1"/>
  <c r="G83" i="16"/>
  <c r="F83" i="16" s="1"/>
  <c r="C83" i="16"/>
  <c r="D85" i="16"/>
  <c r="E84" i="16"/>
  <c r="E85" i="16" l="1"/>
  <c r="D86" i="16"/>
  <c r="C84" i="16"/>
  <c r="G84" i="16"/>
  <c r="F84" i="16" s="1"/>
  <c r="H84" i="16"/>
  <c r="E86" i="16" l="1"/>
  <c r="D87" i="16"/>
  <c r="C85" i="16"/>
  <c r="G85" i="16"/>
  <c r="F85" i="16" s="1"/>
  <c r="E87" i="16" l="1"/>
  <c r="D88" i="16"/>
  <c r="C86" i="16"/>
  <c r="G86" i="16"/>
  <c r="F86" i="16" s="1"/>
  <c r="H85" i="16"/>
  <c r="H86" i="16" s="1"/>
  <c r="D89" i="16" l="1"/>
  <c r="E88" i="16"/>
  <c r="G87" i="16"/>
  <c r="F87" i="16" s="1"/>
  <c r="C87" i="16"/>
  <c r="H87" i="16" l="1"/>
  <c r="G88" i="16"/>
  <c r="F88" i="16" s="1"/>
  <c r="C88" i="16"/>
  <c r="E89" i="16"/>
  <c r="D90" i="16"/>
  <c r="E90" i="16" l="1"/>
  <c r="D91" i="16"/>
  <c r="C89" i="16"/>
  <c r="G89" i="16"/>
  <c r="F89" i="16" s="1"/>
  <c r="H88" i="16"/>
  <c r="H89" i="16" s="1"/>
  <c r="D92" i="16" l="1"/>
  <c r="E91" i="16"/>
  <c r="C90" i="16"/>
  <c r="G90" i="16"/>
  <c r="F90" i="16" s="1"/>
  <c r="G91" i="16" l="1"/>
  <c r="F91" i="16" s="1"/>
  <c r="C91" i="16"/>
  <c r="D93" i="16"/>
  <c r="E92" i="16"/>
  <c r="H90" i="16"/>
  <c r="H91" i="16" s="1"/>
  <c r="G92" i="16" l="1"/>
  <c r="F92" i="16" s="1"/>
  <c r="C92" i="16"/>
  <c r="D94" i="16"/>
  <c r="E93" i="16"/>
  <c r="C93" i="16" l="1"/>
  <c r="G93" i="16"/>
  <c r="F93" i="16" s="1"/>
  <c r="E94" i="16"/>
  <c r="D95" i="16"/>
  <c r="H92" i="16"/>
  <c r="H93" i="16" l="1"/>
  <c r="H94" i="16" s="1"/>
  <c r="D96" i="16"/>
  <c r="E95" i="16"/>
  <c r="C94" i="16"/>
  <c r="G94" i="16"/>
  <c r="F94" i="16" s="1"/>
  <c r="H95" i="16" l="1"/>
  <c r="E96" i="16"/>
  <c r="D97" i="16"/>
  <c r="C95" i="16"/>
  <c r="G95" i="16"/>
  <c r="F95" i="16" s="1"/>
  <c r="G96" i="16" l="1"/>
  <c r="F96" i="16" s="1"/>
  <c r="C96" i="16"/>
  <c r="D98" i="16"/>
  <c r="E97" i="16"/>
  <c r="G97" i="16" l="1"/>
  <c r="F97" i="16" s="1"/>
  <c r="C97" i="16"/>
  <c r="E98" i="16"/>
  <c r="D99" i="16"/>
  <c r="H96" i="16"/>
  <c r="E99" i="16" l="1"/>
  <c r="D100" i="16"/>
  <c r="H97" i="16"/>
  <c r="C98" i="16"/>
  <c r="G98" i="16"/>
  <c r="F98" i="16" s="1"/>
  <c r="E100" i="16" l="1"/>
  <c r="D101" i="16"/>
  <c r="G99" i="16"/>
  <c r="F99" i="16" s="1"/>
  <c r="C99" i="16"/>
  <c r="H98" i="16"/>
  <c r="H99" i="16" s="1"/>
  <c r="D102" i="16" l="1"/>
  <c r="E101" i="16"/>
  <c r="C100" i="16"/>
  <c r="G100" i="16"/>
  <c r="F100" i="16" s="1"/>
  <c r="C101" i="16" l="1"/>
  <c r="G101" i="16"/>
  <c r="F101" i="16" s="1"/>
  <c r="D103" i="16"/>
  <c r="E102" i="16"/>
  <c r="H100" i="16"/>
  <c r="H101" i="16" s="1"/>
  <c r="C102" i="16" l="1"/>
  <c r="G102" i="16"/>
  <c r="F102" i="16" s="1"/>
  <c r="H102" i="16"/>
  <c r="D104" i="16"/>
  <c r="E103" i="16"/>
  <c r="C103" i="16" l="1"/>
  <c r="G103" i="16"/>
  <c r="F103" i="16" s="1"/>
  <c r="D105" i="16"/>
  <c r="E104" i="16"/>
  <c r="D106" i="16" l="1"/>
  <c r="E105" i="16"/>
  <c r="H103" i="16"/>
  <c r="C104" i="16"/>
  <c r="G104" i="16"/>
  <c r="F104" i="16" s="1"/>
  <c r="H104" i="16" l="1"/>
  <c r="H105" i="16" s="1"/>
  <c r="C105" i="16"/>
  <c r="G105" i="16"/>
  <c r="F105" i="16" s="1"/>
  <c r="D107" i="16"/>
  <c r="E106" i="16"/>
  <c r="E107" i="16" l="1"/>
  <c r="D108" i="16"/>
  <c r="C106" i="16"/>
  <c r="G106" i="16"/>
  <c r="F106" i="16" s="1"/>
  <c r="H106" i="16" l="1"/>
  <c r="E108" i="16"/>
  <c r="D109" i="16"/>
  <c r="G107" i="16"/>
  <c r="F107" i="16" s="1"/>
  <c r="C107" i="16"/>
  <c r="D110" i="16" l="1"/>
  <c r="E109" i="16"/>
  <c r="G108" i="16"/>
  <c r="F108" i="16" s="1"/>
  <c r="C108" i="16"/>
  <c r="H107" i="16"/>
  <c r="H108" i="16" s="1"/>
  <c r="C109" i="16" l="1"/>
  <c r="G109" i="16"/>
  <c r="F109" i="16" s="1"/>
  <c r="H109" i="16"/>
  <c r="E110" i="16"/>
  <c r="D111" i="16"/>
  <c r="D112" i="16" l="1"/>
  <c r="E111" i="16"/>
  <c r="G110" i="16"/>
  <c r="F110" i="16" s="1"/>
  <c r="C110" i="16"/>
  <c r="C111" i="16" l="1"/>
  <c r="G111" i="16"/>
  <c r="F111" i="16" s="1"/>
  <c r="E112" i="16"/>
  <c r="D113" i="16"/>
  <c r="H110" i="16"/>
  <c r="H111" i="16" s="1"/>
  <c r="H112" i="16" l="1"/>
  <c r="D114" i="16"/>
  <c r="E113" i="16"/>
  <c r="G112" i="16"/>
  <c r="F112" i="16" s="1"/>
  <c r="C112" i="16"/>
  <c r="H113" i="16" l="1"/>
  <c r="C113" i="16"/>
  <c r="G113" i="16"/>
  <c r="F113" i="16" s="1"/>
  <c r="E114" i="16"/>
  <c r="D115" i="16"/>
  <c r="E115" i="16" l="1"/>
  <c r="D116" i="16"/>
  <c r="G114" i="16"/>
  <c r="F114" i="16" s="1"/>
  <c r="C114" i="16"/>
  <c r="H114" i="16"/>
  <c r="E116" i="16" l="1"/>
  <c r="D117" i="16"/>
  <c r="G115" i="16"/>
  <c r="F115" i="16" s="1"/>
  <c r="C115" i="16"/>
  <c r="D118" i="16" l="1"/>
  <c r="E117" i="16"/>
  <c r="G116" i="16"/>
  <c r="F116" i="16" s="1"/>
  <c r="C116" i="16"/>
  <c r="H115" i="16"/>
  <c r="H116" i="16" s="1"/>
  <c r="G117" i="16" l="1"/>
  <c r="F117" i="16" s="1"/>
  <c r="C117" i="16"/>
  <c r="E118" i="16"/>
  <c r="D119" i="16"/>
  <c r="E119" i="16" l="1"/>
  <c r="D120" i="16"/>
  <c r="G118" i="16"/>
  <c r="F118" i="16" s="1"/>
  <c r="C118" i="16"/>
  <c r="H117" i="16"/>
  <c r="H118" i="16" s="1"/>
  <c r="E120" i="16" l="1"/>
  <c r="D121" i="16"/>
  <c r="C119" i="16"/>
  <c r="G119" i="16"/>
  <c r="F119" i="16" s="1"/>
  <c r="H119" i="16" l="1"/>
  <c r="E121" i="16"/>
  <c r="D122" i="16"/>
  <c r="G120" i="16"/>
  <c r="F120" i="16" s="1"/>
  <c r="C120" i="16"/>
  <c r="E122" i="16" l="1"/>
  <c r="D123" i="16"/>
  <c r="G121" i="16"/>
  <c r="F121" i="16" s="1"/>
  <c r="C121" i="16"/>
  <c r="H120" i="16"/>
  <c r="H121" i="16" s="1"/>
  <c r="E123" i="16" l="1"/>
  <c r="D124" i="16"/>
  <c r="C122" i="16"/>
  <c r="G122" i="16"/>
  <c r="F122" i="16" s="1"/>
  <c r="D125" i="16" l="1"/>
  <c r="E124" i="16"/>
  <c r="C123" i="16"/>
  <c r="G123" i="16"/>
  <c r="F123" i="16" s="1"/>
  <c r="H122" i="16"/>
  <c r="H123" i="16" s="1"/>
  <c r="G124" i="16" l="1"/>
  <c r="F124" i="16" s="1"/>
  <c r="C124" i="16"/>
  <c r="E125" i="16"/>
  <c r="D126" i="16"/>
  <c r="E126" i="16" l="1"/>
  <c r="D127" i="16"/>
  <c r="E127" i="16" s="1"/>
  <c r="H124" i="16"/>
  <c r="G125" i="16"/>
  <c r="F125" i="16" s="1"/>
  <c r="C125" i="16"/>
  <c r="C126" i="16" l="1"/>
  <c r="G126" i="16"/>
  <c r="F126" i="16" s="1"/>
  <c r="H125" i="16"/>
  <c r="H126" i="16" s="1"/>
  <c r="H127" i="16" s="1"/>
  <c r="G127" i="16"/>
  <c r="C127" i="16"/>
  <c r="E31" i="16"/>
  <c r="F127" i="16" l="1"/>
  <c r="F31" i="16" s="1"/>
  <c r="J31" i="16" s="1"/>
  <c r="G31" i="16"/>
  <c r="H31" i="16" s="1"/>
</calcChain>
</file>

<file path=xl/sharedStrings.xml><?xml version="1.0" encoding="utf-8"?>
<sst xmlns="http://schemas.openxmlformats.org/spreadsheetml/2006/main" count="344" uniqueCount="188">
  <si>
    <t>Responsable SAV</t>
  </si>
  <si>
    <t>Gardien</t>
  </si>
  <si>
    <t>Electricité</t>
  </si>
  <si>
    <t>Eau</t>
  </si>
  <si>
    <t>Syndic</t>
  </si>
  <si>
    <t>Autre</t>
  </si>
  <si>
    <t>fibre</t>
  </si>
  <si>
    <t>charge brut annuel</t>
  </si>
  <si>
    <t>frais maitenance</t>
  </si>
  <si>
    <t>MEDIAET</t>
  </si>
  <si>
    <t>Saphir</t>
  </si>
  <si>
    <t>incubateur</t>
  </si>
  <si>
    <t>ExpressFm</t>
  </si>
  <si>
    <t>prix annuel</t>
  </si>
  <si>
    <t>3 Femmes de Service</t>
  </si>
  <si>
    <t>Frais entretien</t>
  </si>
  <si>
    <t>MEDIANET Actuel</t>
  </si>
  <si>
    <t>Loyé</t>
  </si>
  <si>
    <t>Assistante</t>
  </si>
  <si>
    <t>Assitante</t>
  </si>
  <si>
    <t>2 Femmes de Service</t>
  </si>
  <si>
    <t>Télécom</t>
  </si>
  <si>
    <t xml:space="preserve">Géant </t>
  </si>
  <si>
    <t>total</t>
  </si>
  <si>
    <t>Assurance</t>
  </si>
  <si>
    <t>Tridevs</t>
  </si>
  <si>
    <t>Surface net bureau</t>
  </si>
  <si>
    <t>Reserv</t>
  </si>
  <si>
    <t>Mobility App</t>
  </si>
  <si>
    <t>Bigdeal</t>
  </si>
  <si>
    <t>LightResa</t>
  </si>
  <si>
    <t>Eclairage</t>
  </si>
  <si>
    <t>Technosoft</t>
  </si>
  <si>
    <t>X</t>
  </si>
  <si>
    <t>Cout local 20m2</t>
  </si>
  <si>
    <t>Sol</t>
  </si>
  <si>
    <t>Papier pent</t>
  </si>
  <si>
    <t>Salon</t>
  </si>
  <si>
    <t>Poufs</t>
  </si>
  <si>
    <t>Poduits entretien</t>
  </si>
  <si>
    <t>Meuble de rangement</t>
  </si>
  <si>
    <t xml:space="preserve">Table de reunion </t>
  </si>
  <si>
    <t>Tableau en verre</t>
  </si>
  <si>
    <t>rideau</t>
  </si>
  <si>
    <t>climatiseur</t>
  </si>
  <si>
    <t>bureaux de travail &amp;chaises</t>
  </si>
  <si>
    <t xml:space="preserve">Porte </t>
  </si>
  <si>
    <t>Alluminum</t>
  </si>
  <si>
    <t>Cout Accueil</t>
  </si>
  <si>
    <t>Desk acceuil</t>
  </si>
  <si>
    <t>Salons</t>
  </si>
  <si>
    <t>Luminaire</t>
  </si>
  <si>
    <t>Climatieur</t>
  </si>
  <si>
    <t>Autre Décoration</t>
  </si>
  <si>
    <t>Gazon</t>
  </si>
  <si>
    <t>Cout  Terasse acueil</t>
  </si>
  <si>
    <t>Table haute</t>
  </si>
  <si>
    <t>Paravant</t>
  </si>
  <si>
    <t>uminaire</t>
  </si>
  <si>
    <t>autre décoration</t>
  </si>
  <si>
    <t>luminaire</t>
  </si>
  <si>
    <t>poufs</t>
  </si>
  <si>
    <t>Cout  Terasse reception</t>
  </si>
  <si>
    <t>Abris</t>
  </si>
  <si>
    <t>Bar évent</t>
  </si>
  <si>
    <t>Restorant</t>
  </si>
  <si>
    <t>Forfait</t>
  </si>
  <si>
    <t>Cuisine</t>
  </si>
  <si>
    <t>forfait</t>
  </si>
  <si>
    <t>nomade/ mois</t>
  </si>
  <si>
    <t xml:space="preserve">Prix </t>
  </si>
  <si>
    <t>Location</t>
  </si>
  <si>
    <t>Surface net bureaux m2</t>
  </si>
  <si>
    <t>Surface avec espace commun m2</t>
  </si>
  <si>
    <t xml:space="preserve">Loction </t>
  </si>
  <si>
    <t>Total des produits d'exploitation</t>
  </si>
  <si>
    <t>Charges de personnel</t>
  </si>
  <si>
    <t>Autres charges d'exploitation</t>
  </si>
  <si>
    <t xml:space="preserve">Prix m2 max </t>
  </si>
  <si>
    <t>Prix/ m2 min</t>
  </si>
  <si>
    <t>Domiciliation /an</t>
  </si>
  <si>
    <t>Evant 2/an</t>
  </si>
  <si>
    <t>Event/an</t>
  </si>
  <si>
    <t>nomade/ heure /an</t>
  </si>
  <si>
    <t>Mat</t>
  </si>
  <si>
    <t>NOM ET PRENOM</t>
  </si>
  <si>
    <t>Salaire Brut</t>
  </si>
  <si>
    <t>Base CNSS / Ret, CNSS</t>
  </si>
  <si>
    <t>0001</t>
  </si>
  <si>
    <t>0002</t>
  </si>
  <si>
    <t>0003</t>
  </si>
  <si>
    <t>0004</t>
  </si>
  <si>
    <t>0005</t>
  </si>
  <si>
    <t>ACC</t>
  </si>
  <si>
    <t>TFP+FOP</t>
  </si>
  <si>
    <t>NET /Mois</t>
  </si>
  <si>
    <t>0006</t>
  </si>
  <si>
    <t>0007</t>
  </si>
  <si>
    <t xml:space="preserve">annuel  </t>
  </si>
  <si>
    <t>Amenagement</t>
  </si>
  <si>
    <t>Mobilier et Mat Bureaux</t>
  </si>
  <si>
    <t>10 ans</t>
  </si>
  <si>
    <t>5 ans</t>
  </si>
  <si>
    <t xml:space="preserve">RESULTAT </t>
  </si>
  <si>
    <t>droits et taxes</t>
  </si>
  <si>
    <t>Charges Financiéres nettes</t>
  </si>
  <si>
    <t>Impots</t>
  </si>
  <si>
    <t>Loyer</t>
  </si>
  <si>
    <t>CHARGES D'EXPLOITATION</t>
  </si>
  <si>
    <t>Dotation aux amortissements   *   Total investissement</t>
  </si>
  <si>
    <t>Amortissement annuel</t>
  </si>
  <si>
    <t>RESULTAT NET</t>
  </si>
  <si>
    <t>Autre  +Services exterieurs + Comptabilité</t>
  </si>
  <si>
    <t>Honoraires avocat +CAC</t>
  </si>
  <si>
    <t>MEDIANET SA</t>
  </si>
  <si>
    <t>SOLDE</t>
  </si>
  <si>
    <t>CNSS</t>
  </si>
  <si>
    <t>montant de l'emprunt * taux_emprunt / (1-(1+taux emprunt)^ -durée en année) soit: Calculer annuité constante</t>
  </si>
  <si>
    <t>AVANCE</t>
  </si>
  <si>
    <t>Montant du Credit</t>
  </si>
  <si>
    <t>A saisir</t>
  </si>
  <si>
    <t>TMM</t>
  </si>
  <si>
    <t>Interrets</t>
  </si>
  <si>
    <t>Taux interréts</t>
  </si>
  <si>
    <t>Anneés de remboursement</t>
  </si>
  <si>
    <t>ans</t>
  </si>
  <si>
    <t>Mois de remboursement</t>
  </si>
  <si>
    <t>Date de début remboursment</t>
  </si>
  <si>
    <t>Date fin remboursment</t>
  </si>
  <si>
    <t>montant de l'emprunt * taux_emprunt</t>
  </si>
  <si>
    <t xml:space="preserve"> taux_emprunt</t>
  </si>
  <si>
    <t>(1+taux emprunt)</t>
  </si>
  <si>
    <t>(1+taux emprunt)^ -durée en année</t>
  </si>
  <si>
    <t>(1-(1+taux emprunt)^ -durée en année)</t>
  </si>
  <si>
    <t>Montant à rembourser PAR AN</t>
  </si>
  <si>
    <t>Montant TOTAL à rembourser</t>
  </si>
  <si>
    <t>Montant TOTAL à rembourser par mois</t>
  </si>
  <si>
    <t>PRINCIPAL</t>
  </si>
  <si>
    <t>INTERETS</t>
  </si>
  <si>
    <t>ANNUTE</t>
  </si>
  <si>
    <t>JERBI MOHAMED</t>
  </si>
  <si>
    <t>Salaire Brut annuel</t>
  </si>
  <si>
    <t>Annuel</t>
  </si>
  <si>
    <t>Impot mensuel</t>
  </si>
  <si>
    <t>TR</t>
  </si>
  <si>
    <t>EQUIPE GESTION PROJET</t>
  </si>
  <si>
    <t>calcule cnss</t>
  </si>
  <si>
    <t xml:space="preserve">Charges financiéres </t>
  </si>
  <si>
    <t>mois</t>
  </si>
  <si>
    <t>0008</t>
  </si>
  <si>
    <t>0009</t>
  </si>
  <si>
    <t>0010</t>
  </si>
  <si>
    <t>AUGMENTATION ANNUELLE DE 5%</t>
  </si>
  <si>
    <t>Variation des stocks produit Fini</t>
  </si>
  <si>
    <t>Variation des stocks matiére</t>
  </si>
  <si>
    <t>Achats Consomées</t>
  </si>
  <si>
    <t>cout de l'heure</t>
  </si>
  <si>
    <t>RESULTAT BRUT</t>
  </si>
  <si>
    <t>Sousrtraitance</t>
  </si>
  <si>
    <t>frais de déplacement</t>
  </si>
  <si>
    <t>frais de communication</t>
  </si>
  <si>
    <t>publicite et communication</t>
  </si>
  <si>
    <t>voyages missions</t>
  </si>
  <si>
    <t>PLAN D'AFFAIRES</t>
  </si>
  <si>
    <t>SEUILLE DE RENTABILITE</t>
  </si>
  <si>
    <t>3 ans</t>
  </si>
  <si>
    <t>Materiel de transport</t>
  </si>
  <si>
    <t>Analyste des données</t>
  </si>
  <si>
    <t>Livreur</t>
  </si>
  <si>
    <t>Ressource humaine(RH)</t>
  </si>
  <si>
    <t>Responsable marketing</t>
  </si>
  <si>
    <t>Gérant: Développeur de logiciel</t>
  </si>
  <si>
    <t>Développeur de logiciel (Backend)</t>
  </si>
  <si>
    <t>Développeur de logiciel (Fullstack)</t>
  </si>
  <si>
    <t>Développeur de logiciel (Frontend)</t>
  </si>
  <si>
    <t>Responsable de sécurité (Cyber Security)</t>
  </si>
  <si>
    <t>Responsable de sécurité (Cyber security)</t>
  </si>
  <si>
    <t>Développeur embarqué (IOT)</t>
  </si>
  <si>
    <r>
      <t>Licences logicielles</t>
    </r>
    <r>
      <rPr>
        <sz val="14"/>
        <color rgb="FF000000"/>
        <rFont val="Roboto"/>
      </rPr>
      <t xml:space="preserve"> </t>
    </r>
  </si>
  <si>
    <t>frais g-fraos amenagment-licence</t>
  </si>
  <si>
    <t>ordinateur+serveur</t>
  </si>
  <si>
    <t>vip</t>
  </si>
  <si>
    <t xml:space="preserve">light </t>
  </si>
  <si>
    <t xml:space="preserve">utulisateur </t>
  </si>
  <si>
    <t>nature abonnement</t>
  </si>
  <si>
    <t>frais</t>
  </si>
  <si>
    <t xml:space="preserve">abonnement </t>
  </si>
  <si>
    <t>marge de progression de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</si>
</sst>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22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Roboto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2" xfId="0" applyBorder="1"/>
    <xf numFmtId="1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1" fillId="0" borderId="2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2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indent="2"/>
    </xf>
    <xf numFmtId="0" fontId="11" fillId="4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3" fontId="0" fillId="0" borderId="0" xfId="0" applyNumberFormat="1"/>
    <xf numFmtId="3" fontId="11" fillId="4" borderId="3" xfId="0" applyNumberFormat="1" applyFont="1" applyFill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3" fontId="8" fillId="0" borderId="3" xfId="0" applyNumberFormat="1" applyFont="1" applyBorder="1"/>
    <xf numFmtId="0" fontId="9" fillId="2" borderId="3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10" fillId="8" borderId="4" xfId="0" applyFont="1" applyFill="1" applyBorder="1" applyAlignment="1">
      <alignment horizontal="left"/>
    </xf>
    <xf numFmtId="3" fontId="10" fillId="8" borderId="4" xfId="0" applyNumberFormat="1" applyFont="1" applyFill="1" applyBorder="1" applyAlignment="1">
      <alignment horizontal="right" wrapText="1"/>
    </xf>
    <xf numFmtId="0" fontId="10" fillId="0" borderId="5" xfId="0" applyFont="1" applyBorder="1" applyAlignment="1">
      <alignment horizontal="right"/>
    </xf>
    <xf numFmtId="3" fontId="8" fillId="0" borderId="3" xfId="0" applyNumberFormat="1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3" fontId="10" fillId="0" borderId="6" xfId="0" applyNumberFormat="1" applyFont="1" applyBorder="1" applyAlignment="1">
      <alignment horizontal="right" wrapText="1"/>
    </xf>
    <xf numFmtId="0" fontId="10" fillId="10" borderId="4" xfId="0" applyFont="1" applyFill="1" applyBorder="1" applyAlignment="1">
      <alignment horizontal="left"/>
    </xf>
    <xf numFmtId="3" fontId="10" fillId="10" borderId="4" xfId="0" applyNumberFormat="1" applyFont="1" applyFill="1" applyBorder="1" applyAlignment="1">
      <alignment horizontal="right"/>
    </xf>
    <xf numFmtId="0" fontId="11" fillId="10" borderId="4" xfId="0" applyFont="1" applyFill="1" applyBorder="1" applyAlignment="1">
      <alignment horizontal="left"/>
    </xf>
    <xf numFmtId="3" fontId="11" fillId="10" borderId="4" xfId="0" applyNumberFormat="1" applyFont="1" applyFill="1" applyBorder="1" applyAlignment="1">
      <alignment horizontal="right"/>
    </xf>
    <xf numFmtId="3" fontId="0" fillId="0" borderId="10" xfId="0" applyNumberFormat="1" applyBorder="1"/>
    <xf numFmtId="0" fontId="14" fillId="2" borderId="0" xfId="0" applyFont="1" applyFill="1"/>
    <xf numFmtId="0" fontId="15" fillId="6" borderId="0" xfId="0" applyFont="1" applyFill="1"/>
    <xf numFmtId="0" fontId="6" fillId="6" borderId="0" xfId="0" applyFont="1" applyFill="1"/>
    <xf numFmtId="0" fontId="16" fillId="13" borderId="0" xfId="0" applyFont="1" applyFill="1"/>
    <xf numFmtId="0" fontId="0" fillId="13" borderId="0" xfId="0" applyFill="1"/>
    <xf numFmtId="0" fontId="16" fillId="0" borderId="0" xfId="0" applyFont="1"/>
    <xf numFmtId="165" fontId="5" fillId="6" borderId="0" xfId="0" applyNumberFormat="1" applyFont="1" applyFill="1"/>
    <xf numFmtId="165" fontId="1" fillId="13" borderId="0" xfId="0" applyNumberFormat="1" applyFont="1" applyFill="1"/>
    <xf numFmtId="10" fontId="1" fillId="0" borderId="0" xfId="0" applyNumberFormat="1" applyFont="1"/>
    <xf numFmtId="10" fontId="0" fillId="0" borderId="0" xfId="0" applyNumberFormat="1"/>
    <xf numFmtId="0" fontId="5" fillId="6" borderId="0" xfId="0" applyFont="1" applyFill="1"/>
    <xf numFmtId="1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5" fontId="0" fillId="8" borderId="0" xfId="0" applyNumberForma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0" fillId="14" borderId="0" xfId="0" applyFill="1"/>
    <xf numFmtId="165" fontId="0" fillId="14" borderId="0" xfId="0" applyNumberFormat="1" applyFill="1"/>
    <xf numFmtId="14" fontId="0" fillId="0" borderId="0" xfId="0" applyNumberFormat="1" applyAlignment="1">
      <alignment horizontal="left"/>
    </xf>
    <xf numFmtId="165" fontId="1" fillId="0" borderId="0" xfId="0" applyNumberFormat="1" applyFont="1"/>
    <xf numFmtId="0" fontId="8" fillId="0" borderId="6" xfId="0" applyFont="1" applyBorder="1" applyAlignment="1">
      <alignment horizontal="left" indent="2"/>
    </xf>
    <xf numFmtId="3" fontId="8" fillId="0" borderId="6" xfId="0" applyNumberFormat="1" applyFont="1" applyBorder="1" applyAlignment="1">
      <alignment horizontal="right"/>
    </xf>
    <xf numFmtId="0" fontId="6" fillId="0" borderId="0" xfId="0" applyFont="1"/>
    <xf numFmtId="3" fontId="17" fillId="0" borderId="0" xfId="0" applyNumberFormat="1" applyFont="1"/>
    <xf numFmtId="9" fontId="17" fillId="0" borderId="0" xfId="1" applyFont="1"/>
    <xf numFmtId="0" fontId="5" fillId="2" borderId="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9" fontId="8" fillId="0" borderId="11" xfId="1" applyFont="1" applyBorder="1" applyAlignment="1">
      <alignment horizontal="right" indent="2"/>
    </xf>
    <xf numFmtId="3" fontId="8" fillId="0" borderId="11" xfId="0" applyNumberFormat="1" applyFont="1" applyBorder="1" applyAlignment="1">
      <alignment horizontal="right" indent="2"/>
    </xf>
    <xf numFmtId="3" fontId="10" fillId="0" borderId="10" xfId="0" applyNumberFormat="1" applyFont="1" applyBorder="1" applyAlignment="1">
      <alignment horizontal="right" wrapText="1"/>
    </xf>
    <xf numFmtId="0" fontId="0" fillId="5" borderId="0" xfId="0" applyFill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3" fontId="0" fillId="0" borderId="3" xfId="0" applyNumberFormat="1" applyBorder="1"/>
    <xf numFmtId="3" fontId="1" fillId="3" borderId="3" xfId="0" applyNumberFormat="1" applyFont="1" applyFill="1" applyBorder="1" applyAlignment="1">
      <alignment horizontal="center" wrapText="1"/>
    </xf>
    <xf numFmtId="3" fontId="5" fillId="6" borderId="3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9" fontId="1" fillId="0" borderId="0" xfId="0" applyNumberFormat="1" applyFont="1"/>
    <xf numFmtId="3" fontId="0" fillId="9" borderId="0" xfId="0" applyNumberFormat="1" applyFill="1"/>
    <xf numFmtId="3" fontId="8" fillId="0" borderId="11" xfId="0" applyNumberFormat="1" applyFont="1" applyBorder="1" applyAlignment="1">
      <alignment horizontal="right"/>
    </xf>
    <xf numFmtId="0" fontId="17" fillId="0" borderId="0" xfId="0" applyFont="1" applyAlignment="1">
      <alignment horizontal="left"/>
    </xf>
    <xf numFmtId="9" fontId="6" fillId="0" borderId="0" xfId="1" applyFont="1"/>
    <xf numFmtId="3" fontId="8" fillId="0" borderId="0" xfId="0" applyNumberFormat="1" applyFont="1" applyAlignment="1">
      <alignment horizontal="right" wrapText="1"/>
    </xf>
    <xf numFmtId="0" fontId="0" fillId="16" borderId="0" xfId="0" applyFill="1"/>
    <xf numFmtId="3" fontId="13" fillId="11" borderId="7" xfId="0" applyNumberFormat="1" applyFont="1" applyFill="1" applyBorder="1" applyAlignment="1">
      <alignment horizontal="center" wrapText="1"/>
    </xf>
    <xf numFmtId="3" fontId="13" fillId="11" borderId="8" xfId="0" applyNumberFormat="1" applyFont="1" applyFill="1" applyBorder="1" applyAlignment="1">
      <alignment horizontal="center" wrapText="1"/>
    </xf>
    <xf numFmtId="0" fontId="19" fillId="6" borderId="0" xfId="0" applyFont="1" applyFill="1" applyAlignment="1">
      <alignment horizontal="center" wrapText="1"/>
    </xf>
    <xf numFmtId="0" fontId="19" fillId="6" borderId="12" xfId="0" applyFont="1" applyFill="1" applyBorder="1" applyAlignment="1">
      <alignment horizontal="center" wrapText="1"/>
    </xf>
    <xf numFmtId="0" fontId="3" fillId="15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5" fillId="17" borderId="0" xfId="0" applyFont="1" applyFill="1"/>
    <xf numFmtId="9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1"/>
  <sheetViews>
    <sheetView topLeftCell="A10" zoomScale="120" zoomScaleNormal="120" workbookViewId="0">
      <selection activeCell="C34" sqref="C34"/>
    </sheetView>
  </sheetViews>
  <sheetFormatPr baseColWidth="10" defaultColWidth="10.6640625" defaultRowHeight="14.4" x14ac:dyDescent="0.3"/>
  <cols>
    <col min="2" max="2" width="19.5546875" bestFit="1" customWidth="1"/>
    <col min="3" max="3" width="31.44140625" bestFit="1" customWidth="1"/>
    <col min="4" max="4" width="22.5546875" bestFit="1" customWidth="1"/>
    <col min="5" max="5" width="25.5546875" customWidth="1"/>
    <col min="6" max="6" width="17.88671875" bestFit="1" customWidth="1"/>
    <col min="7" max="7" width="11.109375" bestFit="1" customWidth="1"/>
    <col min="8" max="8" width="22" customWidth="1"/>
    <col min="9" max="9" width="6.44140625" bestFit="1" customWidth="1"/>
  </cols>
  <sheetData>
    <row r="3" spans="2:8" x14ac:dyDescent="0.3">
      <c r="B3" s="1" t="s">
        <v>74</v>
      </c>
      <c r="C3" s="4" t="s">
        <v>73</v>
      </c>
      <c r="D3" s="4" t="s">
        <v>72</v>
      </c>
      <c r="E3" s="4" t="s">
        <v>79</v>
      </c>
      <c r="F3" s="4" t="s">
        <v>78</v>
      </c>
      <c r="G3" s="4" t="s">
        <v>13</v>
      </c>
      <c r="H3" s="4" t="s">
        <v>13</v>
      </c>
    </row>
    <row r="4" spans="2:8" x14ac:dyDescent="0.3">
      <c r="B4" s="1" t="s">
        <v>9</v>
      </c>
      <c r="C4" s="1">
        <v>800</v>
      </c>
      <c r="D4" s="1">
        <f>C4*0.4</f>
        <v>320</v>
      </c>
      <c r="E4" s="1">
        <v>200</v>
      </c>
      <c r="F4" s="1">
        <v>350</v>
      </c>
      <c r="G4" s="1">
        <f>C4*E4</f>
        <v>160000</v>
      </c>
      <c r="H4" s="1">
        <f>C4*F4</f>
        <v>280000</v>
      </c>
    </row>
    <row r="5" spans="2:8" x14ac:dyDescent="0.3">
      <c r="B5" s="1" t="s">
        <v>10</v>
      </c>
      <c r="C5" s="1">
        <v>400</v>
      </c>
      <c r="D5" s="1">
        <f>C5*0.4</f>
        <v>160</v>
      </c>
      <c r="E5" s="1">
        <v>200</v>
      </c>
      <c r="F5" s="1">
        <v>350</v>
      </c>
      <c r="G5" s="1">
        <f>C5*E5</f>
        <v>80000</v>
      </c>
      <c r="H5" s="1">
        <f>C5*F5</f>
        <v>140000</v>
      </c>
    </row>
    <row r="6" spans="2:8" x14ac:dyDescent="0.3">
      <c r="B6" s="1" t="s">
        <v>12</v>
      </c>
      <c r="C6" s="1">
        <v>400</v>
      </c>
      <c r="D6" s="1">
        <f>C6*0.4</f>
        <v>160</v>
      </c>
      <c r="E6" s="1">
        <v>200</v>
      </c>
      <c r="F6" s="1">
        <v>350</v>
      </c>
      <c r="G6" s="1">
        <f>C6*E6</f>
        <v>80000</v>
      </c>
      <c r="H6" s="1">
        <f>C6*F6</f>
        <v>140000</v>
      </c>
    </row>
    <row r="7" spans="2:8" s="8" customFormat="1" x14ac:dyDescent="0.3">
      <c r="B7" s="1" t="s">
        <v>11</v>
      </c>
      <c r="C7" s="1">
        <v>800</v>
      </c>
      <c r="D7" s="1">
        <f>C7*0.4</f>
        <v>320</v>
      </c>
      <c r="E7" s="1">
        <v>400</v>
      </c>
      <c r="F7" s="1">
        <v>480</v>
      </c>
      <c r="G7" s="1">
        <f>C7*E7</f>
        <v>320000</v>
      </c>
      <c r="H7" s="1">
        <f>C7*F7</f>
        <v>384000</v>
      </c>
    </row>
    <row r="8" spans="2:8" x14ac:dyDescent="0.3">
      <c r="B8" s="7" t="s">
        <v>23</v>
      </c>
      <c r="C8">
        <f>SUM(C4:C7)</f>
        <v>2400</v>
      </c>
      <c r="D8" s="7">
        <f>SUM(D4:D7)</f>
        <v>960</v>
      </c>
      <c r="G8" s="2">
        <f>SUM(G4:G7)</f>
        <v>640000</v>
      </c>
      <c r="H8" s="2">
        <f>SUM(H4:H7)</f>
        <v>944000</v>
      </c>
    </row>
    <row r="12" spans="2:8" x14ac:dyDescent="0.3">
      <c r="C12" s="9" t="s">
        <v>70</v>
      </c>
    </row>
    <row r="13" spans="2:8" x14ac:dyDescent="0.3">
      <c r="B13" s="1" t="s">
        <v>69</v>
      </c>
      <c r="C13" s="1">
        <v>2500</v>
      </c>
      <c r="D13" s="1">
        <v>50</v>
      </c>
      <c r="E13" s="1"/>
      <c r="F13" s="1">
        <f>C13*D13</f>
        <v>125000</v>
      </c>
    </row>
    <row r="14" spans="2:8" x14ac:dyDescent="0.3">
      <c r="B14" s="1" t="s">
        <v>83</v>
      </c>
      <c r="C14" s="1">
        <v>10</v>
      </c>
      <c r="D14" s="1">
        <v>5000</v>
      </c>
      <c r="E14" s="1"/>
      <c r="F14" s="1">
        <f>C14*D14</f>
        <v>50000</v>
      </c>
    </row>
    <row r="15" spans="2:8" x14ac:dyDescent="0.3">
      <c r="B15" s="1" t="s">
        <v>82</v>
      </c>
      <c r="C15" s="1">
        <v>250</v>
      </c>
      <c r="D15" s="1">
        <v>100</v>
      </c>
      <c r="E15" s="1"/>
      <c r="F15" s="1">
        <f>C15*D15</f>
        <v>25000</v>
      </c>
    </row>
    <row r="16" spans="2:8" x14ac:dyDescent="0.3">
      <c r="B16" s="1" t="s">
        <v>81</v>
      </c>
      <c r="C16" s="1">
        <v>1000</v>
      </c>
      <c r="D16" s="1">
        <v>20</v>
      </c>
      <c r="E16" s="1"/>
      <c r="F16" s="1">
        <f>C16*D16</f>
        <v>20000</v>
      </c>
    </row>
    <row r="17" spans="2:7" x14ac:dyDescent="0.3">
      <c r="B17" s="1" t="s">
        <v>80</v>
      </c>
      <c r="C17" s="1">
        <v>500</v>
      </c>
      <c r="D17" s="1">
        <v>50</v>
      </c>
      <c r="E17" s="1"/>
      <c r="F17" s="1">
        <f>C17*D17</f>
        <v>25000</v>
      </c>
    </row>
    <row r="18" spans="2:7" x14ac:dyDescent="0.3">
      <c r="F18" s="11">
        <f>SUM(F13:F17)</f>
        <v>245000</v>
      </c>
    </row>
    <row r="21" spans="2:7" ht="15.6" x14ac:dyDescent="0.3">
      <c r="C21" s="3" t="s">
        <v>7</v>
      </c>
      <c r="D21" s="5"/>
      <c r="E21" s="5"/>
      <c r="F21" t="s">
        <v>26</v>
      </c>
    </row>
    <row r="22" spans="2:7" x14ac:dyDescent="0.3">
      <c r="B22" s="1" t="s">
        <v>22</v>
      </c>
      <c r="C22" s="25">
        <v>40000</v>
      </c>
      <c r="E22" s="1" t="s">
        <v>25</v>
      </c>
      <c r="F22" s="1">
        <v>40</v>
      </c>
      <c r="G22" s="1" t="e">
        <f>F22*#REF!*2</f>
        <v>#REF!</v>
      </c>
    </row>
    <row r="23" spans="2:7" x14ac:dyDescent="0.3">
      <c r="B23" s="1" t="s">
        <v>18</v>
      </c>
      <c r="C23" s="25">
        <v>15000</v>
      </c>
      <c r="E23" s="1" t="s">
        <v>29</v>
      </c>
      <c r="F23" s="1">
        <v>40</v>
      </c>
      <c r="G23" s="1" t="e">
        <f>F23*#REF!*2</f>
        <v>#REF!</v>
      </c>
    </row>
    <row r="24" spans="2:7" x14ac:dyDescent="0.3">
      <c r="B24" s="1" t="s">
        <v>0</v>
      </c>
      <c r="C24" s="25">
        <v>20000</v>
      </c>
      <c r="E24" s="1" t="s">
        <v>30</v>
      </c>
      <c r="F24" s="1">
        <v>20</v>
      </c>
      <c r="G24" s="1" t="e">
        <f>F24*#REF!*2</f>
        <v>#REF!</v>
      </c>
    </row>
    <row r="25" spans="2:7" x14ac:dyDescent="0.3">
      <c r="B25" s="1" t="s">
        <v>14</v>
      </c>
      <c r="C25" s="25">
        <v>22000</v>
      </c>
      <c r="E25" s="1" t="s">
        <v>32</v>
      </c>
      <c r="F25" s="1">
        <v>40</v>
      </c>
      <c r="G25" s="1" t="e">
        <f>F25*#REF!*2</f>
        <v>#REF!</v>
      </c>
    </row>
    <row r="26" spans="2:7" x14ac:dyDescent="0.3">
      <c r="B26" s="1" t="s">
        <v>1</v>
      </c>
      <c r="C26" s="25">
        <v>9000</v>
      </c>
      <c r="E26" s="1" t="s">
        <v>33</v>
      </c>
      <c r="F26" s="1">
        <v>40</v>
      </c>
      <c r="G26" s="1"/>
    </row>
    <row r="27" spans="2:7" x14ac:dyDescent="0.3">
      <c r="B27" s="1" t="s">
        <v>2</v>
      </c>
      <c r="C27" s="1">
        <v>200000</v>
      </c>
      <c r="E27" s="1" t="s">
        <v>33</v>
      </c>
      <c r="F27" s="1">
        <v>40</v>
      </c>
      <c r="G27" s="1"/>
    </row>
    <row r="28" spans="2:7" x14ac:dyDescent="0.3">
      <c r="B28" s="1" t="s">
        <v>6</v>
      </c>
      <c r="C28" s="1">
        <v>30000</v>
      </c>
      <c r="E28" s="1" t="s">
        <v>33</v>
      </c>
      <c r="F28" s="1">
        <v>40</v>
      </c>
      <c r="G28" s="1"/>
    </row>
    <row r="29" spans="2:7" x14ac:dyDescent="0.3">
      <c r="B29" s="1" t="s">
        <v>3</v>
      </c>
      <c r="C29" s="1">
        <v>3000</v>
      </c>
      <c r="E29" s="1" t="s">
        <v>28</v>
      </c>
      <c r="F29" s="1">
        <v>20</v>
      </c>
      <c r="G29" s="1" t="e">
        <f>F29*#REF!*2</f>
        <v>#REF!</v>
      </c>
    </row>
    <row r="30" spans="2:7" x14ac:dyDescent="0.3">
      <c r="B30" s="1" t="s">
        <v>4</v>
      </c>
      <c r="C30" s="1">
        <v>8000</v>
      </c>
      <c r="E30" s="1" t="s">
        <v>27</v>
      </c>
      <c r="F30" s="1">
        <v>20</v>
      </c>
      <c r="G30" s="1" t="e">
        <f>F30*#REF!*2</f>
        <v>#REF!</v>
      </c>
    </row>
    <row r="31" spans="2:7" x14ac:dyDescent="0.3">
      <c r="B31" s="1" t="s">
        <v>8</v>
      </c>
      <c r="C31" s="1">
        <v>20000</v>
      </c>
      <c r="E31" s="1" t="s">
        <v>33</v>
      </c>
      <c r="F31" s="1">
        <v>20</v>
      </c>
      <c r="G31" s="1"/>
    </row>
    <row r="32" spans="2:7" x14ac:dyDescent="0.3">
      <c r="B32" s="1" t="s">
        <v>24</v>
      </c>
      <c r="C32" s="1">
        <v>10000</v>
      </c>
      <c r="E32" s="1" t="s">
        <v>33</v>
      </c>
      <c r="F32" s="1">
        <v>20</v>
      </c>
      <c r="G32" s="1"/>
    </row>
    <row r="33" spans="2:9" x14ac:dyDescent="0.3">
      <c r="B33" s="1" t="s">
        <v>39</v>
      </c>
      <c r="C33" s="1">
        <v>20000</v>
      </c>
      <c r="E33" s="1" t="s">
        <v>33</v>
      </c>
      <c r="F33" s="1">
        <v>20</v>
      </c>
      <c r="G33" s="1"/>
    </row>
    <row r="34" spans="2:9" x14ac:dyDescent="0.3">
      <c r="B34" s="1" t="s">
        <v>5</v>
      </c>
      <c r="C34" s="1">
        <v>10000</v>
      </c>
      <c r="E34" s="1" t="s">
        <v>33</v>
      </c>
      <c r="F34" s="1">
        <v>20</v>
      </c>
      <c r="G34" s="1"/>
    </row>
    <row r="35" spans="2:9" x14ac:dyDescent="0.3">
      <c r="C35" s="2">
        <f>SUM(C22:C34)</f>
        <v>407000</v>
      </c>
      <c r="D35" s="6"/>
      <c r="E35" s="6"/>
      <c r="F35" s="2">
        <f>SUM(F22:F34)</f>
        <v>380</v>
      </c>
      <c r="G35" s="2" t="e">
        <f>SUM(G22:G34)</f>
        <v>#REF!</v>
      </c>
    </row>
    <row r="36" spans="2:9" x14ac:dyDescent="0.3">
      <c r="B36" t="s">
        <v>71</v>
      </c>
      <c r="C36" s="7">
        <v>200000</v>
      </c>
    </row>
    <row r="37" spans="2:9" ht="25.8" x14ac:dyDescent="0.5">
      <c r="C37" s="10">
        <f>SUM(C35:C36)</f>
        <v>607000</v>
      </c>
    </row>
    <row r="42" spans="2:9" x14ac:dyDescent="0.3">
      <c r="B42" t="s">
        <v>16</v>
      </c>
      <c r="E42" t="s">
        <v>34</v>
      </c>
      <c r="H42" t="s">
        <v>55</v>
      </c>
    </row>
    <row r="43" spans="2:9" x14ac:dyDescent="0.3">
      <c r="B43" t="s">
        <v>17</v>
      </c>
      <c r="C43">
        <v>117000</v>
      </c>
      <c r="E43" s="1" t="s">
        <v>35</v>
      </c>
      <c r="F43" s="1">
        <v>500</v>
      </c>
      <c r="H43" s="1" t="s">
        <v>54</v>
      </c>
      <c r="I43" s="1">
        <v>4000</v>
      </c>
    </row>
    <row r="44" spans="2:9" x14ac:dyDescent="0.3">
      <c r="B44" s="1" t="s">
        <v>19</v>
      </c>
      <c r="C44" s="1">
        <v>12000</v>
      </c>
      <c r="E44" s="1" t="s">
        <v>31</v>
      </c>
      <c r="F44" s="1">
        <v>500</v>
      </c>
      <c r="H44" s="1" t="s">
        <v>56</v>
      </c>
      <c r="I44" s="1">
        <v>7000</v>
      </c>
    </row>
    <row r="45" spans="2:9" x14ac:dyDescent="0.3">
      <c r="B45" s="1" t="s">
        <v>0</v>
      </c>
      <c r="C45" s="1">
        <v>10000</v>
      </c>
      <c r="E45" s="1" t="s">
        <v>40</v>
      </c>
      <c r="F45" s="1">
        <v>1500</v>
      </c>
      <c r="H45" s="1" t="s">
        <v>57</v>
      </c>
      <c r="I45" s="1">
        <v>3000</v>
      </c>
    </row>
    <row r="46" spans="2:9" x14ac:dyDescent="0.3">
      <c r="B46" s="1" t="s">
        <v>20</v>
      </c>
      <c r="C46" s="1">
        <v>12000</v>
      </c>
      <c r="E46" s="1" t="s">
        <v>42</v>
      </c>
      <c r="F46" s="1">
        <v>200</v>
      </c>
      <c r="H46" s="1" t="s">
        <v>58</v>
      </c>
      <c r="I46" s="1">
        <v>1000</v>
      </c>
    </row>
    <row r="47" spans="2:9" x14ac:dyDescent="0.3">
      <c r="B47" s="1" t="s">
        <v>1</v>
      </c>
      <c r="C47" s="1">
        <v>0</v>
      </c>
      <c r="E47" s="1" t="s">
        <v>36</v>
      </c>
      <c r="F47" s="1">
        <v>300</v>
      </c>
      <c r="H47" s="1" t="s">
        <v>63</v>
      </c>
      <c r="I47" s="1">
        <v>5000</v>
      </c>
    </row>
    <row r="48" spans="2:9" x14ac:dyDescent="0.3">
      <c r="B48" s="1" t="s">
        <v>2</v>
      </c>
      <c r="C48" s="1">
        <v>27000</v>
      </c>
      <c r="E48" s="1" t="s">
        <v>37</v>
      </c>
      <c r="F48" s="1">
        <v>1500</v>
      </c>
      <c r="H48" s="1" t="s">
        <v>59</v>
      </c>
      <c r="I48" s="1">
        <v>5000</v>
      </c>
    </row>
    <row r="49" spans="2:9" x14ac:dyDescent="0.3">
      <c r="B49" s="1" t="s">
        <v>6</v>
      </c>
      <c r="C49" s="1">
        <v>20000</v>
      </c>
      <c r="E49" s="1" t="s">
        <v>38</v>
      </c>
      <c r="F49" s="1">
        <v>400</v>
      </c>
      <c r="I49" s="2">
        <f>SUM(I43:I48)</f>
        <v>25000</v>
      </c>
    </row>
    <row r="50" spans="2:9" x14ac:dyDescent="0.3">
      <c r="B50" s="1" t="s">
        <v>21</v>
      </c>
      <c r="C50" s="1">
        <v>10000</v>
      </c>
      <c r="E50" s="1" t="s">
        <v>41</v>
      </c>
      <c r="F50" s="1">
        <v>1000</v>
      </c>
    </row>
    <row r="51" spans="2:9" x14ac:dyDescent="0.3">
      <c r="B51" s="1" t="s">
        <v>3</v>
      </c>
      <c r="C51" s="1">
        <v>500</v>
      </c>
      <c r="E51" s="1" t="s">
        <v>43</v>
      </c>
      <c r="F51" s="1">
        <v>500</v>
      </c>
      <c r="H51" t="s">
        <v>62</v>
      </c>
    </row>
    <row r="52" spans="2:9" x14ac:dyDescent="0.3">
      <c r="B52" s="1" t="s">
        <v>4</v>
      </c>
      <c r="C52" s="1">
        <v>3800</v>
      </c>
      <c r="E52" s="1" t="s">
        <v>44</v>
      </c>
      <c r="F52" s="1">
        <v>1200</v>
      </c>
      <c r="H52" s="1" t="s">
        <v>54</v>
      </c>
      <c r="I52" s="1">
        <v>8000</v>
      </c>
    </row>
    <row r="53" spans="2:9" x14ac:dyDescent="0.3">
      <c r="B53" s="1" t="s">
        <v>8</v>
      </c>
      <c r="C53" s="1">
        <v>7000</v>
      </c>
      <c r="E53" s="1" t="s">
        <v>45</v>
      </c>
      <c r="F53" s="1">
        <v>3000</v>
      </c>
      <c r="H53" s="1" t="s">
        <v>56</v>
      </c>
      <c r="I53" s="1">
        <v>10000</v>
      </c>
    </row>
    <row r="54" spans="2:9" x14ac:dyDescent="0.3">
      <c r="B54" s="1" t="s">
        <v>15</v>
      </c>
      <c r="C54" s="1">
        <v>8000</v>
      </c>
      <c r="E54" s="1" t="s">
        <v>46</v>
      </c>
      <c r="F54" s="1">
        <v>500</v>
      </c>
      <c r="H54" s="1" t="s">
        <v>50</v>
      </c>
      <c r="I54" s="1">
        <v>20000</v>
      </c>
    </row>
    <row r="55" spans="2:9" x14ac:dyDescent="0.3">
      <c r="B55" s="1" t="s">
        <v>5</v>
      </c>
      <c r="C55" s="1"/>
      <c r="E55" s="1" t="s">
        <v>47</v>
      </c>
      <c r="F55" s="1">
        <v>4000</v>
      </c>
      <c r="H55" s="1" t="s">
        <v>60</v>
      </c>
      <c r="I55" s="1">
        <v>5000</v>
      </c>
    </row>
    <row r="56" spans="2:9" x14ac:dyDescent="0.3">
      <c r="C56">
        <f>SUM(C43:C55)</f>
        <v>227300</v>
      </c>
      <c r="F56" s="2">
        <f>SUM(F43:F55)</f>
        <v>15100</v>
      </c>
      <c r="H56" s="1" t="s">
        <v>57</v>
      </c>
      <c r="I56" s="1">
        <v>10000</v>
      </c>
    </row>
    <row r="57" spans="2:9" x14ac:dyDescent="0.3">
      <c r="H57" s="1" t="s">
        <v>61</v>
      </c>
      <c r="I57" s="1">
        <v>5000</v>
      </c>
    </row>
    <row r="58" spans="2:9" x14ac:dyDescent="0.3">
      <c r="H58" s="1" t="s">
        <v>63</v>
      </c>
      <c r="I58" s="1">
        <v>5000</v>
      </c>
    </row>
    <row r="59" spans="2:9" x14ac:dyDescent="0.3">
      <c r="E59" t="s">
        <v>48</v>
      </c>
      <c r="H59" s="1" t="s">
        <v>64</v>
      </c>
      <c r="I59" s="1">
        <v>5000</v>
      </c>
    </row>
    <row r="60" spans="2:9" x14ac:dyDescent="0.3">
      <c r="E60" s="1" t="s">
        <v>49</v>
      </c>
      <c r="F60" s="1">
        <v>3000</v>
      </c>
      <c r="H60" s="1" t="s">
        <v>59</v>
      </c>
      <c r="I60" s="1">
        <v>5000</v>
      </c>
    </row>
    <row r="61" spans="2:9" x14ac:dyDescent="0.3">
      <c r="E61" s="1" t="s">
        <v>50</v>
      </c>
      <c r="F61" s="1">
        <v>15000</v>
      </c>
      <c r="I61" s="2">
        <f>SUM(I52:I60)</f>
        <v>73000</v>
      </c>
    </row>
    <row r="62" spans="2:9" x14ac:dyDescent="0.3">
      <c r="E62" s="1" t="s">
        <v>51</v>
      </c>
      <c r="F62" s="1">
        <v>5000</v>
      </c>
    </row>
    <row r="63" spans="2:9" x14ac:dyDescent="0.3">
      <c r="E63" s="1" t="s">
        <v>53</v>
      </c>
      <c r="F63" s="1">
        <v>5000</v>
      </c>
    </row>
    <row r="64" spans="2:9" x14ac:dyDescent="0.3">
      <c r="E64" s="1" t="s">
        <v>52</v>
      </c>
      <c r="F64" s="1">
        <v>10000</v>
      </c>
    </row>
    <row r="65" spans="6:9" x14ac:dyDescent="0.3">
      <c r="F65" s="2">
        <f>SUM(F60:F64)</f>
        <v>38000</v>
      </c>
    </row>
    <row r="66" spans="6:9" x14ac:dyDescent="0.3">
      <c r="H66" t="s">
        <v>65</v>
      </c>
    </row>
    <row r="67" spans="6:9" x14ac:dyDescent="0.3">
      <c r="H67" s="1" t="s">
        <v>66</v>
      </c>
      <c r="I67" s="1">
        <v>30000</v>
      </c>
    </row>
    <row r="70" spans="6:9" x14ac:dyDescent="0.3">
      <c r="H70" t="s">
        <v>67</v>
      </c>
    </row>
    <row r="71" spans="6:9" x14ac:dyDescent="0.3">
      <c r="H71" s="1" t="s">
        <v>68</v>
      </c>
      <c r="I71" s="1">
        <v>20000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5738-06FF-4C11-93EF-B7FA90E5A087}">
  <dimension ref="A4:G14"/>
  <sheetViews>
    <sheetView workbookViewId="0">
      <selection activeCell="C14" sqref="C14"/>
    </sheetView>
  </sheetViews>
  <sheetFormatPr baseColWidth="10" defaultRowHeight="14.4" x14ac:dyDescent="0.3"/>
  <cols>
    <col min="1" max="1" width="10.44140625" bestFit="1" customWidth="1"/>
    <col min="2" max="2" width="20.5546875" customWidth="1"/>
    <col min="3" max="3" width="18" bestFit="1" customWidth="1"/>
    <col min="6" max="6" width="13" bestFit="1" customWidth="1"/>
    <col min="7" max="7" width="7.44140625" bestFit="1" customWidth="1"/>
  </cols>
  <sheetData>
    <row r="4" spans="1:7" x14ac:dyDescent="0.3">
      <c r="A4" s="95" t="s">
        <v>183</v>
      </c>
      <c r="B4" s="95"/>
      <c r="C4" s="95" t="s">
        <v>184</v>
      </c>
      <c r="D4" s="95" t="s">
        <v>185</v>
      </c>
      <c r="E4" s="95" t="s">
        <v>148</v>
      </c>
      <c r="F4" s="95" t="s">
        <v>125</v>
      </c>
    </row>
    <row r="6" spans="1:7" x14ac:dyDescent="0.3">
      <c r="A6">
        <v>500</v>
      </c>
      <c r="B6">
        <v>350</v>
      </c>
      <c r="C6" t="s">
        <v>182</v>
      </c>
      <c r="D6" s="19">
        <v>30</v>
      </c>
      <c r="E6" s="19">
        <f>+B6*D6</f>
        <v>10500</v>
      </c>
      <c r="F6" s="19">
        <f>+E6*12</f>
        <v>126000</v>
      </c>
    </row>
    <row r="7" spans="1:7" x14ac:dyDescent="0.3">
      <c r="B7">
        <v>150</v>
      </c>
      <c r="C7" t="s">
        <v>181</v>
      </c>
      <c r="D7" s="19">
        <v>300</v>
      </c>
      <c r="E7" s="19">
        <f>+B7*D7</f>
        <v>45000</v>
      </c>
      <c r="F7" s="19">
        <f>+E7*12</f>
        <v>540000</v>
      </c>
    </row>
    <row r="8" spans="1:7" x14ac:dyDescent="0.3">
      <c r="E8" s="19">
        <f>+SUM(E6:E7)</f>
        <v>55500</v>
      </c>
      <c r="F8" s="19">
        <f>+SUM(F6:F7)</f>
        <v>666000</v>
      </c>
    </row>
    <row r="9" spans="1:7" x14ac:dyDescent="0.3">
      <c r="E9" s="19"/>
    </row>
    <row r="13" spans="1:7" x14ac:dyDescent="0.3">
      <c r="B13" t="s">
        <v>187</v>
      </c>
      <c r="C13" s="95">
        <v>2023</v>
      </c>
      <c r="D13" s="95">
        <v>2024</v>
      </c>
      <c r="E13" s="95">
        <v>2025</v>
      </c>
      <c r="F13" s="95">
        <v>2026</v>
      </c>
      <c r="G13" s="95">
        <v>2027</v>
      </c>
    </row>
    <row r="14" spans="1:7" x14ac:dyDescent="0.3">
      <c r="B14" s="96">
        <v>0.05</v>
      </c>
      <c r="C14" s="19">
        <f>+F8</f>
        <v>666000</v>
      </c>
      <c r="D14" s="19">
        <f>+C14*(1+B14)</f>
        <v>699300</v>
      </c>
      <c r="E14" s="19">
        <f>+D14*(1+B14)</f>
        <v>734265</v>
      </c>
      <c r="F14" s="19">
        <f>+E14*(1+B14)</f>
        <v>770978.25</v>
      </c>
      <c r="G14" s="19">
        <f>+F14*(1+B14)</f>
        <v>809527.16249999998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5"/>
  <sheetViews>
    <sheetView topLeftCell="A23" zoomScale="110" zoomScaleNormal="110" workbookViewId="0">
      <selection activeCell="E44" sqref="E44"/>
    </sheetView>
  </sheetViews>
  <sheetFormatPr baseColWidth="10" defaultColWidth="12.44140625" defaultRowHeight="14.4" outlineLevelRow="1" outlineLevelCol="1" x14ac:dyDescent="0.3"/>
  <cols>
    <col min="1" max="1" width="5" customWidth="1"/>
    <col min="2" max="2" width="47.33203125" bestFit="1" customWidth="1"/>
    <col min="3" max="7" width="8.88671875" bestFit="1" customWidth="1"/>
    <col min="8" max="8" width="12.44140625" style="63" customWidth="1" outlineLevel="1"/>
    <col min="9" max="9" width="10.109375" customWidth="1" outlineLevel="1"/>
    <col min="10" max="11" width="12.44140625" customWidth="1" outlineLevel="1"/>
  </cols>
  <sheetData>
    <row r="2" spans="2:9" ht="29.4" thickBot="1" x14ac:dyDescent="0.6">
      <c r="B2" s="87" t="s">
        <v>163</v>
      </c>
      <c r="C2" s="88"/>
      <c r="D2" s="88"/>
      <c r="E2" s="88"/>
      <c r="F2" s="88"/>
      <c r="G2" s="88"/>
      <c r="I2" s="89" t="s">
        <v>164</v>
      </c>
    </row>
    <row r="3" spans="2:9" ht="15" customHeight="1" thickTop="1" x14ac:dyDescent="0.5">
      <c r="B3" s="12"/>
      <c r="C3" s="12"/>
      <c r="D3" s="12"/>
      <c r="E3" s="12"/>
      <c r="F3" s="12"/>
      <c r="G3" s="12"/>
      <c r="I3" s="89"/>
    </row>
    <row r="4" spans="2:9" x14ac:dyDescent="0.3">
      <c r="B4" s="27"/>
      <c r="C4" s="13"/>
      <c r="D4" s="13"/>
      <c r="E4" s="13"/>
      <c r="F4" s="13"/>
      <c r="G4" s="13"/>
      <c r="I4" s="90"/>
    </row>
    <row r="5" spans="2:9" x14ac:dyDescent="0.3">
      <c r="B5" s="14"/>
      <c r="C5" s="24">
        <v>1</v>
      </c>
      <c r="D5" s="24">
        <f>C5+1</f>
        <v>2</v>
      </c>
      <c r="E5" s="24">
        <f>D5+1</f>
        <v>3</v>
      </c>
      <c r="F5" s="24">
        <f>E5+1</f>
        <v>4</v>
      </c>
      <c r="G5" s="24">
        <f>F5+1</f>
        <v>5</v>
      </c>
      <c r="I5" s="24">
        <f>C5</f>
        <v>1</v>
      </c>
    </row>
    <row r="6" spans="2:9" ht="15" thickBot="1" x14ac:dyDescent="0.35">
      <c r="B6" s="28" t="s">
        <v>75</v>
      </c>
      <c r="C6" s="29">
        <f>SUM(C7:C8)</f>
        <v>666000</v>
      </c>
      <c r="D6" s="29">
        <f>SUM(D7:D8)</f>
        <v>699300</v>
      </c>
      <c r="E6" s="29">
        <f>SUM(E7:E8)</f>
        <v>734265</v>
      </c>
      <c r="F6" s="29">
        <f>SUM(F7:F8)</f>
        <v>770978.25</v>
      </c>
      <c r="G6" s="29">
        <f>+'hypotehse de vente'!G14</f>
        <v>809527.16249999998</v>
      </c>
      <c r="I6" s="29">
        <v>1064782.1889808374</v>
      </c>
    </row>
    <row r="7" spans="2:9" ht="15" thickTop="1" x14ac:dyDescent="0.3">
      <c r="B7" s="30"/>
      <c r="C7" s="68"/>
      <c r="D7" s="69"/>
      <c r="E7" s="69"/>
      <c r="F7" s="69"/>
      <c r="G7" s="69"/>
      <c r="I7" s="68"/>
    </row>
    <row r="8" spans="2:9" outlineLevel="1" x14ac:dyDescent="0.3">
      <c r="B8" s="83" t="s">
        <v>186</v>
      </c>
      <c r="C8" s="85">
        <f>+'hypotehse de vente'!C14</f>
        <v>666000</v>
      </c>
      <c r="D8" s="85">
        <f>+'hypotehse de vente'!D14</f>
        <v>699300</v>
      </c>
      <c r="E8" s="85">
        <f>+'hypotehse de vente'!E14</f>
        <v>734265</v>
      </c>
      <c r="F8" s="85">
        <f>+'hypotehse de vente'!F14</f>
        <v>770978.25</v>
      </c>
      <c r="G8" s="85">
        <f>+'hypotehse de vente'!G14</f>
        <v>809527.16249999998</v>
      </c>
      <c r="I8" s="70">
        <f>$I$6/$C$6*C8</f>
        <v>1064782.1889808374</v>
      </c>
    </row>
    <row r="9" spans="2:9" x14ac:dyDescent="0.3">
      <c r="B9" s="67"/>
      <c r="C9" s="82"/>
      <c r="D9" s="82"/>
      <c r="E9" s="82"/>
      <c r="F9" s="82"/>
      <c r="G9" s="82"/>
      <c r="I9" s="82"/>
    </row>
    <row r="10" spans="2:9" ht="15" thickBot="1" x14ac:dyDescent="0.35">
      <c r="B10" s="36" t="s">
        <v>108</v>
      </c>
      <c r="C10" s="37">
        <f>+C16+C18+C14</f>
        <v>195501.06637582922</v>
      </c>
      <c r="D10" s="37">
        <f t="shared" ref="D10:G10" si="0">+D16+D18+D14</f>
        <v>245297.99516581689</v>
      </c>
      <c r="E10" s="37">
        <f t="shared" si="0"/>
        <v>271240.14900331688</v>
      </c>
      <c r="F10" s="37">
        <f t="shared" si="0"/>
        <v>340190.86845082929</v>
      </c>
      <c r="G10" s="37">
        <f t="shared" si="0"/>
        <v>386275.92346707924</v>
      </c>
      <c r="I10" s="37">
        <f>+I16+I18+I14</f>
        <v>195501.06637582922</v>
      </c>
    </row>
    <row r="11" spans="2:9" ht="15" thickTop="1" x14ac:dyDescent="0.3">
      <c r="B11" s="32"/>
      <c r="C11" s="33"/>
      <c r="D11" s="33"/>
      <c r="E11" s="33"/>
      <c r="F11" s="33"/>
      <c r="G11" s="33"/>
      <c r="I11" s="33"/>
    </row>
    <row r="12" spans="2:9" x14ac:dyDescent="0.3">
      <c r="B12" t="s">
        <v>154</v>
      </c>
      <c r="C12">
        <v>0</v>
      </c>
      <c r="D12">
        <v>0</v>
      </c>
      <c r="E12">
        <v>0</v>
      </c>
      <c r="F12">
        <v>0</v>
      </c>
      <c r="G12">
        <v>0</v>
      </c>
      <c r="I12" s="19"/>
    </row>
    <row r="13" spans="2:9" x14ac:dyDescent="0.3">
      <c r="B13" t="s">
        <v>153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I13" s="19"/>
    </row>
    <row r="14" spans="2:9" x14ac:dyDescent="0.3">
      <c r="B14" t="s">
        <v>155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84">
        <f>C14/$C$6</f>
        <v>0</v>
      </c>
      <c r="I14" s="81">
        <f>H14*I6</f>
        <v>0</v>
      </c>
    </row>
    <row r="15" spans="2:9" x14ac:dyDescent="0.3">
      <c r="C15" s="19"/>
      <c r="D15" s="19"/>
      <c r="E15" s="19"/>
      <c r="F15" s="19"/>
      <c r="G15" s="19"/>
      <c r="I15" s="19"/>
    </row>
    <row r="16" spans="2:9" x14ac:dyDescent="0.3">
      <c r="B16" s="16" t="s">
        <v>76</v>
      </c>
      <c r="C16" s="20">
        <f>+' PERSONNEL'!F5</f>
        <v>148410.35324999999</v>
      </c>
      <c r="D16" s="20">
        <f>+' PERSONNEL'!G5</f>
        <v>161290.1426625</v>
      </c>
      <c r="E16" s="20">
        <f>+' PERSONNEL'!H5</f>
        <v>169256.58750000002</v>
      </c>
      <c r="F16" s="20">
        <f>+' PERSONNEL'!I5</f>
        <v>241303.06687500002</v>
      </c>
      <c r="G16" s="20">
        <f>+' PERSONNEL'!J5</f>
        <v>277607.40271875</v>
      </c>
      <c r="I16" s="20">
        <f>C16</f>
        <v>148410.35324999999</v>
      </c>
    </row>
    <row r="17" spans="2:9" x14ac:dyDescent="0.3">
      <c r="B17" s="18"/>
      <c r="C17" s="22"/>
      <c r="D17" s="22"/>
      <c r="E17" s="22"/>
      <c r="F17" s="22"/>
      <c r="G17" s="22"/>
      <c r="I17" s="22"/>
    </row>
    <row r="18" spans="2:9" x14ac:dyDescent="0.3">
      <c r="B18" s="16" t="s">
        <v>77</v>
      </c>
      <c r="C18" s="20">
        <f>SUM(C19:C34)</f>
        <v>47090.713125829221</v>
      </c>
      <c r="D18" s="20">
        <f t="shared" ref="D18:G18" si="1">SUM(D19:D34)</f>
        <v>84007.852503316884</v>
      </c>
      <c r="E18" s="20">
        <f t="shared" si="1"/>
        <v>101983.56150331689</v>
      </c>
      <c r="F18" s="20">
        <f t="shared" si="1"/>
        <v>98887.801575829246</v>
      </c>
      <c r="G18" s="20">
        <f t="shared" si="1"/>
        <v>108668.52074832925</v>
      </c>
      <c r="I18" s="20">
        <f>SUM(I19:I34)</f>
        <v>47090.713125829221</v>
      </c>
    </row>
    <row r="19" spans="2:9" outlineLevel="1" x14ac:dyDescent="0.3">
      <c r="B19" s="15" t="s">
        <v>107</v>
      </c>
      <c r="C19" s="21">
        <f>700*12</f>
        <v>8400</v>
      </c>
      <c r="D19" s="21">
        <f>+C19*1.05</f>
        <v>8820</v>
      </c>
      <c r="E19" s="21">
        <f t="shared" ref="E19:G20" si="2">+D19*1.05</f>
        <v>9261</v>
      </c>
      <c r="F19" s="21">
        <f t="shared" si="2"/>
        <v>9724.0500000000011</v>
      </c>
      <c r="G19" s="21">
        <f t="shared" si="2"/>
        <v>10210.252500000002</v>
      </c>
      <c r="I19" s="21">
        <f>C19</f>
        <v>8400</v>
      </c>
    </row>
    <row r="20" spans="2:9" outlineLevel="1" x14ac:dyDescent="0.3">
      <c r="B20" s="15" t="s">
        <v>2</v>
      </c>
      <c r="C20" s="21">
        <f>100*12</f>
        <v>1200</v>
      </c>
      <c r="D20" s="21">
        <f>+C20*1.05</f>
        <v>1260</v>
      </c>
      <c r="E20" s="21">
        <f t="shared" si="2"/>
        <v>1323</v>
      </c>
      <c r="F20" s="21">
        <f t="shared" si="2"/>
        <v>1389.15</v>
      </c>
      <c r="G20" s="21">
        <f t="shared" si="2"/>
        <v>1458.6075000000001</v>
      </c>
      <c r="I20" s="21">
        <f t="shared" ref="I20:I34" si="3">C20</f>
        <v>1200</v>
      </c>
    </row>
    <row r="21" spans="2:9" outlineLevel="1" x14ac:dyDescent="0.3">
      <c r="B21" s="15" t="s">
        <v>6</v>
      </c>
      <c r="C21" s="21">
        <v>1300</v>
      </c>
      <c r="D21" s="21">
        <f t="shared" ref="D21:G22" si="4">+C21*1.05</f>
        <v>1365</v>
      </c>
      <c r="E21" s="21">
        <f t="shared" ref="E21:G27" si="5">D21*1.05</f>
        <v>1433.25</v>
      </c>
      <c r="F21" s="21">
        <f t="shared" si="5"/>
        <v>1504.9125000000001</v>
      </c>
      <c r="G21" s="21">
        <f t="shared" si="5"/>
        <v>1580.1581250000002</v>
      </c>
      <c r="I21" s="21">
        <f t="shared" si="3"/>
        <v>1300</v>
      </c>
    </row>
    <row r="22" spans="2:9" outlineLevel="1" x14ac:dyDescent="0.3">
      <c r="B22" s="15" t="s">
        <v>3</v>
      </c>
      <c r="C22" s="21">
        <f>50*12</f>
        <v>600</v>
      </c>
      <c r="D22" s="21">
        <f t="shared" si="4"/>
        <v>630</v>
      </c>
      <c r="E22" s="21">
        <f t="shared" si="4"/>
        <v>661.5</v>
      </c>
      <c r="F22" s="21">
        <f t="shared" si="4"/>
        <v>694.57500000000005</v>
      </c>
      <c r="G22" s="21">
        <f t="shared" si="4"/>
        <v>729.30375000000004</v>
      </c>
      <c r="I22" s="21">
        <f t="shared" si="3"/>
        <v>600</v>
      </c>
    </row>
    <row r="23" spans="2:9" outlineLevel="1" x14ac:dyDescent="0.3">
      <c r="B23" s="15" t="s">
        <v>158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84">
        <f>C23/$C$6</f>
        <v>0</v>
      </c>
      <c r="I23" s="21">
        <f>H23*I6</f>
        <v>0</v>
      </c>
    </row>
    <row r="24" spans="2:9" outlineLevel="1" x14ac:dyDescent="0.3">
      <c r="B24" s="15" t="s">
        <v>8</v>
      </c>
      <c r="C24" s="21">
        <v>4000</v>
      </c>
      <c r="D24" s="21">
        <v>4000</v>
      </c>
      <c r="E24" s="21">
        <v>4000</v>
      </c>
      <c r="F24" s="21">
        <v>4000</v>
      </c>
      <c r="G24" s="21">
        <v>4000</v>
      </c>
      <c r="I24" s="21">
        <f>C24</f>
        <v>4000</v>
      </c>
    </row>
    <row r="25" spans="2:9" outlineLevel="1" x14ac:dyDescent="0.3">
      <c r="B25" s="15" t="s">
        <v>24</v>
      </c>
      <c r="C25" s="21">
        <f>+HYPOTHESES!C32/12*3</f>
        <v>2500</v>
      </c>
      <c r="D25" s="21">
        <f>+C25*1.05</f>
        <v>2625</v>
      </c>
      <c r="E25" s="21">
        <f t="shared" ref="E25:G25" si="6">+D25*1.05</f>
        <v>2756.25</v>
      </c>
      <c r="F25" s="21">
        <f t="shared" si="6"/>
        <v>2894.0625</v>
      </c>
      <c r="G25" s="21">
        <f t="shared" si="6"/>
        <v>3038.765625</v>
      </c>
      <c r="I25" s="21">
        <f t="shared" si="3"/>
        <v>2500</v>
      </c>
    </row>
    <row r="26" spans="2:9" outlineLevel="1" x14ac:dyDescent="0.3">
      <c r="B26" s="15" t="s">
        <v>39</v>
      </c>
      <c r="C26" s="21">
        <v>200</v>
      </c>
      <c r="D26" s="21">
        <v>200</v>
      </c>
      <c r="E26" s="21">
        <v>200</v>
      </c>
      <c r="F26" s="21">
        <v>200</v>
      </c>
      <c r="G26" s="21">
        <v>200</v>
      </c>
      <c r="I26" s="21">
        <f t="shared" si="3"/>
        <v>200</v>
      </c>
    </row>
    <row r="27" spans="2:9" outlineLevel="1" x14ac:dyDescent="0.3">
      <c r="B27" s="15" t="s">
        <v>112</v>
      </c>
      <c r="C27" s="21">
        <f>+HYPOTHESES!C34/12*3</f>
        <v>2500</v>
      </c>
      <c r="D27" s="21">
        <f>+C27*1.05</f>
        <v>2625</v>
      </c>
      <c r="E27" s="21">
        <f t="shared" ref="E27:G27" si="7">+D27*1.05</f>
        <v>2756.25</v>
      </c>
      <c r="F27" s="21">
        <f t="shared" si="7"/>
        <v>2894.0625</v>
      </c>
      <c r="G27" s="21">
        <f t="shared" si="7"/>
        <v>3038.765625</v>
      </c>
      <c r="I27" s="21">
        <f t="shared" si="3"/>
        <v>2500</v>
      </c>
    </row>
    <row r="28" spans="2:9" outlineLevel="1" x14ac:dyDescent="0.3">
      <c r="B28" s="15" t="s">
        <v>159</v>
      </c>
      <c r="C28" s="21">
        <f>200*12</f>
        <v>2400</v>
      </c>
      <c r="D28" s="21">
        <f t="shared" ref="D28:G28" si="8">+C28*1.05</f>
        <v>2520</v>
      </c>
      <c r="E28" s="21">
        <f t="shared" si="8"/>
        <v>2646</v>
      </c>
      <c r="F28" s="21">
        <f t="shared" si="8"/>
        <v>2778.3</v>
      </c>
      <c r="G28" s="21">
        <f t="shared" si="8"/>
        <v>2917.2150000000001</v>
      </c>
      <c r="I28" s="21">
        <f t="shared" si="3"/>
        <v>2400</v>
      </c>
    </row>
    <row r="29" spans="2:9" outlineLevel="1" x14ac:dyDescent="0.3">
      <c r="B29" s="15" t="s">
        <v>160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I29" s="21">
        <f t="shared" si="3"/>
        <v>0</v>
      </c>
    </row>
    <row r="30" spans="2:9" outlineLevel="1" x14ac:dyDescent="0.3">
      <c r="B30" s="15" t="s">
        <v>161</v>
      </c>
      <c r="C30" s="21">
        <v>5000</v>
      </c>
      <c r="D30" s="21">
        <v>5000</v>
      </c>
      <c r="E30" s="21">
        <v>5000</v>
      </c>
      <c r="F30" s="21">
        <v>5000</v>
      </c>
      <c r="G30" s="21">
        <v>5000</v>
      </c>
      <c r="I30" s="21">
        <f t="shared" si="3"/>
        <v>5000</v>
      </c>
    </row>
    <row r="31" spans="2:9" outlineLevel="1" x14ac:dyDescent="0.3">
      <c r="B31" s="15" t="s">
        <v>162</v>
      </c>
      <c r="C31" s="21"/>
      <c r="D31" s="21"/>
      <c r="E31" s="21">
        <v>15000</v>
      </c>
      <c r="F31" s="21">
        <v>15000</v>
      </c>
      <c r="G31" s="21">
        <v>15000</v>
      </c>
      <c r="I31" s="21">
        <f t="shared" si="3"/>
        <v>0</v>
      </c>
    </row>
    <row r="32" spans="2:9" outlineLevel="1" x14ac:dyDescent="0.3">
      <c r="B32" s="15" t="s">
        <v>113</v>
      </c>
      <c r="C32" s="21">
        <v>7000</v>
      </c>
      <c r="D32" s="21">
        <v>7000</v>
      </c>
      <c r="E32" s="21">
        <v>7000</v>
      </c>
      <c r="F32" s="21">
        <v>7000</v>
      </c>
      <c r="G32" s="21">
        <v>7000</v>
      </c>
      <c r="I32" s="21">
        <f t="shared" si="3"/>
        <v>7000</v>
      </c>
    </row>
    <row r="33" spans="2:9" outlineLevel="1" x14ac:dyDescent="0.3">
      <c r="B33" s="15" t="s">
        <v>104</v>
      </c>
      <c r="C33" s="21">
        <f>' PERSONNEL'!N21*3</f>
        <v>9917.2950000000019</v>
      </c>
      <c r="D33" s="21">
        <f>+C33*4</f>
        <v>39669.180000000008</v>
      </c>
      <c r="E33" s="21">
        <f>D33*1.05</f>
        <v>41652.63900000001</v>
      </c>
      <c r="F33" s="21">
        <f t="shared" ref="F33:G33" si="9">E33*1.05</f>
        <v>43735.270950000013</v>
      </c>
      <c r="G33" s="21">
        <f t="shared" si="9"/>
        <v>45922.034497500019</v>
      </c>
      <c r="I33" s="21">
        <f t="shared" si="3"/>
        <v>9917.2950000000019</v>
      </c>
    </row>
    <row r="34" spans="2:9" outlineLevel="1" x14ac:dyDescent="0.3">
      <c r="B34" s="61" t="s">
        <v>147</v>
      </c>
      <c r="C34" s="62">
        <f>CREDIT!F32+CREDIT!F33+CREDIT!F34</f>
        <v>2073.418125829221</v>
      </c>
      <c r="D34" s="62">
        <f>CREDIT!F35*12</f>
        <v>8293.6725033168841</v>
      </c>
      <c r="E34" s="62">
        <f>D34</f>
        <v>8293.6725033168841</v>
      </c>
      <c r="F34" s="62">
        <f>CREDIT!F59+CREDIT!F60+CREDIT!F61</f>
        <v>2073.418125829221</v>
      </c>
      <c r="G34" s="62">
        <f>CREDIT!G59+CREDIT!G60+CREDIT!G61</f>
        <v>8573.418125829221</v>
      </c>
      <c r="I34" s="21">
        <f t="shared" si="3"/>
        <v>2073.418125829221</v>
      </c>
    </row>
    <row r="35" spans="2:9" ht="15" thickBot="1" x14ac:dyDescent="0.35">
      <c r="B35" s="36" t="s">
        <v>157</v>
      </c>
      <c r="C35" s="37">
        <f>C6-C10</f>
        <v>470498.93362417078</v>
      </c>
      <c r="D35" s="37">
        <f>D6-D10</f>
        <v>454002.00483418314</v>
      </c>
      <c r="E35" s="37">
        <f>E6-E10</f>
        <v>463024.85099668312</v>
      </c>
      <c r="F35" s="37">
        <f>F6-F10</f>
        <v>430787.38154917071</v>
      </c>
      <c r="G35" s="37">
        <f>G6-G10</f>
        <v>423251.23903292074</v>
      </c>
      <c r="I35" s="37">
        <f>+I6+I12-I13-I14-I16-I18</f>
        <v>869281.12260500819</v>
      </c>
    </row>
    <row r="36" spans="2:9" ht="15" thickTop="1" x14ac:dyDescent="0.3">
      <c r="B36" s="17"/>
      <c r="C36" s="21"/>
      <c r="D36" s="21"/>
      <c r="E36" s="21"/>
      <c r="F36" s="21"/>
      <c r="G36" s="21"/>
      <c r="I36" s="21"/>
    </row>
    <row r="37" spans="2:9" x14ac:dyDescent="0.3">
      <c r="B37" s="15" t="s">
        <v>109</v>
      </c>
      <c r="C37" s="21">
        <f>+'Investissement (2)'!E7</f>
        <v>16316.666666666668</v>
      </c>
      <c r="D37" s="21">
        <f>+'Investissement (2)'!F7</f>
        <v>20650</v>
      </c>
      <c r="E37" s="21">
        <f>+'Investissement (2)'!G7</f>
        <v>20650</v>
      </c>
      <c r="F37" s="21">
        <f>+'Investissement (2)'!H7</f>
        <v>20650</v>
      </c>
      <c r="G37" s="21">
        <f>+'Investissement (2)'!I7</f>
        <v>20650</v>
      </c>
      <c r="I37" s="21">
        <f>C37</f>
        <v>16316.666666666668</v>
      </c>
    </row>
    <row r="38" spans="2:9" x14ac:dyDescent="0.3">
      <c r="B38" s="15" t="s">
        <v>105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I38" s="21">
        <f>C38</f>
        <v>0</v>
      </c>
    </row>
    <row r="39" spans="2:9" x14ac:dyDescent="0.3">
      <c r="B39" s="17"/>
      <c r="C39" s="21"/>
      <c r="D39" s="21"/>
      <c r="E39" s="21"/>
      <c r="F39" s="21"/>
      <c r="G39" s="21"/>
      <c r="I39" s="21"/>
    </row>
    <row r="40" spans="2:9" ht="15" thickBot="1" x14ac:dyDescent="0.35">
      <c r="B40" s="36" t="s">
        <v>103</v>
      </c>
      <c r="C40" s="37">
        <f>+C35-C37</f>
        <v>454182.26695750409</v>
      </c>
      <c r="D40" s="37">
        <f>+D35-D37</f>
        <v>433352.00483418314</v>
      </c>
      <c r="E40" s="37">
        <f>+E35-E37</f>
        <v>442374.85099668312</v>
      </c>
      <c r="F40" s="37">
        <f>+F35-F37</f>
        <v>410137.38154917071</v>
      </c>
      <c r="G40" s="37">
        <f>+G35-G37</f>
        <v>402601.23903292074</v>
      </c>
      <c r="I40" s="37">
        <f>+I35-I37</f>
        <v>852964.45593834156</v>
      </c>
    </row>
    <row r="41" spans="2:9" ht="15" thickTop="1" x14ac:dyDescent="0.3">
      <c r="B41" t="s">
        <v>106</v>
      </c>
      <c r="C41" s="21">
        <f>IF(C40&gt;0,C40*15%,"500")</f>
        <v>68127.340043625605</v>
      </c>
      <c r="D41" s="21">
        <f>IF(D40&gt;0,D40*15%,"500")</f>
        <v>65002.800725127468</v>
      </c>
      <c r="E41" s="21">
        <f>IF(E40&gt;0,E40*15%,"500")</f>
        <v>66356.227649502471</v>
      </c>
      <c r="F41" s="21">
        <f>IF(F40&gt;0,F40*15%,"500")</f>
        <v>61520.607232375602</v>
      </c>
      <c r="G41" s="21">
        <f>IF(G40&gt;0,G40*15%,"500")</f>
        <v>60390.185854938107</v>
      </c>
      <c r="I41" s="21">
        <v>500</v>
      </c>
    </row>
    <row r="42" spans="2:9" ht="15" thickBot="1" x14ac:dyDescent="0.35">
      <c r="B42" s="36" t="s">
        <v>111</v>
      </c>
      <c r="C42" s="37">
        <f>+C40-C41</f>
        <v>386054.92691387847</v>
      </c>
      <c r="D42" s="37">
        <f>+D40-D41</f>
        <v>368349.20410905569</v>
      </c>
      <c r="E42" s="37">
        <f>+E40-E41</f>
        <v>376018.62334718066</v>
      </c>
      <c r="F42" s="37">
        <f>+F40-F41</f>
        <v>348616.77431679511</v>
      </c>
      <c r="G42" s="37">
        <f>+G40-G41</f>
        <v>342211.05317798263</v>
      </c>
      <c r="I42" s="37">
        <f>+I40-I41</f>
        <v>852464.45593834156</v>
      </c>
    </row>
    <row r="43" spans="2:9" ht="15" thickTop="1" x14ac:dyDescent="0.3"/>
    <row r="45" spans="2:9" x14ac:dyDescent="0.3">
      <c r="C45" s="19"/>
    </row>
  </sheetData>
  <mergeCells count="2">
    <mergeCell ref="B2:G2"/>
    <mergeCell ref="I2:I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R11"/>
  <sheetViews>
    <sheetView zoomScale="140" zoomScaleNormal="140" workbookViewId="0">
      <selection activeCell="B19" sqref="B19"/>
    </sheetView>
  </sheetViews>
  <sheetFormatPr baseColWidth="10" defaultColWidth="10.6640625" defaultRowHeight="14.4" x14ac:dyDescent="0.3"/>
  <cols>
    <col min="2" max="2" width="20.33203125" bestFit="1" customWidth="1"/>
    <col min="3" max="4" width="9.88671875" bestFit="1" customWidth="1"/>
    <col min="5" max="5" width="9.5546875" bestFit="1" customWidth="1"/>
    <col min="6" max="6" width="9.88671875" style="26" bestFit="1" customWidth="1"/>
    <col min="7" max="8" width="7.44140625" bestFit="1" customWidth="1"/>
    <col min="9" max="9" width="8.88671875" bestFit="1" customWidth="1"/>
    <col min="10" max="14" width="7.44140625" bestFit="1" customWidth="1"/>
  </cols>
  <sheetData>
    <row r="2" spans="2:18" x14ac:dyDescent="0.3">
      <c r="B2" s="24" t="s">
        <v>110</v>
      </c>
      <c r="C2" s="24"/>
      <c r="D2" s="24"/>
      <c r="E2" s="24">
        <v>2024</v>
      </c>
      <c r="F2" s="24">
        <f>E2+1</f>
        <v>2025</v>
      </c>
      <c r="G2" s="24">
        <f t="shared" ref="G2:N2" si="0">F2+1</f>
        <v>2026</v>
      </c>
      <c r="H2" s="24">
        <f t="shared" si="0"/>
        <v>2027</v>
      </c>
      <c r="I2" s="24">
        <f t="shared" si="0"/>
        <v>2028</v>
      </c>
      <c r="J2" s="24">
        <f t="shared" si="0"/>
        <v>2029</v>
      </c>
      <c r="K2" s="24">
        <f t="shared" si="0"/>
        <v>2030</v>
      </c>
      <c r="L2" s="24">
        <f t="shared" si="0"/>
        <v>2031</v>
      </c>
      <c r="M2" s="24">
        <f t="shared" si="0"/>
        <v>2032</v>
      </c>
      <c r="N2" s="24">
        <f t="shared" si="0"/>
        <v>2033</v>
      </c>
    </row>
    <row r="3" spans="2:18" x14ac:dyDescent="0.3">
      <c r="B3" s="23" t="s">
        <v>99</v>
      </c>
      <c r="C3" s="31" t="s">
        <v>101</v>
      </c>
      <c r="D3" s="23">
        <f>650*10</f>
        <v>6500</v>
      </c>
      <c r="E3" s="23">
        <f>D3/10</f>
        <v>650</v>
      </c>
      <c r="F3" s="23">
        <f t="shared" ref="F3:K3" si="1">E3</f>
        <v>650</v>
      </c>
      <c r="G3" s="23">
        <f t="shared" si="1"/>
        <v>650</v>
      </c>
      <c r="H3" s="23">
        <f t="shared" si="1"/>
        <v>650</v>
      </c>
      <c r="I3" s="23">
        <f t="shared" si="1"/>
        <v>650</v>
      </c>
      <c r="J3" s="23">
        <f t="shared" si="1"/>
        <v>650</v>
      </c>
      <c r="K3" s="23">
        <f t="shared" si="1"/>
        <v>650</v>
      </c>
      <c r="L3" s="23">
        <f>+K3</f>
        <v>650</v>
      </c>
      <c r="M3" s="23">
        <f>L3</f>
        <v>650</v>
      </c>
      <c r="N3" s="23">
        <f>M3</f>
        <v>650</v>
      </c>
      <c r="O3" s="23"/>
    </row>
    <row r="4" spans="2:18" ht="18" x14ac:dyDescent="0.35">
      <c r="B4" s="23" t="s">
        <v>178</v>
      </c>
      <c r="C4" s="31" t="s">
        <v>165</v>
      </c>
      <c r="D4" s="23">
        <v>5000</v>
      </c>
      <c r="E4" s="23">
        <f>D4/3</f>
        <v>1666.6666666666667</v>
      </c>
      <c r="F4" s="23">
        <f t="shared" ref="F4:N4" si="2">SUM(F5:F5)</f>
        <v>6000</v>
      </c>
      <c r="G4" s="23">
        <f t="shared" si="2"/>
        <v>6000</v>
      </c>
      <c r="H4" s="23">
        <f t="shared" si="2"/>
        <v>6000</v>
      </c>
      <c r="I4" s="23">
        <f t="shared" si="2"/>
        <v>6000</v>
      </c>
      <c r="J4" s="23">
        <f t="shared" si="2"/>
        <v>0</v>
      </c>
      <c r="K4" s="23">
        <f t="shared" si="2"/>
        <v>0</v>
      </c>
      <c r="L4" s="23">
        <f t="shared" si="2"/>
        <v>0</v>
      </c>
      <c r="M4" s="23">
        <f t="shared" si="2"/>
        <v>0</v>
      </c>
      <c r="N4" s="23">
        <f t="shared" si="2"/>
        <v>0</v>
      </c>
    </row>
    <row r="5" spans="2:18" x14ac:dyDescent="0.3">
      <c r="B5" s="23" t="s">
        <v>166</v>
      </c>
      <c r="C5" s="31" t="s">
        <v>102</v>
      </c>
      <c r="D5" s="23">
        <v>30000</v>
      </c>
      <c r="E5" s="23">
        <f>D5/5</f>
        <v>6000</v>
      </c>
      <c r="F5" s="23">
        <f t="shared" ref="F5:I6" si="3">E5</f>
        <v>6000</v>
      </c>
      <c r="G5" s="23">
        <f t="shared" si="3"/>
        <v>6000</v>
      </c>
      <c r="H5" s="23">
        <f t="shared" si="3"/>
        <v>6000</v>
      </c>
      <c r="I5" s="23">
        <f t="shared" si="3"/>
        <v>6000</v>
      </c>
      <c r="J5" s="23"/>
      <c r="K5" s="23"/>
      <c r="L5" s="23"/>
      <c r="M5" s="23"/>
      <c r="N5" s="23"/>
    </row>
    <row r="6" spans="2:18" x14ac:dyDescent="0.3">
      <c r="B6" s="23" t="s">
        <v>100</v>
      </c>
      <c r="C6" s="31" t="s">
        <v>102</v>
      </c>
      <c r="D6" s="23">
        <v>40000</v>
      </c>
      <c r="E6" s="23">
        <f>D6/5</f>
        <v>8000</v>
      </c>
      <c r="F6" s="23">
        <f t="shared" si="3"/>
        <v>8000</v>
      </c>
      <c r="G6" s="23">
        <f t="shared" si="3"/>
        <v>8000</v>
      </c>
      <c r="H6" s="23">
        <f t="shared" si="3"/>
        <v>8000</v>
      </c>
      <c r="I6" s="23">
        <f t="shared" si="3"/>
        <v>8000</v>
      </c>
      <c r="J6" s="23"/>
      <c r="K6" s="23"/>
      <c r="L6" s="23"/>
      <c r="M6" s="23"/>
      <c r="N6" s="23"/>
    </row>
    <row r="7" spans="2:18" ht="15" thickBot="1" x14ac:dyDescent="0.35">
      <c r="B7" s="34"/>
      <c r="C7" s="34"/>
      <c r="D7" s="35">
        <f t="shared" ref="D7:N7" si="4">SUM(D3:D6)</f>
        <v>81500</v>
      </c>
      <c r="E7" s="35">
        <f t="shared" si="4"/>
        <v>16316.666666666668</v>
      </c>
      <c r="F7" s="35">
        <f t="shared" si="4"/>
        <v>20650</v>
      </c>
      <c r="G7" s="35">
        <f t="shared" si="4"/>
        <v>20650</v>
      </c>
      <c r="H7" s="35">
        <f t="shared" si="4"/>
        <v>20650</v>
      </c>
      <c r="I7" s="35">
        <f t="shared" si="4"/>
        <v>20650</v>
      </c>
      <c r="J7" s="35">
        <f t="shared" si="4"/>
        <v>650</v>
      </c>
      <c r="K7" s="35">
        <f t="shared" si="4"/>
        <v>650</v>
      </c>
      <c r="L7" s="35">
        <f t="shared" si="4"/>
        <v>650</v>
      </c>
      <c r="M7" s="35">
        <f t="shared" si="4"/>
        <v>650</v>
      </c>
      <c r="N7" s="35">
        <f t="shared" si="4"/>
        <v>650</v>
      </c>
      <c r="O7" t="s">
        <v>179</v>
      </c>
      <c r="R7">
        <f>22000-6500</f>
        <v>15500</v>
      </c>
    </row>
    <row r="8" spans="2:18" ht="15" thickTop="1" x14ac:dyDescent="0.3">
      <c r="B8" s="23"/>
      <c r="C8" s="23"/>
    </row>
    <row r="9" spans="2:18" x14ac:dyDescent="0.3">
      <c r="O9" t="s">
        <v>180</v>
      </c>
      <c r="R9">
        <v>25000</v>
      </c>
    </row>
    <row r="11" spans="2:18" x14ac:dyDescent="0.3">
      <c r="R11">
        <f>+R9+R7</f>
        <v>40500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86"/>
  <sheetViews>
    <sheetView topLeftCell="B1" zoomScale="115" zoomScaleNormal="115" workbookViewId="0">
      <selection activeCell="K18" sqref="K18"/>
    </sheetView>
  </sheetViews>
  <sheetFormatPr baseColWidth="10" defaultColWidth="13.33203125" defaultRowHeight="14.4" x14ac:dyDescent="0.3"/>
  <cols>
    <col min="1" max="1" width="4.5546875" bestFit="1" customWidth="1"/>
    <col min="2" max="2" width="5" bestFit="1" customWidth="1"/>
    <col min="3" max="3" width="58.6640625" customWidth="1"/>
    <col min="4" max="4" width="4.6640625" customWidth="1"/>
    <col min="5" max="5" width="14.44140625" bestFit="1" customWidth="1"/>
  </cols>
  <sheetData>
    <row r="1" spans="1:62" x14ac:dyDescent="0.3">
      <c r="A1" s="92" t="s">
        <v>145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</row>
    <row r="2" spans="1:62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</row>
    <row r="3" spans="1:62" x14ac:dyDescent="0.3">
      <c r="F3" s="66">
        <v>2023</v>
      </c>
      <c r="G3" s="66">
        <v>2024</v>
      </c>
      <c r="H3" s="66">
        <v>2025</v>
      </c>
      <c r="I3" s="66">
        <v>2026</v>
      </c>
      <c r="J3" s="66">
        <v>2027</v>
      </c>
    </row>
    <row r="4" spans="1:62" x14ac:dyDescent="0.3">
      <c r="A4" t="s">
        <v>152</v>
      </c>
      <c r="F4" s="64">
        <f>++K18</f>
        <v>148410.35324999999</v>
      </c>
      <c r="G4" s="64">
        <f>+G33</f>
        <v>153869.625</v>
      </c>
      <c r="H4" s="64">
        <f>+G48</f>
        <v>161563.10625000001</v>
      </c>
      <c r="I4" s="64">
        <f>+G64</f>
        <v>233224.9115625</v>
      </c>
      <c r="J4" s="64">
        <f>+G83</f>
        <v>265946.157140625</v>
      </c>
    </row>
    <row r="5" spans="1:62" x14ac:dyDescent="0.3">
      <c r="E5" s="80">
        <v>0.05</v>
      </c>
      <c r="F5" s="19">
        <f>+F4</f>
        <v>148410.35324999999</v>
      </c>
      <c r="G5" s="64">
        <f>+F4*(1+$E$5)+(G4-F4)</f>
        <v>161290.1426625</v>
      </c>
      <c r="H5" s="64">
        <f>+G4*(1+$E$5)+(H4-G4)</f>
        <v>169256.58750000002</v>
      </c>
      <c r="I5" s="64">
        <f>+H4*(1+$E$5)+(I4-H4)</f>
        <v>241303.06687500002</v>
      </c>
      <c r="J5" s="64">
        <f>+I4*(1+$E$5)+(J4-I4)</f>
        <v>277607.40271875</v>
      </c>
      <c r="K5" s="64"/>
    </row>
    <row r="6" spans="1:62" x14ac:dyDescent="0.3">
      <c r="E6" s="80"/>
      <c r="F6" s="19"/>
      <c r="G6" s="64"/>
      <c r="H6" s="64"/>
      <c r="I6" s="64"/>
      <c r="J6" s="64"/>
      <c r="K6" s="64"/>
    </row>
    <row r="7" spans="1:62" x14ac:dyDescent="0.3">
      <c r="E7" s="80" t="s">
        <v>156</v>
      </c>
      <c r="F7" s="19">
        <f>F5/12/26/8/COUNT(D12:D17)</f>
        <v>11.891855228365383</v>
      </c>
      <c r="G7" s="19">
        <f>G5/12/26/8/COUNT(D26:D31)</f>
        <v>10.769908030348558</v>
      </c>
      <c r="H7" s="19">
        <f>H5/12/26/8/COUNT(D41:D46)</f>
        <v>11.30185546875</v>
      </c>
      <c r="I7" s="19">
        <f>I5/12/26/8/COUNT(D55:D63)</f>
        <v>10.741767578125001</v>
      </c>
      <c r="J7" s="19">
        <f>J5/12/26/8/COUNT(D73:D82)</f>
        <v>11.122091455078126</v>
      </c>
      <c r="K7" s="64"/>
    </row>
    <row r="8" spans="1:62" x14ac:dyDescent="0.3">
      <c r="E8" s="80"/>
      <c r="F8" s="19"/>
      <c r="G8" s="64"/>
      <c r="H8" s="64"/>
      <c r="I8" s="64"/>
      <c r="J8" s="64"/>
      <c r="K8" s="64"/>
    </row>
    <row r="9" spans="1:62" x14ac:dyDescent="0.3">
      <c r="E9" s="80"/>
      <c r="F9" s="19"/>
      <c r="G9" s="64"/>
      <c r="H9" s="64"/>
      <c r="I9" s="64"/>
      <c r="J9" s="64"/>
      <c r="K9" s="64"/>
    </row>
    <row r="10" spans="1:62" ht="25.8" x14ac:dyDescent="0.5">
      <c r="A10" s="91">
        <v>2023</v>
      </c>
      <c r="B10" s="91"/>
      <c r="C10" s="91"/>
      <c r="AA10" t="s">
        <v>146</v>
      </c>
    </row>
    <row r="11" spans="1:62" ht="28.8" x14ac:dyDescent="0.3">
      <c r="A11" s="71"/>
      <c r="B11" s="72" t="s">
        <v>84</v>
      </c>
      <c r="C11" s="73" t="s">
        <v>85</v>
      </c>
      <c r="E11" s="73" t="s">
        <v>95</v>
      </c>
      <c r="F11" s="73" t="s">
        <v>86</v>
      </c>
      <c r="G11" s="73" t="s">
        <v>141</v>
      </c>
      <c r="H11" s="73" t="s">
        <v>87</v>
      </c>
      <c r="I11" s="73" t="s">
        <v>93</v>
      </c>
      <c r="J11" s="73" t="s">
        <v>94</v>
      </c>
      <c r="K11" s="73" t="s">
        <v>142</v>
      </c>
      <c r="M11" s="74" t="s">
        <v>143</v>
      </c>
      <c r="N11" s="73" t="s">
        <v>93</v>
      </c>
      <c r="O11" s="73" t="s">
        <v>94</v>
      </c>
      <c r="Q11" s="75" t="s">
        <v>116</v>
      </c>
      <c r="R11" s="75" t="s">
        <v>116</v>
      </c>
      <c r="S11" s="75" t="s">
        <v>144</v>
      </c>
    </row>
    <row r="12" spans="1:62" x14ac:dyDescent="0.3">
      <c r="A12" s="65">
        <v>0.35</v>
      </c>
      <c r="B12" s="76" t="s">
        <v>88</v>
      </c>
      <c r="C12" s="76" t="s">
        <v>171</v>
      </c>
      <c r="D12">
        <v>1</v>
      </c>
      <c r="E12" s="76">
        <v>1850</v>
      </c>
      <c r="F12" s="76">
        <f>E12*(1+A12)*D12</f>
        <v>2497.5</v>
      </c>
      <c r="G12" s="76">
        <f>F12*13</f>
        <v>32467.5</v>
      </c>
      <c r="H12" s="76">
        <f t="shared" ref="H12:H17" si="0">F12*16.57%</f>
        <v>413.83575000000002</v>
      </c>
      <c r="I12" s="76">
        <f>+G12*0.4%</f>
        <v>129.87</v>
      </c>
      <c r="J12" s="76">
        <f>G12*3%</f>
        <v>974.02499999999998</v>
      </c>
      <c r="K12" s="19">
        <f>+G12+H12</f>
        <v>32881.335749999998</v>
      </c>
      <c r="M12" s="19">
        <f>IF((+F12-E12)&lt;0,0,+F12-E12)</f>
        <v>647.5</v>
      </c>
      <c r="N12" s="76">
        <f>+I12/13</f>
        <v>9.99</v>
      </c>
      <c r="O12" s="76">
        <f>+J12/13</f>
        <v>74.924999999999997</v>
      </c>
      <c r="P12" s="76"/>
      <c r="Q12" s="76">
        <f>+F12*9.18%</f>
        <v>229.27049999999997</v>
      </c>
      <c r="R12" s="76">
        <f>+H12</f>
        <v>413.83575000000002</v>
      </c>
      <c r="S12" s="76">
        <f>+R12+Q12*3</f>
        <v>1101.64725</v>
      </c>
      <c r="AA12">
        <v>3960</v>
      </c>
      <c r="AB12">
        <v>3960</v>
      </c>
      <c r="AC12">
        <v>3960</v>
      </c>
      <c r="AD12">
        <v>3960</v>
      </c>
      <c r="AE12">
        <v>3960</v>
      </c>
      <c r="AF12">
        <v>3960</v>
      </c>
      <c r="AG12">
        <v>3960</v>
      </c>
      <c r="AH12">
        <v>3960</v>
      </c>
      <c r="AI12">
        <v>3960</v>
      </c>
      <c r="AJ12">
        <v>3960</v>
      </c>
      <c r="AK12">
        <v>3960</v>
      </c>
      <c r="AL12">
        <v>3960</v>
      </c>
      <c r="AM12">
        <v>3960</v>
      </c>
      <c r="AN12">
        <v>3960</v>
      </c>
      <c r="AO12">
        <v>3960</v>
      </c>
      <c r="AP12">
        <v>3960</v>
      </c>
      <c r="AQ12">
        <v>3960</v>
      </c>
      <c r="AR12">
        <v>3960</v>
      </c>
      <c r="AS12">
        <v>3960</v>
      </c>
      <c r="AT12" s="38">
        <f t="shared" ref="AT12:AT17" si="1">+AS12*1.05</f>
        <v>4158</v>
      </c>
      <c r="AU12" s="38">
        <f t="shared" ref="AU12:BE12" si="2">+AT12</f>
        <v>4158</v>
      </c>
      <c r="AV12" s="38">
        <f t="shared" si="2"/>
        <v>4158</v>
      </c>
      <c r="AW12" s="38">
        <f t="shared" si="2"/>
        <v>4158</v>
      </c>
      <c r="AX12" s="38">
        <f t="shared" si="2"/>
        <v>4158</v>
      </c>
      <c r="AY12" s="38">
        <f t="shared" si="2"/>
        <v>4158</v>
      </c>
      <c r="AZ12" s="38">
        <f t="shared" si="2"/>
        <v>4158</v>
      </c>
      <c r="BA12" s="38">
        <f t="shared" si="2"/>
        <v>4158</v>
      </c>
      <c r="BB12" s="38">
        <f t="shared" si="2"/>
        <v>4158</v>
      </c>
      <c r="BC12" s="38">
        <f t="shared" si="2"/>
        <v>4158</v>
      </c>
      <c r="BD12" s="38">
        <f t="shared" si="2"/>
        <v>4158</v>
      </c>
      <c r="BE12" s="38">
        <f t="shared" si="2"/>
        <v>4158</v>
      </c>
      <c r="BF12" s="38">
        <f t="shared" ref="BF12:BJ17" si="3">+BE12*1.05</f>
        <v>4365.9000000000005</v>
      </c>
      <c r="BG12" s="38">
        <f t="shared" si="3"/>
        <v>4584.1950000000006</v>
      </c>
      <c r="BH12" s="38">
        <f t="shared" si="3"/>
        <v>4813.4047500000006</v>
      </c>
      <c r="BI12" s="38">
        <f t="shared" si="3"/>
        <v>5054.074987500001</v>
      </c>
      <c r="BJ12" s="38">
        <f t="shared" si="3"/>
        <v>5306.7787368750014</v>
      </c>
    </row>
    <row r="13" spans="1:62" x14ac:dyDescent="0.3">
      <c r="A13" s="65">
        <v>0.35</v>
      </c>
      <c r="B13" s="76" t="s">
        <v>89</v>
      </c>
      <c r="C13" s="76" t="s">
        <v>175</v>
      </c>
      <c r="D13">
        <v>1</v>
      </c>
      <c r="E13" s="76">
        <v>1650</v>
      </c>
      <c r="F13" s="76">
        <f t="shared" ref="F13:F14" si="4">E13*(1+A13)*D13</f>
        <v>2227.5</v>
      </c>
      <c r="G13" s="76">
        <f t="shared" ref="G13:G17" si="5">F13*13</f>
        <v>28957.5</v>
      </c>
      <c r="H13" s="76">
        <f t="shared" si="0"/>
        <v>369.09675000000004</v>
      </c>
      <c r="I13" s="76">
        <f t="shared" ref="I13:I17" si="6">+G13*0.4%</f>
        <v>115.83</v>
      </c>
      <c r="J13" s="76">
        <f t="shared" ref="J13:J17" si="7">G13*3%</f>
        <v>868.72500000000002</v>
      </c>
      <c r="K13" s="19">
        <f t="shared" ref="K13:K17" si="8">+G13+H13</f>
        <v>29326.596750000001</v>
      </c>
      <c r="M13" s="19">
        <f t="shared" ref="M13:M17" si="9">IF((+F13-E13)&lt;0,0,+F13-E13)</f>
        <v>577.5</v>
      </c>
      <c r="N13" s="76">
        <f t="shared" ref="N13:N17" si="10">+I13/13</f>
        <v>8.91</v>
      </c>
      <c r="O13" s="76">
        <f t="shared" ref="O13:O17" si="11">+J13/13</f>
        <v>66.825000000000003</v>
      </c>
      <c r="P13" s="76"/>
      <c r="Q13" s="76">
        <f t="shared" ref="Q13:Q17" si="12">+F13*9.18%</f>
        <v>204.4845</v>
      </c>
      <c r="R13" s="76">
        <f t="shared" ref="R13:R17" si="13">+H13</f>
        <v>369.09675000000004</v>
      </c>
      <c r="S13" s="76">
        <f t="shared" ref="S13:S17" si="14">+R13+Q13*3</f>
        <v>982.55025000000001</v>
      </c>
      <c r="AA13">
        <v>1250</v>
      </c>
      <c r="AB13">
        <v>1250</v>
      </c>
      <c r="AC13">
        <v>1250</v>
      </c>
      <c r="AD13">
        <v>1250</v>
      </c>
      <c r="AE13">
        <v>1250</v>
      </c>
      <c r="AF13">
        <v>1250</v>
      </c>
      <c r="AG13">
        <v>1250</v>
      </c>
      <c r="AH13">
        <v>1250</v>
      </c>
      <c r="AI13">
        <v>1250</v>
      </c>
      <c r="AJ13">
        <v>1250</v>
      </c>
      <c r="AK13">
        <v>1250</v>
      </c>
      <c r="AL13">
        <v>1250</v>
      </c>
      <c r="AM13">
        <v>1250</v>
      </c>
      <c r="AN13">
        <v>1250</v>
      </c>
      <c r="AO13">
        <v>1250</v>
      </c>
      <c r="AP13">
        <v>1250</v>
      </c>
      <c r="AQ13">
        <v>1250</v>
      </c>
      <c r="AR13">
        <v>1250</v>
      </c>
      <c r="AS13">
        <v>1250</v>
      </c>
      <c r="AT13" s="38">
        <f t="shared" si="1"/>
        <v>1312.5</v>
      </c>
      <c r="AU13" s="38">
        <f t="shared" ref="AU13:BE13" si="15">+AT13</f>
        <v>1312.5</v>
      </c>
      <c r="AV13" s="38">
        <f t="shared" si="15"/>
        <v>1312.5</v>
      </c>
      <c r="AW13" s="38">
        <f t="shared" si="15"/>
        <v>1312.5</v>
      </c>
      <c r="AX13" s="38">
        <f t="shared" si="15"/>
        <v>1312.5</v>
      </c>
      <c r="AY13" s="38">
        <f t="shared" si="15"/>
        <v>1312.5</v>
      </c>
      <c r="AZ13" s="38">
        <f t="shared" si="15"/>
        <v>1312.5</v>
      </c>
      <c r="BA13" s="38">
        <f t="shared" si="15"/>
        <v>1312.5</v>
      </c>
      <c r="BB13" s="38">
        <f t="shared" si="15"/>
        <v>1312.5</v>
      </c>
      <c r="BC13" s="38">
        <f t="shared" si="15"/>
        <v>1312.5</v>
      </c>
      <c r="BD13" s="38">
        <f t="shared" si="15"/>
        <v>1312.5</v>
      </c>
      <c r="BE13" s="38">
        <f t="shared" si="15"/>
        <v>1312.5</v>
      </c>
      <c r="BF13" s="38">
        <f t="shared" si="3"/>
        <v>1378.125</v>
      </c>
      <c r="BG13" s="38">
        <f t="shared" si="3"/>
        <v>1447.03125</v>
      </c>
      <c r="BH13" s="38">
        <f t="shared" si="3"/>
        <v>1519.3828125</v>
      </c>
      <c r="BI13" s="38">
        <f t="shared" si="3"/>
        <v>1595.3519531250001</v>
      </c>
      <c r="BJ13" s="38">
        <f t="shared" si="3"/>
        <v>1675.1195507812502</v>
      </c>
    </row>
    <row r="14" spans="1:62" x14ac:dyDescent="0.3">
      <c r="A14" s="65">
        <v>0.35</v>
      </c>
      <c r="B14" s="76" t="s">
        <v>90</v>
      </c>
      <c r="C14" s="76" t="s">
        <v>167</v>
      </c>
      <c r="D14">
        <v>1</v>
      </c>
      <c r="E14" s="76">
        <v>1650</v>
      </c>
      <c r="F14" s="76">
        <f t="shared" si="4"/>
        <v>2227.5</v>
      </c>
      <c r="G14" s="76">
        <f t="shared" si="5"/>
        <v>28957.5</v>
      </c>
      <c r="H14" s="76">
        <f t="shared" si="0"/>
        <v>369.09675000000004</v>
      </c>
      <c r="I14" s="76">
        <f t="shared" si="6"/>
        <v>115.83</v>
      </c>
      <c r="J14" s="76">
        <f t="shared" si="7"/>
        <v>868.72500000000002</v>
      </c>
      <c r="K14" s="19">
        <f t="shared" si="8"/>
        <v>29326.596750000001</v>
      </c>
      <c r="M14" s="19">
        <f t="shared" si="9"/>
        <v>577.5</v>
      </c>
      <c r="N14" s="76">
        <f t="shared" si="10"/>
        <v>8.91</v>
      </c>
      <c r="O14" s="76">
        <f t="shared" si="11"/>
        <v>66.825000000000003</v>
      </c>
      <c r="P14" s="76"/>
      <c r="Q14" s="76">
        <f t="shared" si="12"/>
        <v>204.4845</v>
      </c>
      <c r="R14" s="76">
        <f t="shared" si="13"/>
        <v>369.09675000000004</v>
      </c>
      <c r="S14" s="76">
        <f t="shared" si="14"/>
        <v>982.55025000000001</v>
      </c>
      <c r="AA14">
        <v>468</v>
      </c>
      <c r="AB14">
        <v>468</v>
      </c>
      <c r="AC14">
        <v>468</v>
      </c>
      <c r="AD14">
        <v>468</v>
      </c>
      <c r="AE14">
        <v>468</v>
      </c>
      <c r="AF14">
        <v>468</v>
      </c>
      <c r="AG14">
        <v>468</v>
      </c>
      <c r="AH14">
        <v>468</v>
      </c>
      <c r="AI14">
        <v>468</v>
      </c>
      <c r="AJ14">
        <v>468</v>
      </c>
      <c r="AK14">
        <v>468</v>
      </c>
      <c r="AL14">
        <v>468</v>
      </c>
      <c r="AM14">
        <v>468</v>
      </c>
      <c r="AN14">
        <v>468</v>
      </c>
      <c r="AO14">
        <v>468</v>
      </c>
      <c r="AP14">
        <v>468</v>
      </c>
      <c r="AQ14">
        <v>468</v>
      </c>
      <c r="AR14">
        <v>468</v>
      </c>
      <c r="AS14">
        <v>468</v>
      </c>
      <c r="AT14" s="38">
        <f t="shared" si="1"/>
        <v>491.40000000000003</v>
      </c>
      <c r="AU14" s="38">
        <f t="shared" ref="AU14:BE14" si="16">+AT14</f>
        <v>491.40000000000003</v>
      </c>
      <c r="AV14" s="38">
        <f t="shared" si="16"/>
        <v>491.40000000000003</v>
      </c>
      <c r="AW14" s="38">
        <f t="shared" si="16"/>
        <v>491.40000000000003</v>
      </c>
      <c r="AX14" s="38">
        <f t="shared" si="16"/>
        <v>491.40000000000003</v>
      </c>
      <c r="AY14" s="38">
        <f t="shared" si="16"/>
        <v>491.40000000000003</v>
      </c>
      <c r="AZ14" s="38">
        <f t="shared" si="16"/>
        <v>491.40000000000003</v>
      </c>
      <c r="BA14" s="38">
        <f t="shared" si="16"/>
        <v>491.40000000000003</v>
      </c>
      <c r="BB14" s="38">
        <f t="shared" si="16"/>
        <v>491.40000000000003</v>
      </c>
      <c r="BC14" s="38">
        <f t="shared" si="16"/>
        <v>491.40000000000003</v>
      </c>
      <c r="BD14" s="38">
        <f t="shared" si="16"/>
        <v>491.40000000000003</v>
      </c>
      <c r="BE14" s="38">
        <f t="shared" si="16"/>
        <v>491.40000000000003</v>
      </c>
      <c r="BF14" s="38">
        <f t="shared" si="3"/>
        <v>515.97</v>
      </c>
      <c r="BG14" s="38">
        <f t="shared" si="3"/>
        <v>541.76850000000002</v>
      </c>
      <c r="BH14" s="38">
        <f t="shared" si="3"/>
        <v>568.85692500000005</v>
      </c>
      <c r="BI14" s="38">
        <f t="shared" si="3"/>
        <v>597.29977125000005</v>
      </c>
      <c r="BJ14" s="38">
        <f t="shared" si="3"/>
        <v>627.16475981250005</v>
      </c>
    </row>
    <row r="15" spans="1:62" x14ac:dyDescent="0.3">
      <c r="A15" s="65">
        <v>0.35</v>
      </c>
      <c r="B15" s="76" t="s">
        <v>91</v>
      </c>
      <c r="C15" s="76" t="s">
        <v>169</v>
      </c>
      <c r="D15">
        <v>1</v>
      </c>
      <c r="E15" s="76">
        <v>1250</v>
      </c>
      <c r="F15" s="76">
        <f>E15*(1+A15)*D15</f>
        <v>1687.5</v>
      </c>
      <c r="G15" s="76">
        <f t="shared" si="5"/>
        <v>21937.5</v>
      </c>
      <c r="H15" s="76">
        <f t="shared" si="0"/>
        <v>279.61875000000003</v>
      </c>
      <c r="I15" s="76">
        <f t="shared" si="6"/>
        <v>87.75</v>
      </c>
      <c r="J15" s="76">
        <f t="shared" si="7"/>
        <v>658.125</v>
      </c>
      <c r="K15" s="19">
        <f t="shared" si="8"/>
        <v>22217.118750000001</v>
      </c>
      <c r="M15" s="19">
        <f t="shared" si="9"/>
        <v>437.5</v>
      </c>
      <c r="N15" s="76">
        <f t="shared" si="10"/>
        <v>6.75</v>
      </c>
      <c r="O15" s="76">
        <f t="shared" si="11"/>
        <v>50.625</v>
      </c>
      <c r="P15" s="76"/>
      <c r="Q15" s="76">
        <f t="shared" si="12"/>
        <v>154.91249999999999</v>
      </c>
      <c r="R15" s="76">
        <f t="shared" si="13"/>
        <v>279.61875000000003</v>
      </c>
      <c r="S15" s="76">
        <f t="shared" si="14"/>
        <v>744.35625000000005</v>
      </c>
      <c r="AA15">
        <v>468</v>
      </c>
      <c r="AB15">
        <v>468</v>
      </c>
      <c r="AC15">
        <v>468</v>
      </c>
      <c r="AD15">
        <v>468</v>
      </c>
      <c r="AE15">
        <v>468</v>
      </c>
      <c r="AF15">
        <v>468</v>
      </c>
      <c r="AG15">
        <v>468</v>
      </c>
      <c r="AH15">
        <v>468</v>
      </c>
      <c r="AI15">
        <v>468</v>
      </c>
      <c r="AJ15">
        <v>468</v>
      </c>
      <c r="AK15">
        <v>468</v>
      </c>
      <c r="AL15">
        <v>468</v>
      </c>
      <c r="AM15">
        <v>468</v>
      </c>
      <c r="AN15">
        <v>468</v>
      </c>
      <c r="AO15">
        <v>468</v>
      </c>
      <c r="AP15">
        <v>468</v>
      </c>
      <c r="AQ15">
        <v>468</v>
      </c>
      <c r="AR15">
        <v>468</v>
      </c>
      <c r="AS15">
        <v>468</v>
      </c>
      <c r="AT15" s="38">
        <f t="shared" si="1"/>
        <v>491.40000000000003</v>
      </c>
      <c r="AU15" s="38">
        <f t="shared" ref="AU15:BE15" si="17">+AT15</f>
        <v>491.40000000000003</v>
      </c>
      <c r="AV15" s="38">
        <f t="shared" si="17"/>
        <v>491.40000000000003</v>
      </c>
      <c r="AW15" s="38">
        <f t="shared" si="17"/>
        <v>491.40000000000003</v>
      </c>
      <c r="AX15" s="38">
        <f t="shared" si="17"/>
        <v>491.40000000000003</v>
      </c>
      <c r="AY15" s="38">
        <f t="shared" si="17"/>
        <v>491.40000000000003</v>
      </c>
      <c r="AZ15" s="38">
        <f t="shared" si="17"/>
        <v>491.40000000000003</v>
      </c>
      <c r="BA15" s="38">
        <f t="shared" si="17"/>
        <v>491.40000000000003</v>
      </c>
      <c r="BB15" s="38">
        <f t="shared" si="17"/>
        <v>491.40000000000003</v>
      </c>
      <c r="BC15" s="38">
        <f t="shared" si="17"/>
        <v>491.40000000000003</v>
      </c>
      <c r="BD15" s="38">
        <f t="shared" si="17"/>
        <v>491.40000000000003</v>
      </c>
      <c r="BE15" s="38">
        <f t="shared" si="17"/>
        <v>491.40000000000003</v>
      </c>
      <c r="BF15" s="38">
        <f t="shared" si="3"/>
        <v>515.97</v>
      </c>
      <c r="BG15" s="38">
        <f t="shared" si="3"/>
        <v>541.76850000000002</v>
      </c>
      <c r="BH15" s="38">
        <f t="shared" si="3"/>
        <v>568.85692500000005</v>
      </c>
      <c r="BI15" s="38">
        <f t="shared" si="3"/>
        <v>597.29977125000005</v>
      </c>
      <c r="BJ15" s="38">
        <f t="shared" si="3"/>
        <v>627.16475981250005</v>
      </c>
    </row>
    <row r="16" spans="1:62" x14ac:dyDescent="0.3">
      <c r="A16" s="65">
        <v>0.35</v>
      </c>
      <c r="B16" s="76" t="s">
        <v>92</v>
      </c>
      <c r="C16" s="76" t="s">
        <v>170</v>
      </c>
      <c r="D16">
        <v>1</v>
      </c>
      <c r="E16" s="76">
        <v>1250</v>
      </c>
      <c r="F16" s="76">
        <f>E16*(1+A16)*D16</f>
        <v>1687.5</v>
      </c>
      <c r="G16" s="76">
        <f t="shared" si="5"/>
        <v>21937.5</v>
      </c>
      <c r="H16" s="76">
        <f t="shared" si="0"/>
        <v>279.61875000000003</v>
      </c>
      <c r="I16" s="76">
        <f t="shared" si="6"/>
        <v>87.75</v>
      </c>
      <c r="J16" s="76">
        <f t="shared" si="7"/>
        <v>658.125</v>
      </c>
      <c r="K16" s="19">
        <f t="shared" si="8"/>
        <v>22217.118750000001</v>
      </c>
      <c r="M16" s="19">
        <f t="shared" si="9"/>
        <v>437.5</v>
      </c>
      <c r="N16" s="76">
        <f t="shared" si="10"/>
        <v>6.75</v>
      </c>
      <c r="O16" s="76">
        <f t="shared" si="11"/>
        <v>50.625</v>
      </c>
      <c r="P16" s="76"/>
      <c r="Q16" s="76">
        <f t="shared" si="12"/>
        <v>154.91249999999999</v>
      </c>
      <c r="R16" s="76">
        <f t="shared" si="13"/>
        <v>279.61875000000003</v>
      </c>
      <c r="S16" s="76">
        <f t="shared" si="14"/>
        <v>744.35625000000005</v>
      </c>
      <c r="AA16">
        <v>468</v>
      </c>
      <c r="AB16">
        <v>468</v>
      </c>
      <c r="AC16">
        <v>468</v>
      </c>
      <c r="AD16">
        <v>468</v>
      </c>
      <c r="AE16">
        <v>468</v>
      </c>
      <c r="AF16">
        <v>468</v>
      </c>
      <c r="AG16">
        <v>468</v>
      </c>
      <c r="AH16">
        <v>468</v>
      </c>
      <c r="AI16">
        <v>468</v>
      </c>
      <c r="AJ16">
        <v>468</v>
      </c>
      <c r="AK16">
        <v>468</v>
      </c>
      <c r="AL16">
        <v>468</v>
      </c>
      <c r="AM16">
        <v>468</v>
      </c>
      <c r="AN16">
        <v>468</v>
      </c>
      <c r="AO16">
        <v>468</v>
      </c>
      <c r="AP16">
        <v>468</v>
      </c>
      <c r="AQ16">
        <v>468</v>
      </c>
      <c r="AR16">
        <v>468</v>
      </c>
      <c r="AS16">
        <v>468</v>
      </c>
      <c r="AT16" s="38">
        <f t="shared" si="1"/>
        <v>491.40000000000003</v>
      </c>
      <c r="AU16" s="38">
        <f t="shared" ref="AU16:BE16" si="18">+AT16</f>
        <v>491.40000000000003</v>
      </c>
      <c r="AV16" s="38">
        <f t="shared" si="18"/>
        <v>491.40000000000003</v>
      </c>
      <c r="AW16" s="38">
        <f t="shared" si="18"/>
        <v>491.40000000000003</v>
      </c>
      <c r="AX16" s="38">
        <f t="shared" si="18"/>
        <v>491.40000000000003</v>
      </c>
      <c r="AY16" s="38">
        <f t="shared" si="18"/>
        <v>491.40000000000003</v>
      </c>
      <c r="AZ16" s="38">
        <f t="shared" si="18"/>
        <v>491.40000000000003</v>
      </c>
      <c r="BA16" s="38">
        <f t="shared" si="18"/>
        <v>491.40000000000003</v>
      </c>
      <c r="BB16" s="38">
        <f t="shared" si="18"/>
        <v>491.40000000000003</v>
      </c>
      <c r="BC16" s="38">
        <f t="shared" si="18"/>
        <v>491.40000000000003</v>
      </c>
      <c r="BD16" s="38">
        <f t="shared" si="18"/>
        <v>491.40000000000003</v>
      </c>
      <c r="BE16" s="38">
        <f t="shared" si="18"/>
        <v>491.40000000000003</v>
      </c>
      <c r="BF16" s="38">
        <f t="shared" si="3"/>
        <v>515.97</v>
      </c>
      <c r="BG16" s="38">
        <f t="shared" si="3"/>
        <v>541.76850000000002</v>
      </c>
      <c r="BH16" s="38">
        <f t="shared" si="3"/>
        <v>568.85692500000005</v>
      </c>
      <c r="BI16" s="38">
        <f t="shared" si="3"/>
        <v>597.29977125000005</v>
      </c>
      <c r="BJ16" s="38">
        <f t="shared" si="3"/>
        <v>627.16475981250005</v>
      </c>
    </row>
    <row r="17" spans="1:62" x14ac:dyDescent="0.3">
      <c r="A17" s="65">
        <v>0.35</v>
      </c>
      <c r="B17" s="76" t="s">
        <v>96</v>
      </c>
      <c r="C17" s="76" t="s">
        <v>168</v>
      </c>
      <c r="E17" s="76">
        <v>700</v>
      </c>
      <c r="F17" s="76">
        <f>E17*(1+A16)*D16</f>
        <v>945.00000000000011</v>
      </c>
      <c r="G17" s="76">
        <f t="shared" si="5"/>
        <v>12285.000000000002</v>
      </c>
      <c r="H17" s="76">
        <f t="shared" si="0"/>
        <v>156.58650000000003</v>
      </c>
      <c r="I17" s="76">
        <f t="shared" si="6"/>
        <v>49.140000000000008</v>
      </c>
      <c r="J17" s="76">
        <f t="shared" si="7"/>
        <v>368.55000000000007</v>
      </c>
      <c r="K17" s="19">
        <f t="shared" si="8"/>
        <v>12441.586500000001</v>
      </c>
      <c r="M17" s="19">
        <f t="shared" si="9"/>
        <v>245.00000000000011</v>
      </c>
      <c r="N17" s="76">
        <f t="shared" si="10"/>
        <v>3.7800000000000007</v>
      </c>
      <c r="O17" s="76">
        <f t="shared" si="11"/>
        <v>28.350000000000005</v>
      </c>
      <c r="P17" s="76"/>
      <c r="Q17" s="76">
        <f t="shared" si="12"/>
        <v>86.751000000000005</v>
      </c>
      <c r="R17" s="76">
        <f t="shared" si="13"/>
        <v>156.58650000000003</v>
      </c>
      <c r="S17" s="76">
        <f t="shared" si="14"/>
        <v>416.83950000000004</v>
      </c>
      <c r="AA17">
        <v>1062.5</v>
      </c>
      <c r="AB17">
        <v>1062.5</v>
      </c>
      <c r="AC17">
        <v>1062.5</v>
      </c>
      <c r="AD17">
        <v>1062.5</v>
      </c>
      <c r="AE17">
        <v>1062.5</v>
      </c>
      <c r="AF17">
        <v>1062.5</v>
      </c>
      <c r="AG17">
        <v>1062.5</v>
      </c>
      <c r="AH17">
        <v>1062.5</v>
      </c>
      <c r="AI17">
        <v>1062.5</v>
      </c>
      <c r="AJ17">
        <v>1062.5</v>
      </c>
      <c r="AK17">
        <v>1062.5</v>
      </c>
      <c r="AL17">
        <v>1062.5</v>
      </c>
      <c r="AM17">
        <v>1062.5</v>
      </c>
      <c r="AN17">
        <v>1062.5</v>
      </c>
      <c r="AO17">
        <v>1062.5</v>
      </c>
      <c r="AP17">
        <v>1062.5</v>
      </c>
      <c r="AQ17">
        <v>1062.5</v>
      </c>
      <c r="AR17">
        <v>1062.5</v>
      </c>
      <c r="AS17">
        <v>1062.5</v>
      </c>
      <c r="AT17" s="38">
        <f t="shared" si="1"/>
        <v>1115.625</v>
      </c>
      <c r="AU17" s="38">
        <f t="shared" ref="AU17:BE17" si="19">+AT17</f>
        <v>1115.625</v>
      </c>
      <c r="AV17" s="38">
        <f t="shared" si="19"/>
        <v>1115.625</v>
      </c>
      <c r="AW17" s="38">
        <f t="shared" si="19"/>
        <v>1115.625</v>
      </c>
      <c r="AX17" s="38">
        <f t="shared" si="19"/>
        <v>1115.625</v>
      </c>
      <c r="AY17" s="38">
        <f t="shared" si="19"/>
        <v>1115.625</v>
      </c>
      <c r="AZ17" s="38">
        <f t="shared" si="19"/>
        <v>1115.625</v>
      </c>
      <c r="BA17" s="38">
        <f t="shared" si="19"/>
        <v>1115.625</v>
      </c>
      <c r="BB17" s="38">
        <f t="shared" si="19"/>
        <v>1115.625</v>
      </c>
      <c r="BC17" s="38">
        <f t="shared" si="19"/>
        <v>1115.625</v>
      </c>
      <c r="BD17" s="38">
        <f t="shared" si="19"/>
        <v>1115.625</v>
      </c>
      <c r="BE17" s="38">
        <f t="shared" si="19"/>
        <v>1115.625</v>
      </c>
      <c r="BF17" s="38">
        <f t="shared" si="3"/>
        <v>1171.40625</v>
      </c>
      <c r="BG17" s="38">
        <f t="shared" si="3"/>
        <v>1229.9765625</v>
      </c>
      <c r="BH17" s="38">
        <f t="shared" si="3"/>
        <v>1291.475390625</v>
      </c>
      <c r="BI17" s="38">
        <f t="shared" si="3"/>
        <v>1356.0491601562501</v>
      </c>
      <c r="BJ17" s="38">
        <f t="shared" si="3"/>
        <v>1423.8516181640628</v>
      </c>
    </row>
    <row r="18" spans="1:62" x14ac:dyDescent="0.3">
      <c r="A18" s="77"/>
      <c r="B18" s="77"/>
      <c r="C18" s="77" t="s">
        <v>98</v>
      </c>
      <c r="E18" s="77">
        <f t="shared" ref="E18:K18" si="20">SUM(E12:E17)</f>
        <v>8350</v>
      </c>
      <c r="F18" s="78">
        <f t="shared" si="20"/>
        <v>11272.5</v>
      </c>
      <c r="G18" s="78">
        <f t="shared" si="20"/>
        <v>146542.5</v>
      </c>
      <c r="H18" s="77">
        <f t="shared" si="20"/>
        <v>1867.8532500000003</v>
      </c>
      <c r="I18" s="77">
        <f t="shared" si="20"/>
        <v>586.16999999999996</v>
      </c>
      <c r="J18" s="77">
        <f t="shared" si="20"/>
        <v>4396.2749999999996</v>
      </c>
      <c r="K18" s="78">
        <f t="shared" si="20"/>
        <v>148410.35324999999</v>
      </c>
      <c r="M18" s="78">
        <f>SUM(M12:M17)</f>
        <v>2922.5</v>
      </c>
      <c r="N18" s="78">
        <f>SUM(N12:N17)</f>
        <v>45.09</v>
      </c>
      <c r="O18" s="78">
        <f>SUM(O12:O17)</f>
        <v>338.17500000000001</v>
      </c>
      <c r="Q18" s="78">
        <f>SUM(Q12:Q17)</f>
        <v>1034.8155000000002</v>
      </c>
      <c r="R18" s="78">
        <f>SUM(R12:R17)</f>
        <v>1867.8532500000003</v>
      </c>
      <c r="S18" s="78">
        <f>SUM(S12:S17)</f>
        <v>4972.2997500000001</v>
      </c>
    </row>
    <row r="19" spans="1:62" x14ac:dyDescent="0.3">
      <c r="AA19" t="e">
        <f>+IF(#REF!&gt;0,(AA12*9.18%+AA12*16.57%),0)</f>
        <v>#REF!</v>
      </c>
      <c r="AB19" t="e">
        <f>+IF(#REF!&gt;0,(AB12*9.18%+AB12*16.57%),0)</f>
        <v>#REF!</v>
      </c>
      <c r="AC19" t="e">
        <f>+IF(#REF!&gt;0,(AC12*9.18%+AC12*16.57%),0)</f>
        <v>#REF!</v>
      </c>
      <c r="AD19" t="e">
        <f>+IF(#REF!&gt;0,(AD12*9.18%+AD12*16.57%),0)</f>
        <v>#REF!</v>
      </c>
      <c r="AE19" t="e">
        <f>+IF(#REF!&gt;0,(AE12*9.18%+AE12*16.57%),0)</f>
        <v>#REF!</v>
      </c>
      <c r="AF19" t="e">
        <f>+IF(#REF!&gt;0,(AF12*9.18%+AF12*16.57%),0)</f>
        <v>#REF!</v>
      </c>
      <c r="AG19" t="e">
        <f>+IF(#REF!&gt;0,(AG12*9.18%+AG12*16.57%),0)</f>
        <v>#REF!</v>
      </c>
      <c r="AH19" t="e">
        <f>+IF(#REF!&gt;0,(AH12*9.18%+AH12*16.57%),0)</f>
        <v>#REF!</v>
      </c>
      <c r="AI19" t="e">
        <f>+IF(#REF!&gt;0,(AI12*9.18%+AI12*16.57%),0)</f>
        <v>#REF!</v>
      </c>
      <c r="AJ19" t="e">
        <f>+IF(#REF!&gt;0,(AJ12*9.18%+AJ12*16.57%),0)</f>
        <v>#REF!</v>
      </c>
      <c r="AK19" t="e">
        <f>+IF(#REF!&gt;0,(AK12*9.18%+AK12*16.57%),0)</f>
        <v>#REF!</v>
      </c>
      <c r="AL19" t="e">
        <f>+IF(#REF!&gt;0,(AL12*9.18%+AL12*16.57%),0)</f>
        <v>#REF!</v>
      </c>
      <c r="AM19" t="e">
        <f>+IF(#REF!&gt;0,(AM12*9.18%+AM12*16.57%),0)</f>
        <v>#REF!</v>
      </c>
      <c r="AN19" t="e">
        <f>+IF(#REF!&gt;0,(AN12*9.18%+AN12*16.57%),0)</f>
        <v>#REF!</v>
      </c>
      <c r="AO19" t="e">
        <f>+IF(#REF!&gt;0,(AO12*9.18%+AO12*16.57%),0)</f>
        <v>#REF!</v>
      </c>
      <c r="AP19" t="e">
        <f>+IF(#REF!&gt;0,(AP12*9.18%+AP12*16.57%),0)</f>
        <v>#REF!</v>
      </c>
      <c r="AQ19" t="e">
        <f>+IF(#REF!&gt;0,(AQ12*9.18%+AQ12*16.57%),0)</f>
        <v>#REF!</v>
      </c>
      <c r="AR19" t="e">
        <f>+IF(#REF!&gt;0,(AR12*9.18%+AR12*16.57%),0)</f>
        <v>#REF!</v>
      </c>
      <c r="AS19" t="e">
        <f>+IF(#REF!&gt;0,(AS12*9.18%+AS12*16.57%),0)</f>
        <v>#REF!</v>
      </c>
      <c r="AT19" t="e">
        <f>+IF(#REF!&gt;0,(AT12*9.18%+AT12*16.57%),0)</f>
        <v>#REF!</v>
      </c>
      <c r="AU19" t="e">
        <f>+IF(#REF!&gt;0,(AU12*9.18%+AU12*16.57%),0)</f>
        <v>#REF!</v>
      </c>
      <c r="AV19" t="e">
        <f>+IF(#REF!&gt;0,(AV12*9.18%+AV12*16.57%),0)</f>
        <v>#REF!</v>
      </c>
      <c r="AW19" t="e">
        <f>+IF(#REF!&gt;0,(AW12*9.18%+AW12*16.57%),0)</f>
        <v>#REF!</v>
      </c>
      <c r="AX19" t="e">
        <f>+IF(#REF!&gt;0,(AX12*9.18%+AX12*16.57%),0)</f>
        <v>#REF!</v>
      </c>
      <c r="AY19" t="e">
        <f>+IF(#REF!&gt;0,(AY12*9.18%+AY12*16.57%),0)</f>
        <v>#REF!</v>
      </c>
      <c r="AZ19" t="e">
        <f>+IF(#REF!&gt;0,(AZ12*9.18%+AZ12*16.57%),0)</f>
        <v>#REF!</v>
      </c>
      <c r="BA19" t="e">
        <f>+IF(#REF!&gt;0,(BA12*9.18%+BA12*16.57%),0)</f>
        <v>#REF!</v>
      </c>
      <c r="BB19" t="e">
        <f>+IF(#REF!&gt;0,(BB12*9.18%+BB12*16.57%),0)</f>
        <v>#REF!</v>
      </c>
      <c r="BC19" t="e">
        <f>+IF(#REF!&gt;0,(BC12*9.18%+BC12*16.57%),0)</f>
        <v>#REF!</v>
      </c>
      <c r="BD19" t="e">
        <f>+IF(#REF!&gt;0,(BD12*9.18%+BD12*16.57%),0)</f>
        <v>#REF!</v>
      </c>
      <c r="BE19" t="e">
        <f>+IF(#REF!&gt;0,(BE12*9.18%+BE12*16.57%),0)</f>
        <v>#REF!</v>
      </c>
      <c r="BF19" t="e">
        <f>+IF(#REF!&gt;0,(BF12*9.18%+BF12*16.57%),0)</f>
        <v>#REF!</v>
      </c>
      <c r="BG19" t="e">
        <f>+IF(#REF!&gt;0,(BG12*9.18%+BG12*16.57%),0)</f>
        <v>#REF!</v>
      </c>
      <c r="BH19" t="e">
        <f>+IF(#REF!&gt;0,(BH12*9.18%+BH12*16.57%),0)</f>
        <v>#REF!</v>
      </c>
      <c r="BI19" t="e">
        <f>+IF(#REF!&gt;0,(BI12*9.18%+BI12*16.57%),0)</f>
        <v>#REF!</v>
      </c>
      <c r="BJ19" t="e">
        <f>+IF(#REF!&gt;0,(BJ12*9.18%+BJ12*16.57%),0)</f>
        <v>#REF!</v>
      </c>
    </row>
    <row r="20" spans="1:62" x14ac:dyDescent="0.3">
      <c r="AA20" t="e">
        <f>+IF(#REF!&gt;0,(#REF!*9.18%+#REF!*16.57%),0)</f>
        <v>#REF!</v>
      </c>
      <c r="AB20" t="e">
        <f>+IF(#REF!&gt;0,(#REF!*9.18%+#REF!*16.57%),0)</f>
        <v>#REF!</v>
      </c>
      <c r="AC20" t="e">
        <f>+IF(#REF!&gt;0,(#REF!*9.18%+#REF!*16.57%),0)</f>
        <v>#REF!</v>
      </c>
      <c r="AD20" t="e">
        <f>+IF(#REF!&gt;0,(#REF!*9.18%+#REF!*16.57%),0)</f>
        <v>#REF!</v>
      </c>
      <c r="AE20" t="e">
        <f>+IF(#REF!&gt;0,(#REF!*9.18%+#REF!*16.57%),0)</f>
        <v>#REF!</v>
      </c>
      <c r="AF20" t="e">
        <f>+IF(#REF!&gt;0,(#REF!*9.18%+#REF!*16.57%),0)</f>
        <v>#REF!</v>
      </c>
      <c r="AG20" t="e">
        <f>+IF(#REF!&gt;0,(#REF!*9.18%+#REF!*16.57%),0)</f>
        <v>#REF!</v>
      </c>
      <c r="AH20" t="e">
        <f>+IF(#REF!&gt;0,(#REF!*9.18%+#REF!*16.57%),0)</f>
        <v>#REF!</v>
      </c>
      <c r="AI20" t="e">
        <f>+IF(#REF!&gt;0,(#REF!*9.18%+#REF!*16.57%),0)</f>
        <v>#REF!</v>
      </c>
      <c r="AJ20" t="e">
        <f>+IF(#REF!&gt;0,(#REF!*9.18%+#REF!*16.57%),0)</f>
        <v>#REF!</v>
      </c>
      <c r="AK20" t="e">
        <f>+IF(#REF!&gt;0,(#REF!*9.18%+#REF!*16.57%),0)</f>
        <v>#REF!</v>
      </c>
      <c r="AL20" t="e">
        <f>+IF(#REF!&gt;0,(#REF!*9.18%+#REF!*16.57%),0)</f>
        <v>#REF!</v>
      </c>
      <c r="AM20" t="e">
        <f>+IF(#REF!&gt;0,(#REF!*9.18%+#REF!*16.57%),0)</f>
        <v>#REF!</v>
      </c>
      <c r="AN20" t="e">
        <f>+IF(#REF!&gt;0,(#REF!*9.18%+#REF!*16.57%),0)</f>
        <v>#REF!</v>
      </c>
      <c r="AO20" t="e">
        <f>+IF(#REF!&gt;0,(#REF!*9.18%+#REF!*16.57%),0)</f>
        <v>#REF!</v>
      </c>
      <c r="AP20" t="e">
        <f>+IF(#REF!&gt;0,(#REF!*9.18%+#REF!*16.57%),0)</f>
        <v>#REF!</v>
      </c>
      <c r="AQ20" t="e">
        <f>+IF(#REF!&gt;0,(#REF!*9.18%+#REF!*16.57%),0)</f>
        <v>#REF!</v>
      </c>
      <c r="AR20" t="e">
        <f>+IF(#REF!&gt;0,(#REF!*9.18%+#REF!*16.57%),0)</f>
        <v>#REF!</v>
      </c>
      <c r="AS20" t="e">
        <f>+IF(#REF!&gt;0,(#REF!*9.18%+#REF!*16.57%),0)</f>
        <v>#REF!</v>
      </c>
      <c r="AT20" t="e">
        <f>+IF(#REF!&gt;0,(#REF!*9.18%+#REF!*16.57%),0)</f>
        <v>#REF!</v>
      </c>
      <c r="AU20" t="e">
        <f>+IF(#REF!&gt;0,(#REF!*9.18%+#REF!*16.57%),0)</f>
        <v>#REF!</v>
      </c>
      <c r="AV20" t="e">
        <f>+IF(#REF!&gt;0,(#REF!*9.18%+#REF!*16.57%),0)</f>
        <v>#REF!</v>
      </c>
      <c r="AW20" t="e">
        <f>+IF(#REF!&gt;0,(#REF!*9.18%+#REF!*16.57%),0)</f>
        <v>#REF!</v>
      </c>
      <c r="AX20" t="e">
        <f>+IF(#REF!&gt;0,(#REF!*9.18%+#REF!*16.57%),0)</f>
        <v>#REF!</v>
      </c>
      <c r="AY20" t="e">
        <f>+IF(#REF!&gt;0,(#REF!*9.18%+#REF!*16.57%),0)</f>
        <v>#REF!</v>
      </c>
      <c r="AZ20" t="e">
        <f>+IF(#REF!&gt;0,(#REF!*9.18%+#REF!*16.57%),0)</f>
        <v>#REF!</v>
      </c>
      <c r="BA20" t="e">
        <f>+IF(#REF!&gt;0,(#REF!*9.18%+#REF!*16.57%),0)</f>
        <v>#REF!</v>
      </c>
      <c r="BB20" t="e">
        <f>+IF(#REF!&gt;0,(#REF!*9.18%+#REF!*16.57%),0)</f>
        <v>#REF!</v>
      </c>
      <c r="BC20" t="e">
        <f>+IF(#REF!&gt;0,(#REF!*9.18%+#REF!*16.57%),0)</f>
        <v>#REF!</v>
      </c>
      <c r="BD20" t="e">
        <f>+IF(#REF!&gt;0,(#REF!*9.18%+#REF!*16.57%),0)</f>
        <v>#REF!</v>
      </c>
      <c r="BE20" t="e">
        <f>+IF(#REF!&gt;0,(#REF!*9.18%+#REF!*16.57%),0)</f>
        <v>#REF!</v>
      </c>
      <c r="BF20" t="e">
        <f>+IF(#REF!&gt;0,(#REF!*9.18%+#REF!*16.57%),0)</f>
        <v>#REF!</v>
      </c>
      <c r="BG20" t="e">
        <f>+IF(#REF!&gt;0,(#REF!*9.18%+#REF!*16.57%),0)</f>
        <v>#REF!</v>
      </c>
      <c r="BH20" t="e">
        <f>+IF(#REF!&gt;0,(#REF!*9.18%+#REF!*16.57%),0)</f>
        <v>#REF!</v>
      </c>
      <c r="BI20" t="e">
        <f>+IF(#REF!&gt;0,(#REF!*9.18%+#REF!*16.57%),0)</f>
        <v>#REF!</v>
      </c>
      <c r="BJ20" t="e">
        <f>+IF(#REF!&gt;0,(#REF!*9.18%+#REF!*16.57%),0)</f>
        <v>#REF!</v>
      </c>
    </row>
    <row r="21" spans="1:62" x14ac:dyDescent="0.3">
      <c r="N21" s="78">
        <f>+M18+N18+O18</f>
        <v>3305.7650000000003</v>
      </c>
      <c r="R21" s="78">
        <f>+Q18+R18+S18</f>
        <v>7874.9685000000009</v>
      </c>
      <c r="AA21" t="e">
        <f>+IF(#REF!&gt;0,(AA13*9.18%+AA13*16.57%),0)</f>
        <v>#REF!</v>
      </c>
      <c r="AB21" t="e">
        <f>+IF(#REF!&gt;0,(AB13*9.18%+AB13*16.57%),0)</f>
        <v>#REF!</v>
      </c>
      <c r="AC21" t="e">
        <f>+IF(#REF!&gt;0,(AC13*9.18%+AC13*16.57%),0)</f>
        <v>#REF!</v>
      </c>
      <c r="AD21" t="e">
        <f>+IF(#REF!&gt;0,(AD13*9.18%+AD13*16.57%),0)</f>
        <v>#REF!</v>
      </c>
      <c r="AE21" t="e">
        <f>+IF(#REF!&gt;0,(AE13*9.18%+AE13*16.57%),0)</f>
        <v>#REF!</v>
      </c>
      <c r="AF21" t="e">
        <f>+IF(#REF!&gt;0,(AF13*9.18%+AF13*16.57%),0)</f>
        <v>#REF!</v>
      </c>
      <c r="AG21" t="e">
        <f>+IF(#REF!&gt;0,(AG13*9.18%+AG13*16.57%),0)</f>
        <v>#REF!</v>
      </c>
      <c r="AH21" t="e">
        <f>+IF(#REF!&gt;0,(AH13*9.18%+AH13*16.57%),0)</f>
        <v>#REF!</v>
      </c>
      <c r="AI21" t="e">
        <f>+IF(#REF!&gt;0,(AI13*9.18%+AI13*16.57%),0)</f>
        <v>#REF!</v>
      </c>
      <c r="AJ21" t="e">
        <f>+IF(#REF!&gt;0,(AJ13*9.18%+AJ13*16.57%),0)</f>
        <v>#REF!</v>
      </c>
      <c r="AK21" t="e">
        <f>+IF(#REF!&gt;0,(AK13*9.18%+AK13*16.57%),0)</f>
        <v>#REF!</v>
      </c>
      <c r="AL21" t="e">
        <f>+IF(#REF!&gt;0,(AL13*9.18%+AL13*16.57%),0)</f>
        <v>#REF!</v>
      </c>
      <c r="AM21" t="e">
        <f>+IF(#REF!&gt;0,(AM13*9.18%+AM13*16.57%),0)</f>
        <v>#REF!</v>
      </c>
      <c r="AN21" t="e">
        <f>+IF(#REF!&gt;0,(AN13*9.18%+AN13*16.57%),0)</f>
        <v>#REF!</v>
      </c>
      <c r="AO21" t="e">
        <f>+IF(#REF!&gt;0,(AO13*9.18%+AO13*16.57%),0)</f>
        <v>#REF!</v>
      </c>
      <c r="AP21" t="e">
        <f>+IF(#REF!&gt;0,(AP13*9.18%+AP13*16.57%),0)</f>
        <v>#REF!</v>
      </c>
      <c r="AQ21" t="e">
        <f>+IF(#REF!&gt;0,(AQ13*9.18%+AQ13*16.57%),0)</f>
        <v>#REF!</v>
      </c>
      <c r="AR21" t="e">
        <f>+IF(#REF!&gt;0,(AR13*9.18%+AR13*16.57%),0)</f>
        <v>#REF!</v>
      </c>
      <c r="AS21" t="e">
        <f>+IF(#REF!&gt;0,(AS13*9.18%+AS13*16.57%),0)</f>
        <v>#REF!</v>
      </c>
      <c r="AT21" t="e">
        <f>+IF(#REF!&gt;0,(AT13*9.18%+AT13*16.57%),0)</f>
        <v>#REF!</v>
      </c>
      <c r="AU21" t="e">
        <f>+IF(#REF!&gt;0,(AU13*9.18%+AU13*16.57%),0)</f>
        <v>#REF!</v>
      </c>
      <c r="AV21" t="e">
        <f>+IF(#REF!&gt;0,(AV13*9.18%+AV13*16.57%),0)</f>
        <v>#REF!</v>
      </c>
      <c r="AW21" t="e">
        <f>+IF(#REF!&gt;0,(AW13*9.18%+AW13*16.57%),0)</f>
        <v>#REF!</v>
      </c>
      <c r="AX21" t="e">
        <f>+IF(#REF!&gt;0,(AX13*9.18%+AX13*16.57%),0)</f>
        <v>#REF!</v>
      </c>
      <c r="AY21" t="e">
        <f>+IF(#REF!&gt;0,(AY13*9.18%+AY13*16.57%),0)</f>
        <v>#REF!</v>
      </c>
      <c r="AZ21" t="e">
        <f>+IF(#REF!&gt;0,(AZ13*9.18%+AZ13*16.57%),0)</f>
        <v>#REF!</v>
      </c>
      <c r="BA21" t="e">
        <f>+IF(#REF!&gt;0,(BA13*9.18%+BA13*16.57%),0)</f>
        <v>#REF!</v>
      </c>
      <c r="BB21" t="e">
        <f>+IF(#REF!&gt;0,(BB13*9.18%+BB13*16.57%),0)</f>
        <v>#REF!</v>
      </c>
      <c r="BC21" t="e">
        <f>+IF(#REF!&gt;0,(BC13*9.18%+BC13*16.57%),0)</f>
        <v>#REF!</v>
      </c>
      <c r="BD21" t="e">
        <f>+IF(#REF!&gt;0,(BD13*9.18%+BD13*16.57%),0)</f>
        <v>#REF!</v>
      </c>
      <c r="BE21" t="e">
        <f>+IF(#REF!&gt;0,(BE13*9.18%+BE13*16.57%),0)</f>
        <v>#REF!</v>
      </c>
      <c r="BF21" t="e">
        <f>+IF(#REF!&gt;0,(BF13*9.18%+BF13*16.57%),0)</f>
        <v>#REF!</v>
      </c>
      <c r="BG21" t="e">
        <f>+IF(#REF!&gt;0,(BG13*9.18%+BG13*16.57%),0)</f>
        <v>#REF!</v>
      </c>
      <c r="BH21" t="e">
        <f>+IF(#REF!&gt;0,(BH13*9.18%+BH13*16.57%),0)</f>
        <v>#REF!</v>
      </c>
      <c r="BI21" t="e">
        <f>+IF(#REF!&gt;0,(BI13*9.18%+BI13*16.57%),0)</f>
        <v>#REF!</v>
      </c>
      <c r="BJ21" t="e">
        <f>+IF(#REF!&gt;0,(BJ13*9.18%+BJ13*16.57%),0)</f>
        <v>#REF!</v>
      </c>
    </row>
    <row r="22" spans="1:62" x14ac:dyDescent="0.3">
      <c r="AA22" t="e">
        <f>+IF(#REF!&gt;0,(AA14*9.18%+AA14*16.57%),0)</f>
        <v>#REF!</v>
      </c>
      <c r="AB22" t="e">
        <f>+IF(#REF!&gt;0,(AB14*9.18%+AB14*16.57%),0)</f>
        <v>#REF!</v>
      </c>
      <c r="AC22" t="e">
        <f>+IF(#REF!&gt;0,(AC14*9.18%+AC14*16.57%),0)</f>
        <v>#REF!</v>
      </c>
      <c r="AD22" t="e">
        <f>+IF(#REF!&gt;0,(AD14*9.18%+AD14*16.57%),0)</f>
        <v>#REF!</v>
      </c>
      <c r="AE22" t="e">
        <f>+IF(#REF!&gt;0,(AE14*9.18%+AE14*16.57%),0)</f>
        <v>#REF!</v>
      </c>
      <c r="AF22" t="e">
        <f>+IF(#REF!&gt;0,(AF14*9.18%+AF14*16.57%),0)</f>
        <v>#REF!</v>
      </c>
      <c r="AG22" t="e">
        <f>+IF(#REF!&gt;0,(AG14*9.18%+AG14*16.57%),0)</f>
        <v>#REF!</v>
      </c>
      <c r="AH22" t="e">
        <f>+IF(#REF!&gt;0,(AH14*9.18%+AH14*16.57%),0)</f>
        <v>#REF!</v>
      </c>
      <c r="AI22" t="e">
        <f>+IF(#REF!&gt;0,(AI14*9.18%+AI14*16.57%),0)</f>
        <v>#REF!</v>
      </c>
      <c r="AJ22" t="e">
        <f>+IF(#REF!&gt;0,(AJ14*9.18%+AJ14*16.57%),0)</f>
        <v>#REF!</v>
      </c>
      <c r="AK22" t="e">
        <f>+IF(#REF!&gt;0,(AK14*9.18%+AK14*16.57%),0)</f>
        <v>#REF!</v>
      </c>
      <c r="AL22" t="e">
        <f>+IF(#REF!&gt;0,(AL14*9.18%+AL14*16.57%),0)</f>
        <v>#REF!</v>
      </c>
      <c r="AM22" t="e">
        <f>+IF(#REF!&gt;0,(AM14*9.18%+AM14*16.57%),0)</f>
        <v>#REF!</v>
      </c>
      <c r="AN22" t="e">
        <f>+IF(#REF!&gt;0,(AN14*9.18%+AN14*16.57%),0)</f>
        <v>#REF!</v>
      </c>
      <c r="AO22" t="e">
        <f>+IF(#REF!&gt;0,(AO14*9.18%+AO14*16.57%),0)</f>
        <v>#REF!</v>
      </c>
      <c r="AP22" t="e">
        <f>+IF(#REF!&gt;0,(AP14*9.18%+AP14*16.57%),0)</f>
        <v>#REF!</v>
      </c>
      <c r="AQ22" t="e">
        <f>+IF(#REF!&gt;0,(AQ14*9.18%+AQ14*16.57%),0)</f>
        <v>#REF!</v>
      </c>
      <c r="AR22" t="e">
        <f>+IF(#REF!&gt;0,(AR14*9.18%+AR14*16.57%),0)</f>
        <v>#REF!</v>
      </c>
      <c r="AS22" t="e">
        <f>+IF(#REF!&gt;0,(AS14*9.18%+AS14*16.57%),0)</f>
        <v>#REF!</v>
      </c>
      <c r="AT22" t="e">
        <f>+IF(#REF!&gt;0,(AT14*9.18%+AT14*16.57%),0)</f>
        <v>#REF!</v>
      </c>
      <c r="AU22" t="e">
        <f>+IF(#REF!&gt;0,(AU14*9.18%+AU14*16.57%),0)</f>
        <v>#REF!</v>
      </c>
      <c r="AV22" t="e">
        <f>+IF(#REF!&gt;0,(AV14*9.18%+AV14*16.57%),0)</f>
        <v>#REF!</v>
      </c>
      <c r="AW22" t="e">
        <f>+IF(#REF!&gt;0,(AW14*9.18%+AW14*16.57%),0)</f>
        <v>#REF!</v>
      </c>
      <c r="AX22" t="e">
        <f>+IF(#REF!&gt;0,(AX14*9.18%+AX14*16.57%),0)</f>
        <v>#REF!</v>
      </c>
      <c r="AY22" t="e">
        <f>+IF(#REF!&gt;0,(AY14*9.18%+AY14*16.57%),0)</f>
        <v>#REF!</v>
      </c>
      <c r="AZ22" t="e">
        <f>+IF(#REF!&gt;0,(AZ14*9.18%+AZ14*16.57%),0)</f>
        <v>#REF!</v>
      </c>
      <c r="BA22" t="e">
        <f>+IF(#REF!&gt;0,(BA14*9.18%+BA14*16.57%),0)</f>
        <v>#REF!</v>
      </c>
      <c r="BB22" t="e">
        <f>+IF(#REF!&gt;0,(BB14*9.18%+BB14*16.57%),0)</f>
        <v>#REF!</v>
      </c>
      <c r="BC22" t="e">
        <f>+IF(#REF!&gt;0,(BC14*9.18%+BC14*16.57%),0)</f>
        <v>#REF!</v>
      </c>
      <c r="BD22" t="e">
        <f>+IF(#REF!&gt;0,(BD14*9.18%+BD14*16.57%),0)</f>
        <v>#REF!</v>
      </c>
      <c r="BE22" t="e">
        <f>+IF(#REF!&gt;0,(BE14*9.18%+BE14*16.57%),0)</f>
        <v>#REF!</v>
      </c>
      <c r="BF22" t="e">
        <f>+IF(#REF!&gt;0,(BF14*9.18%+BF14*16.57%),0)</f>
        <v>#REF!</v>
      </c>
      <c r="BG22" t="e">
        <f>+IF(#REF!&gt;0,(BG14*9.18%+BG14*16.57%),0)</f>
        <v>#REF!</v>
      </c>
      <c r="BH22" t="e">
        <f>+IF(#REF!&gt;0,(BH14*9.18%+BH14*16.57%),0)</f>
        <v>#REF!</v>
      </c>
      <c r="BI22" t="e">
        <f>+IF(#REF!&gt;0,(BI14*9.18%+BI14*16.57%),0)</f>
        <v>#REF!</v>
      </c>
      <c r="BJ22" t="e">
        <f>+IF(#REF!&gt;0,(BJ14*9.18%+BJ14*16.57%),0)</f>
        <v>#REF!</v>
      </c>
    </row>
    <row r="23" spans="1:62" x14ac:dyDescent="0.3">
      <c r="AA23" t="e">
        <f>+IF(#REF!&gt;0,(AA15*9.18%+AA15*16.57%),0)</f>
        <v>#REF!</v>
      </c>
      <c r="AB23" t="e">
        <f>+IF(#REF!&gt;0,(AB15*9.18%+AB15*16.57%),0)</f>
        <v>#REF!</v>
      </c>
      <c r="AC23" t="e">
        <f>+IF(#REF!&gt;0,(AC15*9.18%+AC15*16.57%),0)</f>
        <v>#REF!</v>
      </c>
      <c r="AD23" t="e">
        <f>+IF(#REF!&gt;0,(AD15*9.18%+AD15*16.57%),0)</f>
        <v>#REF!</v>
      </c>
      <c r="AE23" t="e">
        <f>+IF(#REF!&gt;0,(AE15*9.18%+AE15*16.57%),0)</f>
        <v>#REF!</v>
      </c>
      <c r="AF23" t="e">
        <f>+IF(#REF!&gt;0,(AF15*9.18%+AF15*16.57%),0)</f>
        <v>#REF!</v>
      </c>
      <c r="AG23" t="e">
        <f>+IF(#REF!&gt;0,(AG15*9.18%+AG15*16.57%),0)</f>
        <v>#REF!</v>
      </c>
      <c r="AH23" t="e">
        <f>+IF(#REF!&gt;0,(AH15*9.18%+AH15*16.57%),0)</f>
        <v>#REF!</v>
      </c>
      <c r="AI23" t="e">
        <f>+IF(#REF!&gt;0,(AI15*9.18%+AI15*16.57%),0)</f>
        <v>#REF!</v>
      </c>
      <c r="AJ23" t="e">
        <f>+IF(#REF!&gt;0,(AJ15*9.18%+AJ15*16.57%),0)</f>
        <v>#REF!</v>
      </c>
      <c r="AK23" t="e">
        <f>+IF(#REF!&gt;0,(AK15*9.18%+AK15*16.57%),0)</f>
        <v>#REF!</v>
      </c>
      <c r="AL23" t="e">
        <f>+IF(#REF!&gt;0,(AL15*9.18%+AL15*16.57%),0)</f>
        <v>#REF!</v>
      </c>
      <c r="AM23" t="e">
        <f>+IF(#REF!&gt;0,(AM15*9.18%+AM15*16.57%),0)</f>
        <v>#REF!</v>
      </c>
      <c r="AN23" t="e">
        <f>+IF(#REF!&gt;0,(AN15*9.18%+AN15*16.57%),0)</f>
        <v>#REF!</v>
      </c>
      <c r="AO23" t="e">
        <f>+IF(#REF!&gt;0,(AO15*9.18%+AO15*16.57%),0)</f>
        <v>#REF!</v>
      </c>
      <c r="AP23" t="e">
        <f>+IF(#REF!&gt;0,(AP15*9.18%+AP15*16.57%),0)</f>
        <v>#REF!</v>
      </c>
      <c r="AQ23" t="e">
        <f>+IF(#REF!&gt;0,(AQ15*9.18%+AQ15*16.57%),0)</f>
        <v>#REF!</v>
      </c>
      <c r="AR23" t="e">
        <f>+IF(#REF!&gt;0,(AR15*9.18%+AR15*16.57%),0)</f>
        <v>#REF!</v>
      </c>
      <c r="AS23" t="e">
        <f>+IF(#REF!&gt;0,(AS15*9.18%+AS15*16.57%),0)</f>
        <v>#REF!</v>
      </c>
      <c r="AT23" t="e">
        <f>+IF(#REF!&gt;0,(AT15*9.18%+AT15*16.57%),0)</f>
        <v>#REF!</v>
      </c>
      <c r="AU23" t="e">
        <f>+IF(#REF!&gt;0,(AU15*9.18%+AU15*16.57%),0)</f>
        <v>#REF!</v>
      </c>
      <c r="AV23" t="e">
        <f>+IF(#REF!&gt;0,(AV15*9.18%+AV15*16.57%),0)</f>
        <v>#REF!</v>
      </c>
      <c r="AW23" t="e">
        <f>+IF(#REF!&gt;0,(AW15*9.18%+AW15*16.57%),0)</f>
        <v>#REF!</v>
      </c>
      <c r="AX23" t="e">
        <f>+IF(#REF!&gt;0,(AX15*9.18%+AX15*16.57%),0)</f>
        <v>#REF!</v>
      </c>
      <c r="AY23" t="e">
        <f>+IF(#REF!&gt;0,(AY15*9.18%+AY15*16.57%),0)</f>
        <v>#REF!</v>
      </c>
      <c r="AZ23" t="e">
        <f>+IF(#REF!&gt;0,(AZ15*9.18%+AZ15*16.57%),0)</f>
        <v>#REF!</v>
      </c>
      <c r="BA23" t="e">
        <f>+IF(#REF!&gt;0,(BA15*9.18%+BA15*16.57%),0)</f>
        <v>#REF!</v>
      </c>
      <c r="BB23" t="e">
        <f>+IF(#REF!&gt;0,(BB15*9.18%+BB15*16.57%),0)</f>
        <v>#REF!</v>
      </c>
      <c r="BC23" t="e">
        <f>+IF(#REF!&gt;0,(BC15*9.18%+BC15*16.57%),0)</f>
        <v>#REF!</v>
      </c>
      <c r="BD23" t="e">
        <f>+IF(#REF!&gt;0,(BD15*9.18%+BD15*16.57%),0)</f>
        <v>#REF!</v>
      </c>
      <c r="BE23" t="e">
        <f>+IF(#REF!&gt;0,(BE15*9.18%+BE15*16.57%),0)</f>
        <v>#REF!</v>
      </c>
      <c r="BF23" t="e">
        <f>+IF(#REF!&gt;0,(BF15*9.18%+BF15*16.57%),0)</f>
        <v>#REF!</v>
      </c>
      <c r="BG23" t="e">
        <f>+IF(#REF!&gt;0,(BG15*9.18%+BG15*16.57%),0)</f>
        <v>#REF!</v>
      </c>
      <c r="BH23" t="e">
        <f>+IF(#REF!&gt;0,(BH15*9.18%+BH15*16.57%),0)</f>
        <v>#REF!</v>
      </c>
      <c r="BI23" t="e">
        <f>+IF(#REF!&gt;0,(BI15*9.18%+BI15*16.57%),0)</f>
        <v>#REF!</v>
      </c>
      <c r="BJ23" t="e">
        <f>+IF(#REF!&gt;0,(BJ15*9.18%+BJ15*16.57%),0)</f>
        <v>#REF!</v>
      </c>
    </row>
    <row r="24" spans="1:62" ht="25.8" x14ac:dyDescent="0.5">
      <c r="A24" s="91">
        <v>2024</v>
      </c>
      <c r="B24" s="91"/>
      <c r="C24" s="91"/>
      <c r="F24">
        <v>13</v>
      </c>
      <c r="AA24" t="e">
        <f>+IF(#REF!&gt;0,(AA16*9.18%+AA16*16.57%),0)</f>
        <v>#REF!</v>
      </c>
      <c r="AB24" t="e">
        <f>+IF(#REF!&gt;0,(AB16*9.18%+AB16*16.57%),0)</f>
        <v>#REF!</v>
      </c>
      <c r="AC24" t="e">
        <f>+IF(#REF!&gt;0,(AC16*9.18%+AC16*16.57%),0)</f>
        <v>#REF!</v>
      </c>
      <c r="AD24" t="e">
        <f>+IF(#REF!&gt;0,(AD16*9.18%+AD16*16.57%),0)</f>
        <v>#REF!</v>
      </c>
      <c r="AE24" t="e">
        <f>+IF(#REF!&gt;0,(AE16*9.18%+AE16*16.57%),0)</f>
        <v>#REF!</v>
      </c>
      <c r="AF24" t="e">
        <f>+IF(#REF!&gt;0,(AF16*9.18%+AF16*16.57%),0)</f>
        <v>#REF!</v>
      </c>
      <c r="AG24" t="e">
        <f>+IF(#REF!&gt;0,(AG16*9.18%+AG16*16.57%),0)</f>
        <v>#REF!</v>
      </c>
      <c r="AH24" t="e">
        <f>+IF(#REF!&gt;0,(AH16*9.18%+AH16*16.57%),0)</f>
        <v>#REF!</v>
      </c>
      <c r="AI24" t="e">
        <f>+IF(#REF!&gt;0,(AI16*9.18%+AI16*16.57%),0)</f>
        <v>#REF!</v>
      </c>
      <c r="AJ24" t="e">
        <f>+IF(#REF!&gt;0,(AJ16*9.18%+AJ16*16.57%),0)</f>
        <v>#REF!</v>
      </c>
      <c r="AK24" t="e">
        <f>+IF(#REF!&gt;0,(AK16*9.18%+AK16*16.57%),0)</f>
        <v>#REF!</v>
      </c>
      <c r="AL24" t="e">
        <f>+IF(#REF!&gt;0,(AL16*9.18%+AL16*16.57%),0)</f>
        <v>#REF!</v>
      </c>
      <c r="AM24" t="e">
        <f>+IF(#REF!&gt;0,(AM16*9.18%+AM16*16.57%),0)</f>
        <v>#REF!</v>
      </c>
      <c r="AN24" t="e">
        <f>+IF(#REF!&gt;0,(AN16*9.18%+AN16*16.57%),0)</f>
        <v>#REF!</v>
      </c>
      <c r="AO24" t="e">
        <f>+IF(#REF!&gt;0,(AO16*9.18%+AO16*16.57%),0)</f>
        <v>#REF!</v>
      </c>
      <c r="AP24" t="e">
        <f>+IF(#REF!&gt;0,(AP16*9.18%+AP16*16.57%),0)</f>
        <v>#REF!</v>
      </c>
      <c r="AQ24" t="e">
        <f>+IF(#REF!&gt;0,(AQ16*9.18%+AQ16*16.57%),0)</f>
        <v>#REF!</v>
      </c>
      <c r="AR24" t="e">
        <f>+IF(#REF!&gt;0,(AR16*9.18%+AR16*16.57%),0)</f>
        <v>#REF!</v>
      </c>
      <c r="AS24" t="e">
        <f>+IF(#REF!&gt;0,(AS16*9.18%+AS16*16.57%),0)</f>
        <v>#REF!</v>
      </c>
      <c r="AT24" t="e">
        <f>+IF(#REF!&gt;0,(AT16*9.18%+AT16*16.57%),0)</f>
        <v>#REF!</v>
      </c>
      <c r="AU24" t="e">
        <f>+IF(#REF!&gt;0,(AU16*9.18%+AU16*16.57%),0)</f>
        <v>#REF!</v>
      </c>
      <c r="AV24" t="e">
        <f>+IF(#REF!&gt;0,(AV16*9.18%+AV16*16.57%),0)</f>
        <v>#REF!</v>
      </c>
      <c r="AW24" t="e">
        <f>+IF(#REF!&gt;0,(AW16*9.18%+AW16*16.57%),0)</f>
        <v>#REF!</v>
      </c>
      <c r="AX24" t="e">
        <f>+IF(#REF!&gt;0,(AX16*9.18%+AX16*16.57%),0)</f>
        <v>#REF!</v>
      </c>
      <c r="AY24" t="e">
        <f>+IF(#REF!&gt;0,(AY16*9.18%+AY16*16.57%),0)</f>
        <v>#REF!</v>
      </c>
      <c r="AZ24" t="e">
        <f>+IF(#REF!&gt;0,(AZ16*9.18%+AZ16*16.57%),0)</f>
        <v>#REF!</v>
      </c>
      <c r="BA24" t="e">
        <f>+IF(#REF!&gt;0,(BA16*9.18%+BA16*16.57%),0)</f>
        <v>#REF!</v>
      </c>
      <c r="BB24" t="e">
        <f>+IF(#REF!&gt;0,(BB16*9.18%+BB16*16.57%),0)</f>
        <v>#REF!</v>
      </c>
      <c r="BC24" t="e">
        <f>+IF(#REF!&gt;0,(BC16*9.18%+BC16*16.57%),0)</f>
        <v>#REF!</v>
      </c>
      <c r="BD24" t="e">
        <f>+IF(#REF!&gt;0,(BD16*9.18%+BD16*16.57%),0)</f>
        <v>#REF!</v>
      </c>
      <c r="BE24" t="e">
        <f>+IF(#REF!&gt;0,(BE16*9.18%+BE16*16.57%),0)</f>
        <v>#REF!</v>
      </c>
      <c r="BF24" t="e">
        <f>+IF(#REF!&gt;0,(BF16*9.18%+BF16*16.57%),0)</f>
        <v>#REF!</v>
      </c>
      <c r="BG24" t="e">
        <f>+IF(#REF!&gt;0,(BG16*9.18%+BG16*16.57%),0)</f>
        <v>#REF!</v>
      </c>
      <c r="BH24" t="e">
        <f>+IF(#REF!&gt;0,(BH16*9.18%+BH16*16.57%),0)</f>
        <v>#REF!</v>
      </c>
      <c r="BI24" t="e">
        <f>+IF(#REF!&gt;0,(BI16*9.18%+BI16*16.57%),0)</f>
        <v>#REF!</v>
      </c>
      <c r="BJ24" t="e">
        <f>+IF(#REF!&gt;0,(BJ16*9.18%+BJ16*16.57%),0)</f>
        <v>#REF!</v>
      </c>
    </row>
    <row r="25" spans="1:62" ht="28.8" x14ac:dyDescent="0.3">
      <c r="A25" s="71"/>
      <c r="B25" s="72" t="s">
        <v>84</v>
      </c>
      <c r="C25" s="73" t="s">
        <v>85</v>
      </c>
      <c r="E25" s="73" t="s">
        <v>95</v>
      </c>
      <c r="F25" s="73" t="s">
        <v>86</v>
      </c>
      <c r="G25" s="73" t="s">
        <v>141</v>
      </c>
      <c r="H25" s="73" t="s">
        <v>87</v>
      </c>
      <c r="I25" s="73" t="s">
        <v>93</v>
      </c>
      <c r="J25" s="73" t="s">
        <v>94</v>
      </c>
      <c r="K25" s="73" t="s">
        <v>142</v>
      </c>
      <c r="M25" s="74" t="s">
        <v>143</v>
      </c>
      <c r="N25" s="73" t="s">
        <v>93</v>
      </c>
      <c r="O25" s="73" t="s">
        <v>94</v>
      </c>
      <c r="Q25" s="75" t="s">
        <v>116</v>
      </c>
      <c r="R25" s="75" t="s">
        <v>116</v>
      </c>
      <c r="S25" s="75" t="s">
        <v>144</v>
      </c>
      <c r="AA25" t="e">
        <f>+IF(#REF!&gt;0,(AA17*9.18%+AA17*16.57%),0)</f>
        <v>#REF!</v>
      </c>
      <c r="AB25" t="e">
        <f>+IF(#REF!&gt;0,(AB17*9.18%+AB17*16.57%),0)</f>
        <v>#REF!</v>
      </c>
      <c r="AC25" t="e">
        <f>+IF(#REF!&gt;0,(AC17*9.18%+AC17*16.57%),0)</f>
        <v>#REF!</v>
      </c>
      <c r="AD25" t="e">
        <f>+IF(#REF!&gt;0,(AD17*9.18%+AD17*16.57%),0)</f>
        <v>#REF!</v>
      </c>
      <c r="AE25" t="e">
        <f>+IF(#REF!&gt;0,(AE17*9.18%+AE17*16.57%),0)</f>
        <v>#REF!</v>
      </c>
      <c r="AF25" t="e">
        <f>+IF(#REF!&gt;0,(AF17*9.18%+AF17*16.57%),0)</f>
        <v>#REF!</v>
      </c>
      <c r="AG25" t="e">
        <f>+IF(#REF!&gt;0,(AG17*9.18%+AG17*16.57%),0)</f>
        <v>#REF!</v>
      </c>
      <c r="AH25" t="e">
        <f>+IF(#REF!&gt;0,(AH17*9.18%+AH17*16.57%),0)</f>
        <v>#REF!</v>
      </c>
      <c r="AI25" t="e">
        <f>+IF(#REF!&gt;0,(AI17*9.18%+AI17*16.57%),0)</f>
        <v>#REF!</v>
      </c>
      <c r="AJ25" t="e">
        <f>+IF(#REF!&gt;0,(AJ17*9.18%+AJ17*16.57%),0)</f>
        <v>#REF!</v>
      </c>
      <c r="AK25" t="e">
        <f>+IF(#REF!&gt;0,(AK17*9.18%+AK17*16.57%),0)</f>
        <v>#REF!</v>
      </c>
      <c r="AL25" t="e">
        <f>+IF(#REF!&gt;0,(AL17*9.18%+AL17*16.57%),0)</f>
        <v>#REF!</v>
      </c>
      <c r="AM25" t="e">
        <f>+IF(#REF!&gt;0,(AM17*9.18%+AM17*16.57%),0)</f>
        <v>#REF!</v>
      </c>
      <c r="AN25" t="e">
        <f>+IF(#REF!&gt;0,(AN17*9.18%+AN17*16.57%),0)</f>
        <v>#REF!</v>
      </c>
      <c r="AO25" t="e">
        <f>+IF(#REF!&gt;0,(AO17*9.18%+AO17*16.57%),0)</f>
        <v>#REF!</v>
      </c>
      <c r="AP25" t="e">
        <f>+IF(#REF!&gt;0,(AP17*9.18%+AP17*16.57%),0)</f>
        <v>#REF!</v>
      </c>
      <c r="AQ25" t="e">
        <f>+IF(#REF!&gt;0,(AQ17*9.18%+AQ17*16.57%),0)</f>
        <v>#REF!</v>
      </c>
      <c r="AR25" t="e">
        <f>+IF(#REF!&gt;0,(AR17*9.18%+AR17*16.57%),0)</f>
        <v>#REF!</v>
      </c>
      <c r="AS25" t="e">
        <f>+IF(#REF!&gt;0,(AS17*9.18%+AS17*16.57%),0)</f>
        <v>#REF!</v>
      </c>
      <c r="AT25" t="e">
        <f>+IF(#REF!&gt;0,(AT17*9.18%+AT17*16.57%),0)</f>
        <v>#REF!</v>
      </c>
      <c r="AU25" t="e">
        <f>+IF(#REF!&gt;0,(AU17*9.18%+AU17*16.57%),0)</f>
        <v>#REF!</v>
      </c>
      <c r="AV25" t="e">
        <f>+IF(#REF!&gt;0,(AV17*9.18%+AV17*16.57%),0)</f>
        <v>#REF!</v>
      </c>
      <c r="AW25" t="e">
        <f>+IF(#REF!&gt;0,(AW17*9.18%+AW17*16.57%),0)</f>
        <v>#REF!</v>
      </c>
      <c r="AX25" t="e">
        <f>+IF(#REF!&gt;0,(AX17*9.18%+AX17*16.57%),0)</f>
        <v>#REF!</v>
      </c>
      <c r="AY25" t="e">
        <f>+IF(#REF!&gt;0,(AY17*9.18%+AY17*16.57%),0)</f>
        <v>#REF!</v>
      </c>
      <c r="AZ25" t="e">
        <f>+IF(#REF!&gt;0,(AZ17*9.18%+AZ17*16.57%),0)</f>
        <v>#REF!</v>
      </c>
      <c r="BA25" t="e">
        <f>+IF(#REF!&gt;0,(BA17*9.18%+BA17*16.57%),0)</f>
        <v>#REF!</v>
      </c>
      <c r="BB25" t="e">
        <f>+IF(#REF!&gt;0,(BB17*9.18%+BB17*16.57%),0)</f>
        <v>#REF!</v>
      </c>
      <c r="BC25" t="e">
        <f>+IF(#REF!&gt;0,(BC17*9.18%+BC17*16.57%),0)</f>
        <v>#REF!</v>
      </c>
      <c r="BD25" t="e">
        <f>+IF(#REF!&gt;0,(BD17*9.18%+BD17*16.57%),0)</f>
        <v>#REF!</v>
      </c>
      <c r="BE25" t="e">
        <f>+IF(#REF!&gt;0,(BE17*9.18%+BE17*16.57%),0)</f>
        <v>#REF!</v>
      </c>
      <c r="BF25" t="e">
        <f>+IF(#REF!&gt;0,(BF17*9.18%+BF17*16.57%),0)</f>
        <v>#REF!</v>
      </c>
      <c r="BG25" t="e">
        <f>+IF(#REF!&gt;0,(BG17*9.18%+BG17*16.57%),0)</f>
        <v>#REF!</v>
      </c>
      <c r="BH25" t="e">
        <f>+IF(#REF!&gt;0,(BH17*9.18%+BH17*16.57%),0)</f>
        <v>#REF!</v>
      </c>
      <c r="BI25" t="e">
        <f>+IF(#REF!&gt;0,(BI17*9.18%+BI17*16.57%),0)</f>
        <v>#REF!</v>
      </c>
      <c r="BJ25" t="e">
        <f>+IF(#REF!&gt;0,(BJ17*9.18%+BJ17*16.57%),0)</f>
        <v>#REF!</v>
      </c>
    </row>
    <row r="26" spans="1:62" x14ac:dyDescent="0.3">
      <c r="A26" s="65">
        <v>0.35</v>
      </c>
      <c r="B26" s="76" t="s">
        <v>88</v>
      </c>
      <c r="C26" s="76" t="s">
        <v>171</v>
      </c>
      <c r="D26">
        <v>1</v>
      </c>
      <c r="E26" s="76">
        <f>E12+E12*5%</f>
        <v>1942.5</v>
      </c>
      <c r="F26" s="76">
        <f>E26*(1+A26)*D26</f>
        <v>2622.375</v>
      </c>
      <c r="G26" s="76">
        <f>F26*13</f>
        <v>34090.875</v>
      </c>
      <c r="H26" s="76">
        <f t="shared" ref="H26:H31" si="21">F26*16.57%</f>
        <v>434.52753750000005</v>
      </c>
      <c r="I26" s="76">
        <f>+G26*0.4%</f>
        <v>136.36350000000002</v>
      </c>
      <c r="J26" s="76">
        <f>G26*3%</f>
        <v>1022.7262499999999</v>
      </c>
      <c r="K26" s="19">
        <f>+G26+H26</f>
        <v>34525.402537499998</v>
      </c>
      <c r="M26" s="19">
        <f>IF((+F26-E26)&lt;0,0,+F26-E26)</f>
        <v>679.875</v>
      </c>
      <c r="N26" s="76">
        <f>+I26/13</f>
        <v>10.489500000000001</v>
      </c>
      <c r="O26" s="76">
        <f>+J26/13</f>
        <v>78.671250000000001</v>
      </c>
      <c r="P26" s="76"/>
      <c r="Q26" s="76">
        <f>+F26*9.18%</f>
        <v>240.73402499999997</v>
      </c>
      <c r="R26" s="76">
        <f>+H26</f>
        <v>434.52753750000005</v>
      </c>
      <c r="S26" s="76">
        <f>+R26+Q26*3</f>
        <v>1156.7296125</v>
      </c>
      <c r="AA26" t="e">
        <f>+IF(#REF!&gt;0,(#REF!*9.18%+#REF!*16.57%),0)</f>
        <v>#REF!</v>
      </c>
      <c r="AB26" t="e">
        <f>+IF(#REF!&gt;0,(#REF!*9.18%+#REF!*16.57%),0)</f>
        <v>#REF!</v>
      </c>
      <c r="AC26" t="e">
        <f>+IF(#REF!&gt;0,(#REF!*9.18%+#REF!*16.57%),0)</f>
        <v>#REF!</v>
      </c>
      <c r="AD26" t="e">
        <f>+IF(#REF!&gt;0,(#REF!*9.18%+#REF!*16.57%),0)</f>
        <v>#REF!</v>
      </c>
      <c r="AE26" t="e">
        <f>+IF(#REF!&gt;0,(#REF!*9.18%+#REF!*16.57%),0)</f>
        <v>#REF!</v>
      </c>
      <c r="AF26" t="e">
        <f>+IF(#REF!&gt;0,(#REF!*9.18%+#REF!*16.57%),0)</f>
        <v>#REF!</v>
      </c>
      <c r="AG26" t="e">
        <f>+IF(#REF!&gt;0,(#REF!*9.18%+#REF!*16.57%),0)</f>
        <v>#REF!</v>
      </c>
      <c r="AH26" t="e">
        <f>+IF(#REF!&gt;0,(#REF!*9.18%+#REF!*16.57%),0)</f>
        <v>#REF!</v>
      </c>
      <c r="AI26" t="e">
        <f>+IF(#REF!&gt;0,(#REF!*9.18%+#REF!*16.57%),0)</f>
        <v>#REF!</v>
      </c>
      <c r="AJ26" t="e">
        <f>+IF(#REF!&gt;0,(#REF!*9.18%+#REF!*16.57%),0)</f>
        <v>#REF!</v>
      </c>
      <c r="AK26" t="e">
        <f>+IF(#REF!&gt;0,(#REF!*9.18%+#REF!*16.57%),0)</f>
        <v>#REF!</v>
      </c>
      <c r="AL26" t="e">
        <f>+IF(#REF!&gt;0,(#REF!*9.18%+#REF!*16.57%),0)</f>
        <v>#REF!</v>
      </c>
      <c r="AM26" t="e">
        <f>+IF(#REF!&gt;0,(#REF!*9.18%+#REF!*16.57%),0)</f>
        <v>#REF!</v>
      </c>
      <c r="AN26" t="e">
        <f>+IF(#REF!&gt;0,(#REF!*9.18%+#REF!*16.57%),0)</f>
        <v>#REF!</v>
      </c>
      <c r="AO26" t="e">
        <f>+IF(#REF!&gt;0,(#REF!*9.18%+#REF!*16.57%),0)</f>
        <v>#REF!</v>
      </c>
      <c r="AP26" t="e">
        <f>+IF(#REF!&gt;0,(#REF!*9.18%+#REF!*16.57%),0)</f>
        <v>#REF!</v>
      </c>
      <c r="AQ26" t="e">
        <f>+IF(#REF!&gt;0,(#REF!*9.18%+#REF!*16.57%),0)</f>
        <v>#REF!</v>
      </c>
      <c r="AR26" t="e">
        <f>+IF(#REF!&gt;0,(#REF!*9.18%+#REF!*16.57%),0)</f>
        <v>#REF!</v>
      </c>
      <c r="AS26" t="e">
        <f>+IF(#REF!&gt;0,(#REF!*9.18%+#REF!*16.57%),0)</f>
        <v>#REF!</v>
      </c>
      <c r="AT26" t="e">
        <f>+IF(#REF!&gt;0,(#REF!*9.18%+#REF!*16.57%),0)</f>
        <v>#REF!</v>
      </c>
      <c r="AU26" t="e">
        <f>+IF(#REF!&gt;0,(#REF!*9.18%+#REF!*16.57%),0)</f>
        <v>#REF!</v>
      </c>
      <c r="AV26" t="e">
        <f>+IF(#REF!&gt;0,(#REF!*9.18%+#REF!*16.57%),0)</f>
        <v>#REF!</v>
      </c>
      <c r="AW26" t="e">
        <f>+IF(#REF!&gt;0,(#REF!*9.18%+#REF!*16.57%),0)</f>
        <v>#REF!</v>
      </c>
      <c r="AX26" t="e">
        <f>+IF(#REF!&gt;0,(#REF!*9.18%+#REF!*16.57%),0)</f>
        <v>#REF!</v>
      </c>
      <c r="AY26" t="e">
        <f>+IF(#REF!&gt;0,(#REF!*9.18%+#REF!*16.57%),0)</f>
        <v>#REF!</v>
      </c>
      <c r="AZ26" t="e">
        <f>+IF(#REF!&gt;0,(#REF!*9.18%+#REF!*16.57%),0)</f>
        <v>#REF!</v>
      </c>
      <c r="BA26" t="e">
        <f>+IF(#REF!&gt;0,(#REF!*9.18%+#REF!*16.57%),0)</f>
        <v>#REF!</v>
      </c>
      <c r="BB26" t="e">
        <f>+IF(#REF!&gt;0,(#REF!*9.18%+#REF!*16.57%),0)</f>
        <v>#REF!</v>
      </c>
      <c r="BC26" t="e">
        <f>+IF(#REF!&gt;0,(#REF!*9.18%+#REF!*16.57%),0)</f>
        <v>#REF!</v>
      </c>
      <c r="BD26" t="e">
        <f>+IF(#REF!&gt;0,(#REF!*9.18%+#REF!*16.57%),0)</f>
        <v>#REF!</v>
      </c>
      <c r="BE26" t="e">
        <f>+IF(#REF!&gt;0,(#REF!*9.18%+#REF!*16.57%),0)</f>
        <v>#REF!</v>
      </c>
      <c r="BF26" t="e">
        <f>+IF(#REF!&gt;0,(#REF!*9.18%+#REF!*16.57%),0)</f>
        <v>#REF!</v>
      </c>
      <c r="BG26" t="e">
        <f>+IF(#REF!&gt;0,(#REF!*9.18%+#REF!*16.57%),0)</f>
        <v>#REF!</v>
      </c>
      <c r="BH26" t="e">
        <f>+IF(#REF!&gt;0,(#REF!*9.18%+#REF!*16.57%),0)</f>
        <v>#REF!</v>
      </c>
      <c r="BI26" t="e">
        <f>+IF(#REF!&gt;0,(#REF!*9.18%+#REF!*16.57%),0)</f>
        <v>#REF!</v>
      </c>
      <c r="BJ26" t="e">
        <f>+IF(#REF!&gt;0,(#REF!*9.18%+#REF!*16.57%),0)</f>
        <v>#REF!</v>
      </c>
    </row>
    <row r="27" spans="1:62" x14ac:dyDescent="0.3">
      <c r="A27" s="65">
        <v>0.35</v>
      </c>
      <c r="B27" s="76" t="s">
        <v>89</v>
      </c>
      <c r="C27" s="76" t="s">
        <v>176</v>
      </c>
      <c r="D27">
        <v>1</v>
      </c>
      <c r="E27" s="76">
        <f t="shared" ref="E27:E31" si="22">E13+E13*5%</f>
        <v>1732.5</v>
      </c>
      <c r="F27" s="76">
        <f t="shared" ref="F27:F31" si="23">E27*(1+A27)*D27</f>
        <v>2338.875</v>
      </c>
      <c r="G27" s="76">
        <f t="shared" ref="G27:G31" si="24">F27*13</f>
        <v>30405.375</v>
      </c>
      <c r="H27" s="76">
        <f t="shared" si="21"/>
        <v>387.55158750000004</v>
      </c>
      <c r="I27" s="76">
        <f t="shared" ref="I27:I31" si="25">+G27*0.4%</f>
        <v>121.6215</v>
      </c>
      <c r="J27" s="76">
        <f t="shared" ref="J27:J31" si="26">G27*3%</f>
        <v>912.16125</v>
      </c>
      <c r="K27" s="19">
        <f t="shared" ref="K27:K31" si="27">+G27+H27</f>
        <v>30792.926587499998</v>
      </c>
      <c r="M27" s="19">
        <f t="shared" ref="M27:M31" si="28">IF((+F27-E27)&lt;0,0,+F27-E27)</f>
        <v>606.375</v>
      </c>
      <c r="N27" s="76">
        <f t="shared" ref="N27:N31" si="29">+I27/13</f>
        <v>9.3554999999999993</v>
      </c>
      <c r="O27" s="76">
        <f t="shared" ref="O27:O31" si="30">+J27/13</f>
        <v>70.166250000000005</v>
      </c>
      <c r="P27" s="76"/>
      <c r="Q27" s="76">
        <f t="shared" ref="Q27:Q31" si="31">+F27*9.18%</f>
        <v>214.70872499999999</v>
      </c>
      <c r="R27" s="76">
        <f t="shared" ref="R27:R31" si="32">+H27</f>
        <v>387.55158750000004</v>
      </c>
      <c r="S27" s="76">
        <f t="shared" ref="S27:S31" si="33">+R27+Q27*3</f>
        <v>1031.6777625</v>
      </c>
      <c r="AA27" t="e">
        <f t="shared" ref="AA27:BJ27" si="34">SUM(AA19:AA26)</f>
        <v>#REF!</v>
      </c>
      <c r="AB27" t="e">
        <f t="shared" si="34"/>
        <v>#REF!</v>
      </c>
      <c r="AC27" t="e">
        <f t="shared" si="34"/>
        <v>#REF!</v>
      </c>
      <c r="AD27" t="e">
        <f t="shared" si="34"/>
        <v>#REF!</v>
      </c>
      <c r="AE27" t="e">
        <f t="shared" si="34"/>
        <v>#REF!</v>
      </c>
      <c r="AF27" t="e">
        <f t="shared" si="34"/>
        <v>#REF!</v>
      </c>
      <c r="AG27" t="e">
        <f t="shared" si="34"/>
        <v>#REF!</v>
      </c>
      <c r="AH27" t="e">
        <f t="shared" si="34"/>
        <v>#REF!</v>
      </c>
      <c r="AI27" t="e">
        <f t="shared" si="34"/>
        <v>#REF!</v>
      </c>
      <c r="AJ27" t="e">
        <f t="shared" si="34"/>
        <v>#REF!</v>
      </c>
      <c r="AK27" t="e">
        <f t="shared" si="34"/>
        <v>#REF!</v>
      </c>
      <c r="AL27" t="e">
        <f t="shared" si="34"/>
        <v>#REF!</v>
      </c>
      <c r="AM27" t="e">
        <f t="shared" si="34"/>
        <v>#REF!</v>
      </c>
      <c r="AN27" t="e">
        <f t="shared" si="34"/>
        <v>#REF!</v>
      </c>
      <c r="AO27" t="e">
        <f t="shared" si="34"/>
        <v>#REF!</v>
      </c>
      <c r="AP27" t="e">
        <f t="shared" si="34"/>
        <v>#REF!</v>
      </c>
      <c r="AQ27" t="e">
        <f t="shared" si="34"/>
        <v>#REF!</v>
      </c>
      <c r="AR27" t="e">
        <f t="shared" si="34"/>
        <v>#REF!</v>
      </c>
      <c r="AS27" t="e">
        <f t="shared" si="34"/>
        <v>#REF!</v>
      </c>
      <c r="AT27" t="e">
        <f t="shared" si="34"/>
        <v>#REF!</v>
      </c>
      <c r="AU27" t="e">
        <f t="shared" si="34"/>
        <v>#REF!</v>
      </c>
      <c r="AV27" t="e">
        <f t="shared" si="34"/>
        <v>#REF!</v>
      </c>
      <c r="AW27" t="e">
        <f t="shared" si="34"/>
        <v>#REF!</v>
      </c>
      <c r="AX27" t="e">
        <f t="shared" si="34"/>
        <v>#REF!</v>
      </c>
      <c r="AY27" t="e">
        <f t="shared" si="34"/>
        <v>#REF!</v>
      </c>
      <c r="AZ27" t="e">
        <f t="shared" si="34"/>
        <v>#REF!</v>
      </c>
      <c r="BA27" t="e">
        <f t="shared" si="34"/>
        <v>#REF!</v>
      </c>
      <c r="BB27" t="e">
        <f t="shared" si="34"/>
        <v>#REF!</v>
      </c>
      <c r="BC27" t="e">
        <f t="shared" si="34"/>
        <v>#REF!</v>
      </c>
      <c r="BD27" t="e">
        <f t="shared" si="34"/>
        <v>#REF!</v>
      </c>
      <c r="BE27" t="e">
        <f t="shared" si="34"/>
        <v>#REF!</v>
      </c>
      <c r="BF27" t="e">
        <f t="shared" si="34"/>
        <v>#REF!</v>
      </c>
      <c r="BG27" t="e">
        <f t="shared" si="34"/>
        <v>#REF!</v>
      </c>
      <c r="BH27" t="e">
        <f t="shared" si="34"/>
        <v>#REF!</v>
      </c>
      <c r="BI27" t="e">
        <f t="shared" si="34"/>
        <v>#REF!</v>
      </c>
      <c r="BJ27" t="e">
        <f t="shared" si="34"/>
        <v>#REF!</v>
      </c>
    </row>
    <row r="28" spans="1:62" x14ac:dyDescent="0.3">
      <c r="A28" s="65">
        <v>0.35</v>
      </c>
      <c r="B28" s="76" t="s">
        <v>90</v>
      </c>
      <c r="C28" s="76" t="s">
        <v>167</v>
      </c>
      <c r="D28">
        <v>1</v>
      </c>
      <c r="E28" s="76">
        <f t="shared" si="22"/>
        <v>1732.5</v>
      </c>
      <c r="F28" s="76">
        <f t="shared" si="23"/>
        <v>2338.875</v>
      </c>
      <c r="G28" s="76">
        <f t="shared" si="24"/>
        <v>30405.375</v>
      </c>
      <c r="H28" s="76">
        <f t="shared" si="21"/>
        <v>387.55158750000004</v>
      </c>
      <c r="I28" s="76">
        <f t="shared" si="25"/>
        <v>121.6215</v>
      </c>
      <c r="J28" s="76">
        <f t="shared" si="26"/>
        <v>912.16125</v>
      </c>
      <c r="K28" s="19">
        <f t="shared" si="27"/>
        <v>30792.926587499998</v>
      </c>
      <c r="M28" s="19">
        <f t="shared" si="28"/>
        <v>606.375</v>
      </c>
      <c r="N28" s="76">
        <f t="shared" si="29"/>
        <v>9.3554999999999993</v>
      </c>
      <c r="O28" s="76">
        <f t="shared" si="30"/>
        <v>70.166250000000005</v>
      </c>
      <c r="P28" s="76"/>
      <c r="Q28" s="76">
        <f t="shared" si="31"/>
        <v>214.70872499999999</v>
      </c>
      <c r="R28" s="76">
        <f t="shared" si="32"/>
        <v>387.55158750000004</v>
      </c>
      <c r="S28" s="76">
        <f t="shared" si="33"/>
        <v>1031.6777625</v>
      </c>
    </row>
    <row r="29" spans="1:62" x14ac:dyDescent="0.3">
      <c r="A29" s="65">
        <v>0.35</v>
      </c>
      <c r="B29" s="76" t="s">
        <v>91</v>
      </c>
      <c r="C29" s="76" t="s">
        <v>169</v>
      </c>
      <c r="D29">
        <v>1</v>
      </c>
      <c r="E29" s="76">
        <f t="shared" si="22"/>
        <v>1312.5</v>
      </c>
      <c r="F29" s="76">
        <f t="shared" si="23"/>
        <v>1771.8750000000002</v>
      </c>
      <c r="G29" s="76">
        <f t="shared" si="24"/>
        <v>23034.375000000004</v>
      </c>
      <c r="H29" s="76">
        <f t="shared" si="21"/>
        <v>293.59968750000007</v>
      </c>
      <c r="I29" s="76">
        <f t="shared" si="25"/>
        <v>92.137500000000017</v>
      </c>
      <c r="J29" s="76">
        <f t="shared" si="26"/>
        <v>691.03125000000011</v>
      </c>
      <c r="K29" s="19">
        <f t="shared" si="27"/>
        <v>23327.974687500006</v>
      </c>
      <c r="M29" s="19">
        <f t="shared" si="28"/>
        <v>459.37500000000023</v>
      </c>
      <c r="N29" s="76">
        <f t="shared" si="29"/>
        <v>7.0875000000000012</v>
      </c>
      <c r="O29" s="76">
        <f t="shared" si="30"/>
        <v>53.156250000000007</v>
      </c>
      <c r="P29" s="76"/>
      <c r="Q29" s="76">
        <f t="shared" si="31"/>
        <v>162.65812500000001</v>
      </c>
      <c r="R29" s="76">
        <f t="shared" si="32"/>
        <v>293.59968750000007</v>
      </c>
      <c r="S29" s="76">
        <f t="shared" si="33"/>
        <v>781.57406250000008</v>
      </c>
    </row>
    <row r="30" spans="1:62" x14ac:dyDescent="0.3">
      <c r="A30" s="65">
        <v>0.35</v>
      </c>
      <c r="B30" s="76" t="s">
        <v>92</v>
      </c>
      <c r="C30" s="76" t="s">
        <v>170</v>
      </c>
      <c r="D30">
        <v>1</v>
      </c>
      <c r="E30" s="76">
        <f t="shared" si="22"/>
        <v>1312.5</v>
      </c>
      <c r="F30" s="76">
        <f t="shared" si="23"/>
        <v>1771.8750000000002</v>
      </c>
      <c r="G30" s="76">
        <f t="shared" si="24"/>
        <v>23034.375000000004</v>
      </c>
      <c r="H30" s="76">
        <f t="shared" si="21"/>
        <v>293.59968750000007</v>
      </c>
      <c r="I30" s="76">
        <f t="shared" si="25"/>
        <v>92.137500000000017</v>
      </c>
      <c r="J30" s="76">
        <f t="shared" si="26"/>
        <v>691.03125000000011</v>
      </c>
      <c r="K30" s="19">
        <f t="shared" si="27"/>
        <v>23327.974687500006</v>
      </c>
      <c r="M30" s="19">
        <f t="shared" si="28"/>
        <v>459.37500000000023</v>
      </c>
      <c r="N30" s="76">
        <f t="shared" si="29"/>
        <v>7.0875000000000012</v>
      </c>
      <c r="O30" s="76">
        <f t="shared" si="30"/>
        <v>53.156250000000007</v>
      </c>
      <c r="P30" s="76"/>
      <c r="Q30" s="76">
        <f t="shared" si="31"/>
        <v>162.65812500000001</v>
      </c>
      <c r="R30" s="76">
        <f t="shared" si="32"/>
        <v>293.59968750000007</v>
      </c>
      <c r="S30" s="76">
        <f t="shared" si="33"/>
        <v>781.57406250000008</v>
      </c>
    </row>
    <row r="31" spans="1:62" x14ac:dyDescent="0.3">
      <c r="A31" s="65">
        <v>0.35</v>
      </c>
      <c r="B31" s="76" t="s">
        <v>96</v>
      </c>
      <c r="C31" s="76" t="s">
        <v>168</v>
      </c>
      <c r="D31">
        <v>1</v>
      </c>
      <c r="E31" s="76">
        <f t="shared" si="22"/>
        <v>735</v>
      </c>
      <c r="F31" s="76">
        <f t="shared" si="23"/>
        <v>992.25000000000011</v>
      </c>
      <c r="G31" s="76">
        <f t="shared" si="24"/>
        <v>12899.250000000002</v>
      </c>
      <c r="H31" s="76">
        <f t="shared" si="21"/>
        <v>164.41582500000004</v>
      </c>
      <c r="I31" s="76">
        <f t="shared" si="25"/>
        <v>51.597000000000008</v>
      </c>
      <c r="J31" s="76">
        <f t="shared" si="26"/>
        <v>386.97750000000002</v>
      </c>
      <c r="K31" s="19">
        <f t="shared" si="27"/>
        <v>13063.665825000002</v>
      </c>
      <c r="M31" s="19">
        <f t="shared" si="28"/>
        <v>257.25000000000011</v>
      </c>
      <c r="N31" s="76">
        <f t="shared" si="29"/>
        <v>3.9690000000000007</v>
      </c>
      <c r="O31" s="76">
        <f t="shared" si="30"/>
        <v>29.767500000000002</v>
      </c>
      <c r="P31" s="76"/>
      <c r="Q31" s="76">
        <f t="shared" si="31"/>
        <v>91.088549999999998</v>
      </c>
      <c r="R31" s="76">
        <f t="shared" si="32"/>
        <v>164.41582500000004</v>
      </c>
      <c r="S31" s="76">
        <f t="shared" si="33"/>
        <v>437.68147500000003</v>
      </c>
    </row>
    <row r="32" spans="1:62" x14ac:dyDescent="0.3">
      <c r="A32" s="65">
        <v>0.35</v>
      </c>
      <c r="B32" s="76" t="s">
        <v>97</v>
      </c>
      <c r="C32" s="76" t="s">
        <v>173</v>
      </c>
      <c r="D32">
        <v>1</v>
      </c>
      <c r="E32" s="76">
        <v>1200</v>
      </c>
      <c r="F32" s="76">
        <f t="shared" ref="F32" si="35">E32*(1+A32)*D32</f>
        <v>1620</v>
      </c>
      <c r="G32" s="76">
        <f t="shared" ref="G32" si="36">F32*13</f>
        <v>21060</v>
      </c>
      <c r="H32" s="76">
        <f t="shared" ref="H32" si="37">F32*16.57%</f>
        <v>268.43400000000003</v>
      </c>
      <c r="I32" s="76">
        <f t="shared" ref="I32" si="38">+G32*0.4%</f>
        <v>84.24</v>
      </c>
      <c r="J32" s="76">
        <f t="shared" ref="J32" si="39">G32*3%</f>
        <v>631.79999999999995</v>
      </c>
      <c r="K32" s="19">
        <f t="shared" ref="K32" si="40">+G32+H32</f>
        <v>21328.434000000001</v>
      </c>
      <c r="M32" s="19">
        <f t="shared" ref="M32" si="41">IF((+F32-E32)&lt;0,0,+F32-E32)</f>
        <v>420</v>
      </c>
      <c r="N32" s="76">
        <f t="shared" ref="N32" si="42">+I32/13</f>
        <v>6.4799999999999995</v>
      </c>
      <c r="O32" s="76">
        <f t="shared" ref="O32" si="43">+J32/13</f>
        <v>48.599999999999994</v>
      </c>
      <c r="P32" s="76"/>
      <c r="Q32" s="76">
        <f t="shared" ref="Q32" si="44">+F32*9.18%</f>
        <v>148.71599999999998</v>
      </c>
      <c r="R32" s="76">
        <f t="shared" ref="R32" si="45">+H32</f>
        <v>268.43400000000003</v>
      </c>
      <c r="S32" s="76">
        <f t="shared" ref="S32" si="46">+R32+Q32*3</f>
        <v>714.58199999999988</v>
      </c>
    </row>
    <row r="33" spans="1:70" x14ac:dyDescent="0.3">
      <c r="A33" s="77"/>
      <c r="B33" s="77"/>
      <c r="C33" s="77" t="s">
        <v>98</v>
      </c>
      <c r="E33" s="77">
        <f t="shared" ref="E33:K33" si="47">SUM(E26:E31)</f>
        <v>8767.5</v>
      </c>
      <c r="F33" s="78">
        <f t="shared" si="47"/>
        <v>11836.125</v>
      </c>
      <c r="G33" s="78">
        <f t="shared" si="47"/>
        <v>153869.625</v>
      </c>
      <c r="H33" s="77">
        <f t="shared" si="47"/>
        <v>1961.2459125000003</v>
      </c>
      <c r="I33" s="77">
        <f t="shared" si="47"/>
        <v>615.47850000000005</v>
      </c>
      <c r="J33" s="77">
        <f t="shared" si="47"/>
        <v>4616.0887499999999</v>
      </c>
      <c r="K33" s="78">
        <f t="shared" si="47"/>
        <v>155830.87091250002</v>
      </c>
      <c r="M33" s="78">
        <f>SUM(M26:M31)</f>
        <v>3068.625</v>
      </c>
      <c r="N33" s="78">
        <f>SUM(N26:N31)</f>
        <v>47.344499999999996</v>
      </c>
      <c r="O33" s="78">
        <f>SUM(O26:O31)</f>
        <v>355.08375000000001</v>
      </c>
      <c r="Q33" s="78">
        <f>SUM(Q26:Q31)</f>
        <v>1086.5562749999999</v>
      </c>
      <c r="R33" s="78">
        <f>SUM(R26:R31)</f>
        <v>1961.2459125000003</v>
      </c>
      <c r="S33" s="78">
        <f>SUM(S26:S31)</f>
        <v>5220.9147375000002</v>
      </c>
      <c r="AA33" s="19">
        <f>M12</f>
        <v>647.5</v>
      </c>
      <c r="AB33" s="19">
        <f>AA33</f>
        <v>647.5</v>
      </c>
      <c r="AC33" s="19">
        <f t="shared" ref="AC33:BR39" si="48">AB33</f>
        <v>647.5</v>
      </c>
      <c r="AD33" s="19">
        <f t="shared" si="48"/>
        <v>647.5</v>
      </c>
      <c r="AE33" s="19">
        <f t="shared" si="48"/>
        <v>647.5</v>
      </c>
      <c r="AF33" s="19">
        <f t="shared" si="48"/>
        <v>647.5</v>
      </c>
      <c r="AG33" s="19">
        <f t="shared" si="48"/>
        <v>647.5</v>
      </c>
      <c r="AH33" s="19">
        <f t="shared" si="48"/>
        <v>647.5</v>
      </c>
      <c r="AI33" s="19">
        <f t="shared" si="48"/>
        <v>647.5</v>
      </c>
      <c r="AJ33" s="19">
        <f t="shared" si="48"/>
        <v>647.5</v>
      </c>
      <c r="AK33" s="19">
        <f t="shared" si="48"/>
        <v>647.5</v>
      </c>
      <c r="AL33" s="19">
        <f t="shared" si="48"/>
        <v>647.5</v>
      </c>
      <c r="AM33" s="19">
        <f t="shared" si="48"/>
        <v>647.5</v>
      </c>
      <c r="AN33" s="19">
        <f t="shared" si="48"/>
        <v>647.5</v>
      </c>
      <c r="AO33" s="19">
        <f t="shared" si="48"/>
        <v>647.5</v>
      </c>
      <c r="AP33" s="19">
        <f t="shared" si="48"/>
        <v>647.5</v>
      </c>
      <c r="AQ33" s="19">
        <f t="shared" si="48"/>
        <v>647.5</v>
      </c>
      <c r="AR33" s="19">
        <f t="shared" si="48"/>
        <v>647.5</v>
      </c>
      <c r="AS33" s="19">
        <f t="shared" si="48"/>
        <v>647.5</v>
      </c>
      <c r="AT33" s="19">
        <f t="shared" si="48"/>
        <v>647.5</v>
      </c>
      <c r="AU33" s="19">
        <f t="shared" si="48"/>
        <v>647.5</v>
      </c>
      <c r="AV33" s="19">
        <f t="shared" si="48"/>
        <v>647.5</v>
      </c>
      <c r="AW33" s="19">
        <f t="shared" si="48"/>
        <v>647.5</v>
      </c>
      <c r="AX33" s="19">
        <f t="shared" si="48"/>
        <v>647.5</v>
      </c>
      <c r="AY33" s="19">
        <f t="shared" si="48"/>
        <v>647.5</v>
      </c>
      <c r="AZ33" s="19">
        <f t="shared" si="48"/>
        <v>647.5</v>
      </c>
      <c r="BA33" s="19">
        <f t="shared" si="48"/>
        <v>647.5</v>
      </c>
      <c r="BB33" s="19">
        <f t="shared" si="48"/>
        <v>647.5</v>
      </c>
      <c r="BC33" s="19">
        <f t="shared" si="48"/>
        <v>647.5</v>
      </c>
      <c r="BD33" s="19">
        <f t="shared" si="48"/>
        <v>647.5</v>
      </c>
      <c r="BE33" s="19">
        <f t="shared" si="48"/>
        <v>647.5</v>
      </c>
      <c r="BF33" s="19">
        <f t="shared" si="48"/>
        <v>647.5</v>
      </c>
      <c r="BG33" s="19">
        <f t="shared" si="48"/>
        <v>647.5</v>
      </c>
      <c r="BH33" s="19">
        <f t="shared" si="48"/>
        <v>647.5</v>
      </c>
      <c r="BI33" s="19">
        <f t="shared" si="48"/>
        <v>647.5</v>
      </c>
      <c r="BJ33" s="19">
        <f t="shared" si="48"/>
        <v>647.5</v>
      </c>
      <c r="BK33" s="19">
        <f t="shared" si="48"/>
        <v>647.5</v>
      </c>
      <c r="BL33" s="19">
        <f t="shared" si="48"/>
        <v>647.5</v>
      </c>
      <c r="BM33" s="19">
        <f t="shared" si="48"/>
        <v>647.5</v>
      </c>
      <c r="BN33" s="19">
        <f t="shared" si="48"/>
        <v>647.5</v>
      </c>
      <c r="BO33" s="19">
        <f t="shared" si="48"/>
        <v>647.5</v>
      </c>
      <c r="BP33" s="19">
        <f t="shared" si="48"/>
        <v>647.5</v>
      </c>
      <c r="BQ33" s="19">
        <f t="shared" si="48"/>
        <v>647.5</v>
      </c>
      <c r="BR33" s="19">
        <f t="shared" si="48"/>
        <v>647.5</v>
      </c>
    </row>
    <row r="34" spans="1:70" x14ac:dyDescent="0.3">
      <c r="AA34" s="19" t="e">
        <f>#REF!</f>
        <v>#REF!</v>
      </c>
      <c r="AB34" s="19" t="e">
        <f t="shared" ref="AB34:AQ40" si="49">AA34</f>
        <v>#REF!</v>
      </c>
      <c r="AC34" s="19" t="e">
        <f t="shared" si="49"/>
        <v>#REF!</v>
      </c>
      <c r="AD34" s="19" t="e">
        <f t="shared" si="49"/>
        <v>#REF!</v>
      </c>
      <c r="AE34" s="19" t="e">
        <f t="shared" si="49"/>
        <v>#REF!</v>
      </c>
      <c r="AF34" s="19" t="e">
        <f t="shared" si="49"/>
        <v>#REF!</v>
      </c>
      <c r="AG34" s="19" t="e">
        <f t="shared" si="49"/>
        <v>#REF!</v>
      </c>
      <c r="AH34" s="19" t="e">
        <f t="shared" si="49"/>
        <v>#REF!</v>
      </c>
      <c r="AI34" s="19" t="e">
        <f t="shared" si="49"/>
        <v>#REF!</v>
      </c>
      <c r="AJ34" s="19" t="e">
        <f t="shared" si="49"/>
        <v>#REF!</v>
      </c>
      <c r="AK34" s="19" t="e">
        <f t="shared" si="49"/>
        <v>#REF!</v>
      </c>
      <c r="AL34" s="19" t="e">
        <f t="shared" si="49"/>
        <v>#REF!</v>
      </c>
      <c r="AM34" s="19" t="e">
        <f t="shared" si="49"/>
        <v>#REF!</v>
      </c>
      <c r="AN34" s="19" t="e">
        <f t="shared" si="49"/>
        <v>#REF!</v>
      </c>
      <c r="AO34" s="19" t="e">
        <f t="shared" si="49"/>
        <v>#REF!</v>
      </c>
      <c r="AP34" s="19" t="e">
        <f t="shared" si="49"/>
        <v>#REF!</v>
      </c>
      <c r="AQ34" s="19" t="e">
        <f t="shared" si="49"/>
        <v>#REF!</v>
      </c>
      <c r="AR34" s="19" t="e">
        <f t="shared" si="48"/>
        <v>#REF!</v>
      </c>
      <c r="AS34" s="19" t="e">
        <f t="shared" si="48"/>
        <v>#REF!</v>
      </c>
      <c r="AT34" s="19" t="e">
        <f t="shared" si="48"/>
        <v>#REF!</v>
      </c>
      <c r="AU34" s="19" t="e">
        <f t="shared" si="48"/>
        <v>#REF!</v>
      </c>
      <c r="AV34" s="19" t="e">
        <f t="shared" si="48"/>
        <v>#REF!</v>
      </c>
      <c r="AW34" s="19" t="e">
        <f t="shared" si="48"/>
        <v>#REF!</v>
      </c>
      <c r="AX34" s="19" t="e">
        <f t="shared" si="48"/>
        <v>#REF!</v>
      </c>
      <c r="AY34" s="19" t="e">
        <f t="shared" si="48"/>
        <v>#REF!</v>
      </c>
      <c r="AZ34" s="19" t="e">
        <f t="shared" si="48"/>
        <v>#REF!</v>
      </c>
      <c r="BA34" s="19" t="e">
        <f t="shared" si="48"/>
        <v>#REF!</v>
      </c>
      <c r="BB34" s="19" t="e">
        <f t="shared" si="48"/>
        <v>#REF!</v>
      </c>
      <c r="BC34" s="19" t="e">
        <f t="shared" si="48"/>
        <v>#REF!</v>
      </c>
      <c r="BD34" s="19" t="e">
        <f t="shared" si="48"/>
        <v>#REF!</v>
      </c>
      <c r="BE34" s="19" t="e">
        <f t="shared" si="48"/>
        <v>#REF!</v>
      </c>
      <c r="BF34" s="19" t="e">
        <f t="shared" si="48"/>
        <v>#REF!</v>
      </c>
      <c r="BG34" s="19" t="e">
        <f t="shared" si="48"/>
        <v>#REF!</v>
      </c>
      <c r="BH34" s="19" t="e">
        <f t="shared" si="48"/>
        <v>#REF!</v>
      </c>
      <c r="BI34" s="19" t="e">
        <f t="shared" si="48"/>
        <v>#REF!</v>
      </c>
      <c r="BJ34" s="19" t="e">
        <f t="shared" si="48"/>
        <v>#REF!</v>
      </c>
      <c r="BK34" s="19" t="e">
        <f t="shared" si="48"/>
        <v>#REF!</v>
      </c>
      <c r="BL34" s="19" t="e">
        <f t="shared" si="48"/>
        <v>#REF!</v>
      </c>
      <c r="BM34" s="19" t="e">
        <f t="shared" si="48"/>
        <v>#REF!</v>
      </c>
      <c r="BN34" s="19" t="e">
        <f t="shared" si="48"/>
        <v>#REF!</v>
      </c>
      <c r="BO34" s="19" t="e">
        <f t="shared" si="48"/>
        <v>#REF!</v>
      </c>
      <c r="BP34" s="19" t="e">
        <f t="shared" si="48"/>
        <v>#REF!</v>
      </c>
      <c r="BQ34" s="19" t="e">
        <f t="shared" si="48"/>
        <v>#REF!</v>
      </c>
      <c r="BR34" s="19" t="e">
        <f t="shared" si="48"/>
        <v>#REF!</v>
      </c>
    </row>
    <row r="35" spans="1:70" x14ac:dyDescent="0.3">
      <c r="AA35" s="19">
        <f>M13</f>
        <v>577.5</v>
      </c>
      <c r="AB35" s="19">
        <f t="shared" si="49"/>
        <v>577.5</v>
      </c>
      <c r="AC35" s="19">
        <f t="shared" si="48"/>
        <v>577.5</v>
      </c>
      <c r="AD35" s="19">
        <f t="shared" si="48"/>
        <v>577.5</v>
      </c>
      <c r="AE35" s="19">
        <f t="shared" si="48"/>
        <v>577.5</v>
      </c>
      <c r="AF35" s="19">
        <f t="shared" si="48"/>
        <v>577.5</v>
      </c>
      <c r="AG35" s="19">
        <f t="shared" si="48"/>
        <v>577.5</v>
      </c>
      <c r="AH35" s="19">
        <f t="shared" si="48"/>
        <v>577.5</v>
      </c>
      <c r="AI35" s="19">
        <f t="shared" si="48"/>
        <v>577.5</v>
      </c>
      <c r="AJ35" s="19">
        <f t="shared" si="48"/>
        <v>577.5</v>
      </c>
      <c r="AK35" s="19">
        <f t="shared" si="48"/>
        <v>577.5</v>
      </c>
      <c r="AL35" s="19">
        <f t="shared" si="48"/>
        <v>577.5</v>
      </c>
      <c r="AM35" s="19">
        <f t="shared" si="48"/>
        <v>577.5</v>
      </c>
      <c r="AN35" s="19">
        <f t="shared" si="48"/>
        <v>577.5</v>
      </c>
      <c r="AO35" s="19">
        <f t="shared" si="48"/>
        <v>577.5</v>
      </c>
      <c r="AP35" s="19">
        <f t="shared" si="48"/>
        <v>577.5</v>
      </c>
      <c r="AQ35" s="19">
        <f t="shared" si="48"/>
        <v>577.5</v>
      </c>
      <c r="AR35" s="19">
        <f t="shared" si="48"/>
        <v>577.5</v>
      </c>
      <c r="AS35" s="19">
        <f t="shared" si="48"/>
        <v>577.5</v>
      </c>
      <c r="AT35" s="19">
        <f t="shared" si="48"/>
        <v>577.5</v>
      </c>
      <c r="AU35" s="19">
        <f t="shared" si="48"/>
        <v>577.5</v>
      </c>
      <c r="AV35" s="19">
        <f t="shared" si="48"/>
        <v>577.5</v>
      </c>
      <c r="AW35" s="19">
        <f t="shared" si="48"/>
        <v>577.5</v>
      </c>
      <c r="AX35" s="19">
        <f t="shared" si="48"/>
        <v>577.5</v>
      </c>
      <c r="AY35" s="19">
        <f t="shared" si="48"/>
        <v>577.5</v>
      </c>
      <c r="AZ35" s="19">
        <f t="shared" si="48"/>
        <v>577.5</v>
      </c>
      <c r="BA35" s="19">
        <f t="shared" si="48"/>
        <v>577.5</v>
      </c>
      <c r="BB35" s="19">
        <f t="shared" si="48"/>
        <v>577.5</v>
      </c>
      <c r="BC35" s="19">
        <f t="shared" si="48"/>
        <v>577.5</v>
      </c>
      <c r="BD35" s="19">
        <f t="shared" si="48"/>
        <v>577.5</v>
      </c>
      <c r="BE35" s="19">
        <f t="shared" si="48"/>
        <v>577.5</v>
      </c>
      <c r="BF35" s="19">
        <f t="shared" si="48"/>
        <v>577.5</v>
      </c>
      <c r="BG35" s="19">
        <f t="shared" si="48"/>
        <v>577.5</v>
      </c>
      <c r="BH35" s="19">
        <f t="shared" si="48"/>
        <v>577.5</v>
      </c>
      <c r="BI35" s="19">
        <f t="shared" si="48"/>
        <v>577.5</v>
      </c>
      <c r="BJ35" s="19">
        <f t="shared" si="48"/>
        <v>577.5</v>
      </c>
      <c r="BK35" s="19">
        <f t="shared" si="48"/>
        <v>577.5</v>
      </c>
      <c r="BL35" s="19">
        <f t="shared" si="48"/>
        <v>577.5</v>
      </c>
      <c r="BM35" s="19">
        <f t="shared" si="48"/>
        <v>577.5</v>
      </c>
      <c r="BN35" s="19">
        <f t="shared" si="48"/>
        <v>577.5</v>
      </c>
      <c r="BO35" s="19">
        <f t="shared" si="48"/>
        <v>577.5</v>
      </c>
      <c r="BP35" s="19">
        <f t="shared" si="48"/>
        <v>577.5</v>
      </c>
      <c r="BQ35" s="19">
        <f t="shared" si="48"/>
        <v>577.5</v>
      </c>
      <c r="BR35" s="19">
        <f t="shared" si="48"/>
        <v>577.5</v>
      </c>
    </row>
    <row r="36" spans="1:70" x14ac:dyDescent="0.3">
      <c r="N36" s="78">
        <f>+M33+N33+O33</f>
        <v>3471.0532499999999</v>
      </c>
      <c r="R36" s="78">
        <f>+Q33+R33+S33</f>
        <v>8268.7169250000006</v>
      </c>
      <c r="AA36" s="19">
        <f>M14</f>
        <v>577.5</v>
      </c>
      <c r="AB36" s="19">
        <f t="shared" si="49"/>
        <v>577.5</v>
      </c>
      <c r="AC36" s="19">
        <f t="shared" si="48"/>
        <v>577.5</v>
      </c>
      <c r="AD36" s="19">
        <f t="shared" si="48"/>
        <v>577.5</v>
      </c>
      <c r="AE36" s="19">
        <f t="shared" si="48"/>
        <v>577.5</v>
      </c>
      <c r="AF36" s="19">
        <f t="shared" si="48"/>
        <v>577.5</v>
      </c>
      <c r="AG36" s="19">
        <f t="shared" si="48"/>
        <v>577.5</v>
      </c>
      <c r="AH36" s="19">
        <f t="shared" si="48"/>
        <v>577.5</v>
      </c>
      <c r="AI36" s="19">
        <f t="shared" si="48"/>
        <v>577.5</v>
      </c>
      <c r="AJ36" s="19">
        <f t="shared" si="48"/>
        <v>577.5</v>
      </c>
      <c r="AK36" s="19">
        <f t="shared" si="48"/>
        <v>577.5</v>
      </c>
      <c r="AL36" s="19">
        <f t="shared" si="48"/>
        <v>577.5</v>
      </c>
      <c r="AM36" s="19">
        <f t="shared" si="48"/>
        <v>577.5</v>
      </c>
      <c r="AN36" s="19">
        <f t="shared" si="48"/>
        <v>577.5</v>
      </c>
      <c r="AO36" s="19">
        <f t="shared" si="48"/>
        <v>577.5</v>
      </c>
      <c r="AP36" s="19">
        <f t="shared" si="48"/>
        <v>577.5</v>
      </c>
      <c r="AQ36" s="19">
        <f t="shared" si="48"/>
        <v>577.5</v>
      </c>
      <c r="AR36" s="19">
        <f t="shared" si="48"/>
        <v>577.5</v>
      </c>
      <c r="AS36" s="19">
        <f t="shared" si="48"/>
        <v>577.5</v>
      </c>
      <c r="AT36" s="19">
        <f t="shared" si="48"/>
        <v>577.5</v>
      </c>
      <c r="AU36" s="19">
        <f t="shared" si="48"/>
        <v>577.5</v>
      </c>
      <c r="AV36" s="19">
        <f t="shared" si="48"/>
        <v>577.5</v>
      </c>
      <c r="AW36" s="19">
        <f t="shared" si="48"/>
        <v>577.5</v>
      </c>
      <c r="AX36" s="19">
        <f t="shared" si="48"/>
        <v>577.5</v>
      </c>
      <c r="AY36" s="19">
        <f t="shared" si="48"/>
        <v>577.5</v>
      </c>
      <c r="AZ36" s="19">
        <f t="shared" si="48"/>
        <v>577.5</v>
      </c>
      <c r="BA36" s="19">
        <f t="shared" si="48"/>
        <v>577.5</v>
      </c>
      <c r="BB36" s="19">
        <f t="shared" si="48"/>
        <v>577.5</v>
      </c>
      <c r="BC36" s="19">
        <f t="shared" si="48"/>
        <v>577.5</v>
      </c>
      <c r="BD36" s="19">
        <f t="shared" si="48"/>
        <v>577.5</v>
      </c>
      <c r="BE36" s="19">
        <f t="shared" si="48"/>
        <v>577.5</v>
      </c>
      <c r="BF36" s="19">
        <f t="shared" si="48"/>
        <v>577.5</v>
      </c>
      <c r="BG36" s="19">
        <f t="shared" si="48"/>
        <v>577.5</v>
      </c>
      <c r="BH36" s="19">
        <f t="shared" si="48"/>
        <v>577.5</v>
      </c>
      <c r="BI36" s="19">
        <f t="shared" si="48"/>
        <v>577.5</v>
      </c>
      <c r="BJ36" s="19">
        <f t="shared" si="48"/>
        <v>577.5</v>
      </c>
      <c r="BK36" s="19">
        <f t="shared" si="48"/>
        <v>577.5</v>
      </c>
      <c r="BL36" s="19">
        <f t="shared" si="48"/>
        <v>577.5</v>
      </c>
      <c r="BM36" s="19">
        <f t="shared" si="48"/>
        <v>577.5</v>
      </c>
      <c r="BN36" s="19">
        <f t="shared" si="48"/>
        <v>577.5</v>
      </c>
      <c r="BO36" s="19">
        <f t="shared" si="48"/>
        <v>577.5</v>
      </c>
      <c r="BP36" s="19">
        <f t="shared" si="48"/>
        <v>577.5</v>
      </c>
      <c r="BQ36" s="19">
        <f t="shared" si="48"/>
        <v>577.5</v>
      </c>
      <c r="BR36" s="19">
        <f t="shared" si="48"/>
        <v>577.5</v>
      </c>
    </row>
    <row r="37" spans="1:70" x14ac:dyDescent="0.3">
      <c r="AA37" s="19">
        <f>M15</f>
        <v>437.5</v>
      </c>
      <c r="AB37" s="19">
        <f t="shared" si="49"/>
        <v>437.5</v>
      </c>
      <c r="AC37" s="19">
        <f t="shared" si="48"/>
        <v>437.5</v>
      </c>
      <c r="AD37" s="19">
        <f t="shared" si="48"/>
        <v>437.5</v>
      </c>
      <c r="AE37" s="19">
        <f t="shared" si="48"/>
        <v>437.5</v>
      </c>
      <c r="AF37" s="19">
        <f t="shared" si="48"/>
        <v>437.5</v>
      </c>
      <c r="AG37" s="19">
        <f t="shared" si="48"/>
        <v>437.5</v>
      </c>
      <c r="AH37" s="19">
        <f t="shared" si="48"/>
        <v>437.5</v>
      </c>
      <c r="AI37" s="19">
        <f t="shared" si="48"/>
        <v>437.5</v>
      </c>
      <c r="AJ37" s="19">
        <f t="shared" si="48"/>
        <v>437.5</v>
      </c>
      <c r="AK37" s="19">
        <f t="shared" si="48"/>
        <v>437.5</v>
      </c>
      <c r="AL37" s="19">
        <f t="shared" si="48"/>
        <v>437.5</v>
      </c>
      <c r="AM37" s="19">
        <f t="shared" si="48"/>
        <v>437.5</v>
      </c>
      <c r="AN37" s="19">
        <f t="shared" si="48"/>
        <v>437.5</v>
      </c>
      <c r="AO37" s="19">
        <f t="shared" si="48"/>
        <v>437.5</v>
      </c>
      <c r="AP37" s="19">
        <f t="shared" si="48"/>
        <v>437.5</v>
      </c>
      <c r="AQ37" s="19">
        <f t="shared" si="48"/>
        <v>437.5</v>
      </c>
      <c r="AR37" s="19">
        <f t="shared" si="48"/>
        <v>437.5</v>
      </c>
      <c r="AS37" s="19">
        <f t="shared" si="48"/>
        <v>437.5</v>
      </c>
      <c r="AT37" s="19">
        <f t="shared" si="48"/>
        <v>437.5</v>
      </c>
      <c r="AU37" s="19">
        <f t="shared" si="48"/>
        <v>437.5</v>
      </c>
      <c r="AV37" s="19">
        <f t="shared" si="48"/>
        <v>437.5</v>
      </c>
      <c r="AW37" s="19">
        <f t="shared" si="48"/>
        <v>437.5</v>
      </c>
      <c r="AX37" s="19">
        <f t="shared" si="48"/>
        <v>437.5</v>
      </c>
      <c r="AY37" s="19">
        <f t="shared" si="48"/>
        <v>437.5</v>
      </c>
      <c r="AZ37" s="19">
        <f t="shared" si="48"/>
        <v>437.5</v>
      </c>
      <c r="BA37" s="19">
        <f t="shared" si="48"/>
        <v>437.5</v>
      </c>
      <c r="BB37" s="19">
        <f t="shared" si="48"/>
        <v>437.5</v>
      </c>
      <c r="BC37" s="19">
        <f t="shared" si="48"/>
        <v>437.5</v>
      </c>
      <c r="BD37" s="19">
        <f t="shared" si="48"/>
        <v>437.5</v>
      </c>
      <c r="BE37" s="19">
        <f t="shared" si="48"/>
        <v>437.5</v>
      </c>
      <c r="BF37" s="19">
        <f t="shared" si="48"/>
        <v>437.5</v>
      </c>
      <c r="BG37" s="19">
        <f t="shared" si="48"/>
        <v>437.5</v>
      </c>
      <c r="BH37" s="19">
        <f t="shared" si="48"/>
        <v>437.5</v>
      </c>
      <c r="BI37" s="19">
        <f t="shared" si="48"/>
        <v>437.5</v>
      </c>
      <c r="BJ37" s="19">
        <f t="shared" si="48"/>
        <v>437.5</v>
      </c>
      <c r="BK37" s="19">
        <f t="shared" si="48"/>
        <v>437.5</v>
      </c>
      <c r="BL37" s="19">
        <f t="shared" si="48"/>
        <v>437.5</v>
      </c>
      <c r="BM37" s="19">
        <f t="shared" si="48"/>
        <v>437.5</v>
      </c>
      <c r="BN37" s="19">
        <f t="shared" si="48"/>
        <v>437.5</v>
      </c>
      <c r="BO37" s="19">
        <f t="shared" si="48"/>
        <v>437.5</v>
      </c>
      <c r="BP37" s="19">
        <f t="shared" si="48"/>
        <v>437.5</v>
      </c>
      <c r="BQ37" s="19">
        <f t="shared" si="48"/>
        <v>437.5</v>
      </c>
      <c r="BR37" s="19">
        <f t="shared" si="48"/>
        <v>437.5</v>
      </c>
    </row>
    <row r="38" spans="1:70" x14ac:dyDescent="0.3">
      <c r="AA38" s="19">
        <f>M16</f>
        <v>437.5</v>
      </c>
      <c r="AB38" s="19">
        <f t="shared" si="49"/>
        <v>437.5</v>
      </c>
      <c r="AC38" s="19">
        <f t="shared" si="48"/>
        <v>437.5</v>
      </c>
      <c r="AD38" s="19">
        <f t="shared" si="48"/>
        <v>437.5</v>
      </c>
      <c r="AE38" s="19">
        <f t="shared" si="48"/>
        <v>437.5</v>
      </c>
      <c r="AF38" s="19">
        <f t="shared" si="48"/>
        <v>437.5</v>
      </c>
      <c r="AG38" s="19">
        <f t="shared" si="48"/>
        <v>437.5</v>
      </c>
      <c r="AH38" s="19">
        <f t="shared" si="48"/>
        <v>437.5</v>
      </c>
      <c r="AI38" s="19">
        <f t="shared" si="48"/>
        <v>437.5</v>
      </c>
      <c r="AJ38" s="19">
        <f t="shared" si="48"/>
        <v>437.5</v>
      </c>
      <c r="AK38" s="19">
        <f t="shared" si="48"/>
        <v>437.5</v>
      </c>
      <c r="AL38" s="19">
        <f t="shared" si="48"/>
        <v>437.5</v>
      </c>
      <c r="AM38" s="19">
        <f t="shared" si="48"/>
        <v>437.5</v>
      </c>
      <c r="AN38" s="19">
        <f t="shared" si="48"/>
        <v>437.5</v>
      </c>
      <c r="AO38" s="19">
        <f t="shared" si="48"/>
        <v>437.5</v>
      </c>
      <c r="AP38" s="19">
        <f t="shared" si="48"/>
        <v>437.5</v>
      </c>
      <c r="AQ38" s="19">
        <f t="shared" si="48"/>
        <v>437.5</v>
      </c>
      <c r="AR38" s="19">
        <f t="shared" si="48"/>
        <v>437.5</v>
      </c>
      <c r="AS38" s="19">
        <f t="shared" si="48"/>
        <v>437.5</v>
      </c>
      <c r="AT38" s="19">
        <f t="shared" si="48"/>
        <v>437.5</v>
      </c>
      <c r="AU38" s="19">
        <f t="shared" si="48"/>
        <v>437.5</v>
      </c>
      <c r="AV38" s="19">
        <f t="shared" si="48"/>
        <v>437.5</v>
      </c>
      <c r="AW38" s="19">
        <f t="shared" si="48"/>
        <v>437.5</v>
      </c>
      <c r="AX38" s="19">
        <f t="shared" si="48"/>
        <v>437.5</v>
      </c>
      <c r="AY38" s="19">
        <f t="shared" si="48"/>
        <v>437.5</v>
      </c>
      <c r="AZ38" s="19">
        <f t="shared" si="48"/>
        <v>437.5</v>
      </c>
      <c r="BA38" s="19">
        <f t="shared" si="48"/>
        <v>437.5</v>
      </c>
      <c r="BB38" s="19">
        <f t="shared" si="48"/>
        <v>437.5</v>
      </c>
      <c r="BC38" s="19">
        <f t="shared" si="48"/>
        <v>437.5</v>
      </c>
      <c r="BD38" s="19">
        <f t="shared" si="48"/>
        <v>437.5</v>
      </c>
      <c r="BE38" s="19">
        <f t="shared" si="48"/>
        <v>437.5</v>
      </c>
      <c r="BF38" s="19">
        <f t="shared" si="48"/>
        <v>437.5</v>
      </c>
      <c r="BG38" s="19">
        <f t="shared" si="48"/>
        <v>437.5</v>
      </c>
      <c r="BH38" s="19">
        <f t="shared" si="48"/>
        <v>437.5</v>
      </c>
      <c r="BI38" s="19">
        <f t="shared" si="48"/>
        <v>437.5</v>
      </c>
      <c r="BJ38" s="19">
        <f t="shared" si="48"/>
        <v>437.5</v>
      </c>
      <c r="BK38" s="19">
        <f t="shared" si="48"/>
        <v>437.5</v>
      </c>
      <c r="BL38" s="19">
        <f t="shared" si="48"/>
        <v>437.5</v>
      </c>
      <c r="BM38" s="19">
        <f t="shared" si="48"/>
        <v>437.5</v>
      </c>
      <c r="BN38" s="19">
        <f t="shared" si="48"/>
        <v>437.5</v>
      </c>
      <c r="BO38" s="19">
        <f t="shared" si="48"/>
        <v>437.5</v>
      </c>
      <c r="BP38" s="19">
        <f t="shared" si="48"/>
        <v>437.5</v>
      </c>
      <c r="BQ38" s="19">
        <f t="shared" si="48"/>
        <v>437.5</v>
      </c>
      <c r="BR38" s="19">
        <f t="shared" si="48"/>
        <v>437.5</v>
      </c>
    </row>
    <row r="39" spans="1:70" ht="25.8" x14ac:dyDescent="0.5">
      <c r="A39" s="91">
        <v>2025</v>
      </c>
      <c r="B39" s="91"/>
      <c r="C39" s="91"/>
      <c r="F39">
        <v>13</v>
      </c>
      <c r="AA39" s="19">
        <f>M17</f>
        <v>245.00000000000011</v>
      </c>
      <c r="AB39" s="19">
        <f t="shared" si="49"/>
        <v>245.00000000000011</v>
      </c>
      <c r="AC39" s="19">
        <f t="shared" si="48"/>
        <v>245.00000000000011</v>
      </c>
      <c r="AD39" s="19">
        <f t="shared" si="48"/>
        <v>245.00000000000011</v>
      </c>
      <c r="AE39" s="19">
        <f t="shared" si="48"/>
        <v>245.00000000000011</v>
      </c>
      <c r="AF39" s="19">
        <f t="shared" si="48"/>
        <v>245.00000000000011</v>
      </c>
      <c r="AG39" s="19">
        <f t="shared" si="48"/>
        <v>245.00000000000011</v>
      </c>
      <c r="AH39" s="19">
        <f t="shared" si="48"/>
        <v>245.00000000000011</v>
      </c>
      <c r="AI39" s="19">
        <f t="shared" si="48"/>
        <v>245.00000000000011</v>
      </c>
      <c r="AJ39" s="19">
        <f t="shared" si="48"/>
        <v>245.00000000000011</v>
      </c>
      <c r="AK39" s="19">
        <f t="shared" si="48"/>
        <v>245.00000000000011</v>
      </c>
      <c r="AL39" s="19">
        <f t="shared" si="48"/>
        <v>245.00000000000011</v>
      </c>
      <c r="AM39" s="19">
        <f t="shared" si="48"/>
        <v>245.00000000000011</v>
      </c>
      <c r="AN39" s="19">
        <f t="shared" si="48"/>
        <v>245.00000000000011</v>
      </c>
      <c r="AO39" s="19">
        <f t="shared" si="48"/>
        <v>245.00000000000011</v>
      </c>
      <c r="AP39" s="19">
        <f t="shared" si="48"/>
        <v>245.00000000000011</v>
      </c>
      <c r="AQ39" s="19">
        <f t="shared" si="48"/>
        <v>245.00000000000011</v>
      </c>
      <c r="AR39" s="19">
        <f t="shared" si="48"/>
        <v>245.00000000000011</v>
      </c>
      <c r="AS39" s="19">
        <f t="shared" si="48"/>
        <v>245.00000000000011</v>
      </c>
      <c r="AT39" s="19">
        <f t="shared" si="48"/>
        <v>245.00000000000011</v>
      </c>
      <c r="AU39" s="19">
        <f t="shared" ref="AC39:BR40" si="50">AT39</f>
        <v>245.00000000000011</v>
      </c>
      <c r="AV39" s="19">
        <f t="shared" si="50"/>
        <v>245.00000000000011</v>
      </c>
      <c r="AW39" s="19">
        <f t="shared" si="50"/>
        <v>245.00000000000011</v>
      </c>
      <c r="AX39" s="19">
        <f t="shared" si="50"/>
        <v>245.00000000000011</v>
      </c>
      <c r="AY39" s="19">
        <f t="shared" si="50"/>
        <v>245.00000000000011</v>
      </c>
      <c r="AZ39" s="19">
        <f t="shared" si="50"/>
        <v>245.00000000000011</v>
      </c>
      <c r="BA39" s="19">
        <f t="shared" si="50"/>
        <v>245.00000000000011</v>
      </c>
      <c r="BB39" s="19">
        <f t="shared" si="50"/>
        <v>245.00000000000011</v>
      </c>
      <c r="BC39" s="19">
        <f t="shared" si="50"/>
        <v>245.00000000000011</v>
      </c>
      <c r="BD39" s="19">
        <f t="shared" si="50"/>
        <v>245.00000000000011</v>
      </c>
      <c r="BE39" s="19">
        <f t="shared" si="50"/>
        <v>245.00000000000011</v>
      </c>
      <c r="BF39" s="19">
        <f t="shared" si="50"/>
        <v>245.00000000000011</v>
      </c>
      <c r="BG39" s="19">
        <f t="shared" si="50"/>
        <v>245.00000000000011</v>
      </c>
      <c r="BH39" s="19">
        <f t="shared" si="50"/>
        <v>245.00000000000011</v>
      </c>
      <c r="BI39" s="19">
        <f t="shared" si="50"/>
        <v>245.00000000000011</v>
      </c>
      <c r="BJ39" s="19">
        <f t="shared" si="50"/>
        <v>245.00000000000011</v>
      </c>
      <c r="BK39" s="19">
        <f t="shared" si="50"/>
        <v>245.00000000000011</v>
      </c>
      <c r="BL39" s="19">
        <f t="shared" si="50"/>
        <v>245.00000000000011</v>
      </c>
      <c r="BM39" s="19">
        <f t="shared" si="50"/>
        <v>245.00000000000011</v>
      </c>
      <c r="BN39" s="19">
        <f t="shared" si="50"/>
        <v>245.00000000000011</v>
      </c>
      <c r="BO39" s="19">
        <f t="shared" si="50"/>
        <v>245.00000000000011</v>
      </c>
      <c r="BP39" s="19">
        <f t="shared" si="50"/>
        <v>245.00000000000011</v>
      </c>
      <c r="BQ39" s="19">
        <f t="shared" si="50"/>
        <v>245.00000000000011</v>
      </c>
      <c r="BR39" s="19">
        <f t="shared" si="50"/>
        <v>245.00000000000011</v>
      </c>
    </row>
    <row r="40" spans="1:70" ht="28.8" x14ac:dyDescent="0.3">
      <c r="A40" s="71"/>
      <c r="B40" s="72" t="s">
        <v>84</v>
      </c>
      <c r="C40" s="73" t="s">
        <v>85</v>
      </c>
      <c r="E40" s="73" t="s">
        <v>95</v>
      </c>
      <c r="F40" s="73" t="s">
        <v>86</v>
      </c>
      <c r="G40" s="73" t="s">
        <v>141</v>
      </c>
      <c r="H40" s="73" t="s">
        <v>87</v>
      </c>
      <c r="I40" s="73" t="s">
        <v>93</v>
      </c>
      <c r="J40" s="73" t="s">
        <v>94</v>
      </c>
      <c r="K40" s="73" t="s">
        <v>142</v>
      </c>
      <c r="M40" s="74" t="s">
        <v>143</v>
      </c>
      <c r="N40" s="73" t="s">
        <v>93</v>
      </c>
      <c r="O40" s="73" t="s">
        <v>94</v>
      </c>
      <c r="Q40" s="75" t="s">
        <v>116</v>
      </c>
      <c r="R40" s="75" t="s">
        <v>116</v>
      </c>
      <c r="S40" s="75" t="s">
        <v>144</v>
      </c>
      <c r="AA40" s="19" t="e">
        <f>#REF!</f>
        <v>#REF!</v>
      </c>
      <c r="AB40" s="19" t="e">
        <f t="shared" si="49"/>
        <v>#REF!</v>
      </c>
      <c r="AC40" s="19" t="e">
        <f t="shared" si="50"/>
        <v>#REF!</v>
      </c>
      <c r="AD40" s="19" t="e">
        <f t="shared" si="50"/>
        <v>#REF!</v>
      </c>
      <c r="AE40" s="19" t="e">
        <f t="shared" si="50"/>
        <v>#REF!</v>
      </c>
      <c r="AF40" s="19" t="e">
        <f t="shared" si="50"/>
        <v>#REF!</v>
      </c>
      <c r="AG40" s="19" t="e">
        <f t="shared" si="50"/>
        <v>#REF!</v>
      </c>
      <c r="AH40" s="19" t="e">
        <f t="shared" si="50"/>
        <v>#REF!</v>
      </c>
      <c r="AI40" s="19" t="e">
        <f t="shared" si="50"/>
        <v>#REF!</v>
      </c>
      <c r="AJ40" s="19" t="e">
        <f t="shared" si="50"/>
        <v>#REF!</v>
      </c>
      <c r="AK40" s="19" t="e">
        <f t="shared" si="50"/>
        <v>#REF!</v>
      </c>
      <c r="AL40" s="19" t="e">
        <f t="shared" si="50"/>
        <v>#REF!</v>
      </c>
      <c r="AM40" s="19" t="e">
        <f t="shared" si="50"/>
        <v>#REF!</v>
      </c>
      <c r="AN40" s="19" t="e">
        <f t="shared" si="50"/>
        <v>#REF!</v>
      </c>
      <c r="AO40" s="19" t="e">
        <f t="shared" si="50"/>
        <v>#REF!</v>
      </c>
      <c r="AP40" s="19" t="e">
        <f t="shared" si="50"/>
        <v>#REF!</v>
      </c>
      <c r="AQ40" s="19" t="e">
        <f t="shared" si="50"/>
        <v>#REF!</v>
      </c>
      <c r="AR40" s="19" t="e">
        <f t="shared" si="50"/>
        <v>#REF!</v>
      </c>
      <c r="AS40" s="19" t="e">
        <f t="shared" si="50"/>
        <v>#REF!</v>
      </c>
      <c r="AT40" s="19" t="e">
        <f t="shared" si="50"/>
        <v>#REF!</v>
      </c>
      <c r="AU40" s="19" t="e">
        <f t="shared" si="50"/>
        <v>#REF!</v>
      </c>
      <c r="AV40" s="19" t="e">
        <f t="shared" si="50"/>
        <v>#REF!</v>
      </c>
      <c r="AW40" s="19" t="e">
        <f t="shared" si="50"/>
        <v>#REF!</v>
      </c>
      <c r="AX40" s="19" t="e">
        <f t="shared" si="50"/>
        <v>#REF!</v>
      </c>
      <c r="AY40" s="19" t="e">
        <f t="shared" si="50"/>
        <v>#REF!</v>
      </c>
      <c r="AZ40" s="19" t="e">
        <f t="shared" si="50"/>
        <v>#REF!</v>
      </c>
      <c r="BA40" s="19" t="e">
        <f t="shared" si="50"/>
        <v>#REF!</v>
      </c>
      <c r="BB40" s="19" t="e">
        <f t="shared" si="50"/>
        <v>#REF!</v>
      </c>
      <c r="BC40" s="19" t="e">
        <f t="shared" si="50"/>
        <v>#REF!</v>
      </c>
      <c r="BD40" s="19" t="e">
        <f t="shared" si="50"/>
        <v>#REF!</v>
      </c>
      <c r="BE40" s="19" t="e">
        <f t="shared" si="50"/>
        <v>#REF!</v>
      </c>
      <c r="BF40" s="19" t="e">
        <f t="shared" si="50"/>
        <v>#REF!</v>
      </c>
      <c r="BG40" s="19" t="e">
        <f t="shared" si="50"/>
        <v>#REF!</v>
      </c>
      <c r="BH40" s="19" t="e">
        <f t="shared" si="50"/>
        <v>#REF!</v>
      </c>
      <c r="BI40" s="19" t="e">
        <f t="shared" si="50"/>
        <v>#REF!</v>
      </c>
      <c r="BJ40" s="19" t="e">
        <f t="shared" si="50"/>
        <v>#REF!</v>
      </c>
      <c r="BK40" s="19" t="e">
        <f t="shared" si="50"/>
        <v>#REF!</v>
      </c>
      <c r="BL40" s="19" t="e">
        <f t="shared" si="50"/>
        <v>#REF!</v>
      </c>
      <c r="BM40" s="19" t="e">
        <f t="shared" si="50"/>
        <v>#REF!</v>
      </c>
      <c r="BN40" s="19" t="e">
        <f t="shared" si="50"/>
        <v>#REF!</v>
      </c>
      <c r="BO40" s="19" t="e">
        <f t="shared" si="50"/>
        <v>#REF!</v>
      </c>
      <c r="BP40" s="19" t="e">
        <f t="shared" si="50"/>
        <v>#REF!</v>
      </c>
      <c r="BQ40" s="19" t="e">
        <f t="shared" si="50"/>
        <v>#REF!</v>
      </c>
      <c r="BR40" s="19" t="e">
        <f t="shared" si="50"/>
        <v>#REF!</v>
      </c>
    </row>
    <row r="41" spans="1:70" x14ac:dyDescent="0.3">
      <c r="A41" s="65">
        <v>0.35</v>
      </c>
      <c r="B41" s="76" t="s">
        <v>88</v>
      </c>
      <c r="C41" s="76" t="s">
        <v>171</v>
      </c>
      <c r="D41">
        <v>1</v>
      </c>
      <c r="E41" s="76">
        <f>E26+E26*5%</f>
        <v>2039.625</v>
      </c>
      <c r="F41" s="76">
        <f>E41*(1+A41)*D41</f>
        <v>2753.4937500000001</v>
      </c>
      <c r="G41" s="76">
        <f>F41*13</f>
        <v>35795.418750000004</v>
      </c>
      <c r="H41" s="76">
        <f t="shared" ref="H41:H46" si="51">F41*16.57%</f>
        <v>456.25391437500008</v>
      </c>
      <c r="I41" s="76">
        <f>+G41*0.4%</f>
        <v>143.18167500000001</v>
      </c>
      <c r="J41" s="76">
        <f>G41*3%</f>
        <v>1073.8625625000002</v>
      </c>
      <c r="K41" s="19">
        <f>+G41+H41</f>
        <v>36251.672664375008</v>
      </c>
      <c r="M41" s="19">
        <f>IF((+F41-E41)&lt;0,0,+F41-E41)</f>
        <v>713.86875000000009</v>
      </c>
      <c r="N41" s="76">
        <f>+I41/13</f>
        <v>11.013975</v>
      </c>
      <c r="O41" s="76">
        <f>+J41/13</f>
        <v>82.604812500000008</v>
      </c>
      <c r="P41" s="76"/>
      <c r="Q41" s="76">
        <f>+F41*9.18%</f>
        <v>252.77072625</v>
      </c>
      <c r="R41" s="76">
        <f>+H41</f>
        <v>456.25391437500008</v>
      </c>
      <c r="S41" s="76">
        <f>+R41+Q41*3</f>
        <v>1214.566093125</v>
      </c>
    </row>
    <row r="42" spans="1:70" x14ac:dyDescent="0.3">
      <c r="A42" s="65">
        <v>0.35</v>
      </c>
      <c r="B42" s="76" t="s">
        <v>89</v>
      </c>
      <c r="C42" s="76" t="s">
        <v>176</v>
      </c>
      <c r="D42">
        <v>1</v>
      </c>
      <c r="E42" s="76">
        <f t="shared" ref="E42:E46" si="52">E27+E27*5%</f>
        <v>1819.125</v>
      </c>
      <c r="F42" s="76">
        <f t="shared" ref="F42:F46" si="53">E42*(1+A42)*D42</f>
        <v>2455.8187500000004</v>
      </c>
      <c r="G42" s="76">
        <f t="shared" ref="G42:G46" si="54">F42*13</f>
        <v>31925.643750000003</v>
      </c>
      <c r="H42" s="76">
        <f t="shared" si="51"/>
        <v>406.92916687500008</v>
      </c>
      <c r="I42" s="76">
        <f t="shared" ref="I42:I46" si="55">+G42*0.4%</f>
        <v>127.70257500000001</v>
      </c>
      <c r="J42" s="76">
        <f t="shared" ref="J42:J46" si="56">G42*3%</f>
        <v>957.76931250000007</v>
      </c>
      <c r="K42" s="19">
        <f t="shared" ref="K42:K46" si="57">+G42+H42</f>
        <v>32332.572916875004</v>
      </c>
      <c r="M42" s="19">
        <f t="shared" ref="M42:M46" si="58">IF((+F42-E42)&lt;0,0,+F42-E42)</f>
        <v>636.69375000000036</v>
      </c>
      <c r="N42" s="76">
        <f t="shared" ref="N42:N46" si="59">+I42/13</f>
        <v>9.8232750000000006</v>
      </c>
      <c r="O42" s="76">
        <f t="shared" ref="O42:O46" si="60">+J42/13</f>
        <v>73.674562500000008</v>
      </c>
      <c r="P42" s="76"/>
      <c r="Q42" s="76">
        <f t="shared" ref="Q42:Q46" si="61">+F42*9.18%</f>
        <v>225.44416125000001</v>
      </c>
      <c r="R42" s="76">
        <f t="shared" ref="R42:R46" si="62">+H42</f>
        <v>406.92916687500008</v>
      </c>
      <c r="S42" s="76">
        <f t="shared" ref="S42:S46" si="63">+R42+Q42*3</f>
        <v>1083.2616506250001</v>
      </c>
    </row>
    <row r="43" spans="1:70" x14ac:dyDescent="0.3">
      <c r="A43" s="65">
        <v>0.35</v>
      </c>
      <c r="B43" s="76" t="s">
        <v>90</v>
      </c>
      <c r="C43" s="76" t="s">
        <v>167</v>
      </c>
      <c r="D43">
        <v>1</v>
      </c>
      <c r="E43" s="76">
        <f t="shared" si="52"/>
        <v>1819.125</v>
      </c>
      <c r="F43" s="76">
        <f t="shared" si="53"/>
        <v>2455.8187500000004</v>
      </c>
      <c r="G43" s="76">
        <f t="shared" si="54"/>
        <v>31925.643750000003</v>
      </c>
      <c r="H43" s="76">
        <f t="shared" si="51"/>
        <v>406.92916687500008</v>
      </c>
      <c r="I43" s="76">
        <f t="shared" si="55"/>
        <v>127.70257500000001</v>
      </c>
      <c r="J43" s="76">
        <f t="shared" si="56"/>
        <v>957.76931250000007</v>
      </c>
      <c r="K43" s="19">
        <f t="shared" si="57"/>
        <v>32332.572916875004</v>
      </c>
      <c r="M43" s="19">
        <f t="shared" si="58"/>
        <v>636.69375000000036</v>
      </c>
      <c r="N43" s="76">
        <f t="shared" si="59"/>
        <v>9.8232750000000006</v>
      </c>
      <c r="O43" s="76">
        <f t="shared" si="60"/>
        <v>73.674562500000008</v>
      </c>
      <c r="P43" s="76"/>
      <c r="Q43" s="76">
        <f t="shared" si="61"/>
        <v>225.44416125000001</v>
      </c>
      <c r="R43" s="76">
        <f t="shared" si="62"/>
        <v>406.92916687500008</v>
      </c>
      <c r="S43" s="76">
        <f t="shared" si="63"/>
        <v>1083.2616506250001</v>
      </c>
      <c r="AA43" t="e">
        <f>IF(#REF!&gt;0,(' PERSONNEL'!AA33),0)</f>
        <v>#REF!</v>
      </c>
      <c r="AB43" t="e">
        <f>IF(#REF!&gt;0,(' PERSONNEL'!AB33),0)</f>
        <v>#REF!</v>
      </c>
      <c r="AC43" t="e">
        <f>IF(#REF!&gt;0,(' PERSONNEL'!AC33),0)</f>
        <v>#REF!</v>
      </c>
      <c r="AD43" t="e">
        <f>IF(#REF!&gt;0,(' PERSONNEL'!AD33),0)</f>
        <v>#REF!</v>
      </c>
      <c r="AE43" t="e">
        <f>IF(#REF!&gt;0,(' PERSONNEL'!AE33),0)</f>
        <v>#REF!</v>
      </c>
      <c r="AF43" t="e">
        <f>IF(#REF!&gt;0,(' PERSONNEL'!AF33),0)</f>
        <v>#REF!</v>
      </c>
      <c r="AG43" t="e">
        <f>IF(#REF!&gt;0,(' PERSONNEL'!AG33),0)</f>
        <v>#REF!</v>
      </c>
      <c r="AH43" t="e">
        <f>IF(#REF!&gt;0,(' PERSONNEL'!AH33),0)</f>
        <v>#REF!</v>
      </c>
      <c r="AI43" t="e">
        <f>IF(#REF!&gt;0,(' PERSONNEL'!AI33),0)</f>
        <v>#REF!</v>
      </c>
      <c r="AJ43" t="e">
        <f>IF(#REF!&gt;0,(' PERSONNEL'!AJ33),0)</f>
        <v>#REF!</v>
      </c>
      <c r="AK43" t="e">
        <f>IF(#REF!&gt;0,(' PERSONNEL'!AK33),0)</f>
        <v>#REF!</v>
      </c>
      <c r="AL43" t="e">
        <f>IF(#REF!&gt;0,(' PERSONNEL'!AL33),0)</f>
        <v>#REF!</v>
      </c>
      <c r="AM43" t="e">
        <f>IF(#REF!&gt;0,(' PERSONNEL'!AM33),0)</f>
        <v>#REF!</v>
      </c>
      <c r="AN43" t="e">
        <f>IF(#REF!&gt;0,(' PERSONNEL'!AN33),0)</f>
        <v>#REF!</v>
      </c>
      <c r="AO43" t="e">
        <f>IF(#REF!&gt;0,(' PERSONNEL'!AO33),0)</f>
        <v>#REF!</v>
      </c>
      <c r="AP43" t="e">
        <f>IF(#REF!&gt;0,(' PERSONNEL'!AP33),0)</f>
        <v>#REF!</v>
      </c>
      <c r="AQ43" t="e">
        <f>IF(#REF!&gt;0,(' PERSONNEL'!AQ33),0)</f>
        <v>#REF!</v>
      </c>
      <c r="AR43" t="e">
        <f>IF(#REF!&gt;0,(' PERSONNEL'!AR33),0)</f>
        <v>#REF!</v>
      </c>
      <c r="AS43" t="e">
        <f>IF(#REF!&gt;0,(' PERSONNEL'!AS33),0)</f>
        <v>#REF!</v>
      </c>
      <c r="AT43" t="e">
        <f>IF(#REF!&gt;0,(' PERSONNEL'!AT33),0)</f>
        <v>#REF!</v>
      </c>
      <c r="AU43" t="e">
        <f>IF(#REF!&gt;0,(' PERSONNEL'!AU33),0)</f>
        <v>#REF!</v>
      </c>
      <c r="AV43" t="e">
        <f>IF(#REF!&gt;0,(' PERSONNEL'!AV33),0)</f>
        <v>#REF!</v>
      </c>
      <c r="AW43" t="e">
        <f>IF(#REF!&gt;0,(' PERSONNEL'!AW33),0)</f>
        <v>#REF!</v>
      </c>
      <c r="AX43" t="e">
        <f>IF(#REF!&gt;0,(' PERSONNEL'!AX33),0)</f>
        <v>#REF!</v>
      </c>
      <c r="AY43" t="e">
        <f>IF(#REF!&gt;0,(' PERSONNEL'!AY33),0)</f>
        <v>#REF!</v>
      </c>
      <c r="AZ43" t="e">
        <f>IF(#REF!&gt;0,(' PERSONNEL'!AZ33),0)</f>
        <v>#REF!</v>
      </c>
      <c r="BA43" t="e">
        <f>IF(#REF!&gt;0,(' PERSONNEL'!BA33),0)</f>
        <v>#REF!</v>
      </c>
      <c r="BB43" t="e">
        <f>IF(#REF!&gt;0,(' PERSONNEL'!BB33),0)</f>
        <v>#REF!</v>
      </c>
      <c r="BC43" t="e">
        <f>IF(#REF!&gt;0,(' PERSONNEL'!BC33),0)</f>
        <v>#REF!</v>
      </c>
      <c r="BD43" t="e">
        <f>IF(#REF!&gt;0,(' PERSONNEL'!BD33),0)</f>
        <v>#REF!</v>
      </c>
      <c r="BE43" t="e">
        <f>IF(#REF!&gt;0,(' PERSONNEL'!BE33),0)</f>
        <v>#REF!</v>
      </c>
      <c r="BF43" t="e">
        <f>IF(#REF!&gt;0,(' PERSONNEL'!BF33),0)</f>
        <v>#REF!</v>
      </c>
      <c r="BG43" t="e">
        <f>IF(#REF!&gt;0,(' PERSONNEL'!BG33),0)</f>
        <v>#REF!</v>
      </c>
      <c r="BH43" t="e">
        <f>IF(#REF!&gt;0,(' PERSONNEL'!BH33),0)</f>
        <v>#REF!</v>
      </c>
      <c r="BI43" t="e">
        <f>IF(#REF!&gt;0,(' PERSONNEL'!BI33),0)</f>
        <v>#REF!</v>
      </c>
      <c r="BJ43" t="e">
        <f>IF(#REF!&gt;0,(' PERSONNEL'!BJ33),0)</f>
        <v>#REF!</v>
      </c>
      <c r="BK43" t="e">
        <f>IF(#REF!&gt;0,(' PERSONNEL'!BK33),0)</f>
        <v>#REF!</v>
      </c>
      <c r="BL43" t="e">
        <f>IF(#REF!&gt;0,(' PERSONNEL'!BL33),0)</f>
        <v>#REF!</v>
      </c>
      <c r="BM43" t="e">
        <f>IF(#REF!&gt;0,(' PERSONNEL'!BM33),0)</f>
        <v>#REF!</v>
      </c>
      <c r="BN43" t="e">
        <f>IF(#REF!&gt;0,(' PERSONNEL'!BN33),0)</f>
        <v>#REF!</v>
      </c>
      <c r="BO43" t="e">
        <f>IF(#REF!&gt;0,(' PERSONNEL'!BO33),0)</f>
        <v>#REF!</v>
      </c>
      <c r="BP43" t="e">
        <f>IF(#REF!&gt;0,(' PERSONNEL'!BP33),0)</f>
        <v>#REF!</v>
      </c>
      <c r="BQ43" t="e">
        <f>IF(#REF!&gt;0,(' PERSONNEL'!BQ33),0)</f>
        <v>#REF!</v>
      </c>
      <c r="BR43" t="e">
        <f>IF(#REF!&gt;0,(' PERSONNEL'!BR33),0)</f>
        <v>#REF!</v>
      </c>
    </row>
    <row r="44" spans="1:70" x14ac:dyDescent="0.3">
      <c r="A44" s="65">
        <v>0.35</v>
      </c>
      <c r="B44" s="76" t="s">
        <v>91</v>
      </c>
      <c r="C44" s="76" t="s">
        <v>169</v>
      </c>
      <c r="D44">
        <v>1</v>
      </c>
      <c r="E44" s="76">
        <f t="shared" si="52"/>
        <v>1378.125</v>
      </c>
      <c r="F44" s="76">
        <f t="shared" si="53"/>
        <v>1860.4687500000002</v>
      </c>
      <c r="G44" s="76">
        <f t="shared" si="54"/>
        <v>24186.093750000004</v>
      </c>
      <c r="H44" s="76">
        <f t="shared" si="51"/>
        <v>308.27967187500008</v>
      </c>
      <c r="I44" s="76">
        <f t="shared" si="55"/>
        <v>96.744375000000019</v>
      </c>
      <c r="J44" s="76">
        <f t="shared" si="56"/>
        <v>725.58281250000005</v>
      </c>
      <c r="K44" s="19">
        <f t="shared" si="57"/>
        <v>24494.373421875003</v>
      </c>
      <c r="M44" s="19">
        <f t="shared" si="58"/>
        <v>482.34375000000023</v>
      </c>
      <c r="N44" s="76">
        <f t="shared" si="59"/>
        <v>7.4418750000000014</v>
      </c>
      <c r="O44" s="76">
        <f t="shared" si="60"/>
        <v>55.814062500000006</v>
      </c>
      <c r="P44" s="76"/>
      <c r="Q44" s="76">
        <f t="shared" si="61"/>
        <v>170.79103125</v>
      </c>
      <c r="R44" s="76">
        <f t="shared" si="62"/>
        <v>308.27967187500008</v>
      </c>
      <c r="S44" s="76">
        <f t="shared" si="63"/>
        <v>820.65276562500003</v>
      </c>
      <c r="AA44" t="e">
        <f>IF(#REF!&gt;0,(' PERSONNEL'!AA34),0)</f>
        <v>#REF!</v>
      </c>
      <c r="AB44" t="e">
        <f>IF(#REF!&gt;0,(' PERSONNEL'!AB34),0)</f>
        <v>#REF!</v>
      </c>
      <c r="AC44" t="e">
        <f>IF(#REF!&gt;0,(' PERSONNEL'!AC34),0)</f>
        <v>#REF!</v>
      </c>
      <c r="AD44" t="e">
        <f>IF(#REF!&gt;0,(' PERSONNEL'!AD34),0)</f>
        <v>#REF!</v>
      </c>
      <c r="AE44" t="e">
        <f>IF(#REF!&gt;0,(' PERSONNEL'!AE34),0)</f>
        <v>#REF!</v>
      </c>
      <c r="AF44" t="e">
        <f>IF(#REF!&gt;0,(' PERSONNEL'!AF34),0)</f>
        <v>#REF!</v>
      </c>
      <c r="AG44" t="e">
        <f>IF(#REF!&gt;0,(' PERSONNEL'!AG34),0)</f>
        <v>#REF!</v>
      </c>
      <c r="AH44" t="e">
        <f>IF(#REF!&gt;0,(' PERSONNEL'!AH34),0)</f>
        <v>#REF!</v>
      </c>
      <c r="AI44" t="e">
        <f>IF(#REF!&gt;0,(' PERSONNEL'!AI34),0)</f>
        <v>#REF!</v>
      </c>
      <c r="AJ44" t="e">
        <f>IF(#REF!&gt;0,(' PERSONNEL'!AJ34),0)</f>
        <v>#REF!</v>
      </c>
      <c r="AK44" t="e">
        <f>IF(#REF!&gt;0,(' PERSONNEL'!AK34),0)</f>
        <v>#REF!</v>
      </c>
      <c r="AL44" t="e">
        <f>IF(#REF!&gt;0,(' PERSONNEL'!AL34),0)</f>
        <v>#REF!</v>
      </c>
      <c r="AM44" t="e">
        <f>IF(#REF!&gt;0,(' PERSONNEL'!AM34),0)</f>
        <v>#REF!</v>
      </c>
      <c r="AN44" t="e">
        <f>IF(#REF!&gt;0,(' PERSONNEL'!AN34),0)</f>
        <v>#REF!</v>
      </c>
      <c r="AO44" t="e">
        <f>IF(#REF!&gt;0,(' PERSONNEL'!AO34),0)</f>
        <v>#REF!</v>
      </c>
      <c r="AP44" t="e">
        <f>IF(#REF!&gt;0,(' PERSONNEL'!AP34),0)</f>
        <v>#REF!</v>
      </c>
      <c r="AQ44" t="e">
        <f>IF(#REF!&gt;0,(' PERSONNEL'!AQ34),0)</f>
        <v>#REF!</v>
      </c>
      <c r="AR44" t="e">
        <f>IF(#REF!&gt;0,(' PERSONNEL'!AR34),0)</f>
        <v>#REF!</v>
      </c>
      <c r="AS44" t="e">
        <f>IF(#REF!&gt;0,(' PERSONNEL'!AS34),0)</f>
        <v>#REF!</v>
      </c>
      <c r="AT44" t="e">
        <f>IF(#REF!&gt;0,(' PERSONNEL'!AT34),0)</f>
        <v>#REF!</v>
      </c>
      <c r="AU44" t="e">
        <f>IF(#REF!&gt;0,(' PERSONNEL'!AU34),0)</f>
        <v>#REF!</v>
      </c>
      <c r="AV44" t="e">
        <f>IF(#REF!&gt;0,(' PERSONNEL'!AV34),0)</f>
        <v>#REF!</v>
      </c>
      <c r="AW44" t="e">
        <f>IF(#REF!&gt;0,(' PERSONNEL'!AW34),0)</f>
        <v>#REF!</v>
      </c>
      <c r="AX44" t="e">
        <f>IF(#REF!&gt;0,(' PERSONNEL'!AX34),0)</f>
        <v>#REF!</v>
      </c>
      <c r="AY44" t="e">
        <f>IF(#REF!&gt;0,(' PERSONNEL'!AY34),0)</f>
        <v>#REF!</v>
      </c>
      <c r="AZ44" t="e">
        <f>IF(#REF!&gt;0,(' PERSONNEL'!AZ34),0)</f>
        <v>#REF!</v>
      </c>
      <c r="BA44" t="e">
        <f>IF(#REF!&gt;0,(' PERSONNEL'!BA34),0)</f>
        <v>#REF!</v>
      </c>
      <c r="BB44" t="e">
        <f>IF(#REF!&gt;0,(' PERSONNEL'!BB34),0)</f>
        <v>#REF!</v>
      </c>
      <c r="BC44" t="e">
        <f>IF(#REF!&gt;0,(' PERSONNEL'!BC34),0)</f>
        <v>#REF!</v>
      </c>
      <c r="BD44" t="e">
        <f>IF(#REF!&gt;0,(' PERSONNEL'!BD34),0)</f>
        <v>#REF!</v>
      </c>
      <c r="BE44" t="e">
        <f>IF(#REF!&gt;0,(' PERSONNEL'!BE34),0)</f>
        <v>#REF!</v>
      </c>
      <c r="BF44" t="e">
        <f>IF(#REF!&gt;0,(' PERSONNEL'!BF34),0)</f>
        <v>#REF!</v>
      </c>
      <c r="BG44" t="e">
        <f>IF(#REF!&gt;0,(' PERSONNEL'!BG34),0)</f>
        <v>#REF!</v>
      </c>
      <c r="BH44" t="e">
        <f>IF(#REF!&gt;0,(' PERSONNEL'!BH34),0)</f>
        <v>#REF!</v>
      </c>
      <c r="BI44" t="e">
        <f>IF(#REF!&gt;0,(' PERSONNEL'!BI34),0)</f>
        <v>#REF!</v>
      </c>
      <c r="BJ44" t="e">
        <f>IF(#REF!&gt;0,(' PERSONNEL'!BJ34),0)</f>
        <v>#REF!</v>
      </c>
      <c r="BK44" t="e">
        <f>IF(#REF!&gt;0,(' PERSONNEL'!BK34),0)</f>
        <v>#REF!</v>
      </c>
      <c r="BL44" t="e">
        <f>IF(#REF!&gt;0,(' PERSONNEL'!BL34),0)</f>
        <v>#REF!</v>
      </c>
      <c r="BM44" t="e">
        <f>IF(#REF!&gt;0,(' PERSONNEL'!BM34),0)</f>
        <v>#REF!</v>
      </c>
      <c r="BN44" t="e">
        <f>IF(#REF!&gt;0,(' PERSONNEL'!BN34),0)</f>
        <v>#REF!</v>
      </c>
      <c r="BO44" t="e">
        <f>IF(#REF!&gt;0,(' PERSONNEL'!BO34),0)</f>
        <v>#REF!</v>
      </c>
      <c r="BP44" t="e">
        <f>IF(#REF!&gt;0,(' PERSONNEL'!BP34),0)</f>
        <v>#REF!</v>
      </c>
      <c r="BQ44" t="e">
        <f>IF(#REF!&gt;0,(' PERSONNEL'!BQ34),0)</f>
        <v>#REF!</v>
      </c>
      <c r="BR44" t="e">
        <f>IF(#REF!&gt;0,(' PERSONNEL'!BR34),0)</f>
        <v>#REF!</v>
      </c>
    </row>
    <row r="45" spans="1:70" x14ac:dyDescent="0.3">
      <c r="A45" s="65">
        <v>0.35</v>
      </c>
      <c r="B45" s="76" t="s">
        <v>92</v>
      </c>
      <c r="C45" s="76" t="s">
        <v>170</v>
      </c>
      <c r="D45">
        <v>1</v>
      </c>
      <c r="E45" s="76">
        <f t="shared" si="52"/>
        <v>1378.125</v>
      </c>
      <c r="F45" s="76">
        <f t="shared" si="53"/>
        <v>1860.4687500000002</v>
      </c>
      <c r="G45" s="76">
        <f t="shared" si="54"/>
        <v>24186.093750000004</v>
      </c>
      <c r="H45" s="76">
        <f t="shared" si="51"/>
        <v>308.27967187500008</v>
      </c>
      <c r="I45" s="76">
        <f t="shared" si="55"/>
        <v>96.744375000000019</v>
      </c>
      <c r="J45" s="76">
        <f t="shared" si="56"/>
        <v>725.58281250000005</v>
      </c>
      <c r="K45" s="19">
        <f t="shared" si="57"/>
        <v>24494.373421875003</v>
      </c>
      <c r="M45" s="19">
        <f t="shared" si="58"/>
        <v>482.34375000000023</v>
      </c>
      <c r="N45" s="76">
        <f t="shared" si="59"/>
        <v>7.4418750000000014</v>
      </c>
      <c r="O45" s="76">
        <f t="shared" si="60"/>
        <v>55.814062500000006</v>
      </c>
      <c r="P45" s="76"/>
      <c r="Q45" s="76">
        <f t="shared" si="61"/>
        <v>170.79103125</v>
      </c>
      <c r="R45" s="76">
        <f t="shared" si="62"/>
        <v>308.27967187500008</v>
      </c>
      <c r="S45" s="76">
        <f t="shared" si="63"/>
        <v>820.65276562500003</v>
      </c>
      <c r="AA45" t="e">
        <f>IF(#REF!&gt;0,(' PERSONNEL'!AA35),0)</f>
        <v>#REF!</v>
      </c>
      <c r="AB45" t="e">
        <f>IF(#REF!&gt;0,(' PERSONNEL'!AB35),0)</f>
        <v>#REF!</v>
      </c>
      <c r="AC45" t="e">
        <f>IF(#REF!&gt;0,(' PERSONNEL'!AC35),0)</f>
        <v>#REF!</v>
      </c>
      <c r="AD45" t="e">
        <f>IF(#REF!&gt;0,(' PERSONNEL'!AD35),0)</f>
        <v>#REF!</v>
      </c>
      <c r="AE45" t="e">
        <f>IF(#REF!&gt;0,(' PERSONNEL'!AE35),0)</f>
        <v>#REF!</v>
      </c>
      <c r="AF45" t="e">
        <f>IF(#REF!&gt;0,(' PERSONNEL'!AF35),0)</f>
        <v>#REF!</v>
      </c>
      <c r="AG45" t="e">
        <f>IF(#REF!&gt;0,(' PERSONNEL'!AG35),0)</f>
        <v>#REF!</v>
      </c>
      <c r="AH45" t="e">
        <f>IF(#REF!&gt;0,(' PERSONNEL'!AH35),0)</f>
        <v>#REF!</v>
      </c>
      <c r="AI45" t="e">
        <f>IF(#REF!&gt;0,(' PERSONNEL'!AI35),0)</f>
        <v>#REF!</v>
      </c>
      <c r="AJ45" t="e">
        <f>IF(#REF!&gt;0,(' PERSONNEL'!AJ35),0)</f>
        <v>#REF!</v>
      </c>
      <c r="AK45" t="e">
        <f>IF(#REF!&gt;0,(' PERSONNEL'!AK35),0)</f>
        <v>#REF!</v>
      </c>
      <c r="AL45" t="e">
        <f>IF(#REF!&gt;0,(' PERSONNEL'!AL35),0)</f>
        <v>#REF!</v>
      </c>
      <c r="AM45" t="e">
        <f>IF(#REF!&gt;0,(' PERSONNEL'!AM35),0)</f>
        <v>#REF!</v>
      </c>
      <c r="AN45" t="e">
        <f>IF(#REF!&gt;0,(' PERSONNEL'!AN35),0)</f>
        <v>#REF!</v>
      </c>
      <c r="AO45" t="e">
        <f>IF(#REF!&gt;0,(' PERSONNEL'!AO35),0)</f>
        <v>#REF!</v>
      </c>
      <c r="AP45" t="e">
        <f>IF(#REF!&gt;0,(' PERSONNEL'!AP35),0)</f>
        <v>#REF!</v>
      </c>
      <c r="AQ45" t="e">
        <f>IF(#REF!&gt;0,(' PERSONNEL'!AQ35),0)</f>
        <v>#REF!</v>
      </c>
      <c r="AR45" t="e">
        <f>IF(#REF!&gt;0,(' PERSONNEL'!AR35),0)</f>
        <v>#REF!</v>
      </c>
      <c r="AS45" t="e">
        <f>IF(#REF!&gt;0,(' PERSONNEL'!AS35),0)</f>
        <v>#REF!</v>
      </c>
      <c r="AT45" t="e">
        <f>IF(#REF!&gt;0,(' PERSONNEL'!AT35),0)</f>
        <v>#REF!</v>
      </c>
      <c r="AU45" t="e">
        <f>IF(#REF!&gt;0,(' PERSONNEL'!AU35),0)</f>
        <v>#REF!</v>
      </c>
      <c r="AV45" t="e">
        <f>IF(#REF!&gt;0,(' PERSONNEL'!AV35),0)</f>
        <v>#REF!</v>
      </c>
      <c r="AW45" t="e">
        <f>IF(#REF!&gt;0,(' PERSONNEL'!AW35),0)</f>
        <v>#REF!</v>
      </c>
      <c r="AX45" t="e">
        <f>IF(#REF!&gt;0,(' PERSONNEL'!AX35),0)</f>
        <v>#REF!</v>
      </c>
      <c r="AY45" t="e">
        <f>IF(#REF!&gt;0,(' PERSONNEL'!AY35),0)</f>
        <v>#REF!</v>
      </c>
      <c r="AZ45" t="e">
        <f>IF(#REF!&gt;0,(' PERSONNEL'!AZ35),0)</f>
        <v>#REF!</v>
      </c>
      <c r="BA45" t="e">
        <f>IF(#REF!&gt;0,(' PERSONNEL'!BA35),0)</f>
        <v>#REF!</v>
      </c>
      <c r="BB45" t="e">
        <f>IF(#REF!&gt;0,(' PERSONNEL'!BB35),0)</f>
        <v>#REF!</v>
      </c>
      <c r="BC45" t="e">
        <f>IF(#REF!&gt;0,(' PERSONNEL'!BC35),0)</f>
        <v>#REF!</v>
      </c>
      <c r="BD45" t="e">
        <f>IF(#REF!&gt;0,(' PERSONNEL'!BD35),0)</f>
        <v>#REF!</v>
      </c>
      <c r="BE45" t="e">
        <f>IF(#REF!&gt;0,(' PERSONNEL'!BE35),0)</f>
        <v>#REF!</v>
      </c>
      <c r="BF45" t="e">
        <f>IF(#REF!&gt;0,(' PERSONNEL'!BF35),0)</f>
        <v>#REF!</v>
      </c>
      <c r="BG45" t="e">
        <f>IF(#REF!&gt;0,(' PERSONNEL'!BG35),0)</f>
        <v>#REF!</v>
      </c>
      <c r="BH45" t="e">
        <f>IF(#REF!&gt;0,(' PERSONNEL'!BH35),0)</f>
        <v>#REF!</v>
      </c>
      <c r="BI45" t="e">
        <f>IF(#REF!&gt;0,(' PERSONNEL'!BI35),0)</f>
        <v>#REF!</v>
      </c>
      <c r="BJ45" t="e">
        <f>IF(#REF!&gt;0,(' PERSONNEL'!BJ35),0)</f>
        <v>#REF!</v>
      </c>
      <c r="BK45" t="e">
        <f>IF(#REF!&gt;0,(' PERSONNEL'!BK35),0)</f>
        <v>#REF!</v>
      </c>
      <c r="BL45" t="e">
        <f>IF(#REF!&gt;0,(' PERSONNEL'!BL35),0)</f>
        <v>#REF!</v>
      </c>
      <c r="BM45" t="e">
        <f>IF(#REF!&gt;0,(' PERSONNEL'!BM35),0)</f>
        <v>#REF!</v>
      </c>
      <c r="BN45" t="e">
        <f>IF(#REF!&gt;0,(' PERSONNEL'!BN35),0)</f>
        <v>#REF!</v>
      </c>
      <c r="BO45" t="e">
        <f>IF(#REF!&gt;0,(' PERSONNEL'!BO35),0)</f>
        <v>#REF!</v>
      </c>
      <c r="BP45" t="e">
        <f>IF(#REF!&gt;0,(' PERSONNEL'!BP35),0)</f>
        <v>#REF!</v>
      </c>
      <c r="BQ45" t="e">
        <f>IF(#REF!&gt;0,(' PERSONNEL'!BQ35),0)</f>
        <v>#REF!</v>
      </c>
      <c r="BR45" t="e">
        <f>IF(#REF!&gt;0,(' PERSONNEL'!BR35),0)</f>
        <v>#REF!</v>
      </c>
    </row>
    <row r="46" spans="1:70" x14ac:dyDescent="0.3">
      <c r="A46" s="65">
        <v>0.35</v>
      </c>
      <c r="B46" s="76" t="s">
        <v>96</v>
      </c>
      <c r="C46" s="76" t="s">
        <v>168</v>
      </c>
      <c r="D46">
        <v>1</v>
      </c>
      <c r="E46" s="76">
        <f t="shared" si="52"/>
        <v>771.75</v>
      </c>
      <c r="F46" s="76">
        <f t="shared" si="53"/>
        <v>1041.8625000000002</v>
      </c>
      <c r="G46" s="76">
        <f t="shared" si="54"/>
        <v>13544.212500000001</v>
      </c>
      <c r="H46" s="76">
        <f t="shared" si="51"/>
        <v>172.63661625000003</v>
      </c>
      <c r="I46" s="76">
        <f t="shared" si="55"/>
        <v>54.176850000000009</v>
      </c>
      <c r="J46" s="76">
        <f t="shared" si="56"/>
        <v>406.32637500000004</v>
      </c>
      <c r="K46" s="19">
        <f t="shared" si="57"/>
        <v>13716.849116250001</v>
      </c>
      <c r="M46" s="19">
        <f t="shared" si="58"/>
        <v>270.11250000000018</v>
      </c>
      <c r="N46" s="76">
        <f t="shared" si="59"/>
        <v>4.1674500000000005</v>
      </c>
      <c r="O46" s="76">
        <f t="shared" si="60"/>
        <v>31.255875000000003</v>
      </c>
      <c r="P46" s="76"/>
      <c r="Q46" s="76">
        <f t="shared" si="61"/>
        <v>95.642977500000015</v>
      </c>
      <c r="R46" s="76">
        <f t="shared" si="62"/>
        <v>172.63661625000003</v>
      </c>
      <c r="S46" s="76">
        <f t="shared" si="63"/>
        <v>459.56554875000006</v>
      </c>
      <c r="AA46" t="e">
        <f>IF(#REF!&gt;0,(' PERSONNEL'!AA36),0)</f>
        <v>#REF!</v>
      </c>
      <c r="AB46" t="e">
        <f>IF(#REF!&gt;0,(' PERSONNEL'!AB36),0)</f>
        <v>#REF!</v>
      </c>
      <c r="AC46" t="e">
        <f>IF(#REF!&gt;0,(' PERSONNEL'!AC36),0)</f>
        <v>#REF!</v>
      </c>
      <c r="AD46" t="e">
        <f>IF(#REF!&gt;0,(' PERSONNEL'!AD36),0)</f>
        <v>#REF!</v>
      </c>
      <c r="AE46" t="e">
        <f>IF(#REF!&gt;0,(' PERSONNEL'!AE36),0)</f>
        <v>#REF!</v>
      </c>
      <c r="AF46" t="e">
        <f>IF(#REF!&gt;0,(' PERSONNEL'!AF36),0)</f>
        <v>#REF!</v>
      </c>
      <c r="AG46" t="e">
        <f>IF(#REF!&gt;0,(' PERSONNEL'!AG36),0)</f>
        <v>#REF!</v>
      </c>
      <c r="AH46" t="e">
        <f>IF(#REF!&gt;0,(' PERSONNEL'!AH36),0)</f>
        <v>#REF!</v>
      </c>
      <c r="AI46" t="e">
        <f>IF(#REF!&gt;0,(' PERSONNEL'!AI36),0)</f>
        <v>#REF!</v>
      </c>
      <c r="AJ46" t="e">
        <f>IF(#REF!&gt;0,(' PERSONNEL'!AJ36),0)</f>
        <v>#REF!</v>
      </c>
      <c r="AK46" t="e">
        <f>IF(#REF!&gt;0,(' PERSONNEL'!AK36),0)</f>
        <v>#REF!</v>
      </c>
      <c r="AL46" t="e">
        <f>IF(#REF!&gt;0,(' PERSONNEL'!AL36),0)</f>
        <v>#REF!</v>
      </c>
      <c r="AM46" t="e">
        <f>IF(#REF!&gt;0,(' PERSONNEL'!AM36),0)</f>
        <v>#REF!</v>
      </c>
      <c r="AN46" t="e">
        <f>IF(#REF!&gt;0,(' PERSONNEL'!AN36),0)</f>
        <v>#REF!</v>
      </c>
      <c r="AO46" t="e">
        <f>IF(#REF!&gt;0,(' PERSONNEL'!AO36),0)</f>
        <v>#REF!</v>
      </c>
      <c r="AP46" t="e">
        <f>IF(#REF!&gt;0,(' PERSONNEL'!AP36),0)</f>
        <v>#REF!</v>
      </c>
      <c r="AQ46" t="e">
        <f>IF(#REF!&gt;0,(' PERSONNEL'!AQ36),0)</f>
        <v>#REF!</v>
      </c>
      <c r="AR46" t="e">
        <f>IF(#REF!&gt;0,(' PERSONNEL'!AR36),0)</f>
        <v>#REF!</v>
      </c>
      <c r="AS46" t="e">
        <f>IF(#REF!&gt;0,(' PERSONNEL'!AS36),0)</f>
        <v>#REF!</v>
      </c>
      <c r="AT46" t="e">
        <f>IF(#REF!&gt;0,(' PERSONNEL'!AT36),0)</f>
        <v>#REF!</v>
      </c>
      <c r="AU46" t="e">
        <f>IF(#REF!&gt;0,(' PERSONNEL'!AU36),0)</f>
        <v>#REF!</v>
      </c>
      <c r="AV46" t="e">
        <f>IF(#REF!&gt;0,(' PERSONNEL'!AV36),0)</f>
        <v>#REF!</v>
      </c>
      <c r="AW46" t="e">
        <f>IF(#REF!&gt;0,(' PERSONNEL'!AW36),0)</f>
        <v>#REF!</v>
      </c>
      <c r="AX46" t="e">
        <f>IF(#REF!&gt;0,(' PERSONNEL'!AX36),0)</f>
        <v>#REF!</v>
      </c>
      <c r="AY46" t="e">
        <f>IF(#REF!&gt;0,(' PERSONNEL'!AY36),0)</f>
        <v>#REF!</v>
      </c>
      <c r="AZ46" t="e">
        <f>IF(#REF!&gt;0,(' PERSONNEL'!AZ36),0)</f>
        <v>#REF!</v>
      </c>
      <c r="BA46" t="e">
        <f>IF(#REF!&gt;0,(' PERSONNEL'!BA36),0)</f>
        <v>#REF!</v>
      </c>
      <c r="BB46" t="e">
        <f>IF(#REF!&gt;0,(' PERSONNEL'!BB36),0)</f>
        <v>#REF!</v>
      </c>
      <c r="BC46" t="e">
        <f>IF(#REF!&gt;0,(' PERSONNEL'!BC36),0)</f>
        <v>#REF!</v>
      </c>
      <c r="BD46" t="e">
        <f>IF(#REF!&gt;0,(' PERSONNEL'!BD36),0)</f>
        <v>#REF!</v>
      </c>
      <c r="BE46" t="e">
        <f>IF(#REF!&gt;0,(' PERSONNEL'!BE36),0)</f>
        <v>#REF!</v>
      </c>
      <c r="BF46" t="e">
        <f>IF(#REF!&gt;0,(' PERSONNEL'!BF36),0)</f>
        <v>#REF!</v>
      </c>
      <c r="BG46" t="e">
        <f>IF(#REF!&gt;0,(' PERSONNEL'!BG36),0)</f>
        <v>#REF!</v>
      </c>
      <c r="BH46" t="e">
        <f>IF(#REF!&gt;0,(' PERSONNEL'!BH36),0)</f>
        <v>#REF!</v>
      </c>
      <c r="BI46" t="e">
        <f>IF(#REF!&gt;0,(' PERSONNEL'!BI36),0)</f>
        <v>#REF!</v>
      </c>
      <c r="BJ46" t="e">
        <f>IF(#REF!&gt;0,(' PERSONNEL'!BJ36),0)</f>
        <v>#REF!</v>
      </c>
      <c r="BK46" t="e">
        <f>IF(#REF!&gt;0,(' PERSONNEL'!BK36),0)</f>
        <v>#REF!</v>
      </c>
      <c r="BL46" t="e">
        <f>IF(#REF!&gt;0,(' PERSONNEL'!BL36),0)</f>
        <v>#REF!</v>
      </c>
      <c r="BM46" t="e">
        <f>IF(#REF!&gt;0,(' PERSONNEL'!BM36),0)</f>
        <v>#REF!</v>
      </c>
      <c r="BN46" t="e">
        <f>IF(#REF!&gt;0,(' PERSONNEL'!BN36),0)</f>
        <v>#REF!</v>
      </c>
      <c r="BO46" t="e">
        <f>IF(#REF!&gt;0,(' PERSONNEL'!BO36),0)</f>
        <v>#REF!</v>
      </c>
      <c r="BP46" t="e">
        <f>IF(#REF!&gt;0,(' PERSONNEL'!BP36),0)</f>
        <v>#REF!</v>
      </c>
      <c r="BQ46" t="e">
        <f>IF(#REF!&gt;0,(' PERSONNEL'!BQ36),0)</f>
        <v>#REF!</v>
      </c>
      <c r="BR46" t="e">
        <f>IF(#REF!&gt;0,(' PERSONNEL'!BR36),0)</f>
        <v>#REF!</v>
      </c>
    </row>
    <row r="47" spans="1:70" x14ac:dyDescent="0.3">
      <c r="A47" s="65">
        <v>0.35</v>
      </c>
      <c r="B47" s="76" t="s">
        <v>97</v>
      </c>
      <c r="C47" s="76" t="s">
        <v>173</v>
      </c>
      <c r="D47">
        <v>1</v>
      </c>
      <c r="E47" s="76">
        <f>E32+E32*5%</f>
        <v>1260</v>
      </c>
      <c r="F47" s="76">
        <f t="shared" ref="F47" si="64">E47*(1+A47)*D47</f>
        <v>1701</v>
      </c>
      <c r="G47" s="76">
        <f t="shared" ref="G47" si="65">F47*13</f>
        <v>22113</v>
      </c>
      <c r="H47" s="76">
        <f t="shared" ref="H47" si="66">F47*16.57%</f>
        <v>281.85570000000001</v>
      </c>
      <c r="I47" s="76">
        <f t="shared" ref="I47" si="67">+G47*0.4%</f>
        <v>88.451999999999998</v>
      </c>
      <c r="J47" s="76">
        <f t="shared" ref="J47" si="68">G47*3%</f>
        <v>663.39</v>
      </c>
      <c r="K47" s="19">
        <f t="shared" ref="K47" si="69">+G47+H47</f>
        <v>22394.8557</v>
      </c>
      <c r="M47" s="19">
        <f t="shared" ref="M47" si="70">IF((+F47-E47)&lt;0,0,+F47-E47)</f>
        <v>441</v>
      </c>
      <c r="N47" s="76">
        <f t="shared" ref="N47" si="71">+I47/13</f>
        <v>6.8040000000000003</v>
      </c>
      <c r="O47" s="76">
        <f t="shared" ref="O47" si="72">+J47/13</f>
        <v>51.03</v>
      </c>
      <c r="P47" s="76"/>
      <c r="Q47" s="76">
        <f t="shared" ref="Q47" si="73">+F47*9.18%</f>
        <v>156.15179999999998</v>
      </c>
      <c r="R47" s="76">
        <f t="shared" ref="R47" si="74">+H47</f>
        <v>281.85570000000001</v>
      </c>
      <c r="S47" s="76">
        <f t="shared" ref="S47" si="75">+R47+Q47*3</f>
        <v>750.3110999999999</v>
      </c>
      <c r="AA47" t="e">
        <f>IF(#REF!&gt;0,(' PERSONNEL'!AA37),0)</f>
        <v>#REF!</v>
      </c>
      <c r="AB47" t="e">
        <f>IF(#REF!&gt;0,(' PERSONNEL'!AB37),0)</f>
        <v>#REF!</v>
      </c>
      <c r="AC47" t="e">
        <f>IF(#REF!&gt;0,(' PERSONNEL'!AC37),0)</f>
        <v>#REF!</v>
      </c>
      <c r="AD47" t="e">
        <f>IF(#REF!&gt;0,(' PERSONNEL'!AD37),0)</f>
        <v>#REF!</v>
      </c>
      <c r="AE47" t="e">
        <f>IF(#REF!&gt;0,(' PERSONNEL'!AE37),0)</f>
        <v>#REF!</v>
      </c>
      <c r="AF47" t="e">
        <f>IF(#REF!&gt;0,(' PERSONNEL'!AF37),0)</f>
        <v>#REF!</v>
      </c>
      <c r="AG47" t="e">
        <f>IF(#REF!&gt;0,(' PERSONNEL'!AG37),0)</f>
        <v>#REF!</v>
      </c>
      <c r="AH47" t="e">
        <f>IF(#REF!&gt;0,(' PERSONNEL'!AH37),0)</f>
        <v>#REF!</v>
      </c>
      <c r="AI47" t="e">
        <f>IF(#REF!&gt;0,(' PERSONNEL'!AI37),0)</f>
        <v>#REF!</v>
      </c>
      <c r="AJ47" t="e">
        <f>IF(#REF!&gt;0,(' PERSONNEL'!AJ37),0)</f>
        <v>#REF!</v>
      </c>
      <c r="AK47" t="e">
        <f>IF(#REF!&gt;0,(' PERSONNEL'!AK37),0)</f>
        <v>#REF!</v>
      </c>
      <c r="AL47" t="e">
        <f>IF(#REF!&gt;0,(' PERSONNEL'!AL37),0)</f>
        <v>#REF!</v>
      </c>
      <c r="AM47" t="e">
        <f>IF(#REF!&gt;0,(' PERSONNEL'!AM37),0)</f>
        <v>#REF!</v>
      </c>
      <c r="AN47" t="e">
        <f>IF(#REF!&gt;0,(' PERSONNEL'!AN37),0)</f>
        <v>#REF!</v>
      </c>
      <c r="AO47" t="e">
        <f>IF(#REF!&gt;0,(' PERSONNEL'!AO37),0)</f>
        <v>#REF!</v>
      </c>
      <c r="AP47" t="e">
        <f>IF(#REF!&gt;0,(' PERSONNEL'!AP37),0)</f>
        <v>#REF!</v>
      </c>
      <c r="AQ47" t="e">
        <f>IF(#REF!&gt;0,(' PERSONNEL'!AQ37),0)</f>
        <v>#REF!</v>
      </c>
      <c r="AR47" t="e">
        <f>IF(#REF!&gt;0,(' PERSONNEL'!AR37),0)</f>
        <v>#REF!</v>
      </c>
      <c r="AS47" t="e">
        <f>IF(#REF!&gt;0,(' PERSONNEL'!AS37),0)</f>
        <v>#REF!</v>
      </c>
      <c r="AT47" t="e">
        <f>IF(#REF!&gt;0,(' PERSONNEL'!AT37),0)</f>
        <v>#REF!</v>
      </c>
      <c r="AU47" t="e">
        <f>IF(#REF!&gt;0,(' PERSONNEL'!AU37),0)</f>
        <v>#REF!</v>
      </c>
      <c r="AV47" t="e">
        <f>IF(#REF!&gt;0,(' PERSONNEL'!AV37),0)</f>
        <v>#REF!</v>
      </c>
      <c r="AW47" t="e">
        <f>IF(#REF!&gt;0,(' PERSONNEL'!AW37),0)</f>
        <v>#REF!</v>
      </c>
      <c r="AX47" t="e">
        <f>IF(#REF!&gt;0,(' PERSONNEL'!AX37),0)</f>
        <v>#REF!</v>
      </c>
      <c r="AY47" t="e">
        <f>IF(#REF!&gt;0,(' PERSONNEL'!AY37),0)</f>
        <v>#REF!</v>
      </c>
      <c r="AZ47" t="e">
        <f>IF(#REF!&gt;0,(' PERSONNEL'!AZ37),0)</f>
        <v>#REF!</v>
      </c>
      <c r="BA47" t="e">
        <f>IF(#REF!&gt;0,(' PERSONNEL'!BA37),0)</f>
        <v>#REF!</v>
      </c>
      <c r="BB47" t="e">
        <f>IF(#REF!&gt;0,(' PERSONNEL'!BB37),0)</f>
        <v>#REF!</v>
      </c>
      <c r="BC47" t="e">
        <f>IF(#REF!&gt;0,(' PERSONNEL'!BC37),0)</f>
        <v>#REF!</v>
      </c>
      <c r="BD47" t="e">
        <f>IF(#REF!&gt;0,(' PERSONNEL'!BD37),0)</f>
        <v>#REF!</v>
      </c>
      <c r="BE47" t="e">
        <f>IF(#REF!&gt;0,(' PERSONNEL'!BE37),0)</f>
        <v>#REF!</v>
      </c>
      <c r="BF47" t="e">
        <f>IF(#REF!&gt;0,(' PERSONNEL'!BF37),0)</f>
        <v>#REF!</v>
      </c>
      <c r="BG47" t="e">
        <f>IF(#REF!&gt;0,(' PERSONNEL'!BG37),0)</f>
        <v>#REF!</v>
      </c>
      <c r="BH47" t="e">
        <f>IF(#REF!&gt;0,(' PERSONNEL'!BH37),0)</f>
        <v>#REF!</v>
      </c>
      <c r="BI47" t="e">
        <f>IF(#REF!&gt;0,(' PERSONNEL'!BI37),0)</f>
        <v>#REF!</v>
      </c>
      <c r="BJ47" t="e">
        <f>IF(#REF!&gt;0,(' PERSONNEL'!BJ37),0)</f>
        <v>#REF!</v>
      </c>
      <c r="BK47" t="e">
        <f>IF(#REF!&gt;0,(' PERSONNEL'!BK37),0)</f>
        <v>#REF!</v>
      </c>
      <c r="BL47" t="e">
        <f>IF(#REF!&gt;0,(' PERSONNEL'!BL37),0)</f>
        <v>#REF!</v>
      </c>
      <c r="BM47" t="e">
        <f>IF(#REF!&gt;0,(' PERSONNEL'!BM37),0)</f>
        <v>#REF!</v>
      </c>
      <c r="BN47" t="e">
        <f>IF(#REF!&gt;0,(' PERSONNEL'!BN37),0)</f>
        <v>#REF!</v>
      </c>
      <c r="BO47" t="e">
        <f>IF(#REF!&gt;0,(' PERSONNEL'!BO37),0)</f>
        <v>#REF!</v>
      </c>
      <c r="BP47" t="e">
        <f>IF(#REF!&gt;0,(' PERSONNEL'!BP37),0)</f>
        <v>#REF!</v>
      </c>
      <c r="BQ47" t="e">
        <f>IF(#REF!&gt;0,(' PERSONNEL'!BQ37),0)</f>
        <v>#REF!</v>
      </c>
      <c r="BR47" t="e">
        <f>IF(#REF!&gt;0,(' PERSONNEL'!BR37),0)</f>
        <v>#REF!</v>
      </c>
    </row>
    <row r="48" spans="1:70" x14ac:dyDescent="0.3">
      <c r="A48" s="77"/>
      <c r="B48" s="77"/>
      <c r="C48" s="77" t="s">
        <v>98</v>
      </c>
      <c r="E48" s="77">
        <f t="shared" ref="E48:K48" si="76">SUM(E41:E46)</f>
        <v>9205.875</v>
      </c>
      <c r="F48" s="78">
        <f t="shared" si="76"/>
        <v>12427.931250000001</v>
      </c>
      <c r="G48" s="78">
        <f t="shared" si="76"/>
        <v>161563.10625000001</v>
      </c>
      <c r="H48" s="77">
        <f t="shared" si="76"/>
        <v>2059.3082081250004</v>
      </c>
      <c r="I48" s="77">
        <f t="shared" si="76"/>
        <v>646.25242500000013</v>
      </c>
      <c r="J48" s="77">
        <f t="shared" si="76"/>
        <v>4846.8931874999998</v>
      </c>
      <c r="K48" s="78">
        <f t="shared" si="76"/>
        <v>163622.41445812501</v>
      </c>
      <c r="M48" s="78">
        <f>SUM(M41:M46)</f>
        <v>3222.0562500000015</v>
      </c>
      <c r="N48" s="78">
        <f>SUM(N41:N46)</f>
        <v>49.711725000000008</v>
      </c>
      <c r="O48" s="78">
        <f>SUM(O41:O46)</f>
        <v>372.83793750000001</v>
      </c>
      <c r="Q48" s="78">
        <f>SUM(Q41:Q46)</f>
        <v>1140.88408875</v>
      </c>
      <c r="R48" s="78">
        <f>SUM(R41:R46)</f>
        <v>2059.3082081250004</v>
      </c>
      <c r="S48" s="78">
        <f>SUM(S41:S46)</f>
        <v>5481.9604743749996</v>
      </c>
    </row>
    <row r="51" spans="1:19" x14ac:dyDescent="0.3">
      <c r="N51" s="78">
        <f>+M48+N48+O48</f>
        <v>3644.6059125000015</v>
      </c>
      <c r="R51" s="78">
        <f>+Q48+R48+S48</f>
        <v>8682.1527712499992</v>
      </c>
    </row>
    <row r="53" spans="1:19" ht="25.8" x14ac:dyDescent="0.5">
      <c r="A53" s="91">
        <v>2026</v>
      </c>
      <c r="B53" s="91"/>
      <c r="C53" s="91"/>
      <c r="F53">
        <v>13</v>
      </c>
    </row>
    <row r="54" spans="1:19" ht="28.8" x14ac:dyDescent="0.3">
      <c r="A54" s="71"/>
      <c r="B54" s="72" t="s">
        <v>84</v>
      </c>
      <c r="C54" s="73" t="s">
        <v>85</v>
      </c>
      <c r="E54" s="73" t="s">
        <v>95</v>
      </c>
      <c r="F54" s="73" t="s">
        <v>86</v>
      </c>
      <c r="G54" s="73" t="s">
        <v>141</v>
      </c>
      <c r="H54" s="73" t="s">
        <v>87</v>
      </c>
      <c r="I54" s="73" t="s">
        <v>93</v>
      </c>
      <c r="J54" s="73" t="s">
        <v>94</v>
      </c>
      <c r="K54" s="73" t="s">
        <v>142</v>
      </c>
      <c r="M54" s="74" t="s">
        <v>143</v>
      </c>
      <c r="N54" s="73" t="s">
        <v>93</v>
      </c>
      <c r="O54" s="73" t="s">
        <v>94</v>
      </c>
      <c r="Q54" s="75" t="s">
        <v>116</v>
      </c>
      <c r="R54" s="75" t="s">
        <v>116</v>
      </c>
      <c r="S54" s="75" t="s">
        <v>144</v>
      </c>
    </row>
    <row r="55" spans="1:19" x14ac:dyDescent="0.3">
      <c r="A55" s="65">
        <v>0.35</v>
      </c>
      <c r="B55" s="76" t="s">
        <v>88</v>
      </c>
      <c r="C55" s="76" t="s">
        <v>171</v>
      </c>
      <c r="D55">
        <v>1</v>
      </c>
      <c r="E55" s="76">
        <f>E41+E41*5%</f>
        <v>2141.6062499999998</v>
      </c>
      <c r="F55" s="76">
        <f>E55*(1+A55)*D55</f>
        <v>2891.1684375</v>
      </c>
      <c r="G55" s="76">
        <f>F55*13</f>
        <v>37585.189687500002</v>
      </c>
      <c r="H55" s="76">
        <f t="shared" ref="H55:H63" si="77">F55*16.57%</f>
        <v>479.06661009375006</v>
      </c>
      <c r="I55" s="76">
        <f>+G55*0.4%</f>
        <v>150.34075875000002</v>
      </c>
      <c r="J55" s="76">
        <f>G55*3%</f>
        <v>1127.5556906250001</v>
      </c>
      <c r="K55" s="19">
        <f>+G55+H55</f>
        <v>38064.256297593754</v>
      </c>
      <c r="M55" s="19">
        <f>IF((+F55-E55)&lt;0,0,+F55-E55)</f>
        <v>749.56218750000016</v>
      </c>
      <c r="N55" s="76">
        <f>+I55/13</f>
        <v>11.564673750000001</v>
      </c>
      <c r="O55" s="76">
        <f>+J55/13</f>
        <v>86.735053125000007</v>
      </c>
      <c r="P55" s="76"/>
      <c r="Q55" s="76">
        <f>+F55*9.18%</f>
        <v>265.40926256249998</v>
      </c>
      <c r="R55" s="76">
        <f>+H55</f>
        <v>479.06661009375006</v>
      </c>
      <c r="S55" s="76">
        <f>+R55+Q55*3</f>
        <v>1275.2943977812499</v>
      </c>
    </row>
    <row r="56" spans="1:19" x14ac:dyDescent="0.3">
      <c r="A56" s="65">
        <v>0.35</v>
      </c>
      <c r="B56" s="76" t="s">
        <v>89</v>
      </c>
      <c r="C56" s="76" t="s">
        <v>176</v>
      </c>
      <c r="D56">
        <v>1</v>
      </c>
      <c r="E56" s="76">
        <f t="shared" ref="E56:E61" si="78">E42+E42*5%</f>
        <v>1910.08125</v>
      </c>
      <c r="F56" s="76">
        <f t="shared" ref="F56:F63" si="79">E56*(1+A56)*D56</f>
        <v>2578.6096875000003</v>
      </c>
      <c r="G56" s="76">
        <f t="shared" ref="G56:G63" si="80">F56*13</f>
        <v>33521.925937500004</v>
      </c>
      <c r="H56" s="76">
        <f t="shared" si="77"/>
        <v>427.27562521875006</v>
      </c>
      <c r="I56" s="76">
        <f t="shared" ref="I56:I63" si="81">+G56*0.4%</f>
        <v>134.08770375000003</v>
      </c>
      <c r="J56" s="76">
        <f t="shared" ref="J56:J63" si="82">G56*3%</f>
        <v>1005.657778125</v>
      </c>
      <c r="K56" s="19">
        <f t="shared" ref="K56:K63" si="83">+G56+H56</f>
        <v>33949.20156271875</v>
      </c>
      <c r="M56" s="19">
        <f t="shared" ref="M56:M63" si="84">IF((+F56-E56)&lt;0,0,+F56-E56)</f>
        <v>668.52843750000034</v>
      </c>
      <c r="N56" s="76">
        <f t="shared" ref="N56:N63" si="85">+I56/13</f>
        <v>10.314438750000003</v>
      </c>
      <c r="O56" s="76">
        <f t="shared" ref="O56:O63" si="86">+J56/13</f>
        <v>77.358290625000009</v>
      </c>
      <c r="P56" s="76"/>
      <c r="Q56" s="76">
        <f t="shared" ref="Q56:Q63" si="87">+F56*9.18%</f>
        <v>236.71636931250001</v>
      </c>
      <c r="R56" s="76">
        <f t="shared" ref="R56:R63" si="88">+H56</f>
        <v>427.27562521875006</v>
      </c>
      <c r="S56" s="76">
        <f t="shared" ref="S56:S63" si="89">+R56+Q56*3</f>
        <v>1137.4247331562501</v>
      </c>
    </row>
    <row r="57" spans="1:19" x14ac:dyDescent="0.3">
      <c r="A57" s="65">
        <v>0.35</v>
      </c>
      <c r="B57" s="76" t="s">
        <v>90</v>
      </c>
      <c r="C57" s="76" t="s">
        <v>167</v>
      </c>
      <c r="D57">
        <v>1</v>
      </c>
      <c r="E57" s="76">
        <f t="shared" si="78"/>
        <v>1910.08125</v>
      </c>
      <c r="F57" s="76">
        <f t="shared" si="79"/>
        <v>2578.6096875000003</v>
      </c>
      <c r="G57" s="76">
        <f t="shared" si="80"/>
        <v>33521.925937500004</v>
      </c>
      <c r="H57" s="76">
        <f t="shared" si="77"/>
        <v>427.27562521875006</v>
      </c>
      <c r="I57" s="76">
        <f t="shared" si="81"/>
        <v>134.08770375000003</v>
      </c>
      <c r="J57" s="76">
        <f t="shared" si="82"/>
        <v>1005.657778125</v>
      </c>
      <c r="K57" s="19">
        <f t="shared" si="83"/>
        <v>33949.20156271875</v>
      </c>
      <c r="M57" s="19">
        <f t="shared" si="84"/>
        <v>668.52843750000034</v>
      </c>
      <c r="N57" s="76">
        <f t="shared" si="85"/>
        <v>10.314438750000003</v>
      </c>
      <c r="O57" s="76">
        <f t="shared" si="86"/>
        <v>77.358290625000009</v>
      </c>
      <c r="P57" s="76"/>
      <c r="Q57" s="76">
        <f t="shared" si="87"/>
        <v>236.71636931250001</v>
      </c>
      <c r="R57" s="76">
        <f t="shared" si="88"/>
        <v>427.27562521875006</v>
      </c>
      <c r="S57" s="76">
        <f t="shared" si="89"/>
        <v>1137.4247331562501</v>
      </c>
    </row>
    <row r="58" spans="1:19" x14ac:dyDescent="0.3">
      <c r="A58" s="65">
        <v>0.35</v>
      </c>
      <c r="B58" s="76" t="s">
        <v>91</v>
      </c>
      <c r="C58" s="76" t="s">
        <v>169</v>
      </c>
      <c r="D58">
        <v>1</v>
      </c>
      <c r="E58" s="76">
        <f t="shared" si="78"/>
        <v>1447.03125</v>
      </c>
      <c r="F58" s="76">
        <f t="shared" si="79"/>
        <v>1953.4921875000002</v>
      </c>
      <c r="G58" s="76">
        <f t="shared" si="80"/>
        <v>25395.398437500004</v>
      </c>
      <c r="H58" s="76">
        <f t="shared" si="77"/>
        <v>323.69365546875008</v>
      </c>
      <c r="I58" s="76">
        <f t="shared" si="81"/>
        <v>101.58159375000001</v>
      </c>
      <c r="J58" s="76">
        <f t="shared" si="82"/>
        <v>761.86195312500013</v>
      </c>
      <c r="K58" s="19">
        <f t="shared" si="83"/>
        <v>25719.092092968753</v>
      </c>
      <c r="M58" s="19">
        <f t="shared" si="84"/>
        <v>506.46093750000023</v>
      </c>
      <c r="N58" s="76">
        <f t="shared" si="85"/>
        <v>7.8139687500000008</v>
      </c>
      <c r="O58" s="76">
        <f t="shared" si="86"/>
        <v>58.604765625000013</v>
      </c>
      <c r="P58" s="76"/>
      <c r="Q58" s="76">
        <f t="shared" si="87"/>
        <v>179.33058281250001</v>
      </c>
      <c r="R58" s="76">
        <f t="shared" si="88"/>
        <v>323.69365546875008</v>
      </c>
      <c r="S58" s="76">
        <f t="shared" si="89"/>
        <v>861.68540390625014</v>
      </c>
    </row>
    <row r="59" spans="1:19" x14ac:dyDescent="0.3">
      <c r="A59" s="65">
        <v>0.35</v>
      </c>
      <c r="B59" s="76" t="s">
        <v>92</v>
      </c>
      <c r="C59" s="76" t="s">
        <v>170</v>
      </c>
      <c r="D59">
        <v>1</v>
      </c>
      <c r="E59" s="76">
        <f t="shared" si="78"/>
        <v>1447.03125</v>
      </c>
      <c r="F59" s="76">
        <f t="shared" si="79"/>
        <v>1953.4921875000002</v>
      </c>
      <c r="G59" s="76">
        <f t="shared" si="80"/>
        <v>25395.398437500004</v>
      </c>
      <c r="H59" s="76">
        <f t="shared" si="77"/>
        <v>323.69365546875008</v>
      </c>
      <c r="I59" s="76">
        <f t="shared" si="81"/>
        <v>101.58159375000001</v>
      </c>
      <c r="J59" s="76">
        <f t="shared" si="82"/>
        <v>761.86195312500013</v>
      </c>
      <c r="K59" s="19">
        <f t="shared" si="83"/>
        <v>25719.092092968753</v>
      </c>
      <c r="M59" s="19">
        <f t="shared" si="84"/>
        <v>506.46093750000023</v>
      </c>
      <c r="N59" s="76">
        <f t="shared" si="85"/>
        <v>7.8139687500000008</v>
      </c>
      <c r="O59" s="76">
        <f t="shared" si="86"/>
        <v>58.604765625000013</v>
      </c>
      <c r="P59" s="76"/>
      <c r="Q59" s="76">
        <f t="shared" si="87"/>
        <v>179.33058281250001</v>
      </c>
      <c r="R59" s="76">
        <f t="shared" si="88"/>
        <v>323.69365546875008</v>
      </c>
      <c r="S59" s="76">
        <f t="shared" si="89"/>
        <v>861.68540390625014</v>
      </c>
    </row>
    <row r="60" spans="1:19" x14ac:dyDescent="0.3">
      <c r="A60" s="65">
        <v>0.35</v>
      </c>
      <c r="B60" s="76" t="s">
        <v>96</v>
      </c>
      <c r="C60" s="76" t="s">
        <v>168</v>
      </c>
      <c r="D60">
        <v>1</v>
      </c>
      <c r="E60" s="76">
        <f t="shared" si="78"/>
        <v>810.33749999999998</v>
      </c>
      <c r="F60" s="76">
        <f t="shared" si="79"/>
        <v>1093.9556250000001</v>
      </c>
      <c r="G60" s="76">
        <f t="shared" si="80"/>
        <v>14221.423125000001</v>
      </c>
      <c r="H60" s="76">
        <f t="shared" si="77"/>
        <v>181.26844706250003</v>
      </c>
      <c r="I60" s="76">
        <f t="shared" si="81"/>
        <v>56.885692500000005</v>
      </c>
      <c r="J60" s="76">
        <f t="shared" si="82"/>
        <v>426.64269375000003</v>
      </c>
      <c r="K60" s="19">
        <f t="shared" si="83"/>
        <v>14402.691572062502</v>
      </c>
      <c r="M60" s="19">
        <f t="shared" si="84"/>
        <v>283.61812500000008</v>
      </c>
      <c r="N60" s="76">
        <f t="shared" si="85"/>
        <v>4.3758224999999999</v>
      </c>
      <c r="O60" s="76">
        <f t="shared" si="86"/>
        <v>32.818668750000001</v>
      </c>
      <c r="P60" s="76"/>
      <c r="Q60" s="76">
        <f t="shared" si="87"/>
        <v>100.42512637499999</v>
      </c>
      <c r="R60" s="76">
        <f t="shared" si="88"/>
        <v>181.26844706250003</v>
      </c>
      <c r="S60" s="76">
        <f t="shared" si="89"/>
        <v>482.54382618750003</v>
      </c>
    </row>
    <row r="61" spans="1:19" x14ac:dyDescent="0.3">
      <c r="A61" s="65">
        <v>0.35</v>
      </c>
      <c r="B61" s="76" t="s">
        <v>97</v>
      </c>
      <c r="C61" s="76" t="s">
        <v>173</v>
      </c>
      <c r="D61">
        <v>1</v>
      </c>
      <c r="E61" s="76">
        <f t="shared" si="78"/>
        <v>1323</v>
      </c>
      <c r="F61" s="76">
        <f t="shared" si="79"/>
        <v>1786.0500000000002</v>
      </c>
      <c r="G61" s="76">
        <f t="shared" si="80"/>
        <v>23218.65</v>
      </c>
      <c r="H61" s="76">
        <f t="shared" si="77"/>
        <v>295.94848500000006</v>
      </c>
      <c r="I61" s="76">
        <f t="shared" si="81"/>
        <v>92.874600000000001</v>
      </c>
      <c r="J61" s="76">
        <f t="shared" si="82"/>
        <v>696.55950000000007</v>
      </c>
      <c r="K61" s="19">
        <f t="shared" si="83"/>
        <v>23514.598485000002</v>
      </c>
      <c r="M61" s="19">
        <f t="shared" si="84"/>
        <v>463.05000000000018</v>
      </c>
      <c r="N61" s="76">
        <f t="shared" si="85"/>
        <v>7.1441999999999997</v>
      </c>
      <c r="O61" s="76">
        <f t="shared" si="86"/>
        <v>53.581500000000005</v>
      </c>
      <c r="P61" s="76"/>
      <c r="Q61" s="76">
        <f t="shared" si="87"/>
        <v>163.95939000000001</v>
      </c>
      <c r="R61" s="76">
        <f t="shared" si="88"/>
        <v>295.94848500000006</v>
      </c>
      <c r="S61" s="76">
        <f t="shared" si="89"/>
        <v>787.82665500000007</v>
      </c>
    </row>
    <row r="62" spans="1:19" x14ac:dyDescent="0.3">
      <c r="A62" s="65">
        <v>0.35</v>
      </c>
      <c r="B62" s="76" t="s">
        <v>149</v>
      </c>
      <c r="C62" s="76" t="s">
        <v>172</v>
      </c>
      <c r="D62">
        <v>1</v>
      </c>
      <c r="E62" s="76">
        <v>1200</v>
      </c>
      <c r="F62" s="76">
        <f t="shared" si="79"/>
        <v>1620</v>
      </c>
      <c r="G62" s="76">
        <f t="shared" si="80"/>
        <v>21060</v>
      </c>
      <c r="H62" s="76">
        <f t="shared" si="77"/>
        <v>268.43400000000003</v>
      </c>
      <c r="I62" s="76">
        <f t="shared" si="81"/>
        <v>84.24</v>
      </c>
      <c r="J62" s="76">
        <f t="shared" si="82"/>
        <v>631.79999999999995</v>
      </c>
      <c r="K62" s="19">
        <f t="shared" si="83"/>
        <v>21328.434000000001</v>
      </c>
      <c r="M62" s="19">
        <f t="shared" si="84"/>
        <v>420</v>
      </c>
      <c r="N62" s="76">
        <f t="shared" si="85"/>
        <v>6.4799999999999995</v>
      </c>
      <c r="O62" s="76">
        <f t="shared" si="86"/>
        <v>48.599999999999994</v>
      </c>
      <c r="P62" s="19"/>
      <c r="Q62" s="76">
        <f t="shared" si="87"/>
        <v>148.71599999999998</v>
      </c>
      <c r="R62" s="76">
        <f t="shared" si="88"/>
        <v>268.43400000000003</v>
      </c>
      <c r="S62" s="76">
        <f t="shared" si="89"/>
        <v>714.58199999999988</v>
      </c>
    </row>
    <row r="63" spans="1:19" x14ac:dyDescent="0.3">
      <c r="A63" s="65">
        <v>0.35</v>
      </c>
      <c r="B63" s="76" t="s">
        <v>150</v>
      </c>
      <c r="C63" s="76" t="s">
        <v>174</v>
      </c>
      <c r="D63">
        <v>1</v>
      </c>
      <c r="E63" s="76">
        <v>1100</v>
      </c>
      <c r="F63" s="76">
        <f t="shared" si="79"/>
        <v>1485</v>
      </c>
      <c r="G63" s="76">
        <f t="shared" si="80"/>
        <v>19305</v>
      </c>
      <c r="H63" s="76">
        <f t="shared" si="77"/>
        <v>246.06450000000001</v>
      </c>
      <c r="I63" s="76">
        <f t="shared" si="81"/>
        <v>77.22</v>
      </c>
      <c r="J63" s="76">
        <f t="shared" si="82"/>
        <v>579.15</v>
      </c>
      <c r="K63" s="19">
        <f t="shared" si="83"/>
        <v>19551.0645</v>
      </c>
      <c r="M63" s="19">
        <f t="shared" si="84"/>
        <v>385</v>
      </c>
      <c r="N63" s="76">
        <f t="shared" si="85"/>
        <v>5.9399999999999995</v>
      </c>
      <c r="O63" s="76">
        <f t="shared" si="86"/>
        <v>44.55</v>
      </c>
      <c r="P63" s="19"/>
      <c r="Q63" s="76">
        <f t="shared" si="87"/>
        <v>136.32299999999998</v>
      </c>
      <c r="R63" s="76">
        <f t="shared" si="88"/>
        <v>246.06450000000001</v>
      </c>
      <c r="S63" s="76">
        <f t="shared" si="89"/>
        <v>655.0335</v>
      </c>
    </row>
    <row r="64" spans="1:19" x14ac:dyDescent="0.3">
      <c r="A64" s="77"/>
      <c r="B64" s="77"/>
      <c r="C64" s="77" t="s">
        <v>98</v>
      </c>
      <c r="E64" s="77">
        <f t="shared" ref="E64:K64" si="90">SUM(E55:E63)</f>
        <v>13289.168749999999</v>
      </c>
      <c r="F64" s="78">
        <f t="shared" si="90"/>
        <v>17940.377812500003</v>
      </c>
      <c r="G64" s="78">
        <f t="shared" si="90"/>
        <v>233224.9115625</v>
      </c>
      <c r="H64" s="77">
        <f t="shared" si="90"/>
        <v>2972.7206035312502</v>
      </c>
      <c r="I64" s="77">
        <f t="shared" si="90"/>
        <v>932.89964625000016</v>
      </c>
      <c r="J64" s="77">
        <f t="shared" si="90"/>
        <v>6996.7473468750004</v>
      </c>
      <c r="K64" s="78">
        <f t="shared" si="90"/>
        <v>236197.63216603128</v>
      </c>
      <c r="M64" s="78">
        <f>SUM(M55:M63)</f>
        <v>4651.209062500001</v>
      </c>
      <c r="N64" s="78">
        <f>SUM(N55:N63)</f>
        <v>71.761511249999998</v>
      </c>
      <c r="O64" s="78">
        <f>SUM(O55:O63)</f>
        <v>538.21133437500009</v>
      </c>
      <c r="Q64" s="78">
        <f>SUM(Q55:Q63)</f>
        <v>1646.9266831874997</v>
      </c>
      <c r="R64" s="78">
        <f>SUM(R55:R63)</f>
        <v>2972.7206035312502</v>
      </c>
      <c r="S64" s="78">
        <f>SUM(S55:S63)</f>
        <v>7913.5006530937499</v>
      </c>
    </row>
    <row r="67" spans="1:19" x14ac:dyDescent="0.3">
      <c r="N67" s="78">
        <f>+M64+N64+O64</f>
        <v>5261.1819081250005</v>
      </c>
      <c r="R67" s="78">
        <f>+Q64+R64+S64</f>
        <v>12533.147939812499</v>
      </c>
    </row>
    <row r="71" spans="1:19" ht="25.8" x14ac:dyDescent="0.5">
      <c r="A71" s="91">
        <v>2027</v>
      </c>
      <c r="B71" s="91"/>
      <c r="C71" s="91"/>
      <c r="F71">
        <v>13</v>
      </c>
    </row>
    <row r="72" spans="1:19" ht="28.8" x14ac:dyDescent="0.3">
      <c r="A72" s="71"/>
      <c r="B72" s="72" t="s">
        <v>84</v>
      </c>
      <c r="C72" s="73" t="s">
        <v>85</v>
      </c>
      <c r="E72" s="73" t="s">
        <v>95</v>
      </c>
      <c r="F72" s="73" t="s">
        <v>86</v>
      </c>
      <c r="G72" s="73" t="s">
        <v>141</v>
      </c>
      <c r="H72" s="73" t="s">
        <v>87</v>
      </c>
      <c r="I72" s="73" t="s">
        <v>93</v>
      </c>
      <c r="J72" s="73" t="s">
        <v>94</v>
      </c>
      <c r="K72" s="73" t="s">
        <v>142</v>
      </c>
      <c r="M72" s="74" t="s">
        <v>143</v>
      </c>
      <c r="N72" s="73" t="s">
        <v>93</v>
      </c>
      <c r="O72" s="73" t="s">
        <v>94</v>
      </c>
      <c r="Q72" s="75" t="s">
        <v>116</v>
      </c>
      <c r="R72" s="75" t="s">
        <v>116</v>
      </c>
      <c r="S72" s="75" t="s">
        <v>144</v>
      </c>
    </row>
    <row r="73" spans="1:19" x14ac:dyDescent="0.3">
      <c r="A73" s="65">
        <v>0.35</v>
      </c>
      <c r="B73" s="76" t="s">
        <v>88</v>
      </c>
      <c r="C73" s="76" t="s">
        <v>171</v>
      </c>
      <c r="D73">
        <v>1</v>
      </c>
      <c r="E73" s="76">
        <f>E55+E55*5%</f>
        <v>2248.6865625</v>
      </c>
      <c r="F73" s="76">
        <f>E73*(1+A73)*D73</f>
        <v>3035.7268593750005</v>
      </c>
      <c r="G73" s="76">
        <f>F73*13</f>
        <v>39464.449171875007</v>
      </c>
      <c r="H73" s="76">
        <f t="shared" ref="H73:H82" si="91">F73*16.57%</f>
        <v>503.01994059843764</v>
      </c>
      <c r="I73" s="76">
        <f>+G73*0.4%</f>
        <v>157.85779668750004</v>
      </c>
      <c r="J73" s="76">
        <f>G73*3%</f>
        <v>1183.9334751562501</v>
      </c>
      <c r="K73" s="19">
        <f>+G73+H73</f>
        <v>39967.469112473445</v>
      </c>
      <c r="M73" s="19">
        <f>IF((+F73-E73)&lt;0,0,+F73-E73)</f>
        <v>787.04029687500042</v>
      </c>
      <c r="N73" s="76">
        <f>+I73/13</f>
        <v>12.142907437500003</v>
      </c>
      <c r="O73" s="76">
        <f>+J73/13</f>
        <v>91.071805781250006</v>
      </c>
      <c r="P73" s="76"/>
      <c r="Q73" s="76">
        <f>+F73*9.18%</f>
        <v>278.67972569062505</v>
      </c>
      <c r="R73" s="76">
        <f>+H73</f>
        <v>503.01994059843764</v>
      </c>
      <c r="S73" s="76">
        <f>+R73+Q73*3</f>
        <v>1339.0591176703128</v>
      </c>
    </row>
    <row r="74" spans="1:19" x14ac:dyDescent="0.3">
      <c r="A74" s="65">
        <v>0.35</v>
      </c>
      <c r="B74" s="76" t="s">
        <v>89</v>
      </c>
      <c r="C74" s="76" t="s">
        <v>176</v>
      </c>
      <c r="D74">
        <v>1</v>
      </c>
      <c r="E74" s="76">
        <f t="shared" ref="E74:E81" si="92">E56+E56*5%</f>
        <v>2005.5853124999999</v>
      </c>
      <c r="F74" s="76">
        <f t="shared" ref="F74:F82" si="93">E74*(1+A74)*D74</f>
        <v>2707.5401718749999</v>
      </c>
      <c r="G74" s="76">
        <f t="shared" ref="G74:G82" si="94">F74*13</f>
        <v>35198.022234374999</v>
      </c>
      <c r="H74" s="76">
        <f t="shared" si="91"/>
        <v>448.63940647968752</v>
      </c>
      <c r="I74" s="76">
        <f t="shared" ref="I74:I82" si="95">+G74*0.4%</f>
        <v>140.79208893750001</v>
      </c>
      <c r="J74" s="76">
        <f t="shared" ref="J74:J82" si="96">G74*3%</f>
        <v>1055.9406670312499</v>
      </c>
      <c r="K74" s="19">
        <f t="shared" ref="K74:K82" si="97">+G74+H74</f>
        <v>35646.661640854683</v>
      </c>
      <c r="M74" s="19">
        <f t="shared" ref="M74:M82" si="98">IF((+F74-E74)&lt;0,0,+F74-E74)</f>
        <v>701.95485937500007</v>
      </c>
      <c r="N74" s="76">
        <f t="shared" ref="N74:N82" si="99">+I74/13</f>
        <v>10.830160687500001</v>
      </c>
      <c r="O74" s="76">
        <f t="shared" ref="O74:O82" si="100">+J74/13</f>
        <v>81.226205156249989</v>
      </c>
      <c r="P74" s="76"/>
      <c r="Q74" s="76">
        <f t="shared" ref="Q74:Q82" si="101">+F74*9.18%</f>
        <v>248.55218777812499</v>
      </c>
      <c r="R74" s="76">
        <f t="shared" ref="R74:R82" si="102">+H74</f>
        <v>448.63940647968752</v>
      </c>
      <c r="S74" s="76">
        <f t="shared" ref="S74:S82" si="103">+R74+Q74*3</f>
        <v>1194.2959698140626</v>
      </c>
    </row>
    <row r="75" spans="1:19" x14ac:dyDescent="0.3">
      <c r="A75" s="65">
        <v>0.35</v>
      </c>
      <c r="B75" s="76" t="s">
        <v>90</v>
      </c>
      <c r="C75" s="76" t="s">
        <v>167</v>
      </c>
      <c r="D75">
        <v>1</v>
      </c>
      <c r="E75" s="76">
        <f t="shared" si="92"/>
        <v>2005.5853124999999</v>
      </c>
      <c r="F75" s="76">
        <f t="shared" si="93"/>
        <v>2707.5401718749999</v>
      </c>
      <c r="G75" s="76">
        <f t="shared" si="94"/>
        <v>35198.022234374999</v>
      </c>
      <c r="H75" s="76">
        <f t="shared" si="91"/>
        <v>448.63940647968752</v>
      </c>
      <c r="I75" s="76">
        <f t="shared" si="95"/>
        <v>140.79208893750001</v>
      </c>
      <c r="J75" s="76">
        <f t="shared" si="96"/>
        <v>1055.9406670312499</v>
      </c>
      <c r="K75" s="19">
        <f t="shared" si="97"/>
        <v>35646.661640854683</v>
      </c>
      <c r="M75" s="19">
        <f t="shared" si="98"/>
        <v>701.95485937500007</v>
      </c>
      <c r="N75" s="76">
        <f t="shared" si="99"/>
        <v>10.830160687500001</v>
      </c>
      <c r="O75" s="76">
        <f t="shared" si="100"/>
        <v>81.226205156249989</v>
      </c>
      <c r="P75" s="76"/>
      <c r="Q75" s="76">
        <f t="shared" si="101"/>
        <v>248.55218777812499</v>
      </c>
      <c r="R75" s="76">
        <f t="shared" si="102"/>
        <v>448.63940647968752</v>
      </c>
      <c r="S75" s="76">
        <f t="shared" si="103"/>
        <v>1194.2959698140626</v>
      </c>
    </row>
    <row r="76" spans="1:19" x14ac:dyDescent="0.3">
      <c r="A76" s="65">
        <v>0.35</v>
      </c>
      <c r="B76" s="76" t="s">
        <v>91</v>
      </c>
      <c r="C76" s="76" t="s">
        <v>169</v>
      </c>
      <c r="D76">
        <v>1</v>
      </c>
      <c r="E76" s="76">
        <f t="shared" si="92"/>
        <v>1519.3828125</v>
      </c>
      <c r="F76" s="76">
        <f t="shared" si="93"/>
        <v>2051.1667968750003</v>
      </c>
      <c r="G76" s="76">
        <f t="shared" si="94"/>
        <v>26665.168359375002</v>
      </c>
      <c r="H76" s="76">
        <f t="shared" si="91"/>
        <v>339.87833824218757</v>
      </c>
      <c r="I76" s="76">
        <f t="shared" si="95"/>
        <v>106.66067343750001</v>
      </c>
      <c r="J76" s="76">
        <f t="shared" si="96"/>
        <v>799.95505078125007</v>
      </c>
      <c r="K76" s="19">
        <f t="shared" si="97"/>
        <v>27005.046697617188</v>
      </c>
      <c r="M76" s="19">
        <f t="shared" si="98"/>
        <v>531.78398437500027</v>
      </c>
      <c r="N76" s="76">
        <f t="shared" si="99"/>
        <v>8.2046671875000001</v>
      </c>
      <c r="O76" s="76">
        <f t="shared" si="100"/>
        <v>61.535003906250004</v>
      </c>
      <c r="P76" s="76"/>
      <c r="Q76" s="76">
        <f t="shared" si="101"/>
        <v>188.29711195312501</v>
      </c>
      <c r="R76" s="76">
        <f t="shared" si="102"/>
        <v>339.87833824218757</v>
      </c>
      <c r="S76" s="76">
        <f t="shared" si="103"/>
        <v>904.76967410156249</v>
      </c>
    </row>
    <row r="77" spans="1:19" x14ac:dyDescent="0.3">
      <c r="A77" s="65">
        <v>0.35</v>
      </c>
      <c r="B77" s="76" t="s">
        <v>92</v>
      </c>
      <c r="C77" s="76" t="s">
        <v>170</v>
      </c>
      <c r="D77">
        <v>1</v>
      </c>
      <c r="E77" s="76">
        <f t="shared" si="92"/>
        <v>1519.3828125</v>
      </c>
      <c r="F77" s="76">
        <f t="shared" si="93"/>
        <v>2051.1667968750003</v>
      </c>
      <c r="G77" s="76">
        <f t="shared" si="94"/>
        <v>26665.168359375002</v>
      </c>
      <c r="H77" s="76">
        <f t="shared" si="91"/>
        <v>339.87833824218757</v>
      </c>
      <c r="I77" s="76">
        <f t="shared" si="95"/>
        <v>106.66067343750001</v>
      </c>
      <c r="J77" s="76">
        <f t="shared" si="96"/>
        <v>799.95505078125007</v>
      </c>
      <c r="K77" s="19">
        <f t="shared" si="97"/>
        <v>27005.046697617188</v>
      </c>
      <c r="M77" s="19">
        <f t="shared" si="98"/>
        <v>531.78398437500027</v>
      </c>
      <c r="N77" s="76">
        <f t="shared" si="99"/>
        <v>8.2046671875000001</v>
      </c>
      <c r="O77" s="76">
        <f t="shared" si="100"/>
        <v>61.535003906250004</v>
      </c>
      <c r="P77" s="76"/>
      <c r="Q77" s="76">
        <f t="shared" si="101"/>
        <v>188.29711195312501</v>
      </c>
      <c r="R77" s="76">
        <f t="shared" si="102"/>
        <v>339.87833824218757</v>
      </c>
      <c r="S77" s="76">
        <f t="shared" si="103"/>
        <v>904.76967410156249</v>
      </c>
    </row>
    <row r="78" spans="1:19" x14ac:dyDescent="0.3">
      <c r="A78" s="65">
        <v>0.35</v>
      </c>
      <c r="B78" s="76" t="s">
        <v>96</v>
      </c>
      <c r="C78" s="76" t="s">
        <v>168</v>
      </c>
      <c r="D78">
        <v>1</v>
      </c>
      <c r="E78" s="76">
        <f t="shared" si="92"/>
        <v>850.854375</v>
      </c>
      <c r="F78" s="76">
        <f t="shared" si="93"/>
        <v>1148.65340625</v>
      </c>
      <c r="G78" s="76">
        <f t="shared" si="94"/>
        <v>14932.494281249999</v>
      </c>
      <c r="H78" s="76">
        <f t="shared" si="91"/>
        <v>190.33186941562502</v>
      </c>
      <c r="I78" s="76">
        <f t="shared" si="95"/>
        <v>59.729977124999998</v>
      </c>
      <c r="J78" s="76">
        <f t="shared" si="96"/>
        <v>447.97482843749998</v>
      </c>
      <c r="K78" s="19">
        <f t="shared" si="97"/>
        <v>15122.826150665624</v>
      </c>
      <c r="M78" s="19">
        <f t="shared" si="98"/>
        <v>297.79903124999998</v>
      </c>
      <c r="N78" s="76">
        <f t="shared" si="99"/>
        <v>4.594613625</v>
      </c>
      <c r="O78" s="76">
        <f t="shared" si="100"/>
        <v>34.459602187499996</v>
      </c>
      <c r="P78" s="76"/>
      <c r="Q78" s="76">
        <f t="shared" si="101"/>
        <v>105.44638269375</v>
      </c>
      <c r="R78" s="76">
        <f t="shared" si="102"/>
        <v>190.33186941562502</v>
      </c>
      <c r="S78" s="76">
        <f t="shared" si="103"/>
        <v>506.67101749687498</v>
      </c>
    </row>
    <row r="79" spans="1:19" x14ac:dyDescent="0.3">
      <c r="A79" s="65">
        <v>0.35</v>
      </c>
      <c r="B79" s="76" t="s">
        <v>97</v>
      </c>
      <c r="C79" s="76" t="s">
        <v>173</v>
      </c>
      <c r="D79">
        <v>1</v>
      </c>
      <c r="E79" s="76">
        <f t="shared" si="92"/>
        <v>1389.15</v>
      </c>
      <c r="F79" s="76">
        <f t="shared" si="93"/>
        <v>1875.3525000000002</v>
      </c>
      <c r="G79" s="76">
        <f t="shared" si="94"/>
        <v>24379.582500000004</v>
      </c>
      <c r="H79" s="76">
        <f t="shared" si="91"/>
        <v>310.74590925000007</v>
      </c>
      <c r="I79" s="76">
        <f t="shared" si="95"/>
        <v>97.51833000000002</v>
      </c>
      <c r="J79" s="76">
        <f t="shared" si="96"/>
        <v>731.38747500000011</v>
      </c>
      <c r="K79" s="19">
        <f t="shared" si="97"/>
        <v>24690.328409250003</v>
      </c>
      <c r="M79" s="19">
        <f t="shared" si="98"/>
        <v>486.2025000000001</v>
      </c>
      <c r="N79" s="76">
        <f t="shared" si="99"/>
        <v>7.5014100000000017</v>
      </c>
      <c r="O79" s="76">
        <f t="shared" si="100"/>
        <v>56.26057500000001</v>
      </c>
      <c r="P79" s="76"/>
      <c r="Q79" s="76">
        <f t="shared" si="101"/>
        <v>172.15735950000001</v>
      </c>
      <c r="R79" s="76">
        <f t="shared" si="102"/>
        <v>310.74590925000007</v>
      </c>
      <c r="S79" s="76">
        <f t="shared" si="103"/>
        <v>827.21798775000013</v>
      </c>
    </row>
    <row r="80" spans="1:19" x14ac:dyDescent="0.3">
      <c r="A80" s="65">
        <v>0.35</v>
      </c>
      <c r="B80" s="76" t="s">
        <v>149</v>
      </c>
      <c r="C80" s="76" t="s">
        <v>172</v>
      </c>
      <c r="D80">
        <v>1</v>
      </c>
      <c r="E80" s="76">
        <f t="shared" si="92"/>
        <v>1260</v>
      </c>
      <c r="F80" s="76">
        <f t="shared" si="93"/>
        <v>1701</v>
      </c>
      <c r="G80" s="76">
        <f t="shared" si="94"/>
        <v>22113</v>
      </c>
      <c r="H80" s="76">
        <f t="shared" si="91"/>
        <v>281.85570000000001</v>
      </c>
      <c r="I80" s="76">
        <f t="shared" si="95"/>
        <v>88.451999999999998</v>
      </c>
      <c r="J80" s="76">
        <f t="shared" si="96"/>
        <v>663.39</v>
      </c>
      <c r="K80" s="19">
        <f t="shared" si="97"/>
        <v>22394.8557</v>
      </c>
      <c r="M80" s="19">
        <f t="shared" si="98"/>
        <v>441</v>
      </c>
      <c r="N80" s="76">
        <f t="shared" si="99"/>
        <v>6.8040000000000003</v>
      </c>
      <c r="O80" s="76">
        <f t="shared" si="100"/>
        <v>51.03</v>
      </c>
      <c r="P80" s="76"/>
      <c r="Q80" s="76">
        <f t="shared" si="101"/>
        <v>156.15179999999998</v>
      </c>
      <c r="R80" s="76">
        <f t="shared" si="102"/>
        <v>281.85570000000001</v>
      </c>
      <c r="S80" s="76">
        <f t="shared" si="103"/>
        <v>750.3110999999999</v>
      </c>
    </row>
    <row r="81" spans="1:19" x14ac:dyDescent="0.3">
      <c r="A81" s="65">
        <v>0.35</v>
      </c>
      <c r="B81" s="76" t="s">
        <v>150</v>
      </c>
      <c r="C81" s="76" t="s">
        <v>174</v>
      </c>
      <c r="D81">
        <v>1</v>
      </c>
      <c r="E81" s="76">
        <f t="shared" si="92"/>
        <v>1155</v>
      </c>
      <c r="F81" s="76">
        <f t="shared" si="93"/>
        <v>1559.25</v>
      </c>
      <c r="G81" s="76">
        <f t="shared" si="94"/>
        <v>20270.25</v>
      </c>
      <c r="H81" s="76">
        <f t="shared" si="91"/>
        <v>258.36772500000001</v>
      </c>
      <c r="I81" s="76">
        <f t="shared" si="95"/>
        <v>81.081000000000003</v>
      </c>
      <c r="J81" s="76">
        <f t="shared" si="96"/>
        <v>608.10749999999996</v>
      </c>
      <c r="K81" s="19">
        <f t="shared" si="97"/>
        <v>20528.617725</v>
      </c>
      <c r="M81" s="19">
        <f t="shared" si="98"/>
        <v>404.25</v>
      </c>
      <c r="N81" s="76">
        <f t="shared" si="99"/>
        <v>6.2370000000000001</v>
      </c>
      <c r="O81" s="76">
        <f t="shared" si="100"/>
        <v>46.777499999999996</v>
      </c>
      <c r="P81" s="19"/>
      <c r="Q81" s="76">
        <f t="shared" si="101"/>
        <v>143.13915</v>
      </c>
      <c r="R81" s="76">
        <f t="shared" si="102"/>
        <v>258.36772500000001</v>
      </c>
      <c r="S81" s="76">
        <f t="shared" si="103"/>
        <v>687.78517499999998</v>
      </c>
    </row>
    <row r="82" spans="1:19" x14ac:dyDescent="0.3">
      <c r="A82" s="65">
        <v>0.35</v>
      </c>
      <c r="B82" s="76" t="s">
        <v>151</v>
      </c>
      <c r="C82" s="76" t="s">
        <v>177</v>
      </c>
      <c r="D82">
        <v>1</v>
      </c>
      <c r="E82" s="76">
        <v>1200</v>
      </c>
      <c r="F82" s="76">
        <f t="shared" si="93"/>
        <v>1620</v>
      </c>
      <c r="G82" s="76">
        <f t="shared" si="94"/>
        <v>21060</v>
      </c>
      <c r="H82" s="76">
        <f t="shared" si="91"/>
        <v>268.43400000000003</v>
      </c>
      <c r="I82" s="76">
        <f t="shared" si="95"/>
        <v>84.24</v>
      </c>
      <c r="J82" s="76">
        <f t="shared" si="96"/>
        <v>631.79999999999995</v>
      </c>
      <c r="K82" s="19">
        <f t="shared" si="97"/>
        <v>21328.434000000001</v>
      </c>
      <c r="M82" s="19">
        <f t="shared" si="98"/>
        <v>420</v>
      </c>
      <c r="N82" s="76">
        <f t="shared" si="99"/>
        <v>6.4799999999999995</v>
      </c>
      <c r="O82" s="76">
        <f t="shared" si="100"/>
        <v>48.599999999999994</v>
      </c>
      <c r="P82" s="19"/>
      <c r="Q82" s="76">
        <f t="shared" si="101"/>
        <v>148.71599999999998</v>
      </c>
      <c r="R82" s="76">
        <f t="shared" si="102"/>
        <v>268.43400000000003</v>
      </c>
      <c r="S82" s="76">
        <f t="shared" si="103"/>
        <v>714.58199999999988</v>
      </c>
    </row>
    <row r="83" spans="1:19" x14ac:dyDescent="0.3">
      <c r="A83" s="77"/>
      <c r="B83" s="77"/>
      <c r="C83" s="77" t="s">
        <v>98</v>
      </c>
      <c r="E83" s="77">
        <f t="shared" ref="E83:K83" si="104">SUM(E73:E82)</f>
        <v>15153.6271875</v>
      </c>
      <c r="F83" s="78">
        <f t="shared" si="104"/>
        <v>20457.396703125003</v>
      </c>
      <c r="G83" s="78">
        <f t="shared" si="104"/>
        <v>265946.157140625</v>
      </c>
      <c r="H83" s="77">
        <f t="shared" si="104"/>
        <v>3389.790633707813</v>
      </c>
      <c r="I83" s="77">
        <f t="shared" si="104"/>
        <v>1063.7846285625001</v>
      </c>
      <c r="J83" s="77">
        <f t="shared" si="104"/>
        <v>7978.3847142187515</v>
      </c>
      <c r="K83" s="78">
        <f t="shared" si="104"/>
        <v>269335.94777433277</v>
      </c>
      <c r="M83" s="78">
        <f>SUM(M73:M82)</f>
        <v>5303.7695156250011</v>
      </c>
      <c r="N83" s="78">
        <f>SUM(N73:N82)</f>
        <v>81.829586812500011</v>
      </c>
      <c r="O83" s="78">
        <f>SUM(O73:O82)</f>
        <v>613.72190109375003</v>
      </c>
      <c r="Q83" s="78">
        <f>SUM(Q73:Q82)</f>
        <v>1877.9890173468748</v>
      </c>
      <c r="R83" s="78">
        <f>SUM(R73:R82)</f>
        <v>3389.790633707813</v>
      </c>
      <c r="S83" s="78">
        <f>SUM(S73:S82)</f>
        <v>9023.7576857484382</v>
      </c>
    </row>
    <row r="86" spans="1:19" x14ac:dyDescent="0.3">
      <c r="N86" s="78">
        <f>+M83+N83+O83</f>
        <v>5999.3210035312504</v>
      </c>
      <c r="R86" s="78">
        <f>+Q83+R83+S83</f>
        <v>14291.537336803125</v>
      </c>
    </row>
  </sheetData>
  <mergeCells count="6">
    <mergeCell ref="A71:C71"/>
    <mergeCell ref="A1:S1"/>
    <mergeCell ref="A10:C10"/>
    <mergeCell ref="A24:C24"/>
    <mergeCell ref="A39:C39"/>
    <mergeCell ref="A53:C53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256"/>
  <sheetViews>
    <sheetView tabSelected="1" workbookViewId="0">
      <selection activeCell="G2" sqref="G2"/>
    </sheetView>
  </sheetViews>
  <sheetFormatPr baseColWidth="10" defaultColWidth="10.6640625" defaultRowHeight="14.4" x14ac:dyDescent="0.3"/>
  <cols>
    <col min="2" max="2" width="4.5546875" customWidth="1"/>
    <col min="3" max="3" width="12.5546875" customWidth="1"/>
    <col min="4" max="4" width="8" customWidth="1"/>
    <col min="5" max="5" width="11.44140625" customWidth="1"/>
    <col min="6" max="6" width="20" customWidth="1"/>
    <col min="7" max="7" width="13.6640625" customWidth="1"/>
    <col min="8" max="8" width="19.109375" customWidth="1"/>
    <col min="10" max="10" width="12.44140625" bestFit="1" customWidth="1"/>
  </cols>
  <sheetData>
    <row r="1" spans="3:10" ht="31.2" x14ac:dyDescent="0.6">
      <c r="C1" s="39"/>
      <c r="D1" s="39"/>
      <c r="E1" s="39"/>
      <c r="F1" s="39"/>
      <c r="G1" s="39"/>
      <c r="H1" s="39"/>
    </row>
    <row r="2" spans="3:10" ht="21" x14ac:dyDescent="0.4">
      <c r="C2" s="40">
        <v>2023</v>
      </c>
      <c r="D2" s="41"/>
      <c r="E2" s="41"/>
      <c r="F2" s="41"/>
      <c r="G2" s="41"/>
      <c r="H2" s="41"/>
    </row>
    <row r="3" spans="3:10" x14ac:dyDescent="0.3">
      <c r="C3" s="42" t="s">
        <v>117</v>
      </c>
      <c r="D3" s="43"/>
      <c r="E3" s="43"/>
      <c r="F3" s="43"/>
      <c r="G3" s="43"/>
      <c r="H3" s="43"/>
    </row>
    <row r="4" spans="3:10" x14ac:dyDescent="0.3">
      <c r="C4" s="44"/>
    </row>
    <row r="5" spans="3:10" x14ac:dyDescent="0.3">
      <c r="C5" s="93" t="s">
        <v>118</v>
      </c>
      <c r="D5" s="93"/>
      <c r="E5" s="93"/>
      <c r="F5" s="45">
        <v>10000</v>
      </c>
      <c r="J5" s="52"/>
    </row>
    <row r="6" spans="3:10" x14ac:dyDescent="0.3">
      <c r="C6" s="93" t="s">
        <v>119</v>
      </c>
      <c r="D6" s="93"/>
      <c r="E6" s="93"/>
      <c r="F6" s="46">
        <v>130000</v>
      </c>
      <c r="H6" s="86" t="s">
        <v>120</v>
      </c>
    </row>
    <row r="7" spans="3:10" x14ac:dyDescent="0.3">
      <c r="C7" s="93" t="s">
        <v>121</v>
      </c>
      <c r="D7" s="93"/>
      <c r="E7" s="93"/>
      <c r="F7" s="47">
        <v>0.08</v>
      </c>
      <c r="H7" t="s">
        <v>120</v>
      </c>
    </row>
    <row r="8" spans="3:10" x14ac:dyDescent="0.3">
      <c r="C8" s="93" t="s">
        <v>122</v>
      </c>
      <c r="D8" s="93"/>
      <c r="E8" s="93"/>
      <c r="F8" s="47">
        <v>0.02</v>
      </c>
      <c r="H8" t="s">
        <v>120</v>
      </c>
    </row>
    <row r="9" spans="3:10" x14ac:dyDescent="0.3">
      <c r="C9" s="93" t="s">
        <v>123</v>
      </c>
      <c r="D9" s="93"/>
      <c r="E9" s="93"/>
      <c r="F9" s="48">
        <f>+F8+F7</f>
        <v>0.1</v>
      </c>
    </row>
    <row r="10" spans="3:10" x14ac:dyDescent="0.3">
      <c r="C10" s="93" t="s">
        <v>124</v>
      </c>
      <c r="D10" s="93"/>
      <c r="E10" s="93"/>
      <c r="F10" s="49">
        <v>5</v>
      </c>
      <c r="G10" t="s">
        <v>125</v>
      </c>
      <c r="H10" t="s">
        <v>120</v>
      </c>
    </row>
    <row r="11" spans="3:10" x14ac:dyDescent="0.3">
      <c r="C11" s="93" t="s">
        <v>126</v>
      </c>
      <c r="D11" s="93"/>
      <c r="E11" s="93"/>
      <c r="F11">
        <f>+F10*12</f>
        <v>60</v>
      </c>
    </row>
    <row r="12" spans="3:10" x14ac:dyDescent="0.3">
      <c r="C12" s="93" t="s">
        <v>127</v>
      </c>
      <c r="D12" s="93"/>
      <c r="E12" s="93"/>
      <c r="F12" s="50">
        <v>45063</v>
      </c>
      <c r="G12" s="51"/>
    </row>
    <row r="13" spans="3:10" x14ac:dyDescent="0.3">
      <c r="C13" s="93" t="s">
        <v>128</v>
      </c>
      <c r="D13" s="93"/>
      <c r="E13" s="93"/>
      <c r="F13" s="50">
        <v>47118</v>
      </c>
    </row>
    <row r="14" spans="3:10" x14ac:dyDescent="0.3">
      <c r="C14" s="93"/>
      <c r="D14" s="93"/>
      <c r="E14" s="93"/>
    </row>
    <row r="15" spans="3:10" x14ac:dyDescent="0.3">
      <c r="C15" s="93" t="s">
        <v>129</v>
      </c>
      <c r="D15" s="93"/>
      <c r="E15" s="93"/>
      <c r="F15" s="52">
        <f>+F6*F9</f>
        <v>13000</v>
      </c>
    </row>
    <row r="16" spans="3:10" x14ac:dyDescent="0.3">
      <c r="C16" s="93" t="s">
        <v>130</v>
      </c>
      <c r="D16" s="93"/>
      <c r="E16" s="93"/>
      <c r="F16" s="51">
        <f>+F9/1</f>
        <v>0.1</v>
      </c>
    </row>
    <row r="17" spans="3:10" x14ac:dyDescent="0.3">
      <c r="C17" s="53"/>
      <c r="D17" s="53"/>
      <c r="E17" s="53"/>
      <c r="F17">
        <v>1</v>
      </c>
    </row>
    <row r="18" spans="3:10" x14ac:dyDescent="0.3">
      <c r="C18" s="93" t="s">
        <v>131</v>
      </c>
      <c r="D18" s="93"/>
      <c r="E18" s="93"/>
      <c r="F18" s="51">
        <f>+F17+F16</f>
        <v>1.1000000000000001</v>
      </c>
    </row>
    <row r="19" spans="3:10" x14ac:dyDescent="0.3">
      <c r="C19" s="93" t="s">
        <v>132</v>
      </c>
      <c r="D19" s="93"/>
      <c r="E19" s="93"/>
      <c r="F19" s="51">
        <f>+POWER(F18,-F10)</f>
        <v>0.62092132305915493</v>
      </c>
    </row>
    <row r="20" spans="3:10" x14ac:dyDescent="0.3">
      <c r="C20" s="93" t="s">
        <v>133</v>
      </c>
      <c r="D20" s="93"/>
      <c r="E20" s="93"/>
      <c r="F20" s="51">
        <f>F17-F19</f>
        <v>0.37907867694084507</v>
      </c>
    </row>
    <row r="21" spans="3:10" x14ac:dyDescent="0.3">
      <c r="C21" s="93"/>
      <c r="D21" s="93"/>
      <c r="E21" s="93"/>
    </row>
    <row r="22" spans="3:10" x14ac:dyDescent="0.3">
      <c r="C22" s="93" t="s">
        <v>134</v>
      </c>
      <c r="D22" s="93"/>
      <c r="E22" s="93"/>
      <c r="F22" s="54">
        <f>F15/F20</f>
        <v>34293.672503316877</v>
      </c>
    </row>
    <row r="23" spans="3:10" x14ac:dyDescent="0.3">
      <c r="C23" s="93"/>
      <c r="D23" s="93"/>
      <c r="E23" s="93"/>
    </row>
    <row r="24" spans="3:10" x14ac:dyDescent="0.3">
      <c r="C24" s="93" t="s">
        <v>135</v>
      </c>
      <c r="D24" s="93"/>
      <c r="E24" s="93"/>
      <c r="F24" s="45">
        <f>F22*F10</f>
        <v>171468.3625165844</v>
      </c>
    </row>
    <row r="26" spans="3:10" x14ac:dyDescent="0.3">
      <c r="C26" s="93" t="s">
        <v>136</v>
      </c>
      <c r="D26" s="93"/>
      <c r="E26" s="93"/>
      <c r="F26" s="52">
        <f>G32</f>
        <v>2857.8060419430735</v>
      </c>
    </row>
    <row r="30" spans="3:10" x14ac:dyDescent="0.3">
      <c r="C30" s="55"/>
      <c r="D30" s="55"/>
      <c r="E30" s="56" t="s">
        <v>137</v>
      </c>
      <c r="F30" s="56" t="s">
        <v>138</v>
      </c>
      <c r="G30" s="56" t="s">
        <v>139</v>
      </c>
      <c r="H30" s="56" t="s">
        <v>115</v>
      </c>
    </row>
    <row r="31" spans="3:10" x14ac:dyDescent="0.3">
      <c r="C31" s="57"/>
      <c r="D31" s="57"/>
      <c r="E31" s="58">
        <f>SUM(E32:E2296)</f>
        <v>130000.00000000012</v>
      </c>
      <c r="F31" s="58">
        <f>SUM(F32:F2296)</f>
        <v>41468.362516584355</v>
      </c>
      <c r="G31" s="58">
        <f>SUM(G32:G2296)</f>
        <v>171468.36251658452</v>
      </c>
      <c r="H31" s="58">
        <f>G31</f>
        <v>171468.36251658452</v>
      </c>
      <c r="J31" s="52">
        <f>G31+F31</f>
        <v>212936.72503316886</v>
      </c>
    </row>
    <row r="32" spans="3:10" x14ac:dyDescent="0.3">
      <c r="C32" s="59">
        <v>44470</v>
      </c>
      <c r="D32" s="26">
        <f>IF($F$11-$F$11+1&lt;=$F$11,$F$11-$F$11+1,0)</f>
        <v>1</v>
      </c>
      <c r="E32" s="52">
        <f>IF(D32&lt;=$F$11,$F$6/$F$11,0)</f>
        <v>2166.6666666666665</v>
      </c>
      <c r="F32" s="52">
        <f>G32-E32</f>
        <v>691.13937527640701</v>
      </c>
      <c r="G32" s="52">
        <f>IF(E32&gt;0,$F$24/$F$11,0)</f>
        <v>2857.8060419430735</v>
      </c>
      <c r="H32" s="52">
        <f>$F$24-G32</f>
        <v>168610.55647464131</v>
      </c>
    </row>
    <row r="33" spans="3:8" x14ac:dyDescent="0.3">
      <c r="C33" s="59">
        <f>+IF(E33&gt;0,EOMONTH(C32,1)," ")</f>
        <v>44530</v>
      </c>
      <c r="D33" s="26">
        <f>IF($F$11-$F$11+1+D32&lt;$F$11,$F$11-$F$11+1+D32,0)</f>
        <v>2</v>
      </c>
      <c r="E33" s="52">
        <f t="shared" ref="E33:E96" si="0">IF(D33&lt;=$F$11,$F$6/$F$11,0)</f>
        <v>2166.6666666666665</v>
      </c>
      <c r="F33" s="52">
        <f t="shared" ref="F33:F96" si="1">G33-E33</f>
        <v>691.13937527640701</v>
      </c>
      <c r="G33" s="52">
        <f t="shared" ref="G33:G96" si="2">IF(E33&gt;0,$F$24/$F$11,0)</f>
        <v>2857.8060419430735</v>
      </c>
      <c r="H33" s="52">
        <f>H32-G33</f>
        <v>165752.75043269823</v>
      </c>
    </row>
    <row r="34" spans="3:8" x14ac:dyDescent="0.3">
      <c r="C34" s="59">
        <f t="shared" ref="C34:C97" si="3">+IF(E34&gt;0,EOMONTH(C33,1)," ")</f>
        <v>44561</v>
      </c>
      <c r="D34" s="26">
        <f>IF(D33&lt;$F$11,1+D33,IF(D33=0,0))</f>
        <v>3</v>
      </c>
      <c r="E34" s="52">
        <f t="shared" si="0"/>
        <v>2166.6666666666665</v>
      </c>
      <c r="F34" s="52">
        <f t="shared" si="1"/>
        <v>691.13937527640701</v>
      </c>
      <c r="G34" s="52">
        <f t="shared" si="2"/>
        <v>2857.8060419430735</v>
      </c>
      <c r="H34" s="52">
        <f t="shared" ref="H34:H97" si="4">H33-G34</f>
        <v>162894.94439075515</v>
      </c>
    </row>
    <row r="35" spans="3:8" x14ac:dyDescent="0.3">
      <c r="C35" s="59">
        <f t="shared" si="3"/>
        <v>44592</v>
      </c>
      <c r="D35" s="26">
        <f t="shared" ref="D35:D98" si="5">IF(D34&lt;$F$11,1+D34,IF(D34=0,0))</f>
        <v>4</v>
      </c>
      <c r="E35" s="52">
        <f t="shared" si="0"/>
        <v>2166.6666666666665</v>
      </c>
      <c r="F35" s="52">
        <f t="shared" si="1"/>
        <v>691.13937527640701</v>
      </c>
      <c r="G35" s="52">
        <f t="shared" si="2"/>
        <v>2857.8060419430735</v>
      </c>
      <c r="H35" s="52">
        <f t="shared" si="4"/>
        <v>160037.13834881206</v>
      </c>
    </row>
    <row r="36" spans="3:8" x14ac:dyDescent="0.3">
      <c r="C36" s="59">
        <f t="shared" si="3"/>
        <v>44620</v>
      </c>
      <c r="D36" s="26">
        <f t="shared" si="5"/>
        <v>5</v>
      </c>
      <c r="E36" s="52">
        <f t="shared" si="0"/>
        <v>2166.6666666666665</v>
      </c>
      <c r="F36" s="52">
        <f t="shared" si="1"/>
        <v>691.13937527640701</v>
      </c>
      <c r="G36" s="52">
        <f t="shared" si="2"/>
        <v>2857.8060419430735</v>
      </c>
      <c r="H36" s="52">
        <f t="shared" si="4"/>
        <v>157179.33230686898</v>
      </c>
    </row>
    <row r="37" spans="3:8" x14ac:dyDescent="0.3">
      <c r="C37" s="59">
        <f t="shared" si="3"/>
        <v>44651</v>
      </c>
      <c r="D37" s="26">
        <f t="shared" si="5"/>
        <v>6</v>
      </c>
      <c r="E37" s="52">
        <f t="shared" si="0"/>
        <v>2166.6666666666665</v>
      </c>
      <c r="F37" s="52">
        <f t="shared" si="1"/>
        <v>691.13937527640701</v>
      </c>
      <c r="G37" s="52">
        <f t="shared" si="2"/>
        <v>2857.8060419430735</v>
      </c>
      <c r="H37" s="52">
        <f t="shared" si="4"/>
        <v>154321.52626492589</v>
      </c>
    </row>
    <row r="38" spans="3:8" x14ac:dyDescent="0.3">
      <c r="C38" s="59">
        <f t="shared" si="3"/>
        <v>44681</v>
      </c>
      <c r="D38" s="26">
        <f t="shared" si="5"/>
        <v>7</v>
      </c>
      <c r="E38" s="52">
        <f t="shared" si="0"/>
        <v>2166.6666666666665</v>
      </c>
      <c r="F38" s="52">
        <f t="shared" si="1"/>
        <v>691.13937527640701</v>
      </c>
      <c r="G38" s="52">
        <f t="shared" si="2"/>
        <v>2857.8060419430735</v>
      </c>
      <c r="H38" s="52">
        <f t="shared" si="4"/>
        <v>151463.72022298281</v>
      </c>
    </row>
    <row r="39" spans="3:8" x14ac:dyDescent="0.3">
      <c r="C39" s="59">
        <f t="shared" si="3"/>
        <v>44712</v>
      </c>
      <c r="D39" s="26">
        <f t="shared" si="5"/>
        <v>8</v>
      </c>
      <c r="E39" s="52">
        <f t="shared" si="0"/>
        <v>2166.6666666666665</v>
      </c>
      <c r="F39" s="52">
        <f t="shared" si="1"/>
        <v>691.13937527640701</v>
      </c>
      <c r="G39" s="52">
        <f t="shared" si="2"/>
        <v>2857.8060419430735</v>
      </c>
      <c r="H39" s="52">
        <f t="shared" si="4"/>
        <v>148605.91418103973</v>
      </c>
    </row>
    <row r="40" spans="3:8" x14ac:dyDescent="0.3">
      <c r="C40" s="59">
        <f t="shared" si="3"/>
        <v>44742</v>
      </c>
      <c r="D40" s="26">
        <f t="shared" si="5"/>
        <v>9</v>
      </c>
      <c r="E40" s="52">
        <f t="shared" si="0"/>
        <v>2166.6666666666665</v>
      </c>
      <c r="F40" s="52">
        <f t="shared" si="1"/>
        <v>691.13937527640701</v>
      </c>
      <c r="G40" s="52">
        <f t="shared" si="2"/>
        <v>2857.8060419430735</v>
      </c>
      <c r="H40" s="52">
        <f t="shared" si="4"/>
        <v>145748.10813909664</v>
      </c>
    </row>
    <row r="41" spans="3:8" x14ac:dyDescent="0.3">
      <c r="C41" s="59">
        <f t="shared" si="3"/>
        <v>44773</v>
      </c>
      <c r="D41" s="26">
        <f t="shared" si="5"/>
        <v>10</v>
      </c>
      <c r="E41" s="52">
        <f t="shared" si="0"/>
        <v>2166.6666666666665</v>
      </c>
      <c r="F41" s="52">
        <f t="shared" si="1"/>
        <v>691.13937527640701</v>
      </c>
      <c r="G41" s="52">
        <f t="shared" si="2"/>
        <v>2857.8060419430735</v>
      </c>
      <c r="H41" s="52">
        <f t="shared" si="4"/>
        <v>142890.30209715356</v>
      </c>
    </row>
    <row r="42" spans="3:8" x14ac:dyDescent="0.3">
      <c r="C42" s="59">
        <f t="shared" si="3"/>
        <v>44804</v>
      </c>
      <c r="D42" s="26">
        <f t="shared" si="5"/>
        <v>11</v>
      </c>
      <c r="E42" s="52">
        <f t="shared" si="0"/>
        <v>2166.6666666666665</v>
      </c>
      <c r="F42" s="52">
        <f t="shared" si="1"/>
        <v>691.13937527640701</v>
      </c>
      <c r="G42" s="52">
        <f t="shared" si="2"/>
        <v>2857.8060419430735</v>
      </c>
      <c r="H42" s="52">
        <f t="shared" si="4"/>
        <v>140032.49605521047</v>
      </c>
    </row>
    <row r="43" spans="3:8" x14ac:dyDescent="0.3">
      <c r="C43" s="59">
        <f t="shared" si="3"/>
        <v>44834</v>
      </c>
      <c r="D43" s="26">
        <f t="shared" si="5"/>
        <v>12</v>
      </c>
      <c r="E43" s="52">
        <f t="shared" si="0"/>
        <v>2166.6666666666665</v>
      </c>
      <c r="F43" s="52">
        <f t="shared" si="1"/>
        <v>691.13937527640701</v>
      </c>
      <c r="G43" s="52">
        <f t="shared" si="2"/>
        <v>2857.8060419430735</v>
      </c>
      <c r="H43" s="52">
        <f t="shared" si="4"/>
        <v>137174.69001326739</v>
      </c>
    </row>
    <row r="44" spans="3:8" x14ac:dyDescent="0.3">
      <c r="C44" s="59">
        <f t="shared" si="3"/>
        <v>44865</v>
      </c>
      <c r="D44" s="26">
        <f t="shared" si="5"/>
        <v>13</v>
      </c>
      <c r="E44" s="52">
        <f t="shared" si="0"/>
        <v>2166.6666666666665</v>
      </c>
      <c r="F44" s="52">
        <f t="shared" si="1"/>
        <v>691.13937527640701</v>
      </c>
      <c r="G44" s="52">
        <f t="shared" si="2"/>
        <v>2857.8060419430735</v>
      </c>
      <c r="H44" s="52">
        <f t="shared" si="4"/>
        <v>134316.88397132431</v>
      </c>
    </row>
    <row r="45" spans="3:8" x14ac:dyDescent="0.3">
      <c r="C45" s="59">
        <f t="shared" si="3"/>
        <v>44895</v>
      </c>
      <c r="D45" s="26">
        <f t="shared" si="5"/>
        <v>14</v>
      </c>
      <c r="E45" s="52">
        <f t="shared" si="0"/>
        <v>2166.6666666666665</v>
      </c>
      <c r="F45" s="52">
        <f t="shared" si="1"/>
        <v>691.13937527640701</v>
      </c>
      <c r="G45" s="52">
        <f t="shared" si="2"/>
        <v>2857.8060419430735</v>
      </c>
      <c r="H45" s="52">
        <f t="shared" si="4"/>
        <v>131459.07792938122</v>
      </c>
    </row>
    <row r="46" spans="3:8" x14ac:dyDescent="0.3">
      <c r="C46" s="59">
        <f t="shared" si="3"/>
        <v>44926</v>
      </c>
      <c r="D46" s="26">
        <f t="shared" si="5"/>
        <v>15</v>
      </c>
      <c r="E46" s="52">
        <f t="shared" si="0"/>
        <v>2166.6666666666665</v>
      </c>
      <c r="F46" s="52">
        <f t="shared" si="1"/>
        <v>691.13937527640701</v>
      </c>
      <c r="G46" s="52">
        <f t="shared" si="2"/>
        <v>2857.8060419430735</v>
      </c>
      <c r="H46" s="52">
        <f t="shared" si="4"/>
        <v>128601.27188743815</v>
      </c>
    </row>
    <row r="47" spans="3:8" x14ac:dyDescent="0.3">
      <c r="C47" s="59">
        <f t="shared" si="3"/>
        <v>44957</v>
      </c>
      <c r="D47" s="26">
        <f t="shared" si="5"/>
        <v>16</v>
      </c>
      <c r="E47" s="52">
        <f t="shared" si="0"/>
        <v>2166.6666666666665</v>
      </c>
      <c r="F47" s="52">
        <f t="shared" si="1"/>
        <v>691.13937527640701</v>
      </c>
      <c r="G47" s="52">
        <f t="shared" si="2"/>
        <v>2857.8060419430735</v>
      </c>
      <c r="H47" s="52">
        <f t="shared" si="4"/>
        <v>125743.46584549508</v>
      </c>
    </row>
    <row r="48" spans="3:8" x14ac:dyDescent="0.3">
      <c r="C48" s="59">
        <f t="shared" si="3"/>
        <v>44985</v>
      </c>
      <c r="D48" s="26">
        <f t="shared" si="5"/>
        <v>17</v>
      </c>
      <c r="E48" s="52">
        <f t="shared" si="0"/>
        <v>2166.6666666666665</v>
      </c>
      <c r="F48" s="52">
        <f t="shared" si="1"/>
        <v>691.13937527640701</v>
      </c>
      <c r="G48" s="52">
        <f t="shared" si="2"/>
        <v>2857.8060419430735</v>
      </c>
      <c r="H48" s="52">
        <f t="shared" si="4"/>
        <v>122885.65980355201</v>
      </c>
    </row>
    <row r="49" spans="3:8" x14ac:dyDescent="0.3">
      <c r="C49" s="59">
        <f t="shared" si="3"/>
        <v>45016</v>
      </c>
      <c r="D49" s="26">
        <f t="shared" si="5"/>
        <v>18</v>
      </c>
      <c r="E49" s="52">
        <f t="shared" si="0"/>
        <v>2166.6666666666665</v>
      </c>
      <c r="F49" s="52">
        <f t="shared" si="1"/>
        <v>691.13937527640701</v>
      </c>
      <c r="G49" s="52">
        <f t="shared" si="2"/>
        <v>2857.8060419430735</v>
      </c>
      <c r="H49" s="52">
        <f t="shared" si="4"/>
        <v>120027.85376160895</v>
      </c>
    </row>
    <row r="50" spans="3:8" x14ac:dyDescent="0.3">
      <c r="C50" s="59">
        <f t="shared" si="3"/>
        <v>45046</v>
      </c>
      <c r="D50" s="26">
        <f t="shared" si="5"/>
        <v>19</v>
      </c>
      <c r="E50" s="52">
        <f t="shared" si="0"/>
        <v>2166.6666666666665</v>
      </c>
      <c r="F50" s="52">
        <f t="shared" si="1"/>
        <v>691.13937527640701</v>
      </c>
      <c r="G50" s="52">
        <f t="shared" si="2"/>
        <v>2857.8060419430735</v>
      </c>
      <c r="H50" s="52">
        <f t="shared" si="4"/>
        <v>117170.04771966588</v>
      </c>
    </row>
    <row r="51" spans="3:8" x14ac:dyDescent="0.3">
      <c r="C51" s="59">
        <f t="shared" si="3"/>
        <v>45077</v>
      </c>
      <c r="D51" s="26">
        <f t="shared" si="5"/>
        <v>20</v>
      </c>
      <c r="E51" s="52">
        <f t="shared" si="0"/>
        <v>2166.6666666666665</v>
      </c>
      <c r="F51" s="52">
        <f t="shared" si="1"/>
        <v>691.13937527640701</v>
      </c>
      <c r="G51" s="52">
        <f t="shared" si="2"/>
        <v>2857.8060419430735</v>
      </c>
      <c r="H51" s="52">
        <f t="shared" si="4"/>
        <v>114312.24167772281</v>
      </c>
    </row>
    <row r="52" spans="3:8" x14ac:dyDescent="0.3">
      <c r="C52" s="59">
        <f t="shared" si="3"/>
        <v>45107</v>
      </c>
      <c r="D52" s="26">
        <f t="shared" si="5"/>
        <v>21</v>
      </c>
      <c r="E52" s="52">
        <f t="shared" si="0"/>
        <v>2166.6666666666665</v>
      </c>
      <c r="F52" s="52">
        <f t="shared" si="1"/>
        <v>691.13937527640701</v>
      </c>
      <c r="G52" s="52">
        <f t="shared" si="2"/>
        <v>2857.8060419430735</v>
      </c>
      <c r="H52" s="52">
        <f t="shared" si="4"/>
        <v>111454.43563577974</v>
      </c>
    </row>
    <row r="53" spans="3:8" x14ac:dyDescent="0.3">
      <c r="C53" s="59">
        <f t="shared" si="3"/>
        <v>45138</v>
      </c>
      <c r="D53" s="26">
        <f t="shared" si="5"/>
        <v>22</v>
      </c>
      <c r="E53" s="52">
        <f t="shared" si="0"/>
        <v>2166.6666666666665</v>
      </c>
      <c r="F53" s="52">
        <f t="shared" si="1"/>
        <v>691.13937527640701</v>
      </c>
      <c r="G53" s="52">
        <f t="shared" si="2"/>
        <v>2857.8060419430735</v>
      </c>
      <c r="H53" s="52">
        <f t="shared" si="4"/>
        <v>108596.62959383667</v>
      </c>
    </row>
    <row r="54" spans="3:8" x14ac:dyDescent="0.3">
      <c r="C54" s="59">
        <f t="shared" si="3"/>
        <v>45169</v>
      </c>
      <c r="D54" s="26">
        <f t="shared" si="5"/>
        <v>23</v>
      </c>
      <c r="E54" s="52">
        <f t="shared" si="0"/>
        <v>2166.6666666666665</v>
      </c>
      <c r="F54" s="52">
        <f t="shared" si="1"/>
        <v>691.13937527640701</v>
      </c>
      <c r="G54" s="52">
        <f t="shared" si="2"/>
        <v>2857.8060419430735</v>
      </c>
      <c r="H54" s="52">
        <f t="shared" si="4"/>
        <v>105738.8235518936</v>
      </c>
    </row>
    <row r="55" spans="3:8" x14ac:dyDescent="0.3">
      <c r="C55" s="59">
        <f t="shared" si="3"/>
        <v>45199</v>
      </c>
      <c r="D55" s="26">
        <f t="shared" si="5"/>
        <v>24</v>
      </c>
      <c r="E55" s="52">
        <f t="shared" si="0"/>
        <v>2166.6666666666665</v>
      </c>
      <c r="F55" s="52">
        <f t="shared" si="1"/>
        <v>691.13937527640701</v>
      </c>
      <c r="G55" s="52">
        <f t="shared" si="2"/>
        <v>2857.8060419430735</v>
      </c>
      <c r="H55" s="52">
        <f t="shared" si="4"/>
        <v>102881.01750995053</v>
      </c>
    </row>
    <row r="56" spans="3:8" x14ac:dyDescent="0.3">
      <c r="C56" s="59">
        <f t="shared" si="3"/>
        <v>45230</v>
      </c>
      <c r="D56" s="26">
        <f t="shared" si="5"/>
        <v>25</v>
      </c>
      <c r="E56" s="52">
        <f t="shared" si="0"/>
        <v>2166.6666666666665</v>
      </c>
      <c r="F56" s="52">
        <f t="shared" si="1"/>
        <v>691.13937527640701</v>
      </c>
      <c r="G56" s="52">
        <f t="shared" si="2"/>
        <v>2857.8060419430735</v>
      </c>
      <c r="H56" s="52">
        <f t="shared" si="4"/>
        <v>100023.21146800746</v>
      </c>
    </row>
    <row r="57" spans="3:8" x14ac:dyDescent="0.3">
      <c r="C57" s="59">
        <f t="shared" si="3"/>
        <v>45260</v>
      </c>
      <c r="D57" s="26">
        <f t="shared" si="5"/>
        <v>26</v>
      </c>
      <c r="E57" s="52">
        <f t="shared" si="0"/>
        <v>2166.6666666666665</v>
      </c>
      <c r="F57" s="52">
        <f t="shared" si="1"/>
        <v>691.13937527640701</v>
      </c>
      <c r="G57" s="52">
        <f t="shared" si="2"/>
        <v>2857.8060419430735</v>
      </c>
      <c r="H57" s="52">
        <f t="shared" si="4"/>
        <v>97165.40542606439</v>
      </c>
    </row>
    <row r="58" spans="3:8" x14ac:dyDescent="0.3">
      <c r="C58" s="59">
        <f t="shared" si="3"/>
        <v>45291</v>
      </c>
      <c r="D58" s="26">
        <f t="shared" si="5"/>
        <v>27</v>
      </c>
      <c r="E58" s="52">
        <f t="shared" si="0"/>
        <v>2166.6666666666665</v>
      </c>
      <c r="F58" s="52">
        <f t="shared" si="1"/>
        <v>691.13937527640701</v>
      </c>
      <c r="G58" s="52">
        <f t="shared" si="2"/>
        <v>2857.8060419430735</v>
      </c>
      <c r="H58" s="52">
        <f t="shared" si="4"/>
        <v>94307.59938412132</v>
      </c>
    </row>
    <row r="59" spans="3:8" x14ac:dyDescent="0.3">
      <c r="C59" s="59">
        <f t="shared" si="3"/>
        <v>45322</v>
      </c>
      <c r="D59" s="26">
        <f t="shared" si="5"/>
        <v>28</v>
      </c>
      <c r="E59" s="52">
        <f t="shared" si="0"/>
        <v>2166.6666666666665</v>
      </c>
      <c r="F59" s="52">
        <f t="shared" si="1"/>
        <v>691.13937527640701</v>
      </c>
      <c r="G59" s="52">
        <f t="shared" si="2"/>
        <v>2857.8060419430735</v>
      </c>
      <c r="H59" s="52">
        <f t="shared" si="4"/>
        <v>91449.793342178251</v>
      </c>
    </row>
    <row r="60" spans="3:8" x14ac:dyDescent="0.3">
      <c r="C60" s="59">
        <f t="shared" si="3"/>
        <v>45351</v>
      </c>
      <c r="D60" s="26">
        <f t="shared" si="5"/>
        <v>29</v>
      </c>
      <c r="E60" s="52">
        <f t="shared" si="0"/>
        <v>2166.6666666666665</v>
      </c>
      <c r="F60" s="52">
        <f t="shared" si="1"/>
        <v>691.13937527640701</v>
      </c>
      <c r="G60" s="52">
        <f t="shared" si="2"/>
        <v>2857.8060419430735</v>
      </c>
      <c r="H60" s="52">
        <f t="shared" si="4"/>
        <v>88591.987300235181</v>
      </c>
    </row>
    <row r="61" spans="3:8" x14ac:dyDescent="0.3">
      <c r="C61" s="59">
        <f t="shared" si="3"/>
        <v>45382</v>
      </c>
      <c r="D61" s="26">
        <f t="shared" si="5"/>
        <v>30</v>
      </c>
      <c r="E61" s="52">
        <f t="shared" si="0"/>
        <v>2166.6666666666665</v>
      </c>
      <c r="F61" s="52">
        <f t="shared" si="1"/>
        <v>691.13937527640701</v>
      </c>
      <c r="G61" s="52">
        <f t="shared" si="2"/>
        <v>2857.8060419430735</v>
      </c>
      <c r="H61" s="52">
        <f t="shared" si="4"/>
        <v>85734.181258292112</v>
      </c>
    </row>
    <row r="62" spans="3:8" x14ac:dyDescent="0.3">
      <c r="C62" s="59">
        <f t="shared" si="3"/>
        <v>45412</v>
      </c>
      <c r="D62" s="26">
        <f t="shared" si="5"/>
        <v>31</v>
      </c>
      <c r="E62" s="52">
        <f t="shared" si="0"/>
        <v>2166.6666666666665</v>
      </c>
      <c r="F62" s="52">
        <f t="shared" si="1"/>
        <v>691.13937527640701</v>
      </c>
      <c r="G62" s="52">
        <f t="shared" si="2"/>
        <v>2857.8060419430735</v>
      </c>
      <c r="H62" s="52">
        <f t="shared" si="4"/>
        <v>82876.375216349043</v>
      </c>
    </row>
    <row r="63" spans="3:8" x14ac:dyDescent="0.3">
      <c r="C63" s="59">
        <f t="shared" si="3"/>
        <v>45443</v>
      </c>
      <c r="D63" s="26">
        <f t="shared" si="5"/>
        <v>32</v>
      </c>
      <c r="E63" s="52">
        <f t="shared" si="0"/>
        <v>2166.6666666666665</v>
      </c>
      <c r="F63" s="52">
        <f t="shared" si="1"/>
        <v>691.13937527640701</v>
      </c>
      <c r="G63" s="52">
        <f t="shared" si="2"/>
        <v>2857.8060419430735</v>
      </c>
      <c r="H63" s="52">
        <f t="shared" si="4"/>
        <v>80018.569174405973</v>
      </c>
    </row>
    <row r="64" spans="3:8" x14ac:dyDescent="0.3">
      <c r="C64" s="59">
        <f t="shared" si="3"/>
        <v>45473</v>
      </c>
      <c r="D64" s="26">
        <f t="shared" si="5"/>
        <v>33</v>
      </c>
      <c r="E64" s="52">
        <f t="shared" si="0"/>
        <v>2166.6666666666665</v>
      </c>
      <c r="F64" s="52">
        <f t="shared" si="1"/>
        <v>691.13937527640701</v>
      </c>
      <c r="G64" s="52">
        <f t="shared" si="2"/>
        <v>2857.8060419430735</v>
      </c>
      <c r="H64" s="52">
        <f t="shared" si="4"/>
        <v>77160.763132462904</v>
      </c>
    </row>
    <row r="65" spans="3:8" x14ac:dyDescent="0.3">
      <c r="C65" s="59">
        <f t="shared" si="3"/>
        <v>45504</v>
      </c>
      <c r="D65" s="26">
        <f t="shared" si="5"/>
        <v>34</v>
      </c>
      <c r="E65" s="52">
        <f t="shared" si="0"/>
        <v>2166.6666666666665</v>
      </c>
      <c r="F65" s="52">
        <f t="shared" si="1"/>
        <v>691.13937527640701</v>
      </c>
      <c r="G65" s="52">
        <f t="shared" si="2"/>
        <v>2857.8060419430735</v>
      </c>
      <c r="H65" s="52">
        <f t="shared" si="4"/>
        <v>74302.957090519834</v>
      </c>
    </row>
    <row r="66" spans="3:8" x14ac:dyDescent="0.3">
      <c r="C66" s="59">
        <f t="shared" si="3"/>
        <v>45535</v>
      </c>
      <c r="D66" s="26">
        <f t="shared" si="5"/>
        <v>35</v>
      </c>
      <c r="E66" s="52">
        <f t="shared" si="0"/>
        <v>2166.6666666666665</v>
      </c>
      <c r="F66" s="52">
        <f t="shared" si="1"/>
        <v>691.13937527640701</v>
      </c>
      <c r="G66" s="52">
        <f t="shared" si="2"/>
        <v>2857.8060419430735</v>
      </c>
      <c r="H66" s="52">
        <f t="shared" si="4"/>
        <v>71445.151048576765</v>
      </c>
    </row>
    <row r="67" spans="3:8" x14ac:dyDescent="0.3">
      <c r="C67" s="59">
        <f t="shared" si="3"/>
        <v>45565</v>
      </c>
      <c r="D67" s="26">
        <f t="shared" si="5"/>
        <v>36</v>
      </c>
      <c r="E67" s="52">
        <f t="shared" si="0"/>
        <v>2166.6666666666665</v>
      </c>
      <c r="F67" s="52">
        <f t="shared" si="1"/>
        <v>691.13937527640701</v>
      </c>
      <c r="G67" s="52">
        <f t="shared" si="2"/>
        <v>2857.8060419430735</v>
      </c>
      <c r="H67" s="52">
        <f t="shared" si="4"/>
        <v>68587.345006633695</v>
      </c>
    </row>
    <row r="68" spans="3:8" x14ac:dyDescent="0.3">
      <c r="C68" s="59">
        <f t="shared" si="3"/>
        <v>45596</v>
      </c>
      <c r="D68" s="26">
        <f t="shared" si="5"/>
        <v>37</v>
      </c>
      <c r="E68" s="52">
        <f t="shared" si="0"/>
        <v>2166.6666666666665</v>
      </c>
      <c r="F68" s="52">
        <f t="shared" si="1"/>
        <v>691.13937527640701</v>
      </c>
      <c r="G68" s="52">
        <f t="shared" si="2"/>
        <v>2857.8060419430735</v>
      </c>
      <c r="H68" s="52">
        <f t="shared" si="4"/>
        <v>65729.538964690626</v>
      </c>
    </row>
    <row r="69" spans="3:8" x14ac:dyDescent="0.3">
      <c r="C69" s="59">
        <f t="shared" si="3"/>
        <v>45626</v>
      </c>
      <c r="D69" s="26">
        <f t="shared" si="5"/>
        <v>38</v>
      </c>
      <c r="E69" s="52">
        <f t="shared" si="0"/>
        <v>2166.6666666666665</v>
      </c>
      <c r="F69" s="52">
        <f t="shared" si="1"/>
        <v>691.13937527640701</v>
      </c>
      <c r="G69" s="52">
        <f t="shared" si="2"/>
        <v>2857.8060419430735</v>
      </c>
      <c r="H69" s="52">
        <f t="shared" si="4"/>
        <v>62871.732922747549</v>
      </c>
    </row>
    <row r="70" spans="3:8" x14ac:dyDescent="0.3">
      <c r="C70" s="59">
        <f t="shared" si="3"/>
        <v>45657</v>
      </c>
      <c r="D70" s="26">
        <f t="shared" si="5"/>
        <v>39</v>
      </c>
      <c r="E70" s="52">
        <f t="shared" si="0"/>
        <v>2166.6666666666665</v>
      </c>
      <c r="F70" s="52">
        <f t="shared" si="1"/>
        <v>691.13937527640701</v>
      </c>
      <c r="G70" s="52">
        <f t="shared" si="2"/>
        <v>2857.8060419430735</v>
      </c>
      <c r="H70" s="52">
        <f t="shared" si="4"/>
        <v>60013.926880804473</v>
      </c>
    </row>
    <row r="71" spans="3:8" x14ac:dyDescent="0.3">
      <c r="C71" s="59">
        <f t="shared" si="3"/>
        <v>45688</v>
      </c>
      <c r="D71" s="26">
        <f t="shared" si="5"/>
        <v>40</v>
      </c>
      <c r="E71" s="52">
        <f t="shared" si="0"/>
        <v>2166.6666666666665</v>
      </c>
      <c r="F71" s="52">
        <f t="shared" si="1"/>
        <v>691.13937527640701</v>
      </c>
      <c r="G71" s="52">
        <f t="shared" si="2"/>
        <v>2857.8060419430735</v>
      </c>
      <c r="H71" s="52">
        <f t="shared" si="4"/>
        <v>57156.120838861396</v>
      </c>
    </row>
    <row r="72" spans="3:8" x14ac:dyDescent="0.3">
      <c r="C72" s="59">
        <f t="shared" si="3"/>
        <v>45716</v>
      </c>
      <c r="D72" s="26">
        <f t="shared" si="5"/>
        <v>41</v>
      </c>
      <c r="E72" s="52">
        <f t="shared" si="0"/>
        <v>2166.6666666666665</v>
      </c>
      <c r="F72" s="52">
        <f t="shared" si="1"/>
        <v>691.13937527640701</v>
      </c>
      <c r="G72" s="52">
        <f t="shared" si="2"/>
        <v>2857.8060419430735</v>
      </c>
      <c r="H72" s="52">
        <f t="shared" si="4"/>
        <v>54298.314796918319</v>
      </c>
    </row>
    <row r="73" spans="3:8" x14ac:dyDescent="0.3">
      <c r="C73" s="59">
        <f t="shared" si="3"/>
        <v>45747</v>
      </c>
      <c r="D73" s="26">
        <f t="shared" si="5"/>
        <v>42</v>
      </c>
      <c r="E73" s="52">
        <f t="shared" si="0"/>
        <v>2166.6666666666665</v>
      </c>
      <c r="F73" s="52">
        <f t="shared" si="1"/>
        <v>691.13937527640701</v>
      </c>
      <c r="G73" s="52">
        <f t="shared" si="2"/>
        <v>2857.8060419430735</v>
      </c>
      <c r="H73" s="52">
        <f t="shared" si="4"/>
        <v>51440.508754975242</v>
      </c>
    </row>
    <row r="74" spans="3:8" x14ac:dyDescent="0.3">
      <c r="C74" s="59">
        <f t="shared" si="3"/>
        <v>45777</v>
      </c>
      <c r="D74" s="26">
        <f t="shared" si="5"/>
        <v>43</v>
      </c>
      <c r="E74" s="52">
        <f t="shared" si="0"/>
        <v>2166.6666666666665</v>
      </c>
      <c r="F74" s="52">
        <f t="shared" si="1"/>
        <v>691.13937527640701</v>
      </c>
      <c r="G74" s="52">
        <f t="shared" si="2"/>
        <v>2857.8060419430735</v>
      </c>
      <c r="H74" s="52">
        <f t="shared" si="4"/>
        <v>48582.702713032166</v>
      </c>
    </row>
    <row r="75" spans="3:8" x14ac:dyDescent="0.3">
      <c r="C75" s="59">
        <f t="shared" si="3"/>
        <v>45808</v>
      </c>
      <c r="D75" s="26">
        <f t="shared" si="5"/>
        <v>44</v>
      </c>
      <c r="E75" s="52">
        <f t="shared" si="0"/>
        <v>2166.6666666666665</v>
      </c>
      <c r="F75" s="52">
        <f t="shared" si="1"/>
        <v>691.13937527640701</v>
      </c>
      <c r="G75" s="52">
        <f t="shared" si="2"/>
        <v>2857.8060419430735</v>
      </c>
      <c r="H75" s="52">
        <f t="shared" si="4"/>
        <v>45724.896671089089</v>
      </c>
    </row>
    <row r="76" spans="3:8" x14ac:dyDescent="0.3">
      <c r="C76" s="59">
        <f t="shared" si="3"/>
        <v>45838</v>
      </c>
      <c r="D76" s="26">
        <f t="shared" si="5"/>
        <v>45</v>
      </c>
      <c r="E76" s="52">
        <f t="shared" si="0"/>
        <v>2166.6666666666665</v>
      </c>
      <c r="F76" s="52">
        <f t="shared" si="1"/>
        <v>691.13937527640701</v>
      </c>
      <c r="G76" s="52">
        <f t="shared" si="2"/>
        <v>2857.8060419430735</v>
      </c>
      <c r="H76" s="52">
        <f t="shared" si="4"/>
        <v>42867.090629146012</v>
      </c>
    </row>
    <row r="77" spans="3:8" x14ac:dyDescent="0.3">
      <c r="C77" s="59">
        <f t="shared" si="3"/>
        <v>45869</v>
      </c>
      <c r="D77" s="26">
        <f t="shared" si="5"/>
        <v>46</v>
      </c>
      <c r="E77" s="52">
        <f t="shared" si="0"/>
        <v>2166.6666666666665</v>
      </c>
      <c r="F77" s="52">
        <f t="shared" si="1"/>
        <v>691.13937527640701</v>
      </c>
      <c r="G77" s="52">
        <f t="shared" si="2"/>
        <v>2857.8060419430735</v>
      </c>
      <c r="H77" s="52">
        <f t="shared" si="4"/>
        <v>40009.284587202936</v>
      </c>
    </row>
    <row r="78" spans="3:8" x14ac:dyDescent="0.3">
      <c r="C78" s="59">
        <f t="shared" si="3"/>
        <v>45900</v>
      </c>
      <c r="D78" s="26">
        <f t="shared" si="5"/>
        <v>47</v>
      </c>
      <c r="E78" s="52">
        <f t="shared" si="0"/>
        <v>2166.6666666666665</v>
      </c>
      <c r="F78" s="52">
        <f t="shared" si="1"/>
        <v>691.13937527640701</v>
      </c>
      <c r="G78" s="52">
        <f t="shared" si="2"/>
        <v>2857.8060419430735</v>
      </c>
      <c r="H78" s="52">
        <f t="shared" si="4"/>
        <v>37151.478545259859</v>
      </c>
    </row>
    <row r="79" spans="3:8" x14ac:dyDescent="0.3">
      <c r="C79" s="59">
        <f t="shared" si="3"/>
        <v>45930</v>
      </c>
      <c r="D79" s="26">
        <f t="shared" si="5"/>
        <v>48</v>
      </c>
      <c r="E79" s="52">
        <f t="shared" si="0"/>
        <v>2166.6666666666665</v>
      </c>
      <c r="F79" s="52">
        <f t="shared" si="1"/>
        <v>691.13937527640701</v>
      </c>
      <c r="G79" s="52">
        <f t="shared" si="2"/>
        <v>2857.8060419430735</v>
      </c>
      <c r="H79" s="52">
        <f t="shared" si="4"/>
        <v>34293.672503316782</v>
      </c>
    </row>
    <row r="80" spans="3:8" x14ac:dyDescent="0.3">
      <c r="C80" s="59">
        <f t="shared" si="3"/>
        <v>45961</v>
      </c>
      <c r="D80" s="26">
        <f t="shared" si="5"/>
        <v>49</v>
      </c>
      <c r="E80" s="52">
        <f t="shared" si="0"/>
        <v>2166.6666666666665</v>
      </c>
      <c r="F80" s="52">
        <f t="shared" si="1"/>
        <v>691.13937527640701</v>
      </c>
      <c r="G80" s="52">
        <f t="shared" si="2"/>
        <v>2857.8060419430735</v>
      </c>
      <c r="H80" s="52">
        <f t="shared" si="4"/>
        <v>31435.866461373709</v>
      </c>
    </row>
    <row r="81" spans="3:8" x14ac:dyDescent="0.3">
      <c r="C81" s="59">
        <f t="shared" si="3"/>
        <v>45991</v>
      </c>
      <c r="D81" s="26">
        <f t="shared" si="5"/>
        <v>50</v>
      </c>
      <c r="E81" s="52">
        <f t="shared" si="0"/>
        <v>2166.6666666666665</v>
      </c>
      <c r="F81" s="52">
        <f t="shared" si="1"/>
        <v>691.13937527640701</v>
      </c>
      <c r="G81" s="52">
        <f t="shared" si="2"/>
        <v>2857.8060419430735</v>
      </c>
      <c r="H81" s="52">
        <f t="shared" si="4"/>
        <v>28578.060419430636</v>
      </c>
    </row>
    <row r="82" spans="3:8" x14ac:dyDescent="0.3">
      <c r="C82" s="59">
        <f t="shared" si="3"/>
        <v>46022</v>
      </c>
      <c r="D82" s="26">
        <f t="shared" si="5"/>
        <v>51</v>
      </c>
      <c r="E82" s="52">
        <f t="shared" si="0"/>
        <v>2166.6666666666665</v>
      </c>
      <c r="F82" s="52">
        <f t="shared" si="1"/>
        <v>691.13937527640701</v>
      </c>
      <c r="G82" s="52">
        <f t="shared" si="2"/>
        <v>2857.8060419430735</v>
      </c>
      <c r="H82" s="52">
        <f t="shared" si="4"/>
        <v>25720.254377487563</v>
      </c>
    </row>
    <row r="83" spans="3:8" x14ac:dyDescent="0.3">
      <c r="C83" s="59">
        <f t="shared" si="3"/>
        <v>46053</v>
      </c>
      <c r="D83" s="26">
        <f t="shared" si="5"/>
        <v>52</v>
      </c>
      <c r="E83" s="52">
        <f t="shared" si="0"/>
        <v>2166.6666666666665</v>
      </c>
      <c r="F83" s="52">
        <f t="shared" si="1"/>
        <v>691.13937527640701</v>
      </c>
      <c r="G83" s="52">
        <f t="shared" si="2"/>
        <v>2857.8060419430735</v>
      </c>
      <c r="H83" s="52">
        <f t="shared" si="4"/>
        <v>22862.44833554449</v>
      </c>
    </row>
    <row r="84" spans="3:8" x14ac:dyDescent="0.3">
      <c r="C84" s="59">
        <f t="shared" si="3"/>
        <v>46081</v>
      </c>
      <c r="D84" s="26">
        <f t="shared" si="5"/>
        <v>53</v>
      </c>
      <c r="E84" s="52">
        <f t="shared" si="0"/>
        <v>2166.6666666666665</v>
      </c>
      <c r="F84" s="52">
        <f t="shared" si="1"/>
        <v>691.13937527640701</v>
      </c>
      <c r="G84" s="52">
        <f t="shared" si="2"/>
        <v>2857.8060419430735</v>
      </c>
      <c r="H84" s="52">
        <f t="shared" si="4"/>
        <v>20004.642293601417</v>
      </c>
    </row>
    <row r="85" spans="3:8" x14ac:dyDescent="0.3">
      <c r="C85" s="59">
        <f t="shared" si="3"/>
        <v>46112</v>
      </c>
      <c r="D85" s="26">
        <f t="shared" si="5"/>
        <v>54</v>
      </c>
      <c r="E85" s="52">
        <f t="shared" si="0"/>
        <v>2166.6666666666665</v>
      </c>
      <c r="F85" s="52">
        <f t="shared" si="1"/>
        <v>691.13937527640701</v>
      </c>
      <c r="G85" s="52">
        <f t="shared" si="2"/>
        <v>2857.8060419430735</v>
      </c>
      <c r="H85" s="52">
        <f t="shared" si="4"/>
        <v>17146.836251658344</v>
      </c>
    </row>
    <row r="86" spans="3:8" x14ac:dyDescent="0.3">
      <c r="C86" s="59">
        <f t="shared" si="3"/>
        <v>46142</v>
      </c>
      <c r="D86" s="26">
        <f t="shared" si="5"/>
        <v>55</v>
      </c>
      <c r="E86" s="52">
        <f t="shared" si="0"/>
        <v>2166.6666666666665</v>
      </c>
      <c r="F86" s="52">
        <f t="shared" si="1"/>
        <v>691.13937527640701</v>
      </c>
      <c r="G86" s="52">
        <f t="shared" si="2"/>
        <v>2857.8060419430735</v>
      </c>
      <c r="H86" s="52">
        <f t="shared" si="4"/>
        <v>14289.030209715271</v>
      </c>
    </row>
    <row r="87" spans="3:8" x14ac:dyDescent="0.3">
      <c r="C87" s="59">
        <f t="shared" si="3"/>
        <v>46173</v>
      </c>
      <c r="D87" s="26">
        <f t="shared" si="5"/>
        <v>56</v>
      </c>
      <c r="E87" s="52">
        <f t="shared" si="0"/>
        <v>2166.6666666666665</v>
      </c>
      <c r="F87" s="52">
        <f t="shared" si="1"/>
        <v>691.13937527640701</v>
      </c>
      <c r="G87" s="52">
        <f t="shared" si="2"/>
        <v>2857.8060419430735</v>
      </c>
      <c r="H87" s="52">
        <f t="shared" si="4"/>
        <v>11431.224167772198</v>
      </c>
    </row>
    <row r="88" spans="3:8" x14ac:dyDescent="0.3">
      <c r="C88" s="59">
        <f t="shared" si="3"/>
        <v>46203</v>
      </c>
      <c r="D88" s="26">
        <f t="shared" si="5"/>
        <v>57</v>
      </c>
      <c r="E88" s="52">
        <f t="shared" si="0"/>
        <v>2166.6666666666665</v>
      </c>
      <c r="F88" s="52">
        <f t="shared" si="1"/>
        <v>691.13937527640701</v>
      </c>
      <c r="G88" s="52">
        <f t="shared" si="2"/>
        <v>2857.8060419430735</v>
      </c>
      <c r="H88" s="52">
        <f t="shared" si="4"/>
        <v>8573.4181258291246</v>
      </c>
    </row>
    <row r="89" spans="3:8" x14ac:dyDescent="0.3">
      <c r="C89" s="59">
        <f t="shared" si="3"/>
        <v>46234</v>
      </c>
      <c r="D89" s="26">
        <f t="shared" si="5"/>
        <v>58</v>
      </c>
      <c r="E89" s="52">
        <f t="shared" si="0"/>
        <v>2166.6666666666665</v>
      </c>
      <c r="F89" s="52">
        <f t="shared" si="1"/>
        <v>691.13937527640701</v>
      </c>
      <c r="G89" s="52">
        <f t="shared" si="2"/>
        <v>2857.8060419430735</v>
      </c>
      <c r="H89" s="52">
        <f t="shared" si="4"/>
        <v>5715.6120838860516</v>
      </c>
    </row>
    <row r="90" spans="3:8" x14ac:dyDescent="0.3">
      <c r="C90" s="59">
        <f t="shared" si="3"/>
        <v>46265</v>
      </c>
      <c r="D90" s="26">
        <f t="shared" si="5"/>
        <v>59</v>
      </c>
      <c r="E90" s="52">
        <f t="shared" si="0"/>
        <v>2166.6666666666665</v>
      </c>
      <c r="F90" s="52">
        <f t="shared" si="1"/>
        <v>691.13937527640701</v>
      </c>
      <c r="G90" s="52">
        <f t="shared" si="2"/>
        <v>2857.8060419430735</v>
      </c>
      <c r="H90" s="52">
        <f t="shared" si="4"/>
        <v>2857.806041942978</v>
      </c>
    </row>
    <row r="91" spans="3:8" x14ac:dyDescent="0.3">
      <c r="C91" s="59">
        <f t="shared" si="3"/>
        <v>46295</v>
      </c>
      <c r="D91" s="26">
        <f t="shared" si="5"/>
        <v>60</v>
      </c>
      <c r="E91" s="52">
        <f t="shared" si="0"/>
        <v>2166.6666666666665</v>
      </c>
      <c r="F91" s="52">
        <f t="shared" si="1"/>
        <v>691.13937527640701</v>
      </c>
      <c r="G91" s="52">
        <f t="shared" si="2"/>
        <v>2857.8060419430735</v>
      </c>
      <c r="H91" s="52">
        <f t="shared" si="4"/>
        <v>-9.5496943686157465E-11</v>
      </c>
    </row>
    <row r="92" spans="3:8" x14ac:dyDescent="0.3">
      <c r="C92" s="59" t="str">
        <f t="shared" si="3"/>
        <v xml:space="preserve"> </v>
      </c>
      <c r="D92" s="26" t="b">
        <f t="shared" si="5"/>
        <v>0</v>
      </c>
      <c r="E92" s="52">
        <f t="shared" si="0"/>
        <v>0</v>
      </c>
      <c r="F92" s="52">
        <f t="shared" si="1"/>
        <v>0</v>
      </c>
      <c r="G92" s="52">
        <f t="shared" si="2"/>
        <v>0</v>
      </c>
      <c r="H92" s="52">
        <f t="shared" si="4"/>
        <v>-9.5496943686157465E-11</v>
      </c>
    </row>
    <row r="93" spans="3:8" x14ac:dyDescent="0.3">
      <c r="C93" s="59" t="str">
        <f t="shared" si="3"/>
        <v xml:space="preserve"> </v>
      </c>
      <c r="D93" s="26" t="b">
        <f t="shared" si="5"/>
        <v>0</v>
      </c>
      <c r="E93" s="52">
        <f t="shared" si="0"/>
        <v>0</v>
      </c>
      <c r="F93" s="52">
        <f t="shared" si="1"/>
        <v>0</v>
      </c>
      <c r="G93" s="52">
        <f t="shared" si="2"/>
        <v>0</v>
      </c>
      <c r="H93" s="52">
        <f t="shared" si="4"/>
        <v>-9.5496943686157465E-11</v>
      </c>
    </row>
    <row r="94" spans="3:8" x14ac:dyDescent="0.3">
      <c r="C94" s="59" t="str">
        <f t="shared" si="3"/>
        <v xml:space="preserve"> </v>
      </c>
      <c r="D94" s="26" t="b">
        <f t="shared" si="5"/>
        <v>0</v>
      </c>
      <c r="E94" s="52">
        <f t="shared" si="0"/>
        <v>0</v>
      </c>
      <c r="F94" s="52">
        <f t="shared" si="1"/>
        <v>0</v>
      </c>
      <c r="G94" s="52">
        <f t="shared" si="2"/>
        <v>0</v>
      </c>
      <c r="H94" s="52">
        <f t="shared" si="4"/>
        <v>-9.5496943686157465E-11</v>
      </c>
    </row>
    <row r="95" spans="3:8" x14ac:dyDescent="0.3">
      <c r="C95" s="59" t="str">
        <f t="shared" si="3"/>
        <v xml:space="preserve"> </v>
      </c>
      <c r="D95" s="26" t="b">
        <f t="shared" si="5"/>
        <v>0</v>
      </c>
      <c r="E95" s="52">
        <f t="shared" si="0"/>
        <v>0</v>
      </c>
      <c r="F95" s="52">
        <f t="shared" si="1"/>
        <v>0</v>
      </c>
      <c r="G95" s="52">
        <f t="shared" si="2"/>
        <v>0</v>
      </c>
      <c r="H95" s="52">
        <f t="shared" si="4"/>
        <v>-9.5496943686157465E-11</v>
      </c>
    </row>
    <row r="96" spans="3:8" x14ac:dyDescent="0.3">
      <c r="C96" s="59" t="str">
        <f t="shared" si="3"/>
        <v xml:space="preserve"> </v>
      </c>
      <c r="D96" s="26" t="b">
        <f t="shared" si="5"/>
        <v>0</v>
      </c>
      <c r="E96" s="52">
        <f t="shared" si="0"/>
        <v>0</v>
      </c>
      <c r="F96" s="52">
        <f t="shared" si="1"/>
        <v>0</v>
      </c>
      <c r="G96" s="52">
        <f t="shared" si="2"/>
        <v>0</v>
      </c>
      <c r="H96" s="52">
        <f t="shared" si="4"/>
        <v>-9.5496943686157465E-11</v>
      </c>
    </row>
    <row r="97" spans="3:8" x14ac:dyDescent="0.3">
      <c r="C97" s="59" t="str">
        <f t="shared" si="3"/>
        <v xml:space="preserve"> </v>
      </c>
      <c r="D97" s="26" t="b">
        <f t="shared" si="5"/>
        <v>0</v>
      </c>
      <c r="E97" s="52">
        <f t="shared" ref="E97:E127" si="6">IF(D97&lt;=$F$11,$F$6/$F$11,0)</f>
        <v>0</v>
      </c>
      <c r="F97" s="52">
        <f t="shared" ref="F97:F127" si="7">G97-E97</f>
        <v>0</v>
      </c>
      <c r="G97" s="52">
        <f t="shared" ref="G97:G127" si="8">IF(E97&gt;0,$F$24/$F$11,0)</f>
        <v>0</v>
      </c>
      <c r="H97" s="52">
        <f t="shared" si="4"/>
        <v>-9.5496943686157465E-11</v>
      </c>
    </row>
    <row r="98" spans="3:8" x14ac:dyDescent="0.3">
      <c r="C98" s="59" t="str">
        <f t="shared" ref="C98:C161" si="9">+IF(E98&gt;0,EOMONTH(C97,1)," ")</f>
        <v xml:space="preserve"> </v>
      </c>
      <c r="D98" s="26" t="b">
        <f t="shared" si="5"/>
        <v>0</v>
      </c>
      <c r="E98" s="52">
        <f t="shared" si="6"/>
        <v>0</v>
      </c>
      <c r="F98" s="52">
        <f t="shared" si="7"/>
        <v>0</v>
      </c>
      <c r="G98" s="52">
        <f t="shared" si="8"/>
        <v>0</v>
      </c>
      <c r="H98" s="52">
        <f t="shared" ref="H98:H127" si="10">H97-G98</f>
        <v>-9.5496943686157465E-11</v>
      </c>
    </row>
    <row r="99" spans="3:8" x14ac:dyDescent="0.3">
      <c r="C99" s="59" t="str">
        <f t="shared" si="9"/>
        <v xml:space="preserve"> </v>
      </c>
      <c r="D99" s="26" t="b">
        <f t="shared" ref="D99:D127" si="11">IF(D98&lt;$F$11,1+D98,IF(D98=0,0))</f>
        <v>0</v>
      </c>
      <c r="E99" s="52">
        <f t="shared" si="6"/>
        <v>0</v>
      </c>
      <c r="F99" s="52">
        <f t="shared" si="7"/>
        <v>0</v>
      </c>
      <c r="G99" s="52">
        <f t="shared" si="8"/>
        <v>0</v>
      </c>
      <c r="H99" s="52">
        <f t="shared" si="10"/>
        <v>-9.5496943686157465E-11</v>
      </c>
    </row>
    <row r="100" spans="3:8" x14ac:dyDescent="0.3">
      <c r="C100" s="59" t="str">
        <f t="shared" si="9"/>
        <v xml:space="preserve"> </v>
      </c>
      <c r="D100" s="26" t="b">
        <f t="shared" si="11"/>
        <v>0</v>
      </c>
      <c r="E100" s="52">
        <f t="shared" si="6"/>
        <v>0</v>
      </c>
      <c r="F100" s="52">
        <f t="shared" si="7"/>
        <v>0</v>
      </c>
      <c r="G100" s="52">
        <f t="shared" si="8"/>
        <v>0</v>
      </c>
      <c r="H100" s="52">
        <f t="shared" si="10"/>
        <v>-9.5496943686157465E-11</v>
      </c>
    </row>
    <row r="101" spans="3:8" x14ac:dyDescent="0.3">
      <c r="C101" s="59" t="str">
        <f t="shared" si="9"/>
        <v xml:space="preserve"> </v>
      </c>
      <c r="D101" s="26" t="b">
        <f t="shared" si="11"/>
        <v>0</v>
      </c>
      <c r="E101" s="52">
        <f t="shared" si="6"/>
        <v>0</v>
      </c>
      <c r="F101" s="52">
        <f t="shared" si="7"/>
        <v>0</v>
      </c>
      <c r="G101" s="52">
        <f t="shared" si="8"/>
        <v>0</v>
      </c>
      <c r="H101" s="52">
        <f t="shared" si="10"/>
        <v>-9.5496943686157465E-11</v>
      </c>
    </row>
    <row r="102" spans="3:8" x14ac:dyDescent="0.3">
      <c r="C102" s="59" t="str">
        <f t="shared" si="9"/>
        <v xml:space="preserve"> </v>
      </c>
      <c r="D102" s="26" t="b">
        <f t="shared" si="11"/>
        <v>0</v>
      </c>
      <c r="E102" s="52">
        <f t="shared" si="6"/>
        <v>0</v>
      </c>
      <c r="F102" s="52">
        <f t="shared" si="7"/>
        <v>0</v>
      </c>
      <c r="G102" s="52">
        <f t="shared" si="8"/>
        <v>0</v>
      </c>
      <c r="H102" s="52">
        <f t="shared" si="10"/>
        <v>-9.5496943686157465E-11</v>
      </c>
    </row>
    <row r="103" spans="3:8" x14ac:dyDescent="0.3">
      <c r="C103" s="59" t="str">
        <f t="shared" si="9"/>
        <v xml:space="preserve"> </v>
      </c>
      <c r="D103" s="26" t="b">
        <f t="shared" si="11"/>
        <v>0</v>
      </c>
      <c r="E103" s="52">
        <f t="shared" si="6"/>
        <v>0</v>
      </c>
      <c r="F103" s="52">
        <f t="shared" si="7"/>
        <v>0</v>
      </c>
      <c r="G103" s="52">
        <f t="shared" si="8"/>
        <v>0</v>
      </c>
      <c r="H103" s="52">
        <f t="shared" si="10"/>
        <v>-9.5496943686157465E-11</v>
      </c>
    </row>
    <row r="104" spans="3:8" x14ac:dyDescent="0.3">
      <c r="C104" s="59" t="str">
        <f t="shared" si="9"/>
        <v xml:space="preserve"> </v>
      </c>
      <c r="D104" s="26" t="b">
        <f t="shared" si="11"/>
        <v>0</v>
      </c>
      <c r="E104" s="52">
        <f t="shared" si="6"/>
        <v>0</v>
      </c>
      <c r="F104" s="52">
        <f t="shared" si="7"/>
        <v>0</v>
      </c>
      <c r="G104" s="52">
        <f t="shared" si="8"/>
        <v>0</v>
      </c>
      <c r="H104" s="52">
        <f t="shared" si="10"/>
        <v>-9.5496943686157465E-11</v>
      </c>
    </row>
    <row r="105" spans="3:8" x14ac:dyDescent="0.3">
      <c r="C105" s="59" t="str">
        <f t="shared" si="9"/>
        <v xml:space="preserve"> </v>
      </c>
      <c r="D105" s="26" t="b">
        <f t="shared" si="11"/>
        <v>0</v>
      </c>
      <c r="E105" s="52">
        <f t="shared" si="6"/>
        <v>0</v>
      </c>
      <c r="F105" s="52">
        <f t="shared" si="7"/>
        <v>0</v>
      </c>
      <c r="G105" s="52">
        <f t="shared" si="8"/>
        <v>0</v>
      </c>
      <c r="H105" s="52">
        <f t="shared" si="10"/>
        <v>-9.5496943686157465E-11</v>
      </c>
    </row>
    <row r="106" spans="3:8" x14ac:dyDescent="0.3">
      <c r="C106" s="59" t="str">
        <f t="shared" si="9"/>
        <v xml:space="preserve"> </v>
      </c>
      <c r="D106" s="26" t="b">
        <f t="shared" si="11"/>
        <v>0</v>
      </c>
      <c r="E106" s="52">
        <f t="shared" si="6"/>
        <v>0</v>
      </c>
      <c r="F106" s="52">
        <f t="shared" si="7"/>
        <v>0</v>
      </c>
      <c r="G106" s="52">
        <f t="shared" si="8"/>
        <v>0</v>
      </c>
      <c r="H106" s="52">
        <f t="shared" si="10"/>
        <v>-9.5496943686157465E-11</v>
      </c>
    </row>
    <row r="107" spans="3:8" x14ac:dyDescent="0.3">
      <c r="C107" s="59" t="str">
        <f t="shared" si="9"/>
        <v xml:space="preserve"> </v>
      </c>
      <c r="D107" s="26" t="b">
        <f t="shared" si="11"/>
        <v>0</v>
      </c>
      <c r="E107" s="52">
        <f t="shared" si="6"/>
        <v>0</v>
      </c>
      <c r="F107" s="52">
        <f t="shared" si="7"/>
        <v>0</v>
      </c>
      <c r="G107" s="52">
        <f t="shared" si="8"/>
        <v>0</v>
      </c>
      <c r="H107" s="52">
        <f t="shared" si="10"/>
        <v>-9.5496943686157465E-11</v>
      </c>
    </row>
    <row r="108" spans="3:8" x14ac:dyDescent="0.3">
      <c r="C108" s="59" t="str">
        <f t="shared" si="9"/>
        <v xml:space="preserve"> </v>
      </c>
      <c r="D108" s="26" t="b">
        <f t="shared" si="11"/>
        <v>0</v>
      </c>
      <c r="E108" s="52">
        <f t="shared" si="6"/>
        <v>0</v>
      </c>
      <c r="F108" s="52">
        <f t="shared" si="7"/>
        <v>0</v>
      </c>
      <c r="G108" s="52">
        <f t="shared" si="8"/>
        <v>0</v>
      </c>
      <c r="H108" s="52">
        <f t="shared" si="10"/>
        <v>-9.5496943686157465E-11</v>
      </c>
    </row>
    <row r="109" spans="3:8" x14ac:dyDescent="0.3">
      <c r="C109" s="59" t="str">
        <f t="shared" si="9"/>
        <v xml:space="preserve"> </v>
      </c>
      <c r="D109" s="26" t="b">
        <f t="shared" si="11"/>
        <v>0</v>
      </c>
      <c r="E109" s="52">
        <f t="shared" si="6"/>
        <v>0</v>
      </c>
      <c r="F109" s="52">
        <f t="shared" si="7"/>
        <v>0</v>
      </c>
      <c r="G109" s="52">
        <f t="shared" si="8"/>
        <v>0</v>
      </c>
      <c r="H109" s="52">
        <f t="shared" si="10"/>
        <v>-9.5496943686157465E-11</v>
      </c>
    </row>
    <row r="110" spans="3:8" x14ac:dyDescent="0.3">
      <c r="C110" s="59" t="str">
        <f t="shared" si="9"/>
        <v xml:space="preserve"> </v>
      </c>
      <c r="D110" s="26" t="b">
        <f t="shared" si="11"/>
        <v>0</v>
      </c>
      <c r="E110" s="52">
        <f t="shared" si="6"/>
        <v>0</v>
      </c>
      <c r="F110" s="52">
        <f t="shared" si="7"/>
        <v>0</v>
      </c>
      <c r="G110" s="52">
        <f t="shared" si="8"/>
        <v>0</v>
      </c>
      <c r="H110" s="52">
        <f t="shared" si="10"/>
        <v>-9.5496943686157465E-11</v>
      </c>
    </row>
    <row r="111" spans="3:8" x14ac:dyDescent="0.3">
      <c r="C111" s="59" t="str">
        <f t="shared" si="9"/>
        <v xml:space="preserve"> </v>
      </c>
      <c r="D111" s="26" t="b">
        <f t="shared" si="11"/>
        <v>0</v>
      </c>
      <c r="E111" s="52">
        <f t="shared" si="6"/>
        <v>0</v>
      </c>
      <c r="F111" s="52">
        <f t="shared" si="7"/>
        <v>0</v>
      </c>
      <c r="G111" s="52">
        <f t="shared" si="8"/>
        <v>0</v>
      </c>
      <c r="H111" s="52">
        <f t="shared" si="10"/>
        <v>-9.5496943686157465E-11</v>
      </c>
    </row>
    <row r="112" spans="3:8" x14ac:dyDescent="0.3">
      <c r="C112" s="59" t="str">
        <f t="shared" si="9"/>
        <v xml:space="preserve"> </v>
      </c>
      <c r="D112" s="26" t="b">
        <f t="shared" si="11"/>
        <v>0</v>
      </c>
      <c r="E112" s="52">
        <f t="shared" si="6"/>
        <v>0</v>
      </c>
      <c r="F112" s="52">
        <f t="shared" si="7"/>
        <v>0</v>
      </c>
      <c r="G112" s="52">
        <f t="shared" si="8"/>
        <v>0</v>
      </c>
      <c r="H112" s="52">
        <f t="shared" si="10"/>
        <v>-9.5496943686157465E-11</v>
      </c>
    </row>
    <row r="113" spans="3:8" x14ac:dyDescent="0.3">
      <c r="C113" s="59" t="str">
        <f t="shared" si="9"/>
        <v xml:space="preserve"> </v>
      </c>
      <c r="D113" s="26" t="b">
        <f t="shared" si="11"/>
        <v>0</v>
      </c>
      <c r="E113" s="52">
        <f t="shared" si="6"/>
        <v>0</v>
      </c>
      <c r="F113" s="52">
        <f t="shared" si="7"/>
        <v>0</v>
      </c>
      <c r="G113" s="52">
        <f t="shared" si="8"/>
        <v>0</v>
      </c>
      <c r="H113" s="52">
        <f t="shared" si="10"/>
        <v>-9.5496943686157465E-11</v>
      </c>
    </row>
    <row r="114" spans="3:8" x14ac:dyDescent="0.3">
      <c r="C114" s="59" t="str">
        <f t="shared" si="9"/>
        <v xml:space="preserve"> </v>
      </c>
      <c r="D114" s="26" t="b">
        <f t="shared" si="11"/>
        <v>0</v>
      </c>
      <c r="E114" s="52">
        <f t="shared" si="6"/>
        <v>0</v>
      </c>
      <c r="F114" s="52">
        <f t="shared" si="7"/>
        <v>0</v>
      </c>
      <c r="G114" s="52">
        <f t="shared" si="8"/>
        <v>0</v>
      </c>
      <c r="H114" s="52">
        <f t="shared" si="10"/>
        <v>-9.5496943686157465E-11</v>
      </c>
    </row>
    <row r="115" spans="3:8" x14ac:dyDescent="0.3">
      <c r="C115" s="59" t="str">
        <f t="shared" si="9"/>
        <v xml:space="preserve"> </v>
      </c>
      <c r="D115" s="26" t="b">
        <f t="shared" si="11"/>
        <v>0</v>
      </c>
      <c r="E115" s="52">
        <f t="shared" si="6"/>
        <v>0</v>
      </c>
      <c r="F115" s="52">
        <f t="shared" si="7"/>
        <v>0</v>
      </c>
      <c r="G115" s="52">
        <f t="shared" si="8"/>
        <v>0</v>
      </c>
      <c r="H115" s="52">
        <f t="shared" si="10"/>
        <v>-9.5496943686157465E-11</v>
      </c>
    </row>
    <row r="116" spans="3:8" x14ac:dyDescent="0.3">
      <c r="C116" s="59" t="str">
        <f t="shared" si="9"/>
        <v xml:space="preserve"> </v>
      </c>
      <c r="D116" s="26" t="b">
        <f t="shared" si="11"/>
        <v>0</v>
      </c>
      <c r="E116" s="52">
        <f t="shared" si="6"/>
        <v>0</v>
      </c>
      <c r="F116" s="52">
        <f t="shared" si="7"/>
        <v>0</v>
      </c>
      <c r="G116" s="52">
        <f t="shared" si="8"/>
        <v>0</v>
      </c>
      <c r="H116" s="52">
        <f t="shared" si="10"/>
        <v>-9.5496943686157465E-11</v>
      </c>
    </row>
    <row r="117" spans="3:8" x14ac:dyDescent="0.3">
      <c r="C117" s="59" t="str">
        <f t="shared" si="9"/>
        <v xml:space="preserve"> </v>
      </c>
      <c r="D117" s="26" t="b">
        <f t="shared" si="11"/>
        <v>0</v>
      </c>
      <c r="E117" s="52">
        <f t="shared" si="6"/>
        <v>0</v>
      </c>
      <c r="F117" s="52">
        <f t="shared" si="7"/>
        <v>0</v>
      </c>
      <c r="G117" s="52">
        <f t="shared" si="8"/>
        <v>0</v>
      </c>
      <c r="H117" s="52">
        <f t="shared" si="10"/>
        <v>-9.5496943686157465E-11</v>
      </c>
    </row>
    <row r="118" spans="3:8" x14ac:dyDescent="0.3">
      <c r="C118" s="59" t="str">
        <f t="shared" si="9"/>
        <v xml:space="preserve"> </v>
      </c>
      <c r="D118" s="26" t="b">
        <f t="shared" si="11"/>
        <v>0</v>
      </c>
      <c r="E118" s="52">
        <f t="shared" si="6"/>
        <v>0</v>
      </c>
      <c r="F118" s="52">
        <f t="shared" si="7"/>
        <v>0</v>
      </c>
      <c r="G118" s="52">
        <f t="shared" si="8"/>
        <v>0</v>
      </c>
      <c r="H118" s="52">
        <f t="shared" si="10"/>
        <v>-9.5496943686157465E-11</v>
      </c>
    </row>
    <row r="119" spans="3:8" x14ac:dyDescent="0.3">
      <c r="C119" s="59" t="str">
        <f t="shared" si="9"/>
        <v xml:space="preserve"> </v>
      </c>
      <c r="D119" s="26" t="b">
        <f t="shared" si="11"/>
        <v>0</v>
      </c>
      <c r="E119" s="52">
        <f t="shared" si="6"/>
        <v>0</v>
      </c>
      <c r="F119" s="52">
        <f t="shared" si="7"/>
        <v>0</v>
      </c>
      <c r="G119" s="52">
        <f t="shared" si="8"/>
        <v>0</v>
      </c>
      <c r="H119" s="52">
        <f t="shared" si="10"/>
        <v>-9.5496943686157465E-11</v>
      </c>
    </row>
    <row r="120" spans="3:8" x14ac:dyDescent="0.3">
      <c r="C120" s="59" t="str">
        <f t="shared" si="9"/>
        <v xml:space="preserve"> </v>
      </c>
      <c r="D120" s="26" t="b">
        <f t="shared" si="11"/>
        <v>0</v>
      </c>
      <c r="E120" s="52">
        <f t="shared" si="6"/>
        <v>0</v>
      </c>
      <c r="F120" s="52">
        <f t="shared" si="7"/>
        <v>0</v>
      </c>
      <c r="G120" s="52">
        <f t="shared" si="8"/>
        <v>0</v>
      </c>
      <c r="H120" s="52">
        <f t="shared" si="10"/>
        <v>-9.5496943686157465E-11</v>
      </c>
    </row>
    <row r="121" spans="3:8" x14ac:dyDescent="0.3">
      <c r="C121" s="59" t="str">
        <f t="shared" si="9"/>
        <v xml:space="preserve"> </v>
      </c>
      <c r="D121" s="26" t="b">
        <f t="shared" si="11"/>
        <v>0</v>
      </c>
      <c r="E121" s="52">
        <f t="shared" si="6"/>
        <v>0</v>
      </c>
      <c r="F121" s="52">
        <f t="shared" si="7"/>
        <v>0</v>
      </c>
      <c r="G121" s="52">
        <f t="shared" si="8"/>
        <v>0</v>
      </c>
      <c r="H121" s="52">
        <f t="shared" si="10"/>
        <v>-9.5496943686157465E-11</v>
      </c>
    </row>
    <row r="122" spans="3:8" x14ac:dyDescent="0.3">
      <c r="C122" s="59" t="str">
        <f t="shared" si="9"/>
        <v xml:space="preserve"> </v>
      </c>
      <c r="D122" s="26" t="b">
        <f t="shared" si="11"/>
        <v>0</v>
      </c>
      <c r="E122" s="52">
        <f t="shared" si="6"/>
        <v>0</v>
      </c>
      <c r="F122" s="52">
        <f t="shared" si="7"/>
        <v>0</v>
      </c>
      <c r="G122" s="52">
        <f t="shared" si="8"/>
        <v>0</v>
      </c>
      <c r="H122" s="52">
        <f t="shared" si="10"/>
        <v>-9.5496943686157465E-11</v>
      </c>
    </row>
    <row r="123" spans="3:8" x14ac:dyDescent="0.3">
      <c r="C123" s="59" t="str">
        <f t="shared" si="9"/>
        <v xml:space="preserve"> </v>
      </c>
      <c r="D123" s="26" t="b">
        <f t="shared" si="11"/>
        <v>0</v>
      </c>
      <c r="E123" s="52">
        <f t="shared" si="6"/>
        <v>0</v>
      </c>
      <c r="F123" s="52">
        <f t="shared" si="7"/>
        <v>0</v>
      </c>
      <c r="G123" s="52">
        <f t="shared" si="8"/>
        <v>0</v>
      </c>
      <c r="H123" s="52">
        <f t="shared" si="10"/>
        <v>-9.5496943686157465E-11</v>
      </c>
    </row>
    <row r="124" spans="3:8" x14ac:dyDescent="0.3">
      <c r="C124" s="59" t="str">
        <f t="shared" si="9"/>
        <v xml:space="preserve"> </v>
      </c>
      <c r="D124" s="26" t="b">
        <f t="shared" si="11"/>
        <v>0</v>
      </c>
      <c r="E124" s="52">
        <f t="shared" si="6"/>
        <v>0</v>
      </c>
      <c r="F124" s="52">
        <f t="shared" si="7"/>
        <v>0</v>
      </c>
      <c r="G124" s="52">
        <f t="shared" si="8"/>
        <v>0</v>
      </c>
      <c r="H124" s="52">
        <f t="shared" si="10"/>
        <v>-9.5496943686157465E-11</v>
      </c>
    </row>
    <row r="125" spans="3:8" x14ac:dyDescent="0.3">
      <c r="C125" s="59" t="str">
        <f t="shared" si="9"/>
        <v xml:space="preserve"> </v>
      </c>
      <c r="D125" s="26" t="b">
        <f t="shared" si="11"/>
        <v>0</v>
      </c>
      <c r="E125" s="52">
        <f t="shared" si="6"/>
        <v>0</v>
      </c>
      <c r="F125" s="52">
        <f t="shared" si="7"/>
        <v>0</v>
      </c>
      <c r="G125" s="52">
        <f t="shared" si="8"/>
        <v>0</v>
      </c>
      <c r="H125" s="52">
        <f t="shared" si="10"/>
        <v>-9.5496943686157465E-11</v>
      </c>
    </row>
    <row r="126" spans="3:8" x14ac:dyDescent="0.3">
      <c r="C126" s="59" t="str">
        <f t="shared" si="9"/>
        <v xml:space="preserve"> </v>
      </c>
      <c r="D126" s="26" t="b">
        <f t="shared" si="11"/>
        <v>0</v>
      </c>
      <c r="E126" s="52">
        <f t="shared" si="6"/>
        <v>0</v>
      </c>
      <c r="F126" s="52">
        <f t="shared" si="7"/>
        <v>0</v>
      </c>
      <c r="G126" s="52">
        <f t="shared" si="8"/>
        <v>0</v>
      </c>
      <c r="H126" s="52">
        <f t="shared" si="10"/>
        <v>-9.5496943686157465E-11</v>
      </c>
    </row>
    <row r="127" spans="3:8" x14ac:dyDescent="0.3">
      <c r="C127" s="59" t="str">
        <f t="shared" si="9"/>
        <v xml:space="preserve"> </v>
      </c>
      <c r="D127" s="26" t="b">
        <f t="shared" si="11"/>
        <v>0</v>
      </c>
      <c r="E127" s="52">
        <f t="shared" si="6"/>
        <v>0</v>
      </c>
      <c r="F127" s="52">
        <f t="shared" si="7"/>
        <v>0</v>
      </c>
      <c r="G127" s="52">
        <f t="shared" si="8"/>
        <v>0</v>
      </c>
      <c r="H127" s="52">
        <f t="shared" si="10"/>
        <v>-9.5496943686157465E-11</v>
      </c>
    </row>
    <row r="128" spans="3:8" x14ac:dyDescent="0.3">
      <c r="C128" s="59" t="str">
        <f t="shared" si="9"/>
        <v xml:space="preserve"> </v>
      </c>
      <c r="D128" s="26"/>
      <c r="E128" s="52"/>
      <c r="F128" s="52"/>
      <c r="G128" s="52"/>
      <c r="H128" s="52"/>
    </row>
    <row r="129" spans="2:8" x14ac:dyDescent="0.3">
      <c r="C129" s="59" t="str">
        <f t="shared" si="9"/>
        <v xml:space="preserve"> </v>
      </c>
      <c r="D129" s="26"/>
      <c r="E129" s="52"/>
      <c r="F129" s="52"/>
      <c r="G129" s="52"/>
      <c r="H129" s="52"/>
    </row>
    <row r="130" spans="2:8" x14ac:dyDescent="0.3">
      <c r="B130" s="94" t="s">
        <v>140</v>
      </c>
      <c r="C130" s="94"/>
      <c r="D130" s="26"/>
      <c r="E130" s="52"/>
      <c r="F130" s="52"/>
      <c r="G130" s="60" t="s">
        <v>114</v>
      </c>
      <c r="H130" s="52"/>
    </row>
    <row r="131" spans="2:8" x14ac:dyDescent="0.3">
      <c r="C131" s="59" t="str">
        <f t="shared" si="9"/>
        <v xml:space="preserve"> </v>
      </c>
      <c r="D131" s="26"/>
      <c r="E131" s="52"/>
      <c r="F131" s="52"/>
      <c r="G131" s="52"/>
      <c r="H131" s="52"/>
    </row>
    <row r="132" spans="2:8" x14ac:dyDescent="0.3">
      <c r="C132" s="59" t="str">
        <f t="shared" si="9"/>
        <v xml:space="preserve"> </v>
      </c>
      <c r="D132" s="26"/>
      <c r="E132" s="52"/>
      <c r="F132" s="52"/>
      <c r="G132" s="52"/>
      <c r="H132" s="52"/>
    </row>
    <row r="133" spans="2:8" x14ac:dyDescent="0.3">
      <c r="C133" s="59" t="str">
        <f t="shared" si="9"/>
        <v xml:space="preserve"> </v>
      </c>
      <c r="D133" s="26"/>
      <c r="E133" s="52"/>
      <c r="F133" s="52"/>
      <c r="G133" s="52"/>
      <c r="H133" s="52"/>
    </row>
    <row r="134" spans="2:8" x14ac:dyDescent="0.3">
      <c r="C134" s="59" t="str">
        <f t="shared" si="9"/>
        <v xml:space="preserve"> </v>
      </c>
      <c r="D134" s="26"/>
      <c r="E134" s="52"/>
      <c r="F134" s="52"/>
      <c r="G134" s="52"/>
      <c r="H134" s="52"/>
    </row>
    <row r="135" spans="2:8" x14ac:dyDescent="0.3">
      <c r="C135" s="59" t="str">
        <f t="shared" si="9"/>
        <v xml:space="preserve"> </v>
      </c>
      <c r="D135" s="26"/>
      <c r="E135" s="52"/>
      <c r="F135" s="52"/>
      <c r="G135" s="52"/>
      <c r="H135" s="52"/>
    </row>
    <row r="136" spans="2:8" x14ac:dyDescent="0.3">
      <c r="C136" s="59" t="str">
        <f t="shared" si="9"/>
        <v xml:space="preserve"> </v>
      </c>
      <c r="D136" s="26"/>
      <c r="E136" s="52"/>
      <c r="F136" s="52"/>
      <c r="G136" s="52"/>
      <c r="H136" s="52"/>
    </row>
    <row r="137" spans="2:8" x14ac:dyDescent="0.3">
      <c r="C137" s="59" t="str">
        <f t="shared" si="9"/>
        <v xml:space="preserve"> </v>
      </c>
      <c r="D137" s="26"/>
      <c r="E137" s="52"/>
      <c r="F137" s="52"/>
      <c r="G137" s="52"/>
      <c r="H137" s="52"/>
    </row>
    <row r="138" spans="2:8" x14ac:dyDescent="0.3">
      <c r="C138" s="59" t="str">
        <f t="shared" si="9"/>
        <v xml:space="preserve"> </v>
      </c>
      <c r="D138" s="26"/>
      <c r="E138" s="52"/>
      <c r="F138" s="52"/>
      <c r="G138" s="52"/>
      <c r="H138" s="52"/>
    </row>
    <row r="139" spans="2:8" x14ac:dyDescent="0.3">
      <c r="C139" s="59" t="str">
        <f t="shared" si="9"/>
        <v xml:space="preserve"> </v>
      </c>
      <c r="D139" s="26"/>
      <c r="E139" s="52"/>
      <c r="F139" s="52"/>
      <c r="G139" s="52"/>
      <c r="H139" s="52"/>
    </row>
    <row r="140" spans="2:8" x14ac:dyDescent="0.3">
      <c r="C140" s="59" t="str">
        <f t="shared" si="9"/>
        <v xml:space="preserve"> </v>
      </c>
      <c r="D140" s="26"/>
      <c r="E140" s="52"/>
      <c r="F140" s="52"/>
      <c r="G140" s="52"/>
      <c r="H140" s="52"/>
    </row>
    <row r="141" spans="2:8" x14ac:dyDescent="0.3">
      <c r="C141" s="59" t="str">
        <f t="shared" si="9"/>
        <v xml:space="preserve"> </v>
      </c>
      <c r="D141" s="26"/>
      <c r="E141" s="52"/>
      <c r="F141" s="52"/>
      <c r="G141" s="52"/>
      <c r="H141" s="52"/>
    </row>
    <row r="142" spans="2:8" x14ac:dyDescent="0.3">
      <c r="C142" s="59" t="str">
        <f t="shared" si="9"/>
        <v xml:space="preserve"> </v>
      </c>
      <c r="D142" s="26"/>
      <c r="E142" s="52"/>
      <c r="F142" s="52"/>
      <c r="G142" s="52"/>
      <c r="H142" s="52"/>
    </row>
    <row r="143" spans="2:8" x14ac:dyDescent="0.3">
      <c r="C143" s="59" t="str">
        <f t="shared" si="9"/>
        <v xml:space="preserve"> </v>
      </c>
      <c r="D143" s="26"/>
      <c r="E143" s="52"/>
      <c r="F143" s="52"/>
      <c r="G143" s="52"/>
      <c r="H143" s="52"/>
    </row>
    <row r="144" spans="2:8" x14ac:dyDescent="0.3">
      <c r="C144" s="59" t="str">
        <f t="shared" si="9"/>
        <v xml:space="preserve"> </v>
      </c>
      <c r="D144" s="26"/>
      <c r="E144" s="52"/>
      <c r="F144" s="52"/>
      <c r="G144" s="52"/>
      <c r="H144" s="52"/>
    </row>
    <row r="145" spans="3:8" x14ac:dyDescent="0.3">
      <c r="C145" s="59" t="str">
        <f t="shared" si="9"/>
        <v xml:space="preserve"> </v>
      </c>
      <c r="D145" s="26"/>
      <c r="E145" s="52"/>
      <c r="F145" s="52"/>
      <c r="G145" s="52"/>
      <c r="H145" s="52"/>
    </row>
    <row r="146" spans="3:8" x14ac:dyDescent="0.3">
      <c r="C146" s="59" t="str">
        <f t="shared" si="9"/>
        <v xml:space="preserve"> </v>
      </c>
      <c r="D146" s="26"/>
      <c r="E146" s="52"/>
      <c r="F146" s="52"/>
      <c r="G146" s="52"/>
      <c r="H146" s="52"/>
    </row>
    <row r="147" spans="3:8" x14ac:dyDescent="0.3">
      <c r="C147" s="59" t="str">
        <f t="shared" si="9"/>
        <v xml:space="preserve"> </v>
      </c>
      <c r="D147" s="26"/>
      <c r="E147" s="52"/>
      <c r="F147" s="52"/>
      <c r="G147" s="52"/>
      <c r="H147" s="52"/>
    </row>
    <row r="148" spans="3:8" x14ac:dyDescent="0.3">
      <c r="C148" s="59" t="str">
        <f t="shared" si="9"/>
        <v xml:space="preserve"> </v>
      </c>
      <c r="D148" s="26"/>
      <c r="E148" s="52"/>
      <c r="F148" s="52"/>
      <c r="G148" s="52"/>
      <c r="H148" s="52"/>
    </row>
    <row r="149" spans="3:8" x14ac:dyDescent="0.3">
      <c r="C149" s="59" t="str">
        <f t="shared" si="9"/>
        <v xml:space="preserve"> </v>
      </c>
      <c r="D149" s="26"/>
      <c r="E149" s="52"/>
      <c r="F149" s="52"/>
      <c r="G149" s="52"/>
      <c r="H149" s="52"/>
    </row>
    <row r="150" spans="3:8" x14ac:dyDescent="0.3">
      <c r="C150" s="59" t="str">
        <f t="shared" si="9"/>
        <v xml:space="preserve"> </v>
      </c>
      <c r="D150" s="26"/>
      <c r="E150" s="52"/>
      <c r="F150" s="52"/>
      <c r="G150" s="52"/>
      <c r="H150" s="52"/>
    </row>
    <row r="151" spans="3:8" x14ac:dyDescent="0.3">
      <c r="C151" s="59" t="str">
        <f t="shared" si="9"/>
        <v xml:space="preserve"> </v>
      </c>
      <c r="D151" s="26"/>
      <c r="E151" s="52"/>
      <c r="F151" s="52"/>
      <c r="G151" s="52"/>
      <c r="H151" s="52"/>
    </row>
    <row r="152" spans="3:8" x14ac:dyDescent="0.3">
      <c r="C152" s="59" t="str">
        <f t="shared" si="9"/>
        <v xml:space="preserve"> </v>
      </c>
      <c r="D152" s="26"/>
      <c r="E152" s="52"/>
      <c r="F152" s="52"/>
      <c r="G152" s="52"/>
      <c r="H152" s="52"/>
    </row>
    <row r="153" spans="3:8" x14ac:dyDescent="0.3">
      <c r="C153" s="59" t="str">
        <f t="shared" si="9"/>
        <v xml:space="preserve"> </v>
      </c>
      <c r="D153" s="26"/>
      <c r="E153" s="52"/>
      <c r="F153" s="52"/>
      <c r="G153" s="52"/>
      <c r="H153" s="52"/>
    </row>
    <row r="154" spans="3:8" x14ac:dyDescent="0.3">
      <c r="C154" s="59" t="str">
        <f t="shared" si="9"/>
        <v xml:space="preserve"> </v>
      </c>
      <c r="D154" s="26"/>
      <c r="E154" s="52"/>
      <c r="F154" s="52"/>
      <c r="G154" s="52"/>
      <c r="H154" s="52"/>
    </row>
    <row r="155" spans="3:8" x14ac:dyDescent="0.3">
      <c r="C155" s="59" t="str">
        <f t="shared" si="9"/>
        <v xml:space="preserve"> </v>
      </c>
      <c r="D155" s="26"/>
      <c r="E155" s="52"/>
      <c r="F155" s="52"/>
      <c r="G155" s="52"/>
      <c r="H155" s="52"/>
    </row>
    <row r="156" spans="3:8" x14ac:dyDescent="0.3">
      <c r="C156" s="59" t="str">
        <f t="shared" si="9"/>
        <v xml:space="preserve"> </v>
      </c>
      <c r="D156" s="26"/>
      <c r="E156" s="52"/>
      <c r="F156" s="52"/>
      <c r="G156" s="52"/>
      <c r="H156" s="52"/>
    </row>
    <row r="157" spans="3:8" x14ac:dyDescent="0.3">
      <c r="C157" s="59" t="str">
        <f t="shared" si="9"/>
        <v xml:space="preserve"> </v>
      </c>
      <c r="D157" s="26"/>
      <c r="E157" s="52"/>
      <c r="F157" s="52"/>
      <c r="G157" s="52"/>
      <c r="H157" s="52"/>
    </row>
    <row r="158" spans="3:8" x14ac:dyDescent="0.3">
      <c r="C158" s="59" t="str">
        <f t="shared" si="9"/>
        <v xml:space="preserve"> </v>
      </c>
      <c r="D158" s="26"/>
      <c r="E158" s="52"/>
      <c r="F158" s="52"/>
      <c r="G158" s="52"/>
      <c r="H158" s="52"/>
    </row>
    <row r="159" spans="3:8" x14ac:dyDescent="0.3">
      <c r="C159" s="59" t="str">
        <f t="shared" si="9"/>
        <v xml:space="preserve"> </v>
      </c>
      <c r="D159" s="26"/>
      <c r="E159" s="52"/>
      <c r="F159" s="52"/>
      <c r="G159" s="52"/>
      <c r="H159" s="52"/>
    </row>
    <row r="160" spans="3:8" x14ac:dyDescent="0.3">
      <c r="C160" s="59" t="str">
        <f t="shared" si="9"/>
        <v xml:space="preserve"> </v>
      </c>
      <c r="D160" s="26"/>
      <c r="E160" s="52"/>
      <c r="F160" s="52"/>
      <c r="G160" s="52"/>
      <c r="H160" s="52"/>
    </row>
    <row r="161" spans="3:8" x14ac:dyDescent="0.3">
      <c r="C161" s="59" t="str">
        <f t="shared" si="9"/>
        <v xml:space="preserve"> </v>
      </c>
      <c r="D161" s="26"/>
      <c r="E161" s="52"/>
      <c r="F161" s="52"/>
      <c r="G161" s="52"/>
      <c r="H161" s="52"/>
    </row>
    <row r="162" spans="3:8" x14ac:dyDescent="0.3">
      <c r="C162" s="59" t="str">
        <f t="shared" ref="C162:C225" si="12">+IF(E162&gt;0,EOMONTH(C161,1)," ")</f>
        <v xml:space="preserve"> </v>
      </c>
      <c r="D162" s="26"/>
      <c r="E162" s="52"/>
      <c r="F162" s="52"/>
      <c r="G162" s="52"/>
      <c r="H162" s="52"/>
    </row>
    <row r="163" spans="3:8" x14ac:dyDescent="0.3">
      <c r="C163" s="59" t="str">
        <f t="shared" si="12"/>
        <v xml:space="preserve"> </v>
      </c>
      <c r="D163" s="26"/>
      <c r="E163" s="52"/>
      <c r="F163" s="52"/>
      <c r="G163" s="52"/>
      <c r="H163" s="52"/>
    </row>
    <row r="164" spans="3:8" x14ac:dyDescent="0.3">
      <c r="C164" s="59" t="str">
        <f t="shared" si="12"/>
        <v xml:space="preserve"> </v>
      </c>
      <c r="D164" s="26"/>
      <c r="E164" s="52"/>
      <c r="F164" s="52"/>
      <c r="G164" s="52"/>
      <c r="H164" s="52"/>
    </row>
    <row r="165" spans="3:8" x14ac:dyDescent="0.3">
      <c r="C165" s="59" t="str">
        <f t="shared" si="12"/>
        <v xml:space="preserve"> </v>
      </c>
      <c r="D165" s="26"/>
      <c r="E165" s="52"/>
      <c r="F165" s="52"/>
      <c r="G165" s="52"/>
      <c r="H165" s="52"/>
    </row>
    <row r="166" spans="3:8" x14ac:dyDescent="0.3">
      <c r="C166" s="59" t="str">
        <f t="shared" si="12"/>
        <v xml:space="preserve"> </v>
      </c>
      <c r="D166" s="26"/>
      <c r="E166" s="52"/>
      <c r="F166" s="52"/>
      <c r="G166" s="52"/>
      <c r="H166" s="52"/>
    </row>
    <row r="167" spans="3:8" x14ac:dyDescent="0.3">
      <c r="C167" s="59" t="str">
        <f t="shared" si="12"/>
        <v xml:space="preserve"> </v>
      </c>
      <c r="D167" s="26"/>
      <c r="E167" s="52"/>
      <c r="F167" s="52"/>
      <c r="G167" s="52"/>
      <c r="H167" s="52"/>
    </row>
    <row r="168" spans="3:8" x14ac:dyDescent="0.3">
      <c r="C168" s="59" t="str">
        <f t="shared" si="12"/>
        <v xml:space="preserve"> </v>
      </c>
      <c r="D168" s="26"/>
      <c r="E168" s="52"/>
      <c r="F168" s="52"/>
      <c r="G168" s="52"/>
      <c r="H168" s="52"/>
    </row>
    <row r="169" spans="3:8" x14ac:dyDescent="0.3">
      <c r="C169" s="59" t="str">
        <f t="shared" si="12"/>
        <v xml:space="preserve"> </v>
      </c>
      <c r="D169" s="26"/>
      <c r="E169" s="52"/>
      <c r="F169" s="52"/>
      <c r="G169" s="52"/>
      <c r="H169" s="52"/>
    </row>
    <row r="170" spans="3:8" x14ac:dyDescent="0.3">
      <c r="C170" s="59" t="str">
        <f t="shared" si="12"/>
        <v xml:space="preserve"> </v>
      </c>
      <c r="D170" s="26"/>
      <c r="E170" s="52"/>
      <c r="F170" s="52"/>
      <c r="G170" s="52"/>
      <c r="H170" s="52"/>
    </row>
    <row r="171" spans="3:8" x14ac:dyDescent="0.3">
      <c r="C171" s="59" t="str">
        <f t="shared" si="12"/>
        <v xml:space="preserve"> </v>
      </c>
      <c r="D171" s="26"/>
      <c r="E171" s="52"/>
      <c r="F171" s="52"/>
      <c r="G171" s="52"/>
      <c r="H171" s="52"/>
    </row>
    <row r="172" spans="3:8" x14ac:dyDescent="0.3">
      <c r="C172" s="59" t="str">
        <f t="shared" si="12"/>
        <v xml:space="preserve"> </v>
      </c>
      <c r="D172" s="26"/>
      <c r="E172" s="52"/>
      <c r="F172" s="52"/>
      <c r="G172" s="52"/>
      <c r="H172" s="52"/>
    </row>
    <row r="173" spans="3:8" x14ac:dyDescent="0.3">
      <c r="C173" s="59" t="str">
        <f t="shared" si="12"/>
        <v xml:space="preserve"> </v>
      </c>
      <c r="D173" s="26"/>
      <c r="E173" s="52"/>
      <c r="F173" s="52"/>
      <c r="G173" s="52"/>
      <c r="H173" s="52"/>
    </row>
    <row r="174" spans="3:8" x14ac:dyDescent="0.3">
      <c r="C174" s="59" t="str">
        <f t="shared" si="12"/>
        <v xml:space="preserve"> </v>
      </c>
      <c r="D174" s="26"/>
      <c r="E174" s="52"/>
      <c r="F174" s="52"/>
      <c r="G174" s="52"/>
      <c r="H174" s="52"/>
    </row>
    <row r="175" spans="3:8" x14ac:dyDescent="0.3">
      <c r="C175" s="59" t="str">
        <f t="shared" si="12"/>
        <v xml:space="preserve"> </v>
      </c>
      <c r="D175" s="26"/>
      <c r="E175" s="52"/>
      <c r="F175" s="52"/>
      <c r="G175" s="52"/>
      <c r="H175" s="52"/>
    </row>
    <row r="176" spans="3:8" x14ac:dyDescent="0.3">
      <c r="C176" s="59" t="str">
        <f t="shared" si="12"/>
        <v xml:space="preserve"> </v>
      </c>
      <c r="D176" s="26"/>
      <c r="E176" s="52"/>
      <c r="F176" s="52"/>
      <c r="G176" s="52"/>
      <c r="H176" s="52"/>
    </row>
    <row r="177" spans="3:8" x14ac:dyDescent="0.3">
      <c r="C177" s="59" t="str">
        <f t="shared" si="12"/>
        <v xml:space="preserve"> </v>
      </c>
      <c r="D177" s="26"/>
      <c r="E177" s="52"/>
      <c r="F177" s="52"/>
      <c r="G177" s="52"/>
      <c r="H177" s="52"/>
    </row>
    <row r="178" spans="3:8" x14ac:dyDescent="0.3">
      <c r="C178" s="59" t="str">
        <f t="shared" si="12"/>
        <v xml:space="preserve"> </v>
      </c>
      <c r="D178" s="26"/>
      <c r="E178" s="52"/>
      <c r="F178" s="52"/>
      <c r="G178" s="52"/>
      <c r="H178" s="52"/>
    </row>
    <row r="179" spans="3:8" x14ac:dyDescent="0.3">
      <c r="C179" s="59" t="str">
        <f t="shared" si="12"/>
        <v xml:space="preserve"> </v>
      </c>
      <c r="D179" s="26"/>
      <c r="E179" s="52"/>
      <c r="F179" s="52"/>
      <c r="G179" s="52"/>
      <c r="H179" s="52"/>
    </row>
    <row r="180" spans="3:8" x14ac:dyDescent="0.3">
      <c r="C180" s="59" t="str">
        <f t="shared" si="12"/>
        <v xml:space="preserve"> </v>
      </c>
      <c r="D180" s="26"/>
      <c r="E180" s="52"/>
      <c r="F180" s="52"/>
      <c r="G180" s="52"/>
      <c r="H180" s="52"/>
    </row>
    <row r="181" spans="3:8" x14ac:dyDescent="0.3">
      <c r="C181" s="59" t="str">
        <f t="shared" si="12"/>
        <v xml:space="preserve"> </v>
      </c>
      <c r="D181" s="26"/>
      <c r="E181" s="52"/>
      <c r="F181" s="52"/>
      <c r="G181" s="52"/>
      <c r="H181" s="52"/>
    </row>
    <row r="182" spans="3:8" x14ac:dyDescent="0.3">
      <c r="C182" s="59" t="str">
        <f t="shared" si="12"/>
        <v xml:space="preserve"> </v>
      </c>
      <c r="D182" s="26"/>
      <c r="E182" s="52"/>
      <c r="F182" s="52"/>
      <c r="G182" s="52"/>
      <c r="H182" s="52"/>
    </row>
    <row r="183" spans="3:8" x14ac:dyDescent="0.3">
      <c r="C183" s="59" t="str">
        <f t="shared" si="12"/>
        <v xml:space="preserve"> </v>
      </c>
      <c r="D183" s="26"/>
      <c r="E183" s="52"/>
      <c r="F183" s="52"/>
      <c r="G183" s="52"/>
      <c r="H183" s="52"/>
    </row>
    <row r="184" spans="3:8" x14ac:dyDescent="0.3">
      <c r="C184" s="59" t="str">
        <f t="shared" si="12"/>
        <v xml:space="preserve"> </v>
      </c>
      <c r="D184" s="26"/>
      <c r="E184" s="52"/>
      <c r="F184" s="52"/>
      <c r="G184" s="52"/>
      <c r="H184" s="52"/>
    </row>
    <row r="185" spans="3:8" x14ac:dyDescent="0.3">
      <c r="C185" s="59" t="str">
        <f t="shared" si="12"/>
        <v xml:space="preserve"> </v>
      </c>
      <c r="D185" s="26"/>
      <c r="E185" s="52"/>
      <c r="F185" s="52"/>
      <c r="G185" s="52"/>
      <c r="H185" s="52"/>
    </row>
    <row r="186" spans="3:8" x14ac:dyDescent="0.3">
      <c r="C186" s="59" t="str">
        <f t="shared" si="12"/>
        <v xml:space="preserve"> </v>
      </c>
      <c r="D186" s="26"/>
      <c r="E186" s="52"/>
      <c r="F186" s="52"/>
      <c r="G186" s="52"/>
      <c r="H186" s="52"/>
    </row>
    <row r="187" spans="3:8" x14ac:dyDescent="0.3">
      <c r="C187" s="59" t="str">
        <f t="shared" si="12"/>
        <v xml:space="preserve"> </v>
      </c>
      <c r="D187" s="26"/>
      <c r="E187" s="52"/>
      <c r="F187" s="52"/>
      <c r="G187" s="52"/>
      <c r="H187" s="52"/>
    </row>
    <row r="188" spans="3:8" x14ac:dyDescent="0.3">
      <c r="C188" s="59" t="str">
        <f t="shared" si="12"/>
        <v xml:space="preserve"> </v>
      </c>
      <c r="D188" s="26"/>
      <c r="E188" s="52"/>
      <c r="F188" s="52"/>
      <c r="G188" s="52"/>
      <c r="H188" s="52"/>
    </row>
    <row r="189" spans="3:8" x14ac:dyDescent="0.3">
      <c r="C189" s="59" t="str">
        <f t="shared" si="12"/>
        <v xml:space="preserve"> </v>
      </c>
      <c r="D189" s="26"/>
      <c r="E189" s="52"/>
      <c r="F189" s="52"/>
      <c r="G189" s="52"/>
      <c r="H189" s="52"/>
    </row>
    <row r="190" spans="3:8" x14ac:dyDescent="0.3">
      <c r="C190" s="59" t="str">
        <f t="shared" si="12"/>
        <v xml:space="preserve"> </v>
      </c>
      <c r="D190" s="26"/>
      <c r="E190" s="52"/>
      <c r="F190" s="52"/>
      <c r="G190" s="52"/>
      <c r="H190" s="52"/>
    </row>
    <row r="191" spans="3:8" x14ac:dyDescent="0.3">
      <c r="C191" s="59" t="str">
        <f t="shared" si="12"/>
        <v xml:space="preserve"> </v>
      </c>
      <c r="D191" s="26"/>
      <c r="E191" s="52"/>
      <c r="F191" s="52"/>
      <c r="G191" s="52"/>
      <c r="H191" s="52"/>
    </row>
    <row r="192" spans="3:8" x14ac:dyDescent="0.3">
      <c r="C192" s="59" t="str">
        <f t="shared" si="12"/>
        <v xml:space="preserve"> </v>
      </c>
      <c r="D192" s="26"/>
      <c r="E192" s="52"/>
      <c r="F192" s="52"/>
      <c r="G192" s="52"/>
      <c r="H192" s="52"/>
    </row>
    <row r="193" spans="3:8" x14ac:dyDescent="0.3">
      <c r="C193" s="59" t="str">
        <f t="shared" si="12"/>
        <v xml:space="preserve"> </v>
      </c>
      <c r="D193" s="26"/>
      <c r="E193" s="52"/>
      <c r="F193" s="52"/>
      <c r="G193" s="52"/>
      <c r="H193" s="52"/>
    </row>
    <row r="194" spans="3:8" x14ac:dyDescent="0.3">
      <c r="C194" s="59" t="str">
        <f t="shared" si="12"/>
        <v xml:space="preserve"> </v>
      </c>
      <c r="D194" s="26"/>
      <c r="E194" s="52"/>
      <c r="F194" s="52"/>
      <c r="G194" s="52"/>
      <c r="H194" s="52"/>
    </row>
    <row r="195" spans="3:8" x14ac:dyDescent="0.3">
      <c r="C195" s="59" t="str">
        <f t="shared" si="12"/>
        <v xml:space="preserve"> </v>
      </c>
      <c r="D195" s="26"/>
      <c r="E195" s="52"/>
      <c r="F195" s="52"/>
      <c r="G195" s="52"/>
      <c r="H195" s="52"/>
    </row>
    <row r="196" spans="3:8" x14ac:dyDescent="0.3">
      <c r="C196" s="59" t="str">
        <f t="shared" si="12"/>
        <v xml:space="preserve"> </v>
      </c>
      <c r="D196" s="26"/>
      <c r="E196" s="52"/>
      <c r="F196" s="52"/>
      <c r="G196" s="52"/>
      <c r="H196" s="52"/>
    </row>
    <row r="197" spans="3:8" x14ac:dyDescent="0.3">
      <c r="C197" s="59" t="str">
        <f t="shared" si="12"/>
        <v xml:space="preserve"> </v>
      </c>
      <c r="D197" s="26"/>
      <c r="E197" s="52"/>
      <c r="F197" s="52"/>
      <c r="G197" s="52"/>
      <c r="H197" s="52"/>
    </row>
    <row r="198" spans="3:8" x14ac:dyDescent="0.3">
      <c r="C198" s="59" t="str">
        <f t="shared" si="12"/>
        <v xml:space="preserve"> </v>
      </c>
      <c r="D198" s="26"/>
      <c r="E198" s="52"/>
      <c r="F198" s="52"/>
      <c r="G198" s="52"/>
      <c r="H198" s="52"/>
    </row>
    <row r="199" spans="3:8" x14ac:dyDescent="0.3">
      <c r="C199" s="59" t="str">
        <f t="shared" si="12"/>
        <v xml:space="preserve"> </v>
      </c>
      <c r="D199" s="26"/>
      <c r="E199" s="52"/>
      <c r="F199" s="52"/>
      <c r="G199" s="52"/>
      <c r="H199" s="52"/>
    </row>
    <row r="200" spans="3:8" x14ac:dyDescent="0.3">
      <c r="C200" s="59" t="str">
        <f t="shared" si="12"/>
        <v xml:space="preserve"> </v>
      </c>
      <c r="D200" s="26"/>
      <c r="E200" s="52"/>
      <c r="F200" s="52"/>
      <c r="G200" s="52"/>
      <c r="H200" s="52"/>
    </row>
    <row r="201" spans="3:8" x14ac:dyDescent="0.3">
      <c r="C201" s="59" t="str">
        <f t="shared" si="12"/>
        <v xml:space="preserve"> </v>
      </c>
      <c r="D201" s="26"/>
      <c r="E201" s="52"/>
      <c r="F201" s="52"/>
      <c r="G201" s="52"/>
      <c r="H201" s="52"/>
    </row>
    <row r="202" spans="3:8" x14ac:dyDescent="0.3">
      <c r="C202" s="59" t="str">
        <f t="shared" si="12"/>
        <v xml:space="preserve"> </v>
      </c>
      <c r="D202" s="26"/>
      <c r="E202" s="52"/>
      <c r="F202" s="52"/>
      <c r="G202" s="52"/>
      <c r="H202" s="52"/>
    </row>
    <row r="203" spans="3:8" x14ac:dyDescent="0.3">
      <c r="C203" s="59" t="str">
        <f t="shared" si="12"/>
        <v xml:space="preserve"> </v>
      </c>
      <c r="D203" s="26"/>
      <c r="E203" s="52"/>
      <c r="F203" s="52"/>
      <c r="G203" s="52"/>
      <c r="H203" s="52"/>
    </row>
    <row r="204" spans="3:8" x14ac:dyDescent="0.3">
      <c r="C204" s="59" t="str">
        <f t="shared" si="12"/>
        <v xml:space="preserve"> </v>
      </c>
      <c r="D204" s="26"/>
      <c r="E204" s="52"/>
      <c r="F204" s="52"/>
      <c r="G204" s="52"/>
      <c r="H204" s="52"/>
    </row>
    <row r="205" spans="3:8" x14ac:dyDescent="0.3">
      <c r="C205" s="59" t="str">
        <f t="shared" si="12"/>
        <v xml:space="preserve"> </v>
      </c>
      <c r="D205" s="26"/>
      <c r="E205" s="52"/>
      <c r="F205" s="52"/>
      <c r="G205" s="52"/>
      <c r="H205" s="52"/>
    </row>
    <row r="206" spans="3:8" x14ac:dyDescent="0.3">
      <c r="C206" s="59" t="str">
        <f t="shared" si="12"/>
        <v xml:space="preserve"> </v>
      </c>
      <c r="D206" s="26"/>
      <c r="E206" s="52"/>
      <c r="F206" s="52"/>
      <c r="G206" s="52"/>
      <c r="H206" s="52"/>
    </row>
    <row r="207" spans="3:8" x14ac:dyDescent="0.3">
      <c r="C207" s="59" t="str">
        <f t="shared" si="12"/>
        <v xml:space="preserve"> </v>
      </c>
      <c r="D207" s="26"/>
      <c r="E207" s="52"/>
      <c r="F207" s="52"/>
      <c r="G207" s="52"/>
      <c r="H207" s="52"/>
    </row>
    <row r="208" spans="3:8" x14ac:dyDescent="0.3">
      <c r="C208" s="59" t="str">
        <f t="shared" si="12"/>
        <v xml:space="preserve"> </v>
      </c>
      <c r="D208" s="26"/>
      <c r="E208" s="52"/>
      <c r="F208" s="52"/>
      <c r="G208" s="52"/>
      <c r="H208" s="52"/>
    </row>
    <row r="209" spans="3:8" x14ac:dyDescent="0.3">
      <c r="C209" s="59" t="str">
        <f t="shared" si="12"/>
        <v xml:space="preserve"> </v>
      </c>
      <c r="D209" s="26"/>
      <c r="E209" s="52"/>
      <c r="F209" s="52"/>
      <c r="G209" s="52"/>
      <c r="H209" s="52"/>
    </row>
    <row r="210" spans="3:8" x14ac:dyDescent="0.3">
      <c r="C210" s="59" t="str">
        <f t="shared" si="12"/>
        <v xml:space="preserve"> </v>
      </c>
      <c r="D210" s="26"/>
      <c r="E210" s="52"/>
      <c r="F210" s="52"/>
      <c r="G210" s="52"/>
      <c r="H210" s="52"/>
    </row>
    <row r="211" spans="3:8" x14ac:dyDescent="0.3">
      <c r="C211" s="59" t="str">
        <f t="shared" si="12"/>
        <v xml:space="preserve"> </v>
      </c>
      <c r="D211" s="26"/>
      <c r="E211" s="52"/>
      <c r="F211" s="52"/>
      <c r="G211" s="52"/>
      <c r="H211" s="52"/>
    </row>
    <row r="212" spans="3:8" x14ac:dyDescent="0.3">
      <c r="C212" s="59" t="str">
        <f t="shared" si="12"/>
        <v xml:space="preserve"> </v>
      </c>
      <c r="D212" s="26"/>
      <c r="E212" s="52"/>
      <c r="F212" s="52"/>
      <c r="G212" s="52"/>
      <c r="H212" s="52"/>
    </row>
    <row r="213" spans="3:8" x14ac:dyDescent="0.3">
      <c r="C213" s="59" t="str">
        <f t="shared" si="12"/>
        <v xml:space="preserve"> </v>
      </c>
      <c r="D213" s="26"/>
      <c r="E213" s="52"/>
      <c r="F213" s="52"/>
      <c r="G213" s="52"/>
      <c r="H213" s="52"/>
    </row>
    <row r="214" spans="3:8" x14ac:dyDescent="0.3">
      <c r="C214" s="59" t="str">
        <f t="shared" si="12"/>
        <v xml:space="preserve"> </v>
      </c>
      <c r="D214" s="26"/>
      <c r="E214" s="52"/>
      <c r="F214" s="52"/>
      <c r="G214" s="52"/>
      <c r="H214" s="52"/>
    </row>
    <row r="215" spans="3:8" x14ac:dyDescent="0.3">
      <c r="C215" s="59" t="str">
        <f t="shared" si="12"/>
        <v xml:space="preserve"> </v>
      </c>
      <c r="D215" s="26"/>
      <c r="E215" s="52"/>
      <c r="F215" s="52"/>
      <c r="G215" s="52"/>
      <c r="H215" s="52"/>
    </row>
    <row r="216" spans="3:8" x14ac:dyDescent="0.3">
      <c r="C216" s="59" t="str">
        <f t="shared" si="12"/>
        <v xml:space="preserve"> </v>
      </c>
      <c r="D216" s="26"/>
      <c r="E216" s="52"/>
      <c r="F216" s="52"/>
      <c r="G216" s="52"/>
      <c r="H216" s="52"/>
    </row>
    <row r="217" spans="3:8" x14ac:dyDescent="0.3">
      <c r="C217" s="59" t="str">
        <f t="shared" si="12"/>
        <v xml:space="preserve"> </v>
      </c>
      <c r="D217" s="26"/>
      <c r="E217" s="52"/>
      <c r="F217" s="52"/>
      <c r="G217" s="52"/>
      <c r="H217" s="52"/>
    </row>
    <row r="218" spans="3:8" x14ac:dyDescent="0.3">
      <c r="C218" s="59" t="str">
        <f t="shared" si="12"/>
        <v xml:space="preserve"> </v>
      </c>
      <c r="D218" s="26"/>
      <c r="E218" s="52"/>
      <c r="F218" s="52"/>
      <c r="G218" s="52"/>
      <c r="H218" s="52"/>
    </row>
    <row r="219" spans="3:8" x14ac:dyDescent="0.3">
      <c r="C219" s="59" t="str">
        <f t="shared" si="12"/>
        <v xml:space="preserve"> </v>
      </c>
      <c r="D219" s="26"/>
      <c r="E219" s="52"/>
      <c r="F219" s="52"/>
      <c r="G219" s="52"/>
      <c r="H219" s="52"/>
    </row>
    <row r="220" spans="3:8" x14ac:dyDescent="0.3">
      <c r="C220" s="59" t="str">
        <f t="shared" si="12"/>
        <v xml:space="preserve"> </v>
      </c>
      <c r="D220" s="26"/>
      <c r="E220" s="52"/>
      <c r="F220" s="52"/>
      <c r="G220" s="52"/>
      <c r="H220" s="52"/>
    </row>
    <row r="221" spans="3:8" x14ac:dyDescent="0.3">
      <c r="C221" s="59" t="str">
        <f t="shared" si="12"/>
        <v xml:space="preserve"> </v>
      </c>
      <c r="D221" s="26"/>
      <c r="E221" s="52"/>
      <c r="F221" s="52"/>
      <c r="G221" s="52"/>
      <c r="H221" s="52"/>
    </row>
    <row r="222" spans="3:8" x14ac:dyDescent="0.3">
      <c r="C222" s="59" t="str">
        <f t="shared" si="12"/>
        <v xml:space="preserve"> </v>
      </c>
      <c r="D222" s="26"/>
      <c r="E222" s="52"/>
      <c r="F222" s="52"/>
      <c r="G222" s="52"/>
      <c r="H222" s="52"/>
    </row>
    <row r="223" spans="3:8" x14ac:dyDescent="0.3">
      <c r="C223" s="59" t="str">
        <f t="shared" si="12"/>
        <v xml:space="preserve"> </v>
      </c>
      <c r="D223" s="26"/>
      <c r="E223" s="52"/>
      <c r="F223" s="52"/>
      <c r="G223" s="52"/>
      <c r="H223" s="52"/>
    </row>
    <row r="224" spans="3:8" x14ac:dyDescent="0.3">
      <c r="C224" s="59" t="str">
        <f t="shared" si="12"/>
        <v xml:space="preserve"> </v>
      </c>
      <c r="D224" s="26"/>
      <c r="E224" s="52"/>
      <c r="F224" s="52"/>
      <c r="G224" s="52"/>
      <c r="H224" s="52"/>
    </row>
    <row r="225" spans="3:8" x14ac:dyDescent="0.3">
      <c r="C225" s="59" t="str">
        <f t="shared" si="12"/>
        <v xml:space="preserve"> </v>
      </c>
      <c r="D225" s="26"/>
      <c r="E225" s="52"/>
      <c r="F225" s="52"/>
      <c r="G225" s="52"/>
      <c r="H225" s="52"/>
    </row>
    <row r="226" spans="3:8" x14ac:dyDescent="0.3">
      <c r="C226" s="59" t="str">
        <f t="shared" ref="C226:C264" si="13">+IF(E226&gt;0,EOMONTH(C225,1)," ")</f>
        <v xml:space="preserve"> </v>
      </c>
      <c r="D226" s="26"/>
      <c r="E226" s="52"/>
      <c r="F226" s="52"/>
      <c r="G226" s="52"/>
      <c r="H226" s="52"/>
    </row>
    <row r="227" spans="3:8" x14ac:dyDescent="0.3">
      <c r="C227" s="59" t="str">
        <f t="shared" si="13"/>
        <v xml:space="preserve"> </v>
      </c>
      <c r="D227" s="26"/>
      <c r="E227" s="52"/>
      <c r="F227" s="52"/>
      <c r="G227" s="52"/>
      <c r="H227" s="52"/>
    </row>
    <row r="228" spans="3:8" x14ac:dyDescent="0.3">
      <c r="C228" s="59" t="str">
        <f t="shared" si="13"/>
        <v xml:space="preserve"> </v>
      </c>
      <c r="D228" s="26"/>
      <c r="E228" s="52"/>
      <c r="F228" s="52"/>
      <c r="G228" s="52"/>
      <c r="H228" s="52"/>
    </row>
    <row r="229" spans="3:8" x14ac:dyDescent="0.3">
      <c r="C229" s="59" t="str">
        <f t="shared" si="13"/>
        <v xml:space="preserve"> </v>
      </c>
      <c r="D229" s="26"/>
      <c r="E229" s="52"/>
      <c r="F229" s="52"/>
      <c r="G229" s="52"/>
      <c r="H229" s="52"/>
    </row>
    <row r="230" spans="3:8" x14ac:dyDescent="0.3">
      <c r="C230" s="59" t="str">
        <f t="shared" si="13"/>
        <v xml:space="preserve"> </v>
      </c>
      <c r="D230" s="26"/>
      <c r="E230" s="52"/>
      <c r="F230" s="52"/>
      <c r="G230" s="52"/>
      <c r="H230" s="52"/>
    </row>
    <row r="231" spans="3:8" x14ac:dyDescent="0.3">
      <c r="C231" s="59" t="str">
        <f t="shared" si="13"/>
        <v xml:space="preserve"> </v>
      </c>
      <c r="D231" s="26"/>
      <c r="E231" s="52"/>
      <c r="F231" s="52"/>
      <c r="G231" s="52"/>
      <c r="H231" s="52"/>
    </row>
    <row r="232" spans="3:8" x14ac:dyDescent="0.3">
      <c r="C232" s="59" t="str">
        <f t="shared" si="13"/>
        <v xml:space="preserve"> </v>
      </c>
      <c r="D232" s="26"/>
      <c r="E232" s="52"/>
      <c r="F232" s="52"/>
      <c r="G232" s="52"/>
      <c r="H232" s="52"/>
    </row>
    <row r="233" spans="3:8" x14ac:dyDescent="0.3">
      <c r="C233" s="59" t="str">
        <f t="shared" si="13"/>
        <v xml:space="preserve"> </v>
      </c>
      <c r="D233" s="26"/>
      <c r="E233" s="52"/>
      <c r="F233" s="52"/>
      <c r="G233" s="52"/>
      <c r="H233" s="52"/>
    </row>
    <row r="234" spans="3:8" x14ac:dyDescent="0.3">
      <c r="C234" s="59" t="str">
        <f t="shared" si="13"/>
        <v xml:space="preserve"> </v>
      </c>
      <c r="D234" s="26"/>
      <c r="E234" s="52"/>
      <c r="F234" s="52"/>
      <c r="G234" s="52"/>
      <c r="H234" s="52"/>
    </row>
    <row r="235" spans="3:8" x14ac:dyDescent="0.3">
      <c r="C235" s="59" t="str">
        <f t="shared" si="13"/>
        <v xml:space="preserve"> </v>
      </c>
      <c r="D235" s="26"/>
      <c r="E235" s="52"/>
      <c r="F235" s="52"/>
      <c r="G235" s="52"/>
      <c r="H235" s="52"/>
    </row>
    <row r="236" spans="3:8" x14ac:dyDescent="0.3">
      <c r="C236" s="59" t="str">
        <f t="shared" si="13"/>
        <v xml:space="preserve"> </v>
      </c>
      <c r="D236" s="26"/>
      <c r="E236" s="52"/>
      <c r="F236" s="52"/>
      <c r="G236" s="52"/>
      <c r="H236" s="52"/>
    </row>
    <row r="237" spans="3:8" x14ac:dyDescent="0.3">
      <c r="C237" s="59" t="str">
        <f t="shared" si="13"/>
        <v xml:space="preserve"> </v>
      </c>
      <c r="D237" s="26"/>
      <c r="E237" s="52"/>
      <c r="F237" s="52"/>
      <c r="G237" s="52"/>
      <c r="H237" s="52"/>
    </row>
    <row r="238" spans="3:8" x14ac:dyDescent="0.3">
      <c r="C238" s="59" t="str">
        <f t="shared" si="13"/>
        <v xml:space="preserve"> </v>
      </c>
      <c r="D238" s="26"/>
      <c r="E238" s="52"/>
      <c r="F238" s="52"/>
      <c r="G238" s="52"/>
      <c r="H238" s="52"/>
    </row>
    <row r="239" spans="3:8" x14ac:dyDescent="0.3">
      <c r="C239" s="59" t="str">
        <f t="shared" si="13"/>
        <v xml:space="preserve"> </v>
      </c>
      <c r="D239" s="26"/>
      <c r="E239" s="52"/>
      <c r="F239" s="52"/>
      <c r="G239" s="52"/>
      <c r="H239" s="52"/>
    </row>
    <row r="240" spans="3:8" x14ac:dyDescent="0.3">
      <c r="C240" s="59" t="str">
        <f t="shared" si="13"/>
        <v xml:space="preserve"> </v>
      </c>
      <c r="D240" s="26"/>
      <c r="E240" s="52"/>
      <c r="F240" s="52"/>
      <c r="G240" s="52"/>
      <c r="H240" s="52"/>
    </row>
    <row r="241" spans="3:8" x14ac:dyDescent="0.3">
      <c r="C241" s="59" t="str">
        <f t="shared" si="13"/>
        <v xml:space="preserve"> </v>
      </c>
      <c r="D241" s="26"/>
      <c r="E241" s="52"/>
      <c r="F241" s="52"/>
      <c r="G241" s="52"/>
      <c r="H241" s="52"/>
    </row>
    <row r="242" spans="3:8" x14ac:dyDescent="0.3">
      <c r="C242" s="59" t="str">
        <f t="shared" si="13"/>
        <v xml:space="preserve"> </v>
      </c>
      <c r="D242" s="26"/>
      <c r="E242" s="52"/>
      <c r="F242" s="52"/>
      <c r="G242" s="52"/>
      <c r="H242" s="52"/>
    </row>
    <row r="243" spans="3:8" x14ac:dyDescent="0.3">
      <c r="C243" s="59" t="str">
        <f t="shared" si="13"/>
        <v xml:space="preserve"> </v>
      </c>
      <c r="D243" s="26"/>
      <c r="E243" s="52"/>
      <c r="F243" s="52"/>
      <c r="G243" s="52"/>
      <c r="H243" s="52"/>
    </row>
    <row r="244" spans="3:8" x14ac:dyDescent="0.3">
      <c r="C244" s="59" t="str">
        <f t="shared" si="13"/>
        <v xml:space="preserve"> </v>
      </c>
      <c r="D244" s="26"/>
      <c r="E244" s="52"/>
      <c r="F244" s="52"/>
      <c r="G244" s="52"/>
      <c r="H244" s="52"/>
    </row>
    <row r="245" spans="3:8" x14ac:dyDescent="0.3">
      <c r="C245" s="59" t="str">
        <f t="shared" si="13"/>
        <v xml:space="preserve"> </v>
      </c>
      <c r="D245" s="26"/>
      <c r="E245" s="52"/>
      <c r="F245" s="52"/>
      <c r="G245" s="52"/>
      <c r="H245" s="52"/>
    </row>
    <row r="246" spans="3:8" x14ac:dyDescent="0.3">
      <c r="C246" s="59" t="str">
        <f t="shared" si="13"/>
        <v xml:space="preserve"> </v>
      </c>
      <c r="D246" s="26"/>
      <c r="E246" s="52"/>
      <c r="F246" s="52"/>
      <c r="G246" s="52"/>
      <c r="H246" s="52"/>
    </row>
    <row r="247" spans="3:8" x14ac:dyDescent="0.3">
      <c r="C247" s="59" t="str">
        <f t="shared" si="13"/>
        <v xml:space="preserve"> </v>
      </c>
      <c r="D247" s="26"/>
      <c r="E247" s="52"/>
      <c r="F247" s="52"/>
      <c r="G247" s="52"/>
      <c r="H247" s="52"/>
    </row>
    <row r="248" spans="3:8" x14ac:dyDescent="0.3">
      <c r="C248" s="59" t="str">
        <f t="shared" si="13"/>
        <v xml:space="preserve"> </v>
      </c>
      <c r="D248" s="26"/>
      <c r="E248" s="52"/>
      <c r="F248" s="52"/>
      <c r="G248" s="52"/>
      <c r="H248" s="52"/>
    </row>
    <row r="249" spans="3:8" x14ac:dyDescent="0.3">
      <c r="C249" s="59" t="str">
        <f t="shared" si="13"/>
        <v xml:space="preserve"> </v>
      </c>
      <c r="D249" s="26"/>
      <c r="E249" s="52"/>
      <c r="F249" s="52"/>
      <c r="G249" s="52"/>
      <c r="H249" s="52"/>
    </row>
    <row r="250" spans="3:8" x14ac:dyDescent="0.3">
      <c r="C250" s="59" t="str">
        <f t="shared" si="13"/>
        <v xml:space="preserve"> </v>
      </c>
      <c r="D250" s="26"/>
      <c r="E250" s="52"/>
      <c r="F250" s="52"/>
      <c r="G250" s="52"/>
      <c r="H250" s="52"/>
    </row>
    <row r="251" spans="3:8" x14ac:dyDescent="0.3">
      <c r="C251" s="59" t="str">
        <f t="shared" si="13"/>
        <v xml:space="preserve"> </v>
      </c>
      <c r="D251" s="26"/>
      <c r="E251" s="52"/>
      <c r="F251" s="52"/>
      <c r="G251" s="52"/>
      <c r="H251" s="52"/>
    </row>
    <row r="252" spans="3:8" x14ac:dyDescent="0.3">
      <c r="C252" s="59" t="str">
        <f t="shared" si="13"/>
        <v xml:space="preserve"> </v>
      </c>
      <c r="D252" s="26"/>
      <c r="E252" s="52"/>
      <c r="F252" s="52"/>
      <c r="G252" s="52"/>
      <c r="H252" s="52"/>
    </row>
    <row r="253" spans="3:8" x14ac:dyDescent="0.3">
      <c r="C253" s="59" t="str">
        <f t="shared" si="13"/>
        <v xml:space="preserve"> </v>
      </c>
      <c r="D253" s="26"/>
      <c r="E253" s="52"/>
      <c r="F253" s="52"/>
      <c r="G253" s="52"/>
      <c r="H253" s="52"/>
    </row>
    <row r="254" spans="3:8" x14ac:dyDescent="0.3">
      <c r="C254" s="59" t="str">
        <f t="shared" si="13"/>
        <v xml:space="preserve"> </v>
      </c>
      <c r="D254" s="26"/>
      <c r="E254" s="52"/>
      <c r="F254" s="52"/>
      <c r="G254" s="52"/>
      <c r="H254" s="52"/>
    </row>
    <row r="255" spans="3:8" x14ac:dyDescent="0.3">
      <c r="C255" s="59" t="str">
        <f t="shared" si="13"/>
        <v xml:space="preserve"> </v>
      </c>
      <c r="D255" s="26"/>
      <c r="E255" s="52"/>
      <c r="F255" s="52"/>
      <c r="G255" s="52"/>
      <c r="H255" s="52"/>
    </row>
    <row r="256" spans="3:8" x14ac:dyDescent="0.3">
      <c r="C256" s="59" t="str">
        <f t="shared" si="13"/>
        <v xml:space="preserve"> </v>
      </c>
      <c r="D256" s="26"/>
      <c r="E256" s="52"/>
      <c r="F256" s="52"/>
      <c r="G256" s="52"/>
      <c r="H256" s="52"/>
    </row>
    <row r="257" spans="3:8" x14ac:dyDescent="0.3">
      <c r="C257" s="59" t="str">
        <f t="shared" si="13"/>
        <v xml:space="preserve"> </v>
      </c>
      <c r="D257" s="26"/>
      <c r="E257" s="52"/>
      <c r="F257" s="52"/>
      <c r="G257" s="52"/>
      <c r="H257" s="52"/>
    </row>
    <row r="258" spans="3:8" x14ac:dyDescent="0.3">
      <c r="C258" s="59" t="str">
        <f t="shared" si="13"/>
        <v xml:space="preserve"> </v>
      </c>
      <c r="D258" s="26"/>
      <c r="E258" s="52"/>
      <c r="F258" s="52"/>
      <c r="G258" s="52"/>
      <c r="H258" s="52"/>
    </row>
    <row r="259" spans="3:8" x14ac:dyDescent="0.3">
      <c r="C259" s="59" t="str">
        <f t="shared" si="13"/>
        <v xml:space="preserve"> </v>
      </c>
      <c r="D259" s="26"/>
      <c r="E259" s="52"/>
      <c r="F259" s="52"/>
      <c r="G259" s="52"/>
      <c r="H259" s="52"/>
    </row>
    <row r="260" spans="3:8" x14ac:dyDescent="0.3">
      <c r="C260" s="59" t="str">
        <f t="shared" si="13"/>
        <v xml:space="preserve"> </v>
      </c>
      <c r="D260" s="26"/>
      <c r="E260" s="52"/>
      <c r="F260" s="52"/>
      <c r="G260" s="52"/>
      <c r="H260" s="52"/>
    </row>
    <row r="261" spans="3:8" x14ac:dyDescent="0.3">
      <c r="C261" s="59" t="str">
        <f t="shared" si="13"/>
        <v xml:space="preserve"> </v>
      </c>
      <c r="D261" s="26"/>
      <c r="E261" s="52"/>
      <c r="F261" s="52"/>
      <c r="G261" s="52"/>
      <c r="H261" s="52"/>
    </row>
    <row r="262" spans="3:8" x14ac:dyDescent="0.3">
      <c r="C262" s="59" t="str">
        <f t="shared" si="13"/>
        <v xml:space="preserve"> </v>
      </c>
      <c r="D262" s="26"/>
      <c r="E262" s="52"/>
      <c r="F262" s="52"/>
      <c r="G262" s="52"/>
      <c r="H262" s="52"/>
    </row>
    <row r="263" spans="3:8" x14ac:dyDescent="0.3">
      <c r="C263" s="59" t="str">
        <f t="shared" si="13"/>
        <v xml:space="preserve"> </v>
      </c>
      <c r="D263" s="26"/>
      <c r="E263" s="52"/>
      <c r="F263" s="52"/>
      <c r="G263" s="52"/>
      <c r="H263" s="52"/>
    </row>
    <row r="264" spans="3:8" x14ac:dyDescent="0.3">
      <c r="C264" s="59" t="str">
        <f t="shared" si="13"/>
        <v xml:space="preserve"> </v>
      </c>
      <c r="D264" s="26"/>
      <c r="E264" s="52"/>
      <c r="F264" s="52"/>
      <c r="G264" s="52"/>
      <c r="H264" s="52"/>
    </row>
    <row r="265" spans="3:8" x14ac:dyDescent="0.3">
      <c r="C265" s="59"/>
      <c r="D265" s="26"/>
      <c r="E265" s="52"/>
      <c r="F265" s="52"/>
      <c r="G265" s="52"/>
      <c r="H265" s="52"/>
    </row>
    <row r="266" spans="3:8" x14ac:dyDescent="0.3">
      <c r="C266" s="59"/>
      <c r="D266" s="26"/>
      <c r="E266" s="52"/>
      <c r="F266" s="52"/>
      <c r="G266" s="52"/>
      <c r="H266" s="52"/>
    </row>
    <row r="267" spans="3:8" x14ac:dyDescent="0.3">
      <c r="C267" s="59"/>
      <c r="D267" s="26"/>
      <c r="E267" s="52"/>
      <c r="F267" s="52"/>
      <c r="G267" s="52"/>
      <c r="H267" s="52"/>
    </row>
    <row r="268" spans="3:8" x14ac:dyDescent="0.3">
      <c r="C268" s="59"/>
      <c r="D268" s="26"/>
      <c r="E268" s="52"/>
      <c r="F268" s="52"/>
      <c r="G268" s="52"/>
      <c r="H268" s="52"/>
    </row>
    <row r="269" spans="3:8" x14ac:dyDescent="0.3">
      <c r="C269" s="59"/>
      <c r="D269" s="26"/>
      <c r="E269" s="52"/>
      <c r="F269" s="52"/>
      <c r="G269" s="52"/>
      <c r="H269" s="52"/>
    </row>
    <row r="270" spans="3:8" x14ac:dyDescent="0.3">
      <c r="C270" s="59"/>
      <c r="D270" s="26"/>
      <c r="E270" s="52"/>
      <c r="F270" s="52"/>
      <c r="G270" s="52"/>
      <c r="H270" s="52"/>
    </row>
    <row r="271" spans="3:8" x14ac:dyDescent="0.3">
      <c r="C271" s="59"/>
      <c r="D271" s="26"/>
      <c r="E271" s="52"/>
      <c r="F271" s="52"/>
      <c r="G271" s="52"/>
      <c r="H271" s="52"/>
    </row>
    <row r="272" spans="3:8" x14ac:dyDescent="0.3">
      <c r="C272" s="59"/>
      <c r="D272" s="26"/>
      <c r="E272" s="52"/>
      <c r="F272" s="52"/>
      <c r="G272" s="52"/>
      <c r="H272" s="52"/>
    </row>
    <row r="273" spans="3:8" x14ac:dyDescent="0.3">
      <c r="C273" s="59"/>
      <c r="D273" s="26"/>
      <c r="E273" s="52"/>
      <c r="F273" s="52"/>
      <c r="G273" s="52"/>
      <c r="H273" s="52"/>
    </row>
    <row r="274" spans="3:8" x14ac:dyDescent="0.3">
      <c r="C274" s="59"/>
      <c r="D274" s="26"/>
      <c r="E274" s="52"/>
      <c r="F274" s="52"/>
      <c r="G274" s="52"/>
      <c r="H274" s="52"/>
    </row>
    <row r="275" spans="3:8" x14ac:dyDescent="0.3">
      <c r="C275" s="59"/>
      <c r="D275" s="26"/>
      <c r="E275" s="52"/>
      <c r="F275" s="52"/>
      <c r="G275" s="52"/>
      <c r="H275" s="52"/>
    </row>
    <row r="276" spans="3:8" x14ac:dyDescent="0.3">
      <c r="C276" s="59"/>
      <c r="D276" s="26"/>
      <c r="E276" s="52"/>
      <c r="F276" s="52"/>
      <c r="G276" s="52"/>
      <c r="H276" s="52"/>
    </row>
    <row r="277" spans="3:8" x14ac:dyDescent="0.3">
      <c r="C277" s="59"/>
      <c r="D277" s="26"/>
      <c r="E277" s="52"/>
      <c r="F277" s="52"/>
      <c r="G277" s="52"/>
      <c r="H277" s="52"/>
    </row>
    <row r="278" spans="3:8" x14ac:dyDescent="0.3">
      <c r="C278" s="59"/>
      <c r="D278" s="26"/>
      <c r="E278" s="52"/>
      <c r="F278" s="52"/>
      <c r="G278" s="52"/>
      <c r="H278" s="52"/>
    </row>
    <row r="279" spans="3:8" x14ac:dyDescent="0.3">
      <c r="C279" s="59"/>
      <c r="D279" s="26"/>
      <c r="E279" s="52"/>
      <c r="F279" s="52"/>
      <c r="G279" s="52"/>
      <c r="H279" s="52"/>
    </row>
    <row r="280" spans="3:8" x14ac:dyDescent="0.3">
      <c r="C280" s="59"/>
      <c r="D280" s="26"/>
      <c r="E280" s="52"/>
      <c r="F280" s="52"/>
      <c r="G280" s="52"/>
      <c r="H280" s="52"/>
    </row>
    <row r="281" spans="3:8" x14ac:dyDescent="0.3">
      <c r="C281" s="59"/>
      <c r="D281" s="26"/>
      <c r="E281" s="52"/>
      <c r="F281" s="52"/>
      <c r="G281" s="52"/>
      <c r="H281" s="52"/>
    </row>
    <row r="282" spans="3:8" x14ac:dyDescent="0.3">
      <c r="C282" s="59"/>
      <c r="D282" s="26"/>
      <c r="E282" s="52"/>
      <c r="F282" s="52"/>
      <c r="G282" s="52"/>
      <c r="H282" s="52"/>
    </row>
    <row r="283" spans="3:8" x14ac:dyDescent="0.3">
      <c r="C283" s="59"/>
      <c r="D283" s="26"/>
      <c r="E283" s="52"/>
      <c r="F283" s="52"/>
      <c r="G283" s="52"/>
      <c r="H283" s="52"/>
    </row>
    <row r="284" spans="3:8" x14ac:dyDescent="0.3">
      <c r="C284" s="59"/>
      <c r="D284" s="26"/>
      <c r="E284" s="52"/>
      <c r="F284" s="52"/>
      <c r="G284" s="52"/>
      <c r="H284" s="52"/>
    </row>
    <row r="285" spans="3:8" x14ac:dyDescent="0.3">
      <c r="C285" s="59"/>
      <c r="D285" s="26"/>
      <c r="E285" s="52"/>
      <c r="F285" s="52"/>
      <c r="G285" s="52"/>
      <c r="H285" s="52"/>
    </row>
    <row r="286" spans="3:8" x14ac:dyDescent="0.3">
      <c r="C286" s="59"/>
      <c r="D286" s="26"/>
      <c r="E286" s="52"/>
      <c r="F286" s="52"/>
      <c r="G286" s="52"/>
      <c r="H286" s="52"/>
    </row>
    <row r="287" spans="3:8" x14ac:dyDescent="0.3">
      <c r="C287" s="59"/>
      <c r="D287" s="26"/>
      <c r="E287" s="52"/>
      <c r="F287" s="52"/>
      <c r="G287" s="52"/>
      <c r="H287" s="52"/>
    </row>
    <row r="288" spans="3:8" x14ac:dyDescent="0.3">
      <c r="C288" s="59"/>
      <c r="D288" s="26"/>
      <c r="E288" s="52"/>
      <c r="F288" s="52"/>
      <c r="G288" s="52"/>
      <c r="H288" s="52"/>
    </row>
    <row r="289" spans="3:8" x14ac:dyDescent="0.3">
      <c r="C289" s="59"/>
      <c r="D289" s="26"/>
      <c r="E289" s="52"/>
      <c r="F289" s="52"/>
      <c r="G289" s="52"/>
      <c r="H289" s="52"/>
    </row>
    <row r="290" spans="3:8" x14ac:dyDescent="0.3">
      <c r="C290" s="59"/>
      <c r="D290" s="26"/>
      <c r="E290" s="52"/>
      <c r="F290" s="52"/>
      <c r="G290" s="52"/>
      <c r="H290" s="52"/>
    </row>
    <row r="291" spans="3:8" x14ac:dyDescent="0.3">
      <c r="C291" s="59"/>
      <c r="D291" s="26"/>
      <c r="E291" s="52"/>
      <c r="F291" s="52"/>
      <c r="G291" s="52"/>
      <c r="H291" s="52"/>
    </row>
    <row r="292" spans="3:8" x14ac:dyDescent="0.3">
      <c r="C292" s="59"/>
      <c r="D292" s="26"/>
      <c r="E292" s="52"/>
      <c r="F292" s="52"/>
      <c r="G292" s="52"/>
      <c r="H292" s="52"/>
    </row>
    <row r="293" spans="3:8" x14ac:dyDescent="0.3">
      <c r="C293" s="59"/>
      <c r="D293" s="26"/>
      <c r="E293" s="52"/>
      <c r="F293" s="52"/>
      <c r="G293" s="52"/>
      <c r="H293" s="52"/>
    </row>
    <row r="294" spans="3:8" x14ac:dyDescent="0.3">
      <c r="C294" s="59"/>
      <c r="D294" s="26"/>
      <c r="E294" s="52"/>
      <c r="F294" s="52"/>
      <c r="G294" s="52"/>
      <c r="H294" s="52"/>
    </row>
    <row r="295" spans="3:8" x14ac:dyDescent="0.3">
      <c r="C295" s="59"/>
      <c r="D295" s="26"/>
      <c r="E295" s="52"/>
      <c r="F295" s="52"/>
      <c r="G295" s="52"/>
      <c r="H295" s="52"/>
    </row>
    <row r="296" spans="3:8" x14ac:dyDescent="0.3">
      <c r="C296" s="59"/>
      <c r="D296" s="26"/>
      <c r="E296" s="52"/>
      <c r="F296" s="52"/>
      <c r="G296" s="52"/>
      <c r="H296" s="52"/>
    </row>
    <row r="297" spans="3:8" x14ac:dyDescent="0.3">
      <c r="C297" s="59"/>
      <c r="D297" s="26"/>
      <c r="E297" s="52"/>
      <c r="F297" s="52"/>
      <c r="G297" s="52"/>
      <c r="H297" s="52"/>
    </row>
    <row r="298" spans="3:8" x14ac:dyDescent="0.3">
      <c r="C298" s="59"/>
      <c r="D298" s="26"/>
      <c r="E298" s="52"/>
      <c r="F298" s="52"/>
      <c r="G298" s="52"/>
      <c r="H298" s="52"/>
    </row>
    <row r="299" spans="3:8" x14ac:dyDescent="0.3">
      <c r="C299" s="59"/>
      <c r="D299" s="26"/>
      <c r="E299" s="52"/>
      <c r="F299" s="52"/>
      <c r="G299" s="52"/>
      <c r="H299" s="52"/>
    </row>
    <row r="300" spans="3:8" x14ac:dyDescent="0.3">
      <c r="C300" s="59"/>
      <c r="D300" s="26"/>
      <c r="E300" s="52"/>
      <c r="F300" s="52"/>
      <c r="G300" s="52"/>
      <c r="H300" s="52"/>
    </row>
    <row r="301" spans="3:8" x14ac:dyDescent="0.3">
      <c r="C301" s="59"/>
      <c r="D301" s="26"/>
      <c r="E301" s="52"/>
      <c r="F301" s="52"/>
      <c r="G301" s="52"/>
      <c r="H301" s="52"/>
    </row>
    <row r="302" spans="3:8" x14ac:dyDescent="0.3">
      <c r="C302" s="59"/>
      <c r="D302" s="26"/>
      <c r="E302" s="52"/>
      <c r="F302" s="52"/>
      <c r="G302" s="52"/>
      <c r="H302" s="52"/>
    </row>
    <row r="303" spans="3:8" x14ac:dyDescent="0.3">
      <c r="C303" s="59"/>
      <c r="D303" s="26"/>
      <c r="E303" s="52"/>
      <c r="F303" s="52"/>
      <c r="G303" s="52"/>
      <c r="H303" s="52"/>
    </row>
    <row r="304" spans="3:8" x14ac:dyDescent="0.3">
      <c r="C304" s="59"/>
      <c r="D304" s="26"/>
      <c r="E304" s="52"/>
      <c r="F304" s="52"/>
      <c r="G304" s="52"/>
      <c r="H304" s="52"/>
    </row>
    <row r="305" spans="3:8" x14ac:dyDescent="0.3">
      <c r="C305" s="59"/>
      <c r="D305" s="26"/>
      <c r="E305" s="52"/>
      <c r="F305" s="52"/>
      <c r="G305" s="52"/>
      <c r="H305" s="52"/>
    </row>
    <row r="306" spans="3:8" x14ac:dyDescent="0.3">
      <c r="C306" s="59"/>
      <c r="D306" s="26"/>
      <c r="E306" s="52"/>
      <c r="F306" s="52"/>
      <c r="G306" s="52"/>
      <c r="H306" s="52"/>
    </row>
    <row r="307" spans="3:8" x14ac:dyDescent="0.3">
      <c r="C307" s="59"/>
      <c r="D307" s="26"/>
      <c r="E307" s="52"/>
      <c r="F307" s="52"/>
      <c r="G307" s="52"/>
      <c r="H307" s="52"/>
    </row>
    <row r="308" spans="3:8" x14ac:dyDescent="0.3">
      <c r="C308" s="59"/>
      <c r="D308" s="26"/>
      <c r="E308" s="52"/>
      <c r="F308" s="52"/>
      <c r="G308" s="52"/>
      <c r="H308" s="52"/>
    </row>
    <row r="309" spans="3:8" x14ac:dyDescent="0.3">
      <c r="C309" s="59"/>
      <c r="D309" s="26"/>
      <c r="E309" s="52"/>
      <c r="F309" s="52"/>
      <c r="G309" s="52"/>
      <c r="H309" s="52"/>
    </row>
    <row r="310" spans="3:8" x14ac:dyDescent="0.3">
      <c r="C310" s="59"/>
      <c r="D310" s="26"/>
      <c r="E310" s="52"/>
      <c r="F310" s="52"/>
      <c r="G310" s="52"/>
      <c r="H310" s="52"/>
    </row>
    <row r="311" spans="3:8" x14ac:dyDescent="0.3">
      <c r="C311" s="59"/>
      <c r="D311" s="26"/>
      <c r="E311" s="52"/>
      <c r="F311" s="52"/>
      <c r="G311" s="52"/>
      <c r="H311" s="52"/>
    </row>
    <row r="312" spans="3:8" x14ac:dyDescent="0.3">
      <c r="C312" s="59"/>
      <c r="D312" s="26"/>
      <c r="E312" s="52"/>
      <c r="F312" s="52"/>
      <c r="G312" s="52"/>
      <c r="H312" s="52"/>
    </row>
    <row r="313" spans="3:8" x14ac:dyDescent="0.3">
      <c r="C313" s="59"/>
      <c r="D313" s="26"/>
      <c r="E313" s="52"/>
      <c r="F313" s="52"/>
      <c r="G313" s="52"/>
      <c r="H313" s="52"/>
    </row>
    <row r="314" spans="3:8" x14ac:dyDescent="0.3">
      <c r="C314" s="59"/>
      <c r="D314" s="26"/>
      <c r="E314" s="52"/>
      <c r="F314" s="52"/>
      <c r="G314" s="52"/>
      <c r="H314" s="52"/>
    </row>
    <row r="315" spans="3:8" x14ac:dyDescent="0.3">
      <c r="C315" s="59"/>
      <c r="D315" s="26"/>
      <c r="E315" s="52"/>
      <c r="F315" s="52"/>
      <c r="G315" s="52"/>
      <c r="H315" s="52"/>
    </row>
    <row r="316" spans="3:8" x14ac:dyDescent="0.3">
      <c r="C316" s="59"/>
      <c r="D316" s="26"/>
      <c r="E316" s="52"/>
      <c r="F316" s="52"/>
      <c r="G316" s="52"/>
      <c r="H316" s="52"/>
    </row>
    <row r="317" spans="3:8" x14ac:dyDescent="0.3">
      <c r="C317" s="59"/>
      <c r="D317" s="26"/>
      <c r="E317" s="52"/>
      <c r="F317" s="52"/>
      <c r="G317" s="52"/>
      <c r="H317" s="52"/>
    </row>
    <row r="318" spans="3:8" x14ac:dyDescent="0.3">
      <c r="C318" s="59"/>
      <c r="D318" s="26"/>
      <c r="E318" s="52"/>
      <c r="F318" s="52"/>
      <c r="G318" s="52"/>
      <c r="H318" s="52"/>
    </row>
    <row r="319" spans="3:8" x14ac:dyDescent="0.3">
      <c r="C319" s="59"/>
      <c r="D319" s="26"/>
      <c r="E319" s="52"/>
      <c r="F319" s="52"/>
      <c r="G319" s="52"/>
      <c r="H319" s="52"/>
    </row>
    <row r="320" spans="3:8" x14ac:dyDescent="0.3">
      <c r="C320" s="59"/>
      <c r="D320" s="26"/>
      <c r="E320" s="52"/>
      <c r="F320" s="52"/>
      <c r="G320" s="52"/>
      <c r="H320" s="52"/>
    </row>
    <row r="321" spans="3:8" x14ac:dyDescent="0.3">
      <c r="C321" s="59"/>
      <c r="D321" s="26"/>
      <c r="E321" s="52"/>
      <c r="F321" s="52"/>
      <c r="G321" s="52"/>
      <c r="H321" s="52"/>
    </row>
    <row r="322" spans="3:8" x14ac:dyDescent="0.3">
      <c r="C322" s="59"/>
      <c r="D322" s="26"/>
      <c r="E322" s="52"/>
      <c r="F322" s="52"/>
      <c r="G322" s="52"/>
      <c r="H322" s="52"/>
    </row>
    <row r="323" spans="3:8" x14ac:dyDescent="0.3">
      <c r="C323" s="59"/>
      <c r="D323" s="26"/>
      <c r="E323" s="52"/>
      <c r="F323" s="52"/>
      <c r="G323" s="52"/>
      <c r="H323" s="52"/>
    </row>
    <row r="324" spans="3:8" x14ac:dyDescent="0.3">
      <c r="C324" s="59"/>
      <c r="D324" s="26"/>
      <c r="E324" s="52"/>
      <c r="F324" s="52"/>
      <c r="G324" s="52"/>
      <c r="H324" s="52"/>
    </row>
    <row r="325" spans="3:8" x14ac:dyDescent="0.3">
      <c r="C325" s="59"/>
      <c r="D325" s="26"/>
      <c r="E325" s="52"/>
      <c r="F325" s="52"/>
      <c r="G325" s="52"/>
      <c r="H325" s="52"/>
    </row>
    <row r="326" spans="3:8" x14ac:dyDescent="0.3">
      <c r="C326" s="59"/>
      <c r="D326" s="26"/>
      <c r="E326" s="52"/>
      <c r="F326" s="52"/>
      <c r="G326" s="52"/>
      <c r="H326" s="52"/>
    </row>
    <row r="327" spans="3:8" x14ac:dyDescent="0.3">
      <c r="C327" s="59"/>
      <c r="D327" s="26"/>
      <c r="E327" s="52"/>
      <c r="F327" s="52"/>
      <c r="G327" s="52"/>
      <c r="H327" s="52"/>
    </row>
    <row r="328" spans="3:8" x14ac:dyDescent="0.3">
      <c r="C328" s="59"/>
      <c r="D328" s="26"/>
      <c r="E328" s="52"/>
      <c r="F328" s="52"/>
      <c r="G328" s="52"/>
      <c r="H328" s="52"/>
    </row>
    <row r="329" spans="3:8" x14ac:dyDescent="0.3">
      <c r="C329" s="59"/>
      <c r="D329" s="26"/>
      <c r="E329" s="52"/>
      <c r="F329" s="52"/>
      <c r="G329" s="52"/>
      <c r="H329" s="52"/>
    </row>
    <row r="330" spans="3:8" x14ac:dyDescent="0.3">
      <c r="C330" s="59"/>
      <c r="D330" s="26"/>
      <c r="E330" s="52"/>
      <c r="F330" s="52"/>
      <c r="G330" s="52"/>
      <c r="H330" s="52"/>
    </row>
    <row r="331" spans="3:8" x14ac:dyDescent="0.3">
      <c r="C331" s="59"/>
      <c r="D331" s="26"/>
      <c r="E331" s="52"/>
      <c r="F331" s="52"/>
      <c r="G331" s="52"/>
      <c r="H331" s="52"/>
    </row>
    <row r="332" spans="3:8" x14ac:dyDescent="0.3">
      <c r="C332" s="59"/>
      <c r="D332" s="26"/>
      <c r="E332" s="52"/>
      <c r="F332" s="52"/>
      <c r="G332" s="52"/>
      <c r="H332" s="52"/>
    </row>
    <row r="333" spans="3:8" x14ac:dyDescent="0.3">
      <c r="C333" s="59"/>
      <c r="D333" s="26"/>
      <c r="E333" s="52"/>
      <c r="F333" s="52"/>
      <c r="G333" s="52"/>
      <c r="H333" s="52"/>
    </row>
    <row r="334" spans="3:8" x14ac:dyDescent="0.3">
      <c r="C334" s="59"/>
      <c r="D334" s="26"/>
      <c r="E334" s="52"/>
      <c r="F334" s="52"/>
      <c r="G334" s="52"/>
      <c r="H334" s="52"/>
    </row>
    <row r="335" spans="3:8" x14ac:dyDescent="0.3">
      <c r="C335" s="59"/>
      <c r="D335" s="26"/>
      <c r="E335" s="52"/>
      <c r="F335" s="52"/>
      <c r="G335" s="52"/>
      <c r="H335" s="52"/>
    </row>
    <row r="336" spans="3:8" x14ac:dyDescent="0.3">
      <c r="C336" s="59"/>
      <c r="D336" s="26"/>
      <c r="E336" s="52"/>
      <c r="F336" s="52"/>
      <c r="G336" s="52"/>
      <c r="H336" s="52"/>
    </row>
    <row r="337" spans="3:8" x14ac:dyDescent="0.3">
      <c r="C337" s="59"/>
      <c r="D337" s="26"/>
      <c r="E337" s="52"/>
      <c r="F337" s="52"/>
      <c r="G337" s="52"/>
      <c r="H337" s="52"/>
    </row>
    <row r="338" spans="3:8" x14ac:dyDescent="0.3">
      <c r="C338" s="59"/>
      <c r="D338" s="26"/>
      <c r="E338" s="52"/>
      <c r="F338" s="52"/>
      <c r="G338" s="52"/>
      <c r="H338" s="52"/>
    </row>
    <row r="339" spans="3:8" x14ac:dyDescent="0.3">
      <c r="C339" s="59"/>
      <c r="D339" s="26"/>
      <c r="E339" s="52"/>
      <c r="F339" s="52"/>
      <c r="G339" s="52"/>
      <c r="H339" s="52"/>
    </row>
    <row r="340" spans="3:8" x14ac:dyDescent="0.3">
      <c r="C340" s="59"/>
      <c r="D340" s="26"/>
      <c r="E340" s="52"/>
      <c r="F340" s="52"/>
      <c r="G340" s="52"/>
      <c r="H340" s="52"/>
    </row>
    <row r="341" spans="3:8" x14ac:dyDescent="0.3">
      <c r="C341" s="59"/>
      <c r="D341" s="26"/>
      <c r="E341" s="52"/>
      <c r="F341" s="52"/>
      <c r="G341" s="52"/>
      <c r="H341" s="52"/>
    </row>
    <row r="342" spans="3:8" x14ac:dyDescent="0.3">
      <c r="C342" s="59"/>
      <c r="D342" s="26"/>
      <c r="E342" s="52"/>
      <c r="F342" s="52"/>
      <c r="G342" s="52"/>
      <c r="H342" s="52"/>
    </row>
    <row r="343" spans="3:8" x14ac:dyDescent="0.3">
      <c r="C343" s="59"/>
      <c r="D343" s="26"/>
      <c r="E343" s="52"/>
      <c r="F343" s="52"/>
      <c r="G343" s="52"/>
      <c r="H343" s="52"/>
    </row>
    <row r="344" spans="3:8" x14ac:dyDescent="0.3">
      <c r="C344" s="59"/>
      <c r="D344" s="26"/>
      <c r="E344" s="52"/>
      <c r="F344" s="52"/>
      <c r="G344" s="52"/>
      <c r="H344" s="52"/>
    </row>
    <row r="345" spans="3:8" x14ac:dyDescent="0.3">
      <c r="C345" s="59"/>
      <c r="D345" s="26"/>
      <c r="E345" s="52"/>
      <c r="F345" s="52"/>
      <c r="G345" s="52"/>
      <c r="H345" s="52"/>
    </row>
    <row r="346" spans="3:8" x14ac:dyDescent="0.3">
      <c r="C346" s="59"/>
      <c r="D346" s="26"/>
      <c r="E346" s="52"/>
      <c r="F346" s="52"/>
      <c r="G346" s="52"/>
      <c r="H346" s="52"/>
    </row>
    <row r="347" spans="3:8" x14ac:dyDescent="0.3">
      <c r="C347" s="59"/>
      <c r="D347" s="26"/>
      <c r="E347" s="52"/>
      <c r="F347" s="52"/>
      <c r="G347" s="52"/>
      <c r="H347" s="52"/>
    </row>
    <row r="348" spans="3:8" x14ac:dyDescent="0.3">
      <c r="C348" s="59"/>
      <c r="D348" s="26"/>
      <c r="E348" s="52"/>
      <c r="F348" s="52"/>
      <c r="G348" s="52"/>
      <c r="H348" s="52"/>
    </row>
    <row r="349" spans="3:8" x14ac:dyDescent="0.3">
      <c r="C349" s="59"/>
      <c r="D349" s="26"/>
      <c r="E349" s="52"/>
      <c r="F349" s="52"/>
      <c r="G349" s="52"/>
      <c r="H349" s="52"/>
    </row>
    <row r="350" spans="3:8" x14ac:dyDescent="0.3">
      <c r="C350" s="59"/>
      <c r="D350" s="26"/>
      <c r="E350" s="52"/>
      <c r="F350" s="52"/>
      <c r="G350" s="52"/>
      <c r="H350" s="52"/>
    </row>
    <row r="351" spans="3:8" x14ac:dyDescent="0.3">
      <c r="C351" s="59"/>
      <c r="D351" s="26"/>
      <c r="E351" s="52"/>
      <c r="F351" s="52"/>
      <c r="G351" s="52"/>
      <c r="H351" s="52"/>
    </row>
    <row r="352" spans="3:8" x14ac:dyDescent="0.3">
      <c r="C352" s="59"/>
      <c r="D352" s="26"/>
      <c r="E352" s="52"/>
      <c r="F352" s="52"/>
      <c r="G352" s="52"/>
      <c r="H352" s="52"/>
    </row>
    <row r="353" spans="3:8" x14ac:dyDescent="0.3">
      <c r="C353" s="59"/>
      <c r="D353" s="26"/>
      <c r="E353" s="52"/>
      <c r="F353" s="52"/>
      <c r="G353" s="52"/>
      <c r="H353" s="52"/>
    </row>
    <row r="354" spans="3:8" x14ac:dyDescent="0.3">
      <c r="C354" s="59"/>
      <c r="D354" s="26"/>
      <c r="E354" s="52"/>
      <c r="F354" s="52"/>
      <c r="G354" s="52"/>
      <c r="H354" s="52"/>
    </row>
    <row r="355" spans="3:8" x14ac:dyDescent="0.3">
      <c r="C355" s="59"/>
      <c r="D355" s="26"/>
      <c r="E355" s="52"/>
      <c r="F355" s="52"/>
      <c r="G355" s="52"/>
      <c r="H355" s="52"/>
    </row>
    <row r="356" spans="3:8" x14ac:dyDescent="0.3">
      <c r="C356" s="59"/>
      <c r="D356" s="26"/>
      <c r="E356" s="52"/>
      <c r="F356" s="52"/>
      <c r="G356" s="52"/>
      <c r="H356" s="52"/>
    </row>
    <row r="357" spans="3:8" x14ac:dyDescent="0.3">
      <c r="C357" s="59"/>
      <c r="D357" s="26"/>
      <c r="E357" s="52"/>
      <c r="F357" s="52"/>
      <c r="G357" s="52"/>
      <c r="H357" s="52"/>
    </row>
    <row r="358" spans="3:8" x14ac:dyDescent="0.3">
      <c r="C358" s="59"/>
      <c r="D358" s="26"/>
      <c r="E358" s="52"/>
      <c r="F358" s="52"/>
      <c r="G358" s="52"/>
      <c r="H358" s="52"/>
    </row>
    <row r="359" spans="3:8" x14ac:dyDescent="0.3">
      <c r="C359" s="59"/>
      <c r="D359" s="26"/>
      <c r="E359" s="52"/>
      <c r="F359" s="52"/>
      <c r="G359" s="52"/>
      <c r="H359" s="52"/>
    </row>
    <row r="360" spans="3:8" x14ac:dyDescent="0.3">
      <c r="C360" s="59"/>
      <c r="D360" s="26"/>
      <c r="E360" s="52"/>
      <c r="F360" s="52"/>
      <c r="G360" s="52"/>
      <c r="H360" s="52"/>
    </row>
    <row r="361" spans="3:8" x14ac:dyDescent="0.3">
      <c r="C361" s="59"/>
      <c r="D361" s="26"/>
      <c r="E361" s="52"/>
      <c r="F361" s="52"/>
      <c r="G361" s="52"/>
      <c r="H361" s="52"/>
    </row>
    <row r="362" spans="3:8" x14ac:dyDescent="0.3">
      <c r="C362" s="59"/>
      <c r="D362" s="26"/>
      <c r="E362" s="52"/>
      <c r="F362" s="52"/>
      <c r="G362" s="52"/>
      <c r="H362" s="52"/>
    </row>
    <row r="363" spans="3:8" x14ac:dyDescent="0.3">
      <c r="C363" s="59"/>
      <c r="D363" s="26"/>
      <c r="E363" s="52"/>
      <c r="F363" s="52"/>
      <c r="G363" s="52"/>
      <c r="H363" s="52"/>
    </row>
    <row r="364" spans="3:8" x14ac:dyDescent="0.3">
      <c r="C364" s="59"/>
      <c r="D364" s="26"/>
      <c r="E364" s="52"/>
      <c r="F364" s="52"/>
      <c r="G364" s="52"/>
      <c r="H364" s="52"/>
    </row>
    <row r="365" spans="3:8" x14ac:dyDescent="0.3">
      <c r="C365" s="59"/>
      <c r="D365" s="26"/>
      <c r="E365" s="52"/>
      <c r="F365" s="52"/>
      <c r="G365" s="52"/>
      <c r="H365" s="52"/>
    </row>
    <row r="366" spans="3:8" x14ac:dyDescent="0.3">
      <c r="C366" s="59"/>
      <c r="D366" s="26"/>
      <c r="E366" s="52"/>
      <c r="F366" s="52"/>
      <c r="G366" s="52"/>
      <c r="H366" s="52"/>
    </row>
    <row r="367" spans="3:8" x14ac:dyDescent="0.3">
      <c r="C367" s="59"/>
      <c r="D367" s="26"/>
      <c r="E367" s="52"/>
      <c r="F367" s="52"/>
      <c r="G367" s="52"/>
      <c r="H367" s="52"/>
    </row>
    <row r="368" spans="3:8" x14ac:dyDescent="0.3">
      <c r="C368" s="59"/>
      <c r="D368" s="26"/>
      <c r="E368" s="52"/>
      <c r="F368" s="52"/>
      <c r="G368" s="52"/>
      <c r="H368" s="52"/>
    </row>
    <row r="369" spans="3:8" x14ac:dyDescent="0.3">
      <c r="C369" s="59"/>
      <c r="D369" s="26"/>
      <c r="E369" s="52"/>
      <c r="F369" s="52"/>
      <c r="G369" s="52"/>
      <c r="H369" s="52"/>
    </row>
    <row r="370" spans="3:8" x14ac:dyDescent="0.3">
      <c r="C370" s="59"/>
      <c r="D370" s="26"/>
      <c r="E370" s="52"/>
      <c r="F370" s="52"/>
      <c r="G370" s="52"/>
      <c r="H370" s="52"/>
    </row>
    <row r="371" spans="3:8" x14ac:dyDescent="0.3">
      <c r="C371" s="59"/>
      <c r="D371" s="26"/>
      <c r="E371" s="52"/>
      <c r="F371" s="52"/>
      <c r="G371" s="52"/>
      <c r="H371" s="52"/>
    </row>
    <row r="372" spans="3:8" x14ac:dyDescent="0.3">
      <c r="C372" s="59"/>
      <c r="D372" s="26"/>
      <c r="E372" s="52"/>
      <c r="F372" s="52"/>
      <c r="G372" s="52"/>
      <c r="H372" s="52"/>
    </row>
    <row r="373" spans="3:8" x14ac:dyDescent="0.3">
      <c r="C373" s="59"/>
      <c r="D373" s="26"/>
      <c r="E373" s="52"/>
      <c r="F373" s="52"/>
      <c r="G373" s="52"/>
      <c r="H373" s="52"/>
    </row>
    <row r="374" spans="3:8" x14ac:dyDescent="0.3">
      <c r="C374" s="59"/>
      <c r="D374" s="26"/>
      <c r="E374" s="52"/>
      <c r="F374" s="52"/>
      <c r="G374" s="52"/>
      <c r="H374" s="52"/>
    </row>
    <row r="375" spans="3:8" x14ac:dyDescent="0.3">
      <c r="C375" s="59"/>
      <c r="D375" s="26"/>
      <c r="E375" s="52"/>
      <c r="F375" s="52"/>
      <c r="G375" s="52"/>
      <c r="H375" s="52"/>
    </row>
    <row r="376" spans="3:8" x14ac:dyDescent="0.3">
      <c r="C376" s="59"/>
      <c r="D376" s="26"/>
      <c r="E376" s="52"/>
      <c r="F376" s="52"/>
      <c r="G376" s="52"/>
      <c r="H376" s="52"/>
    </row>
    <row r="377" spans="3:8" x14ac:dyDescent="0.3">
      <c r="C377" s="59"/>
      <c r="D377" s="26"/>
      <c r="E377" s="52"/>
      <c r="F377" s="52"/>
      <c r="G377" s="52"/>
      <c r="H377" s="52"/>
    </row>
    <row r="378" spans="3:8" x14ac:dyDescent="0.3">
      <c r="C378" s="59"/>
      <c r="D378" s="26"/>
      <c r="E378" s="52"/>
      <c r="F378" s="52"/>
      <c r="G378" s="52"/>
      <c r="H378" s="52"/>
    </row>
    <row r="379" spans="3:8" x14ac:dyDescent="0.3">
      <c r="C379" s="59"/>
      <c r="D379" s="26"/>
      <c r="E379" s="52"/>
      <c r="F379" s="52"/>
      <c r="G379" s="52"/>
      <c r="H379" s="52"/>
    </row>
    <row r="380" spans="3:8" x14ac:dyDescent="0.3">
      <c r="C380" s="59"/>
      <c r="D380" s="26"/>
      <c r="E380" s="52"/>
      <c r="F380" s="52"/>
      <c r="G380" s="52"/>
      <c r="H380" s="52"/>
    </row>
    <row r="381" spans="3:8" x14ac:dyDescent="0.3">
      <c r="C381" s="59"/>
      <c r="D381" s="26"/>
      <c r="E381" s="52"/>
      <c r="F381" s="52"/>
      <c r="G381" s="52"/>
      <c r="H381" s="52"/>
    </row>
    <row r="382" spans="3:8" x14ac:dyDescent="0.3">
      <c r="C382" s="59"/>
      <c r="D382" s="26"/>
      <c r="E382" s="52"/>
      <c r="F382" s="52"/>
      <c r="G382" s="52"/>
      <c r="H382" s="52"/>
    </row>
    <row r="383" spans="3:8" x14ac:dyDescent="0.3">
      <c r="C383" s="59"/>
      <c r="D383" s="26"/>
      <c r="E383" s="52"/>
      <c r="F383" s="52"/>
      <c r="G383" s="52"/>
      <c r="H383" s="52"/>
    </row>
    <row r="384" spans="3:8" x14ac:dyDescent="0.3">
      <c r="C384" s="59"/>
      <c r="D384" s="26"/>
      <c r="E384" s="52"/>
      <c r="F384" s="52"/>
      <c r="G384" s="52"/>
      <c r="H384" s="52"/>
    </row>
    <row r="385" spans="3:8" x14ac:dyDescent="0.3">
      <c r="C385" s="59"/>
      <c r="D385" s="26"/>
      <c r="E385" s="52"/>
      <c r="F385" s="52"/>
      <c r="G385" s="52"/>
      <c r="H385" s="52"/>
    </row>
    <row r="386" spans="3:8" x14ac:dyDescent="0.3">
      <c r="C386" s="59"/>
      <c r="D386" s="26"/>
      <c r="E386" s="52"/>
      <c r="F386" s="52"/>
      <c r="G386" s="52"/>
      <c r="H386" s="52"/>
    </row>
    <row r="387" spans="3:8" x14ac:dyDescent="0.3">
      <c r="C387" s="59"/>
      <c r="D387" s="26"/>
      <c r="E387" s="52"/>
      <c r="F387" s="52"/>
      <c r="G387" s="52"/>
      <c r="H387" s="52"/>
    </row>
    <row r="388" spans="3:8" x14ac:dyDescent="0.3">
      <c r="C388" s="59"/>
      <c r="D388" s="26"/>
      <c r="E388" s="52"/>
      <c r="F388" s="52"/>
      <c r="G388" s="52"/>
      <c r="H388" s="52"/>
    </row>
    <row r="389" spans="3:8" x14ac:dyDescent="0.3">
      <c r="C389" s="59"/>
      <c r="D389" s="26"/>
      <c r="E389" s="52"/>
      <c r="F389" s="52"/>
      <c r="G389" s="52"/>
      <c r="H389" s="52"/>
    </row>
    <row r="390" spans="3:8" x14ac:dyDescent="0.3">
      <c r="C390" s="59"/>
      <c r="D390" s="26"/>
      <c r="E390" s="52"/>
      <c r="F390" s="52"/>
      <c r="G390" s="52"/>
      <c r="H390" s="52"/>
    </row>
    <row r="391" spans="3:8" x14ac:dyDescent="0.3">
      <c r="C391" s="59"/>
      <c r="D391" s="26"/>
      <c r="E391" s="52"/>
      <c r="F391" s="52"/>
      <c r="G391" s="52"/>
      <c r="H391" s="52"/>
    </row>
    <row r="392" spans="3:8" x14ac:dyDescent="0.3">
      <c r="C392" s="59"/>
      <c r="D392" s="26"/>
      <c r="E392" s="52"/>
      <c r="F392" s="52"/>
      <c r="G392" s="52"/>
      <c r="H392" s="52"/>
    </row>
    <row r="393" spans="3:8" x14ac:dyDescent="0.3">
      <c r="C393" s="59"/>
      <c r="D393" s="26"/>
      <c r="E393" s="52"/>
      <c r="F393" s="52"/>
      <c r="G393" s="52"/>
      <c r="H393" s="52"/>
    </row>
    <row r="394" spans="3:8" x14ac:dyDescent="0.3">
      <c r="C394" s="59"/>
      <c r="D394" s="26"/>
      <c r="E394" s="52"/>
      <c r="F394" s="52"/>
      <c r="G394" s="52"/>
      <c r="H394" s="52"/>
    </row>
    <row r="395" spans="3:8" x14ac:dyDescent="0.3">
      <c r="C395" s="59"/>
      <c r="D395" s="26"/>
      <c r="E395" s="52"/>
      <c r="F395" s="52"/>
      <c r="G395" s="52"/>
      <c r="H395" s="52"/>
    </row>
    <row r="396" spans="3:8" x14ac:dyDescent="0.3">
      <c r="C396" s="59"/>
      <c r="D396" s="26"/>
      <c r="E396" s="52"/>
      <c r="F396" s="52"/>
      <c r="G396" s="52"/>
      <c r="H396" s="52"/>
    </row>
    <row r="397" spans="3:8" x14ac:dyDescent="0.3">
      <c r="C397" s="59"/>
      <c r="D397" s="26"/>
      <c r="E397" s="52"/>
      <c r="F397" s="52"/>
      <c r="G397" s="52"/>
      <c r="H397" s="52"/>
    </row>
    <row r="398" spans="3:8" x14ac:dyDescent="0.3">
      <c r="C398" s="59"/>
      <c r="D398" s="26"/>
      <c r="E398" s="52"/>
      <c r="F398" s="52"/>
      <c r="G398" s="52"/>
      <c r="H398" s="52"/>
    </row>
    <row r="399" spans="3:8" x14ac:dyDescent="0.3">
      <c r="C399" s="59"/>
      <c r="D399" s="26"/>
      <c r="E399" s="52"/>
      <c r="F399" s="52"/>
      <c r="G399" s="52"/>
      <c r="H399" s="52"/>
    </row>
    <row r="400" spans="3:8" x14ac:dyDescent="0.3">
      <c r="C400" s="59"/>
      <c r="D400" s="26"/>
      <c r="E400" s="52"/>
      <c r="F400" s="52"/>
      <c r="G400" s="52"/>
      <c r="H400" s="52"/>
    </row>
    <row r="401" spans="3:8" x14ac:dyDescent="0.3">
      <c r="C401" s="59"/>
      <c r="D401" s="26"/>
      <c r="E401" s="52"/>
      <c r="F401" s="52"/>
      <c r="G401" s="52"/>
      <c r="H401" s="52"/>
    </row>
    <row r="402" spans="3:8" x14ac:dyDescent="0.3">
      <c r="C402" s="59"/>
      <c r="D402" s="26"/>
      <c r="E402" s="52"/>
      <c r="F402" s="52"/>
      <c r="G402" s="52"/>
      <c r="H402" s="52"/>
    </row>
    <row r="403" spans="3:8" x14ac:dyDescent="0.3">
      <c r="C403" s="59"/>
      <c r="D403" s="26"/>
      <c r="E403" s="52"/>
      <c r="F403" s="52"/>
      <c r="G403" s="52"/>
      <c r="H403" s="52"/>
    </row>
    <row r="404" spans="3:8" x14ac:dyDescent="0.3">
      <c r="C404" s="59"/>
      <c r="D404" s="26"/>
      <c r="E404" s="52"/>
      <c r="F404" s="52"/>
      <c r="G404" s="52"/>
      <c r="H404" s="52"/>
    </row>
    <row r="405" spans="3:8" x14ac:dyDescent="0.3">
      <c r="C405" s="59"/>
      <c r="D405" s="26"/>
      <c r="E405" s="52"/>
      <c r="F405" s="52"/>
      <c r="G405" s="52"/>
      <c r="H405" s="52"/>
    </row>
    <row r="406" spans="3:8" x14ac:dyDescent="0.3">
      <c r="C406" s="59"/>
      <c r="D406" s="26"/>
      <c r="E406" s="52"/>
      <c r="F406" s="52"/>
      <c r="G406" s="52"/>
      <c r="H406" s="52"/>
    </row>
    <row r="407" spans="3:8" x14ac:dyDescent="0.3">
      <c r="C407" s="59"/>
      <c r="D407" s="26"/>
      <c r="E407" s="52"/>
      <c r="F407" s="52"/>
      <c r="G407" s="52"/>
      <c r="H407" s="52"/>
    </row>
    <row r="408" spans="3:8" x14ac:dyDescent="0.3">
      <c r="C408" s="59"/>
      <c r="D408" s="26"/>
      <c r="E408" s="52"/>
      <c r="F408" s="52"/>
      <c r="G408" s="52"/>
      <c r="H408" s="52"/>
    </row>
    <row r="409" spans="3:8" x14ac:dyDescent="0.3">
      <c r="C409" s="59"/>
      <c r="D409" s="26"/>
      <c r="E409" s="52"/>
      <c r="F409" s="52"/>
      <c r="G409" s="52"/>
      <c r="H409" s="52"/>
    </row>
    <row r="410" spans="3:8" x14ac:dyDescent="0.3">
      <c r="C410" s="59"/>
      <c r="D410" s="26"/>
      <c r="E410" s="52"/>
      <c r="F410" s="52"/>
      <c r="G410" s="52"/>
      <c r="H410" s="52"/>
    </row>
    <row r="411" spans="3:8" x14ac:dyDescent="0.3">
      <c r="C411" s="59"/>
      <c r="D411" s="26"/>
      <c r="E411" s="52"/>
      <c r="F411" s="52"/>
      <c r="G411" s="52"/>
      <c r="H411" s="52"/>
    </row>
    <row r="412" spans="3:8" x14ac:dyDescent="0.3">
      <c r="C412" s="59"/>
      <c r="D412" s="26"/>
      <c r="E412" s="52"/>
      <c r="F412" s="52"/>
      <c r="G412" s="52"/>
      <c r="H412" s="52"/>
    </row>
    <row r="413" spans="3:8" x14ac:dyDescent="0.3">
      <c r="C413" s="59"/>
      <c r="D413" s="26"/>
      <c r="E413" s="52"/>
      <c r="F413" s="52"/>
      <c r="G413" s="52"/>
      <c r="H413" s="52"/>
    </row>
    <row r="414" spans="3:8" x14ac:dyDescent="0.3">
      <c r="C414" s="59"/>
      <c r="D414" s="26"/>
      <c r="E414" s="52"/>
      <c r="F414" s="52"/>
      <c r="G414" s="52"/>
      <c r="H414" s="52"/>
    </row>
    <row r="415" spans="3:8" x14ac:dyDescent="0.3">
      <c r="C415" s="59"/>
      <c r="D415" s="26"/>
      <c r="E415" s="52"/>
      <c r="F415" s="52"/>
      <c r="G415" s="52"/>
      <c r="H415" s="52"/>
    </row>
    <row r="416" spans="3:8" x14ac:dyDescent="0.3">
      <c r="C416" s="59"/>
      <c r="D416" s="26"/>
      <c r="E416" s="52"/>
      <c r="F416" s="52"/>
      <c r="G416" s="52"/>
      <c r="H416" s="52"/>
    </row>
    <row r="417" spans="3:8" x14ac:dyDescent="0.3">
      <c r="C417" s="59"/>
      <c r="D417" s="26"/>
      <c r="E417" s="52"/>
      <c r="F417" s="52"/>
      <c r="G417" s="52"/>
      <c r="H417" s="52"/>
    </row>
    <row r="418" spans="3:8" x14ac:dyDescent="0.3">
      <c r="C418" s="59"/>
      <c r="D418" s="26"/>
      <c r="E418" s="52"/>
      <c r="F418" s="52"/>
      <c r="G418" s="52"/>
      <c r="H418" s="52"/>
    </row>
    <row r="419" spans="3:8" x14ac:dyDescent="0.3">
      <c r="C419" s="59"/>
      <c r="D419" s="26"/>
      <c r="E419" s="52"/>
      <c r="F419" s="52"/>
      <c r="G419" s="52"/>
      <c r="H419" s="52"/>
    </row>
    <row r="420" spans="3:8" x14ac:dyDescent="0.3">
      <c r="C420" s="59"/>
      <c r="D420" s="26"/>
      <c r="E420" s="52"/>
      <c r="F420" s="52"/>
      <c r="G420" s="52"/>
      <c r="H420" s="52"/>
    </row>
    <row r="421" spans="3:8" x14ac:dyDescent="0.3">
      <c r="C421" s="59"/>
      <c r="D421" s="26"/>
      <c r="E421" s="52"/>
      <c r="F421" s="52"/>
      <c r="G421" s="52"/>
      <c r="H421" s="52"/>
    </row>
    <row r="422" spans="3:8" x14ac:dyDescent="0.3">
      <c r="C422" s="59"/>
      <c r="D422" s="26"/>
      <c r="E422" s="52"/>
      <c r="F422" s="52"/>
      <c r="G422" s="52"/>
      <c r="H422" s="52"/>
    </row>
    <row r="423" spans="3:8" x14ac:dyDescent="0.3">
      <c r="C423" s="59"/>
      <c r="D423" s="26"/>
      <c r="E423" s="52"/>
      <c r="F423" s="52"/>
      <c r="G423" s="52"/>
      <c r="H423" s="52"/>
    </row>
    <row r="424" spans="3:8" x14ac:dyDescent="0.3">
      <c r="C424" s="59"/>
      <c r="D424" s="26"/>
      <c r="E424" s="52"/>
      <c r="F424" s="52"/>
      <c r="G424" s="52"/>
      <c r="H424" s="52"/>
    </row>
    <row r="425" spans="3:8" x14ac:dyDescent="0.3">
      <c r="C425" s="59"/>
      <c r="D425" s="26"/>
      <c r="E425" s="52"/>
      <c r="F425" s="52"/>
      <c r="G425" s="52"/>
      <c r="H425" s="52"/>
    </row>
    <row r="426" spans="3:8" x14ac:dyDescent="0.3">
      <c r="C426" s="59"/>
      <c r="D426" s="26"/>
      <c r="E426" s="52"/>
      <c r="F426" s="52"/>
      <c r="G426" s="52"/>
      <c r="H426" s="52"/>
    </row>
    <row r="427" spans="3:8" x14ac:dyDescent="0.3">
      <c r="C427" s="59"/>
      <c r="D427" s="26"/>
      <c r="E427" s="52"/>
      <c r="F427" s="52"/>
      <c r="G427" s="52"/>
      <c r="H427" s="52"/>
    </row>
    <row r="428" spans="3:8" x14ac:dyDescent="0.3">
      <c r="C428" s="59"/>
      <c r="D428" s="26"/>
      <c r="E428" s="52"/>
      <c r="F428" s="52"/>
      <c r="G428" s="52"/>
      <c r="H428" s="52"/>
    </row>
    <row r="429" spans="3:8" x14ac:dyDescent="0.3">
      <c r="C429" s="59"/>
      <c r="D429" s="26"/>
      <c r="E429" s="52"/>
      <c r="F429" s="52"/>
      <c r="G429" s="52"/>
      <c r="H429" s="52"/>
    </row>
    <row r="430" spans="3:8" x14ac:dyDescent="0.3">
      <c r="C430" s="59"/>
      <c r="D430" s="26"/>
      <c r="E430" s="52"/>
      <c r="F430" s="52"/>
      <c r="G430" s="52"/>
      <c r="H430" s="52"/>
    </row>
    <row r="431" spans="3:8" x14ac:dyDescent="0.3">
      <c r="C431" s="59"/>
      <c r="D431" s="26"/>
      <c r="E431" s="52"/>
      <c r="F431" s="52"/>
      <c r="G431" s="52"/>
      <c r="H431" s="52"/>
    </row>
    <row r="432" spans="3:8" x14ac:dyDescent="0.3">
      <c r="C432" s="59"/>
      <c r="D432" s="26"/>
      <c r="E432" s="52"/>
      <c r="F432" s="52"/>
      <c r="G432" s="52"/>
      <c r="H432" s="52"/>
    </row>
    <row r="433" spans="3:8" x14ac:dyDescent="0.3">
      <c r="C433" s="59"/>
      <c r="D433" s="26"/>
      <c r="E433" s="52"/>
      <c r="F433" s="52"/>
      <c r="G433" s="52"/>
      <c r="H433" s="52"/>
    </row>
    <row r="434" spans="3:8" x14ac:dyDescent="0.3">
      <c r="C434" s="59"/>
      <c r="D434" s="26"/>
      <c r="E434" s="52"/>
      <c r="F434" s="52"/>
      <c r="G434" s="52"/>
      <c r="H434" s="52"/>
    </row>
    <row r="435" spans="3:8" x14ac:dyDescent="0.3">
      <c r="C435" s="59"/>
      <c r="D435" s="26"/>
      <c r="E435" s="52"/>
      <c r="F435" s="52"/>
      <c r="G435" s="52"/>
      <c r="H435" s="52"/>
    </row>
    <row r="436" spans="3:8" x14ac:dyDescent="0.3">
      <c r="C436" s="59"/>
      <c r="D436" s="26"/>
      <c r="E436" s="52"/>
      <c r="F436" s="52"/>
      <c r="G436" s="52"/>
      <c r="H436" s="52"/>
    </row>
    <row r="437" spans="3:8" x14ac:dyDescent="0.3">
      <c r="C437" s="59"/>
      <c r="D437" s="26"/>
      <c r="E437" s="52"/>
      <c r="F437" s="52"/>
      <c r="G437" s="52"/>
      <c r="H437" s="52"/>
    </row>
    <row r="438" spans="3:8" x14ac:dyDescent="0.3">
      <c r="C438" s="59"/>
      <c r="D438" s="26"/>
      <c r="E438" s="52"/>
      <c r="F438" s="52"/>
      <c r="G438" s="52"/>
      <c r="H438" s="52"/>
    </row>
    <row r="439" spans="3:8" x14ac:dyDescent="0.3">
      <c r="C439" s="59"/>
      <c r="D439" s="26"/>
      <c r="E439" s="52"/>
      <c r="F439" s="52"/>
      <c r="G439" s="52"/>
      <c r="H439" s="52"/>
    </row>
    <row r="440" spans="3:8" x14ac:dyDescent="0.3">
      <c r="C440" s="59"/>
      <c r="D440" s="26"/>
      <c r="E440" s="52"/>
      <c r="F440" s="52"/>
      <c r="G440" s="52"/>
      <c r="H440" s="52"/>
    </row>
    <row r="441" spans="3:8" x14ac:dyDescent="0.3">
      <c r="C441" s="59"/>
      <c r="D441" s="26"/>
      <c r="E441" s="52"/>
      <c r="F441" s="52"/>
      <c r="G441" s="52"/>
      <c r="H441" s="52"/>
    </row>
    <row r="442" spans="3:8" x14ac:dyDescent="0.3">
      <c r="C442" s="59"/>
      <c r="D442" s="26"/>
      <c r="E442" s="52"/>
      <c r="F442" s="52"/>
      <c r="G442" s="52"/>
      <c r="H442" s="52"/>
    </row>
    <row r="443" spans="3:8" x14ac:dyDescent="0.3">
      <c r="C443" s="59"/>
      <c r="D443" s="26"/>
      <c r="E443" s="52"/>
      <c r="F443" s="52"/>
      <c r="G443" s="52"/>
      <c r="H443" s="52"/>
    </row>
    <row r="444" spans="3:8" x14ac:dyDescent="0.3">
      <c r="C444" s="59"/>
      <c r="D444" s="26"/>
      <c r="E444" s="52"/>
      <c r="F444" s="52"/>
      <c r="G444" s="52"/>
      <c r="H444" s="52"/>
    </row>
    <row r="445" spans="3:8" x14ac:dyDescent="0.3">
      <c r="C445" s="59"/>
      <c r="D445" s="26"/>
      <c r="E445" s="52"/>
      <c r="F445" s="52"/>
      <c r="G445" s="52"/>
      <c r="H445" s="52"/>
    </row>
    <row r="446" spans="3:8" x14ac:dyDescent="0.3">
      <c r="C446" s="59"/>
      <c r="D446" s="26"/>
      <c r="E446" s="52"/>
      <c r="F446" s="52"/>
      <c r="G446" s="52"/>
      <c r="H446" s="52"/>
    </row>
    <row r="447" spans="3:8" x14ac:dyDescent="0.3">
      <c r="C447" s="59"/>
      <c r="D447" s="26"/>
      <c r="E447" s="52"/>
      <c r="F447" s="52"/>
      <c r="G447" s="52"/>
      <c r="H447" s="52"/>
    </row>
    <row r="448" spans="3:8" x14ac:dyDescent="0.3">
      <c r="C448" s="59"/>
      <c r="D448" s="26"/>
      <c r="E448" s="52"/>
      <c r="F448" s="52"/>
      <c r="G448" s="52"/>
      <c r="H448" s="52"/>
    </row>
    <row r="449" spans="3:8" x14ac:dyDescent="0.3">
      <c r="C449" s="59"/>
      <c r="D449" s="26"/>
      <c r="E449" s="52"/>
      <c r="F449" s="52"/>
      <c r="G449" s="52"/>
      <c r="H449" s="52"/>
    </row>
    <row r="450" spans="3:8" x14ac:dyDescent="0.3">
      <c r="C450" s="59"/>
      <c r="D450" s="26"/>
      <c r="E450" s="52"/>
      <c r="F450" s="52"/>
      <c r="G450" s="52"/>
      <c r="H450" s="52"/>
    </row>
    <row r="451" spans="3:8" x14ac:dyDescent="0.3">
      <c r="C451" s="59"/>
      <c r="D451" s="26"/>
      <c r="E451" s="52"/>
      <c r="F451" s="52"/>
      <c r="G451" s="52"/>
      <c r="H451" s="52"/>
    </row>
    <row r="452" spans="3:8" x14ac:dyDescent="0.3">
      <c r="C452" s="59"/>
      <c r="D452" s="26"/>
      <c r="E452" s="52"/>
      <c r="F452" s="52"/>
      <c r="G452" s="52"/>
      <c r="H452" s="52"/>
    </row>
    <row r="453" spans="3:8" x14ac:dyDescent="0.3">
      <c r="C453" s="59"/>
      <c r="D453" s="26"/>
      <c r="E453" s="52"/>
      <c r="F453" s="52"/>
      <c r="G453" s="52"/>
      <c r="H453" s="52"/>
    </row>
    <row r="454" spans="3:8" x14ac:dyDescent="0.3">
      <c r="C454" s="59"/>
      <c r="D454" s="26"/>
      <c r="E454" s="52"/>
      <c r="F454" s="52"/>
      <c r="G454" s="52"/>
      <c r="H454" s="52"/>
    </row>
    <row r="455" spans="3:8" x14ac:dyDescent="0.3">
      <c r="C455" s="59"/>
      <c r="D455" s="26"/>
      <c r="E455" s="52"/>
      <c r="F455" s="52"/>
      <c r="G455" s="52"/>
      <c r="H455" s="52"/>
    </row>
    <row r="456" spans="3:8" x14ac:dyDescent="0.3">
      <c r="C456" s="59"/>
      <c r="D456" s="26"/>
      <c r="E456" s="52"/>
      <c r="F456" s="52"/>
      <c r="G456" s="52"/>
      <c r="H456" s="52"/>
    </row>
    <row r="457" spans="3:8" x14ac:dyDescent="0.3">
      <c r="C457" s="59"/>
      <c r="D457" s="26"/>
      <c r="E457" s="52"/>
      <c r="F457" s="52"/>
      <c r="G457" s="52"/>
      <c r="H457" s="52"/>
    </row>
    <row r="458" spans="3:8" x14ac:dyDescent="0.3">
      <c r="C458" s="59"/>
      <c r="D458" s="26"/>
      <c r="E458" s="52"/>
      <c r="F458" s="52"/>
      <c r="G458" s="52"/>
      <c r="H458" s="52"/>
    </row>
    <row r="459" spans="3:8" x14ac:dyDescent="0.3">
      <c r="C459" s="59"/>
      <c r="D459" s="26"/>
      <c r="E459" s="52"/>
      <c r="F459" s="52"/>
      <c r="G459" s="52"/>
      <c r="H459" s="52"/>
    </row>
    <row r="460" spans="3:8" x14ac:dyDescent="0.3">
      <c r="C460" s="59"/>
      <c r="D460" s="26"/>
      <c r="E460" s="52"/>
      <c r="F460" s="52"/>
      <c r="G460" s="52"/>
      <c r="H460" s="52"/>
    </row>
    <row r="461" spans="3:8" x14ac:dyDescent="0.3">
      <c r="C461" s="59"/>
      <c r="D461" s="26"/>
      <c r="E461" s="52"/>
      <c r="F461" s="52"/>
      <c r="G461" s="52"/>
      <c r="H461" s="52"/>
    </row>
    <row r="462" spans="3:8" x14ac:dyDescent="0.3">
      <c r="C462" s="59"/>
      <c r="D462" s="26"/>
      <c r="E462" s="52"/>
      <c r="F462" s="52"/>
      <c r="G462" s="52"/>
      <c r="H462" s="52"/>
    </row>
    <row r="463" spans="3:8" x14ac:dyDescent="0.3">
      <c r="C463" s="59"/>
      <c r="D463" s="26"/>
      <c r="E463" s="52"/>
      <c r="F463" s="52"/>
      <c r="G463" s="52"/>
      <c r="H463" s="52"/>
    </row>
    <row r="464" spans="3:8" x14ac:dyDescent="0.3">
      <c r="C464" s="59"/>
      <c r="D464" s="26"/>
      <c r="E464" s="52"/>
      <c r="F464" s="52"/>
      <c r="G464" s="52"/>
      <c r="H464" s="52"/>
    </row>
    <row r="465" spans="3:8" x14ac:dyDescent="0.3">
      <c r="C465" s="59"/>
      <c r="D465" s="26"/>
      <c r="E465" s="52"/>
      <c r="F465" s="52"/>
      <c r="G465" s="52"/>
      <c r="H465" s="52"/>
    </row>
    <row r="466" spans="3:8" x14ac:dyDescent="0.3">
      <c r="C466" s="59"/>
      <c r="D466" s="26"/>
      <c r="E466" s="52"/>
      <c r="F466" s="52"/>
      <c r="G466" s="52"/>
      <c r="H466" s="52"/>
    </row>
    <row r="467" spans="3:8" x14ac:dyDescent="0.3">
      <c r="C467" s="59"/>
      <c r="D467" s="26"/>
      <c r="E467" s="52"/>
      <c r="F467" s="52"/>
      <c r="G467" s="52"/>
      <c r="H467" s="52"/>
    </row>
    <row r="468" spans="3:8" x14ac:dyDescent="0.3">
      <c r="C468" s="59"/>
      <c r="D468" s="26"/>
      <c r="E468" s="52"/>
      <c r="F468" s="52"/>
      <c r="G468" s="52"/>
      <c r="H468" s="52"/>
    </row>
    <row r="469" spans="3:8" x14ac:dyDescent="0.3">
      <c r="C469" s="59"/>
      <c r="D469" s="26"/>
      <c r="E469" s="52"/>
      <c r="F469" s="52"/>
      <c r="G469" s="52"/>
      <c r="H469" s="52"/>
    </row>
    <row r="470" spans="3:8" x14ac:dyDescent="0.3">
      <c r="C470" s="59"/>
      <c r="D470" s="26"/>
      <c r="E470" s="52"/>
      <c r="F470" s="52"/>
      <c r="G470" s="52"/>
      <c r="H470" s="52"/>
    </row>
    <row r="471" spans="3:8" x14ac:dyDescent="0.3">
      <c r="C471" s="59"/>
      <c r="D471" s="26"/>
      <c r="E471" s="52"/>
      <c r="F471" s="52"/>
      <c r="G471" s="52"/>
      <c r="H471" s="52"/>
    </row>
    <row r="472" spans="3:8" x14ac:dyDescent="0.3">
      <c r="C472" s="59"/>
      <c r="D472" s="26"/>
      <c r="E472" s="52"/>
      <c r="F472" s="52"/>
      <c r="G472" s="52"/>
      <c r="H472" s="52"/>
    </row>
    <row r="473" spans="3:8" x14ac:dyDescent="0.3">
      <c r="C473" s="59"/>
      <c r="D473" s="26"/>
      <c r="E473" s="52"/>
      <c r="F473" s="52"/>
      <c r="G473" s="52"/>
      <c r="H473" s="52"/>
    </row>
    <row r="474" spans="3:8" x14ac:dyDescent="0.3">
      <c r="C474" s="59"/>
      <c r="D474" s="26"/>
      <c r="E474" s="52"/>
      <c r="F474" s="52"/>
      <c r="G474" s="52"/>
      <c r="H474" s="52"/>
    </row>
    <row r="475" spans="3:8" x14ac:dyDescent="0.3">
      <c r="C475" s="59"/>
      <c r="D475" s="26"/>
      <c r="E475" s="52"/>
      <c r="F475" s="52"/>
      <c r="G475" s="52"/>
      <c r="H475" s="52"/>
    </row>
    <row r="476" spans="3:8" x14ac:dyDescent="0.3">
      <c r="C476" s="59"/>
      <c r="D476" s="26"/>
      <c r="E476" s="52"/>
      <c r="F476" s="52"/>
      <c r="G476" s="52"/>
      <c r="H476" s="52"/>
    </row>
    <row r="477" spans="3:8" x14ac:dyDescent="0.3">
      <c r="C477" s="59"/>
      <c r="D477" s="26"/>
      <c r="E477" s="52"/>
      <c r="F477" s="52"/>
      <c r="G477" s="52"/>
      <c r="H477" s="52"/>
    </row>
    <row r="478" spans="3:8" x14ac:dyDescent="0.3">
      <c r="C478" s="59"/>
      <c r="D478" s="26"/>
      <c r="E478" s="52"/>
      <c r="F478" s="52"/>
      <c r="G478" s="52"/>
      <c r="H478" s="52"/>
    </row>
    <row r="479" spans="3:8" x14ac:dyDescent="0.3">
      <c r="C479" s="59"/>
      <c r="D479" s="26"/>
      <c r="E479" s="52"/>
      <c r="F479" s="52"/>
      <c r="G479" s="52"/>
      <c r="H479" s="52"/>
    </row>
    <row r="480" spans="3:8" x14ac:dyDescent="0.3">
      <c r="C480" s="59"/>
      <c r="D480" s="26"/>
      <c r="E480" s="52"/>
      <c r="F480" s="52"/>
      <c r="G480" s="52"/>
      <c r="H480" s="52"/>
    </row>
    <row r="481" spans="3:8" x14ac:dyDescent="0.3">
      <c r="C481" s="59"/>
      <c r="D481" s="26"/>
      <c r="E481" s="52"/>
      <c r="F481" s="52"/>
      <c r="G481" s="52"/>
      <c r="H481" s="52"/>
    </row>
    <row r="482" spans="3:8" x14ac:dyDescent="0.3">
      <c r="C482" s="59"/>
      <c r="D482" s="26"/>
      <c r="E482" s="52"/>
      <c r="F482" s="52"/>
      <c r="G482" s="52"/>
      <c r="H482" s="52"/>
    </row>
    <row r="483" spans="3:8" x14ac:dyDescent="0.3">
      <c r="C483" s="59"/>
      <c r="D483" s="26"/>
      <c r="E483" s="52"/>
      <c r="F483" s="52"/>
      <c r="G483" s="52"/>
      <c r="H483" s="52"/>
    </row>
    <row r="484" spans="3:8" x14ac:dyDescent="0.3">
      <c r="C484" s="59"/>
      <c r="D484" s="26"/>
      <c r="E484" s="52"/>
      <c r="F484" s="52"/>
      <c r="G484" s="52"/>
      <c r="H484" s="52"/>
    </row>
    <row r="485" spans="3:8" x14ac:dyDescent="0.3">
      <c r="C485" s="59"/>
      <c r="D485" s="26"/>
      <c r="E485" s="52"/>
      <c r="F485" s="52"/>
      <c r="G485" s="52"/>
      <c r="H485" s="52"/>
    </row>
    <row r="486" spans="3:8" x14ac:dyDescent="0.3">
      <c r="C486" s="59"/>
      <c r="D486" s="26"/>
      <c r="E486" s="52"/>
      <c r="F486" s="52"/>
      <c r="G486" s="52"/>
      <c r="H486" s="52"/>
    </row>
    <row r="487" spans="3:8" x14ac:dyDescent="0.3">
      <c r="C487" s="59"/>
      <c r="D487" s="26"/>
      <c r="E487" s="52"/>
      <c r="F487" s="52"/>
      <c r="G487" s="52"/>
      <c r="H487" s="52"/>
    </row>
    <row r="488" spans="3:8" x14ac:dyDescent="0.3">
      <c r="C488" s="59"/>
      <c r="D488" s="26"/>
      <c r="E488" s="52"/>
      <c r="F488" s="52"/>
      <c r="G488" s="52"/>
      <c r="H488" s="52"/>
    </row>
    <row r="489" spans="3:8" x14ac:dyDescent="0.3">
      <c r="C489" s="59"/>
      <c r="D489" s="26"/>
      <c r="E489" s="52"/>
      <c r="F489" s="52"/>
      <c r="G489" s="52"/>
      <c r="H489" s="52"/>
    </row>
    <row r="490" spans="3:8" x14ac:dyDescent="0.3">
      <c r="C490" s="59"/>
      <c r="D490" s="26"/>
      <c r="E490" s="52"/>
      <c r="F490" s="52"/>
      <c r="G490" s="52"/>
      <c r="H490" s="52"/>
    </row>
    <row r="491" spans="3:8" x14ac:dyDescent="0.3">
      <c r="C491" s="59"/>
      <c r="D491" s="26"/>
      <c r="E491" s="52"/>
      <c r="F491" s="52"/>
      <c r="G491" s="52"/>
      <c r="H491" s="52"/>
    </row>
    <row r="492" spans="3:8" x14ac:dyDescent="0.3">
      <c r="C492" s="59"/>
      <c r="D492" s="26"/>
      <c r="E492" s="52"/>
      <c r="F492" s="52"/>
      <c r="G492" s="52"/>
      <c r="H492" s="52"/>
    </row>
    <row r="493" spans="3:8" x14ac:dyDescent="0.3">
      <c r="C493" s="59"/>
      <c r="D493" s="26"/>
      <c r="E493" s="52"/>
      <c r="F493" s="52"/>
      <c r="G493" s="52"/>
      <c r="H493" s="52"/>
    </row>
    <row r="494" spans="3:8" x14ac:dyDescent="0.3">
      <c r="C494" s="59"/>
      <c r="D494" s="26"/>
      <c r="E494" s="52"/>
      <c r="F494" s="52"/>
      <c r="G494" s="52"/>
      <c r="H494" s="52"/>
    </row>
    <row r="495" spans="3:8" x14ac:dyDescent="0.3">
      <c r="C495" s="59"/>
      <c r="D495" s="26"/>
      <c r="E495" s="52"/>
      <c r="F495" s="52"/>
      <c r="G495" s="52"/>
      <c r="H495" s="52"/>
    </row>
    <row r="496" spans="3:8" x14ac:dyDescent="0.3">
      <c r="C496" s="59"/>
      <c r="D496" s="26"/>
      <c r="E496" s="52"/>
      <c r="F496" s="52"/>
      <c r="G496" s="52"/>
      <c r="H496" s="52"/>
    </row>
    <row r="497" spans="3:8" x14ac:dyDescent="0.3">
      <c r="C497" s="59"/>
      <c r="D497" s="26"/>
      <c r="E497" s="52"/>
      <c r="F497" s="52"/>
      <c r="G497" s="52"/>
      <c r="H497" s="52"/>
    </row>
    <row r="498" spans="3:8" x14ac:dyDescent="0.3">
      <c r="C498" s="59"/>
      <c r="D498" s="26"/>
      <c r="E498" s="52"/>
      <c r="F498" s="52"/>
      <c r="G498" s="52"/>
      <c r="H498" s="52"/>
    </row>
    <row r="499" spans="3:8" x14ac:dyDescent="0.3">
      <c r="C499" s="59"/>
      <c r="D499" s="26"/>
      <c r="E499" s="52"/>
      <c r="F499" s="52"/>
      <c r="G499" s="52"/>
      <c r="H499" s="52"/>
    </row>
    <row r="500" spans="3:8" x14ac:dyDescent="0.3">
      <c r="C500" s="59"/>
      <c r="D500" s="26"/>
      <c r="E500" s="52"/>
      <c r="F500" s="52"/>
      <c r="G500" s="52"/>
      <c r="H500" s="52"/>
    </row>
    <row r="501" spans="3:8" x14ac:dyDescent="0.3">
      <c r="C501" s="59"/>
      <c r="D501" s="26"/>
      <c r="E501" s="52"/>
      <c r="F501" s="52"/>
      <c r="G501" s="52"/>
      <c r="H501" s="52"/>
    </row>
    <row r="502" spans="3:8" x14ac:dyDescent="0.3">
      <c r="C502" s="59"/>
      <c r="D502" s="26"/>
      <c r="E502" s="52"/>
      <c r="F502" s="52"/>
      <c r="G502" s="52"/>
      <c r="H502" s="52"/>
    </row>
    <row r="503" spans="3:8" x14ac:dyDescent="0.3">
      <c r="C503" s="59"/>
      <c r="D503" s="26"/>
      <c r="E503" s="52"/>
      <c r="F503" s="52"/>
      <c r="G503" s="52"/>
      <c r="H503" s="52"/>
    </row>
    <row r="504" spans="3:8" x14ac:dyDescent="0.3">
      <c r="C504" s="59"/>
      <c r="D504" s="26"/>
      <c r="E504" s="52"/>
      <c r="F504" s="52"/>
      <c r="G504" s="52"/>
      <c r="H504" s="52"/>
    </row>
    <row r="505" spans="3:8" x14ac:dyDescent="0.3">
      <c r="C505" s="59"/>
      <c r="D505" s="26"/>
      <c r="E505" s="52"/>
      <c r="F505" s="52"/>
      <c r="G505" s="52"/>
      <c r="H505" s="52"/>
    </row>
    <row r="506" spans="3:8" x14ac:dyDescent="0.3">
      <c r="C506" s="59"/>
      <c r="D506" s="26"/>
      <c r="E506" s="52"/>
      <c r="F506" s="52"/>
      <c r="G506" s="52"/>
      <c r="H506" s="52"/>
    </row>
    <row r="507" spans="3:8" x14ac:dyDescent="0.3">
      <c r="C507" s="59"/>
      <c r="D507" s="26"/>
      <c r="E507" s="52"/>
      <c r="F507" s="52"/>
      <c r="G507" s="52"/>
      <c r="H507" s="52"/>
    </row>
    <row r="508" spans="3:8" x14ac:dyDescent="0.3">
      <c r="C508" s="59"/>
      <c r="D508" s="26"/>
      <c r="E508" s="52"/>
      <c r="F508" s="52"/>
      <c r="G508" s="52"/>
      <c r="H508" s="52"/>
    </row>
    <row r="509" spans="3:8" x14ac:dyDescent="0.3">
      <c r="C509" s="59"/>
      <c r="D509" s="26"/>
      <c r="E509" s="52"/>
      <c r="F509" s="52"/>
      <c r="G509" s="52"/>
      <c r="H509" s="52"/>
    </row>
    <row r="510" spans="3:8" x14ac:dyDescent="0.3">
      <c r="C510" s="59"/>
      <c r="D510" s="26"/>
      <c r="E510" s="52"/>
      <c r="F510" s="52"/>
      <c r="G510" s="52"/>
      <c r="H510" s="52"/>
    </row>
    <row r="511" spans="3:8" x14ac:dyDescent="0.3">
      <c r="C511" s="59"/>
      <c r="D511" s="26"/>
      <c r="E511" s="52"/>
      <c r="F511" s="52"/>
      <c r="G511" s="52"/>
      <c r="H511" s="52"/>
    </row>
    <row r="512" spans="3:8" x14ac:dyDescent="0.3">
      <c r="C512" s="59"/>
      <c r="D512" s="26"/>
      <c r="E512" s="52"/>
      <c r="F512" s="52"/>
      <c r="G512" s="52"/>
      <c r="H512" s="52"/>
    </row>
    <row r="513" spans="3:8" x14ac:dyDescent="0.3">
      <c r="C513" s="59"/>
      <c r="D513" s="26"/>
      <c r="E513" s="52"/>
      <c r="F513" s="52"/>
      <c r="G513" s="52"/>
      <c r="H513" s="52"/>
    </row>
    <row r="514" spans="3:8" x14ac:dyDescent="0.3">
      <c r="C514" s="59"/>
      <c r="D514" s="26"/>
      <c r="E514" s="52"/>
      <c r="F514" s="52"/>
      <c r="G514" s="52"/>
      <c r="H514" s="52"/>
    </row>
    <row r="515" spans="3:8" x14ac:dyDescent="0.3">
      <c r="C515" s="59"/>
      <c r="D515" s="26"/>
      <c r="E515" s="52"/>
      <c r="F515" s="52"/>
      <c r="G515" s="52"/>
      <c r="H515" s="52"/>
    </row>
    <row r="516" spans="3:8" x14ac:dyDescent="0.3">
      <c r="C516" s="59"/>
      <c r="D516" s="26"/>
      <c r="E516" s="52"/>
      <c r="F516" s="52"/>
      <c r="G516" s="52"/>
      <c r="H516" s="52"/>
    </row>
    <row r="517" spans="3:8" x14ac:dyDescent="0.3">
      <c r="C517" s="59"/>
      <c r="D517" s="26"/>
      <c r="E517" s="52"/>
      <c r="F517" s="52"/>
      <c r="G517" s="52"/>
      <c r="H517" s="52"/>
    </row>
    <row r="518" spans="3:8" x14ac:dyDescent="0.3">
      <c r="C518" s="59"/>
      <c r="D518" s="26"/>
      <c r="E518" s="52"/>
      <c r="F518" s="52"/>
      <c r="G518" s="52"/>
      <c r="H518" s="52"/>
    </row>
    <row r="519" spans="3:8" x14ac:dyDescent="0.3">
      <c r="C519" s="59"/>
      <c r="D519" s="26"/>
      <c r="E519" s="52"/>
      <c r="F519" s="52"/>
      <c r="G519" s="52"/>
      <c r="H519" s="52"/>
    </row>
    <row r="520" spans="3:8" x14ac:dyDescent="0.3">
      <c r="C520" s="59"/>
      <c r="D520" s="26"/>
      <c r="E520" s="52"/>
      <c r="F520" s="52"/>
      <c r="G520" s="52"/>
      <c r="H520" s="52"/>
    </row>
    <row r="521" spans="3:8" x14ac:dyDescent="0.3">
      <c r="C521" s="59"/>
      <c r="D521" s="26"/>
      <c r="E521" s="52"/>
      <c r="F521" s="52"/>
      <c r="G521" s="52"/>
      <c r="H521" s="52"/>
    </row>
    <row r="522" spans="3:8" x14ac:dyDescent="0.3">
      <c r="C522" s="59"/>
      <c r="D522" s="26"/>
      <c r="E522" s="52"/>
      <c r="F522" s="52"/>
      <c r="G522" s="52"/>
      <c r="H522" s="52"/>
    </row>
    <row r="523" spans="3:8" x14ac:dyDescent="0.3">
      <c r="C523" s="59"/>
      <c r="D523" s="26"/>
      <c r="E523" s="52"/>
      <c r="F523" s="52"/>
      <c r="G523" s="52"/>
      <c r="H523" s="52"/>
    </row>
    <row r="524" spans="3:8" x14ac:dyDescent="0.3">
      <c r="C524" s="59"/>
      <c r="D524" s="26"/>
      <c r="E524" s="52"/>
      <c r="F524" s="52"/>
      <c r="G524" s="52"/>
      <c r="H524" s="52"/>
    </row>
    <row r="525" spans="3:8" x14ac:dyDescent="0.3">
      <c r="C525" s="59"/>
      <c r="D525" s="26"/>
      <c r="E525" s="52"/>
      <c r="F525" s="52"/>
      <c r="G525" s="52"/>
      <c r="H525" s="52"/>
    </row>
    <row r="526" spans="3:8" x14ac:dyDescent="0.3">
      <c r="C526" s="59"/>
      <c r="D526" s="26"/>
      <c r="E526" s="52"/>
      <c r="F526" s="52"/>
      <c r="G526" s="52"/>
      <c r="H526" s="52"/>
    </row>
    <row r="527" spans="3:8" x14ac:dyDescent="0.3">
      <c r="C527" s="59"/>
      <c r="D527" s="26"/>
      <c r="E527" s="52"/>
      <c r="F527" s="52"/>
      <c r="G527" s="52"/>
      <c r="H527" s="52"/>
    </row>
    <row r="528" spans="3:8" x14ac:dyDescent="0.3">
      <c r="C528" s="59"/>
      <c r="D528" s="26"/>
      <c r="E528" s="52"/>
      <c r="F528" s="52"/>
      <c r="G528" s="52"/>
      <c r="H528" s="52"/>
    </row>
    <row r="529" spans="3:8" x14ac:dyDescent="0.3">
      <c r="C529" s="59"/>
      <c r="D529" s="26"/>
      <c r="E529" s="52"/>
      <c r="F529" s="52"/>
      <c r="G529" s="52"/>
      <c r="H529" s="52"/>
    </row>
    <row r="530" spans="3:8" x14ac:dyDescent="0.3">
      <c r="C530" s="59"/>
      <c r="D530" s="26"/>
      <c r="E530" s="52"/>
      <c r="F530" s="52"/>
      <c r="G530" s="52"/>
      <c r="H530" s="52"/>
    </row>
    <row r="531" spans="3:8" x14ac:dyDescent="0.3">
      <c r="C531" s="59"/>
      <c r="D531" s="26"/>
      <c r="E531" s="52"/>
      <c r="F531" s="52"/>
      <c r="G531" s="52"/>
      <c r="H531" s="52"/>
    </row>
    <row r="532" spans="3:8" x14ac:dyDescent="0.3">
      <c r="C532" s="59"/>
      <c r="D532" s="26"/>
      <c r="E532" s="52"/>
      <c r="F532" s="52"/>
      <c r="G532" s="52"/>
      <c r="H532" s="52"/>
    </row>
    <row r="533" spans="3:8" x14ac:dyDescent="0.3">
      <c r="C533" s="59"/>
      <c r="D533" s="26"/>
      <c r="E533" s="52"/>
      <c r="F533" s="52"/>
      <c r="G533" s="52"/>
      <c r="H533" s="52"/>
    </row>
    <row r="534" spans="3:8" x14ac:dyDescent="0.3">
      <c r="C534" s="59"/>
      <c r="D534" s="26"/>
      <c r="E534" s="52"/>
      <c r="F534" s="52"/>
      <c r="G534" s="52"/>
      <c r="H534" s="52"/>
    </row>
    <row r="535" spans="3:8" x14ac:dyDescent="0.3">
      <c r="C535" s="59"/>
      <c r="D535" s="26"/>
      <c r="E535" s="52"/>
      <c r="F535" s="52"/>
      <c r="G535" s="52"/>
      <c r="H535" s="52"/>
    </row>
    <row r="536" spans="3:8" x14ac:dyDescent="0.3">
      <c r="C536" s="59"/>
      <c r="D536" s="26"/>
      <c r="E536" s="52"/>
      <c r="F536" s="52"/>
      <c r="G536" s="52"/>
      <c r="H536" s="52"/>
    </row>
    <row r="537" spans="3:8" x14ac:dyDescent="0.3">
      <c r="C537" s="59"/>
      <c r="D537" s="26"/>
      <c r="E537" s="52"/>
      <c r="F537" s="52"/>
      <c r="G537" s="52"/>
      <c r="H537" s="52"/>
    </row>
    <row r="538" spans="3:8" x14ac:dyDescent="0.3">
      <c r="C538" s="59"/>
      <c r="D538" s="26"/>
      <c r="E538" s="52"/>
      <c r="F538" s="52"/>
      <c r="G538" s="52"/>
      <c r="H538" s="52"/>
    </row>
    <row r="539" spans="3:8" x14ac:dyDescent="0.3">
      <c r="C539" s="59"/>
      <c r="D539" s="26"/>
      <c r="E539" s="52"/>
      <c r="F539" s="52"/>
      <c r="G539" s="52"/>
      <c r="H539" s="52"/>
    </row>
    <row r="540" spans="3:8" x14ac:dyDescent="0.3">
      <c r="C540" s="59"/>
      <c r="D540" s="26"/>
      <c r="E540" s="52"/>
      <c r="F540" s="52"/>
      <c r="G540" s="52"/>
      <c r="H540" s="52"/>
    </row>
    <row r="541" spans="3:8" x14ac:dyDescent="0.3">
      <c r="C541" s="59"/>
      <c r="D541" s="26"/>
      <c r="E541" s="52"/>
      <c r="F541" s="52"/>
      <c r="G541" s="52"/>
      <c r="H541" s="52"/>
    </row>
    <row r="542" spans="3:8" x14ac:dyDescent="0.3">
      <c r="C542" s="59"/>
      <c r="D542" s="26"/>
      <c r="E542" s="52"/>
      <c r="F542" s="52"/>
      <c r="G542" s="52"/>
      <c r="H542" s="52"/>
    </row>
    <row r="543" spans="3:8" x14ac:dyDescent="0.3">
      <c r="C543" s="59"/>
      <c r="D543" s="26"/>
      <c r="E543" s="52"/>
      <c r="F543" s="52"/>
      <c r="G543" s="52"/>
      <c r="H543" s="52"/>
    </row>
    <row r="544" spans="3:8" x14ac:dyDescent="0.3">
      <c r="C544" s="59"/>
      <c r="D544" s="26"/>
      <c r="E544" s="52"/>
      <c r="F544" s="52"/>
      <c r="G544" s="52"/>
      <c r="H544" s="52"/>
    </row>
    <row r="545" spans="3:8" x14ac:dyDescent="0.3">
      <c r="C545" s="59"/>
      <c r="D545" s="26"/>
      <c r="E545" s="52"/>
      <c r="F545" s="52"/>
      <c r="G545" s="52"/>
      <c r="H545" s="52"/>
    </row>
    <row r="546" spans="3:8" x14ac:dyDescent="0.3">
      <c r="C546" s="59"/>
      <c r="D546" s="26"/>
      <c r="E546" s="52"/>
      <c r="F546" s="52"/>
      <c r="G546" s="52"/>
      <c r="H546" s="52"/>
    </row>
    <row r="547" spans="3:8" x14ac:dyDescent="0.3">
      <c r="C547" s="59"/>
      <c r="D547" s="26"/>
      <c r="E547" s="52"/>
      <c r="F547" s="52"/>
      <c r="G547" s="52"/>
      <c r="H547" s="52"/>
    </row>
    <row r="548" spans="3:8" x14ac:dyDescent="0.3">
      <c r="C548" s="59"/>
      <c r="D548" s="26"/>
      <c r="E548" s="52"/>
      <c r="F548" s="52"/>
      <c r="G548" s="52"/>
      <c r="H548" s="52"/>
    </row>
    <row r="549" spans="3:8" x14ac:dyDescent="0.3">
      <c r="C549" s="59"/>
      <c r="D549" s="26"/>
      <c r="E549" s="52"/>
      <c r="F549" s="52"/>
      <c r="G549" s="52"/>
      <c r="H549" s="52"/>
    </row>
    <row r="550" spans="3:8" x14ac:dyDescent="0.3">
      <c r="C550" s="59"/>
      <c r="D550" s="26"/>
      <c r="E550" s="52"/>
      <c r="F550" s="52"/>
      <c r="G550" s="52"/>
      <c r="H550" s="52"/>
    </row>
    <row r="551" spans="3:8" x14ac:dyDescent="0.3">
      <c r="C551" s="59"/>
      <c r="D551" s="26"/>
      <c r="E551" s="52"/>
      <c r="F551" s="52"/>
      <c r="G551" s="52"/>
      <c r="H551" s="52"/>
    </row>
    <row r="552" spans="3:8" x14ac:dyDescent="0.3">
      <c r="C552" s="59"/>
      <c r="D552" s="26"/>
      <c r="E552" s="52"/>
      <c r="F552" s="52"/>
      <c r="G552" s="52"/>
      <c r="H552" s="52"/>
    </row>
    <row r="553" spans="3:8" x14ac:dyDescent="0.3">
      <c r="C553" s="59"/>
      <c r="D553" s="26"/>
      <c r="E553" s="52"/>
      <c r="F553" s="52"/>
      <c r="G553" s="52"/>
      <c r="H553" s="52"/>
    </row>
    <row r="554" spans="3:8" x14ac:dyDescent="0.3">
      <c r="C554" s="59"/>
      <c r="D554" s="26"/>
      <c r="E554" s="52"/>
      <c r="F554" s="52"/>
      <c r="G554" s="52"/>
      <c r="H554" s="52"/>
    </row>
    <row r="555" spans="3:8" x14ac:dyDescent="0.3">
      <c r="C555" s="59"/>
      <c r="D555" s="26"/>
      <c r="E555" s="52"/>
      <c r="F555" s="52"/>
      <c r="G555" s="52"/>
      <c r="H555" s="52"/>
    </row>
    <row r="556" spans="3:8" x14ac:dyDescent="0.3">
      <c r="C556" s="59"/>
      <c r="D556" s="26"/>
      <c r="E556" s="52"/>
      <c r="F556" s="52"/>
      <c r="G556" s="52"/>
      <c r="H556" s="52"/>
    </row>
    <row r="557" spans="3:8" x14ac:dyDescent="0.3">
      <c r="C557" s="59"/>
      <c r="D557" s="26"/>
      <c r="E557" s="52"/>
      <c r="F557" s="52"/>
      <c r="G557" s="52"/>
      <c r="H557" s="52"/>
    </row>
    <row r="558" spans="3:8" x14ac:dyDescent="0.3">
      <c r="C558" s="59"/>
      <c r="D558" s="26"/>
      <c r="E558" s="52"/>
      <c r="F558" s="52"/>
      <c r="G558" s="52"/>
      <c r="H558" s="52"/>
    </row>
    <row r="559" spans="3:8" x14ac:dyDescent="0.3">
      <c r="C559" s="59"/>
      <c r="D559" s="26"/>
      <c r="E559" s="52"/>
      <c r="F559" s="52"/>
      <c r="G559" s="52"/>
      <c r="H559" s="52"/>
    </row>
    <row r="560" spans="3:8" x14ac:dyDescent="0.3">
      <c r="C560" s="59"/>
      <c r="D560" s="26"/>
      <c r="E560" s="52"/>
      <c r="F560" s="52"/>
      <c r="G560" s="52"/>
      <c r="H560" s="52"/>
    </row>
    <row r="561" spans="3:8" x14ac:dyDescent="0.3">
      <c r="C561" s="59"/>
      <c r="D561" s="26"/>
      <c r="E561" s="52"/>
      <c r="F561" s="52"/>
      <c r="G561" s="52"/>
      <c r="H561" s="52"/>
    </row>
    <row r="562" spans="3:8" x14ac:dyDescent="0.3">
      <c r="C562" s="59"/>
      <c r="D562" s="26"/>
      <c r="E562" s="52"/>
      <c r="F562" s="52"/>
      <c r="G562" s="52"/>
      <c r="H562" s="52"/>
    </row>
    <row r="563" spans="3:8" x14ac:dyDescent="0.3">
      <c r="C563" s="59"/>
      <c r="D563" s="26"/>
      <c r="E563" s="52"/>
      <c r="F563" s="52"/>
      <c r="G563" s="52"/>
      <c r="H563" s="52"/>
    </row>
    <row r="564" spans="3:8" x14ac:dyDescent="0.3">
      <c r="C564" s="59"/>
      <c r="D564" s="26"/>
      <c r="E564" s="52"/>
      <c r="F564" s="52"/>
      <c r="G564" s="52"/>
      <c r="H564" s="52"/>
    </row>
    <row r="565" spans="3:8" x14ac:dyDescent="0.3">
      <c r="C565" s="59"/>
      <c r="D565" s="26"/>
      <c r="E565" s="52"/>
      <c r="F565" s="52"/>
      <c r="G565" s="52"/>
      <c r="H565" s="52"/>
    </row>
    <row r="566" spans="3:8" x14ac:dyDescent="0.3">
      <c r="C566" s="59"/>
      <c r="D566" s="26"/>
      <c r="E566" s="52"/>
      <c r="F566" s="52"/>
      <c r="G566" s="52"/>
      <c r="H566" s="52"/>
    </row>
    <row r="567" spans="3:8" x14ac:dyDescent="0.3">
      <c r="C567" s="59"/>
      <c r="D567" s="26"/>
      <c r="E567" s="52"/>
      <c r="F567" s="52"/>
      <c r="G567" s="52"/>
      <c r="H567" s="52"/>
    </row>
    <row r="568" spans="3:8" x14ac:dyDescent="0.3">
      <c r="C568" s="59"/>
      <c r="D568" s="26"/>
      <c r="E568" s="52"/>
      <c r="F568" s="52"/>
      <c r="G568" s="52"/>
      <c r="H568" s="52"/>
    </row>
    <row r="569" spans="3:8" x14ac:dyDescent="0.3">
      <c r="C569" s="59"/>
      <c r="D569" s="26"/>
      <c r="E569" s="52"/>
      <c r="F569" s="52"/>
      <c r="G569" s="52"/>
      <c r="H569" s="52"/>
    </row>
    <row r="570" spans="3:8" x14ac:dyDescent="0.3">
      <c r="C570" s="59"/>
      <c r="D570" s="26"/>
      <c r="E570" s="52"/>
      <c r="F570" s="52"/>
      <c r="G570" s="52"/>
      <c r="H570" s="52"/>
    </row>
    <row r="571" spans="3:8" x14ac:dyDescent="0.3">
      <c r="C571" s="59"/>
      <c r="D571" s="26"/>
      <c r="E571" s="52"/>
      <c r="F571" s="52"/>
      <c r="G571" s="52"/>
      <c r="H571" s="52"/>
    </row>
    <row r="572" spans="3:8" x14ac:dyDescent="0.3">
      <c r="C572" s="59"/>
      <c r="D572" s="26"/>
      <c r="E572" s="52"/>
      <c r="F572" s="52"/>
      <c r="G572" s="52"/>
      <c r="H572" s="52"/>
    </row>
    <row r="573" spans="3:8" x14ac:dyDescent="0.3">
      <c r="C573" s="59"/>
      <c r="D573" s="26"/>
      <c r="E573" s="52"/>
      <c r="F573" s="52"/>
      <c r="G573" s="52"/>
      <c r="H573" s="52"/>
    </row>
    <row r="574" spans="3:8" x14ac:dyDescent="0.3">
      <c r="C574" s="59"/>
      <c r="D574" s="26"/>
      <c r="E574" s="52"/>
      <c r="F574" s="52"/>
      <c r="G574" s="52"/>
      <c r="H574" s="52"/>
    </row>
    <row r="575" spans="3:8" x14ac:dyDescent="0.3">
      <c r="C575" s="59"/>
      <c r="D575" s="26"/>
      <c r="E575" s="52"/>
      <c r="F575" s="52"/>
      <c r="G575" s="52"/>
      <c r="H575" s="52"/>
    </row>
    <row r="576" spans="3:8" x14ac:dyDescent="0.3">
      <c r="C576" s="59"/>
      <c r="D576" s="26"/>
      <c r="E576" s="52"/>
      <c r="F576" s="52"/>
      <c r="G576" s="52"/>
      <c r="H576" s="52"/>
    </row>
    <row r="577" spans="3:8" x14ac:dyDescent="0.3">
      <c r="C577" s="59"/>
      <c r="D577" s="26"/>
      <c r="E577" s="52"/>
      <c r="F577" s="52"/>
      <c r="G577" s="52"/>
      <c r="H577" s="52"/>
    </row>
    <row r="578" spans="3:8" x14ac:dyDescent="0.3">
      <c r="C578" s="59"/>
      <c r="D578" s="26"/>
      <c r="E578" s="52"/>
      <c r="F578" s="52"/>
      <c r="G578" s="52"/>
      <c r="H578" s="52"/>
    </row>
    <row r="579" spans="3:8" x14ac:dyDescent="0.3">
      <c r="C579" s="59"/>
      <c r="D579" s="26"/>
      <c r="E579" s="52"/>
      <c r="F579" s="52"/>
      <c r="G579" s="52"/>
      <c r="H579" s="52"/>
    </row>
    <row r="580" spans="3:8" x14ac:dyDescent="0.3">
      <c r="C580" s="59"/>
      <c r="D580" s="26"/>
      <c r="E580" s="52"/>
      <c r="F580" s="52"/>
      <c r="G580" s="52"/>
      <c r="H580" s="52"/>
    </row>
    <row r="581" spans="3:8" x14ac:dyDescent="0.3">
      <c r="C581" s="59"/>
      <c r="D581" s="26"/>
      <c r="E581" s="52"/>
      <c r="F581" s="52"/>
      <c r="G581" s="52"/>
      <c r="H581" s="52"/>
    </row>
    <row r="582" spans="3:8" x14ac:dyDescent="0.3">
      <c r="C582" s="59"/>
      <c r="D582" s="26"/>
      <c r="E582" s="52"/>
      <c r="F582" s="52"/>
      <c r="G582" s="52"/>
      <c r="H582" s="52"/>
    </row>
    <row r="583" spans="3:8" x14ac:dyDescent="0.3">
      <c r="C583" s="59"/>
      <c r="D583" s="26"/>
      <c r="E583" s="52"/>
      <c r="F583" s="52"/>
      <c r="G583" s="52"/>
      <c r="H583" s="52"/>
    </row>
    <row r="584" spans="3:8" x14ac:dyDescent="0.3">
      <c r="C584" s="59"/>
      <c r="D584" s="26"/>
      <c r="E584" s="52"/>
      <c r="F584" s="52"/>
      <c r="G584" s="52"/>
      <c r="H584" s="52"/>
    </row>
    <row r="585" spans="3:8" x14ac:dyDescent="0.3">
      <c r="C585" s="59"/>
      <c r="D585" s="26"/>
      <c r="E585" s="52"/>
      <c r="F585" s="52"/>
      <c r="G585" s="52"/>
      <c r="H585" s="52"/>
    </row>
    <row r="586" spans="3:8" x14ac:dyDescent="0.3">
      <c r="C586" s="59"/>
      <c r="D586" s="26"/>
      <c r="E586" s="52"/>
      <c r="F586" s="52"/>
      <c r="G586" s="52"/>
      <c r="H586" s="52"/>
    </row>
    <row r="587" spans="3:8" x14ac:dyDescent="0.3">
      <c r="C587" s="59"/>
      <c r="D587" s="26"/>
      <c r="E587" s="52"/>
      <c r="F587" s="52"/>
      <c r="G587" s="52"/>
      <c r="H587" s="52"/>
    </row>
    <row r="588" spans="3:8" x14ac:dyDescent="0.3">
      <c r="C588" s="59"/>
      <c r="D588" s="26"/>
      <c r="E588" s="52"/>
      <c r="F588" s="52"/>
      <c r="G588" s="52"/>
      <c r="H588" s="52"/>
    </row>
    <row r="589" spans="3:8" x14ac:dyDescent="0.3">
      <c r="C589" s="59"/>
      <c r="D589" s="26"/>
      <c r="E589" s="52"/>
      <c r="F589" s="52"/>
      <c r="G589" s="52"/>
      <c r="H589" s="52"/>
    </row>
    <row r="590" spans="3:8" x14ac:dyDescent="0.3">
      <c r="C590" s="59"/>
      <c r="D590" s="26"/>
      <c r="E590" s="52"/>
      <c r="F590" s="52"/>
      <c r="G590" s="52"/>
      <c r="H590" s="52"/>
    </row>
    <row r="591" spans="3:8" x14ac:dyDescent="0.3">
      <c r="C591" s="59"/>
      <c r="D591" s="26"/>
      <c r="E591" s="52"/>
      <c r="F591" s="52"/>
      <c r="G591" s="52"/>
      <c r="H591" s="52"/>
    </row>
    <row r="592" spans="3:8" x14ac:dyDescent="0.3">
      <c r="C592" s="59"/>
      <c r="D592" s="26"/>
      <c r="E592" s="52"/>
      <c r="F592" s="52"/>
      <c r="G592" s="52"/>
      <c r="H592" s="52"/>
    </row>
    <row r="593" spans="3:8" x14ac:dyDescent="0.3">
      <c r="C593" s="59"/>
      <c r="D593" s="26"/>
      <c r="E593" s="52"/>
      <c r="F593" s="52"/>
      <c r="G593" s="52"/>
      <c r="H593" s="52"/>
    </row>
    <row r="594" spans="3:8" x14ac:dyDescent="0.3">
      <c r="C594" s="59"/>
      <c r="D594" s="26"/>
      <c r="E594" s="52"/>
      <c r="F594" s="52"/>
      <c r="G594" s="52"/>
      <c r="H594" s="52"/>
    </row>
    <row r="595" spans="3:8" x14ac:dyDescent="0.3">
      <c r="C595" s="59"/>
      <c r="D595" s="26"/>
      <c r="E595" s="52"/>
      <c r="F595" s="52"/>
      <c r="G595" s="52"/>
      <c r="H595" s="52"/>
    </row>
    <row r="596" spans="3:8" x14ac:dyDescent="0.3">
      <c r="C596" s="59"/>
      <c r="D596" s="26"/>
      <c r="E596" s="52"/>
      <c r="F596" s="52"/>
      <c r="G596" s="52"/>
      <c r="H596" s="52"/>
    </row>
    <row r="597" spans="3:8" x14ac:dyDescent="0.3">
      <c r="C597" s="59"/>
      <c r="D597" s="26"/>
      <c r="E597" s="52"/>
      <c r="F597" s="52"/>
      <c r="G597" s="52"/>
      <c r="H597" s="52"/>
    </row>
    <row r="598" spans="3:8" x14ac:dyDescent="0.3">
      <c r="C598" s="59"/>
      <c r="D598" s="26"/>
      <c r="E598" s="52"/>
      <c r="F598" s="52"/>
      <c r="G598" s="52"/>
      <c r="H598" s="52"/>
    </row>
    <row r="599" spans="3:8" x14ac:dyDescent="0.3">
      <c r="C599" s="59"/>
      <c r="D599" s="26"/>
      <c r="E599" s="52"/>
      <c r="F599" s="52"/>
      <c r="G599" s="52"/>
      <c r="H599" s="52"/>
    </row>
    <row r="600" spans="3:8" x14ac:dyDescent="0.3">
      <c r="C600" s="59"/>
      <c r="D600" s="26"/>
      <c r="E600" s="52"/>
      <c r="F600" s="52"/>
      <c r="G600" s="52"/>
      <c r="H600" s="52"/>
    </row>
    <row r="601" spans="3:8" x14ac:dyDescent="0.3">
      <c r="C601" s="59"/>
      <c r="D601" s="26"/>
      <c r="E601" s="52"/>
      <c r="F601" s="52"/>
      <c r="G601" s="52"/>
      <c r="H601" s="52"/>
    </row>
    <row r="602" spans="3:8" x14ac:dyDescent="0.3">
      <c r="C602" s="59"/>
      <c r="D602" s="26"/>
      <c r="E602" s="52"/>
      <c r="F602" s="52"/>
      <c r="G602" s="52"/>
      <c r="H602" s="52"/>
    </row>
    <row r="603" spans="3:8" x14ac:dyDescent="0.3">
      <c r="C603" s="59"/>
      <c r="D603" s="26"/>
      <c r="E603" s="52"/>
      <c r="F603" s="52"/>
      <c r="G603" s="52"/>
      <c r="H603" s="52"/>
    </row>
    <row r="604" spans="3:8" x14ac:dyDescent="0.3">
      <c r="C604" s="59"/>
      <c r="D604" s="26"/>
      <c r="E604" s="52"/>
      <c r="F604" s="52"/>
      <c r="G604" s="52"/>
      <c r="H604" s="52"/>
    </row>
    <row r="605" spans="3:8" x14ac:dyDescent="0.3">
      <c r="C605" s="59"/>
      <c r="D605" s="26"/>
      <c r="E605" s="52"/>
      <c r="F605" s="52"/>
      <c r="G605" s="52"/>
      <c r="H605" s="52"/>
    </row>
    <row r="606" spans="3:8" x14ac:dyDescent="0.3">
      <c r="C606" s="59"/>
      <c r="D606" s="26"/>
      <c r="E606" s="52"/>
      <c r="F606" s="52"/>
      <c r="G606" s="52"/>
      <c r="H606" s="52"/>
    </row>
    <row r="607" spans="3:8" x14ac:dyDescent="0.3">
      <c r="C607" s="59"/>
      <c r="D607" s="26"/>
      <c r="E607" s="52"/>
      <c r="F607" s="52"/>
      <c r="G607" s="52"/>
      <c r="H607" s="52"/>
    </row>
    <row r="608" spans="3:8" x14ac:dyDescent="0.3">
      <c r="C608" s="59"/>
      <c r="D608" s="26"/>
      <c r="E608" s="52"/>
      <c r="F608" s="52"/>
      <c r="G608" s="52"/>
      <c r="H608" s="52"/>
    </row>
    <row r="609" spans="3:8" x14ac:dyDescent="0.3">
      <c r="C609" s="59"/>
      <c r="D609" s="26"/>
      <c r="E609" s="52"/>
      <c r="F609" s="52"/>
      <c r="G609" s="52"/>
      <c r="H609" s="52"/>
    </row>
    <row r="610" spans="3:8" x14ac:dyDescent="0.3">
      <c r="C610" s="59"/>
      <c r="D610" s="26"/>
      <c r="E610" s="52"/>
      <c r="F610" s="52"/>
      <c r="G610" s="52"/>
      <c r="H610" s="52"/>
    </row>
    <row r="611" spans="3:8" x14ac:dyDescent="0.3">
      <c r="C611" s="59"/>
      <c r="D611" s="26"/>
      <c r="E611" s="52"/>
      <c r="F611" s="52"/>
      <c r="G611" s="52"/>
      <c r="H611" s="52"/>
    </row>
    <row r="612" spans="3:8" x14ac:dyDescent="0.3">
      <c r="C612" s="59"/>
      <c r="D612" s="26"/>
      <c r="E612" s="52"/>
      <c r="F612" s="52"/>
      <c r="G612" s="52"/>
      <c r="H612" s="52"/>
    </row>
    <row r="613" spans="3:8" x14ac:dyDescent="0.3">
      <c r="C613" s="59"/>
      <c r="D613" s="26"/>
      <c r="E613" s="52"/>
      <c r="F613" s="52"/>
      <c r="G613" s="52"/>
      <c r="H613" s="52"/>
    </row>
    <row r="614" spans="3:8" x14ac:dyDescent="0.3">
      <c r="C614" s="59"/>
      <c r="D614" s="26"/>
      <c r="E614" s="52"/>
      <c r="F614" s="52"/>
      <c r="G614" s="52"/>
      <c r="H614" s="52"/>
    </row>
    <row r="615" spans="3:8" x14ac:dyDescent="0.3">
      <c r="C615" s="59"/>
      <c r="D615" s="26"/>
      <c r="E615" s="52"/>
      <c r="F615" s="52"/>
      <c r="G615" s="52"/>
      <c r="H615" s="52"/>
    </row>
    <row r="616" spans="3:8" x14ac:dyDescent="0.3">
      <c r="C616" s="59"/>
      <c r="D616" s="26"/>
      <c r="E616" s="52"/>
      <c r="F616" s="52"/>
      <c r="G616" s="52"/>
      <c r="H616" s="52"/>
    </row>
    <row r="617" spans="3:8" x14ac:dyDescent="0.3">
      <c r="C617" s="59"/>
      <c r="D617" s="26"/>
      <c r="E617" s="52"/>
      <c r="F617" s="52"/>
      <c r="G617" s="52"/>
      <c r="H617" s="52"/>
    </row>
    <row r="618" spans="3:8" x14ac:dyDescent="0.3">
      <c r="C618" s="59"/>
      <c r="D618" s="26"/>
      <c r="E618" s="52"/>
      <c r="F618" s="52"/>
      <c r="G618" s="52"/>
      <c r="H618" s="52"/>
    </row>
    <row r="619" spans="3:8" x14ac:dyDescent="0.3">
      <c r="C619" s="59"/>
      <c r="D619" s="26"/>
      <c r="E619" s="52"/>
      <c r="F619" s="52"/>
      <c r="G619" s="52"/>
      <c r="H619" s="52"/>
    </row>
    <row r="620" spans="3:8" x14ac:dyDescent="0.3">
      <c r="C620" s="59"/>
      <c r="D620" s="26"/>
      <c r="E620" s="52"/>
      <c r="F620" s="52"/>
      <c r="G620" s="52"/>
      <c r="H620" s="52"/>
    </row>
    <row r="621" spans="3:8" x14ac:dyDescent="0.3">
      <c r="C621" s="59"/>
      <c r="D621" s="26"/>
      <c r="E621" s="52"/>
      <c r="F621" s="52"/>
      <c r="G621" s="52"/>
      <c r="H621" s="52"/>
    </row>
    <row r="622" spans="3:8" x14ac:dyDescent="0.3">
      <c r="C622" s="59"/>
      <c r="D622" s="26"/>
      <c r="E622" s="52"/>
      <c r="F622" s="52"/>
      <c r="G622" s="52"/>
      <c r="H622" s="52"/>
    </row>
    <row r="623" spans="3:8" x14ac:dyDescent="0.3">
      <c r="C623" s="59"/>
      <c r="D623" s="26"/>
      <c r="E623" s="52"/>
      <c r="F623" s="52"/>
      <c r="G623" s="52"/>
      <c r="H623" s="52"/>
    </row>
    <row r="624" spans="3:8" x14ac:dyDescent="0.3">
      <c r="C624" s="59"/>
      <c r="D624" s="26"/>
      <c r="E624" s="52"/>
      <c r="F624" s="52"/>
      <c r="G624" s="52"/>
      <c r="H624" s="52"/>
    </row>
    <row r="625" spans="3:8" x14ac:dyDescent="0.3">
      <c r="C625" s="59"/>
      <c r="D625" s="26"/>
      <c r="E625" s="52"/>
      <c r="F625" s="52"/>
      <c r="G625" s="52"/>
      <c r="H625" s="52"/>
    </row>
    <row r="626" spans="3:8" x14ac:dyDescent="0.3">
      <c r="C626" s="59"/>
      <c r="D626" s="26"/>
      <c r="E626" s="52"/>
      <c r="F626" s="52"/>
      <c r="G626" s="52"/>
      <c r="H626" s="52"/>
    </row>
    <row r="627" spans="3:8" x14ac:dyDescent="0.3">
      <c r="C627" s="59"/>
      <c r="D627" s="26"/>
      <c r="E627" s="52"/>
      <c r="F627" s="52"/>
      <c r="G627" s="52"/>
      <c r="H627" s="52"/>
    </row>
    <row r="628" spans="3:8" x14ac:dyDescent="0.3">
      <c r="C628" s="59"/>
      <c r="D628" s="26"/>
      <c r="E628" s="52"/>
      <c r="F628" s="52"/>
      <c r="G628" s="52"/>
      <c r="H628" s="52"/>
    </row>
    <row r="629" spans="3:8" x14ac:dyDescent="0.3">
      <c r="C629" s="59"/>
      <c r="D629" s="26"/>
      <c r="E629" s="52"/>
      <c r="F629" s="52"/>
      <c r="G629" s="52"/>
      <c r="H629" s="52"/>
    </row>
    <row r="630" spans="3:8" x14ac:dyDescent="0.3">
      <c r="C630" s="59"/>
      <c r="D630" s="26"/>
      <c r="E630" s="52"/>
      <c r="F630" s="52"/>
      <c r="G630" s="52"/>
      <c r="H630" s="52"/>
    </row>
    <row r="631" spans="3:8" x14ac:dyDescent="0.3">
      <c r="C631" s="59"/>
      <c r="D631" s="26"/>
      <c r="E631" s="52"/>
      <c r="F631" s="52"/>
      <c r="G631" s="52"/>
      <c r="H631" s="52"/>
    </row>
    <row r="632" spans="3:8" x14ac:dyDescent="0.3">
      <c r="C632" s="59"/>
      <c r="D632" s="26"/>
      <c r="E632" s="52"/>
      <c r="F632" s="52"/>
      <c r="G632" s="52"/>
      <c r="H632" s="52"/>
    </row>
    <row r="633" spans="3:8" x14ac:dyDescent="0.3">
      <c r="C633" s="59"/>
      <c r="D633" s="26"/>
      <c r="E633" s="52"/>
      <c r="F633" s="52"/>
      <c r="G633" s="52"/>
      <c r="H633" s="52"/>
    </row>
    <row r="634" spans="3:8" x14ac:dyDescent="0.3">
      <c r="C634" s="59"/>
      <c r="D634" s="26"/>
      <c r="E634" s="52"/>
      <c r="F634" s="52"/>
      <c r="G634" s="52"/>
      <c r="H634" s="52"/>
    </row>
    <row r="635" spans="3:8" x14ac:dyDescent="0.3">
      <c r="C635" s="59"/>
      <c r="D635" s="26"/>
      <c r="E635" s="52"/>
      <c r="F635" s="52"/>
      <c r="G635" s="52"/>
      <c r="H635" s="52"/>
    </row>
    <row r="636" spans="3:8" x14ac:dyDescent="0.3">
      <c r="C636" s="59"/>
      <c r="D636" s="26"/>
      <c r="E636" s="52"/>
      <c r="F636" s="52"/>
      <c r="G636" s="52"/>
      <c r="H636" s="52"/>
    </row>
    <row r="637" spans="3:8" x14ac:dyDescent="0.3">
      <c r="C637" s="59"/>
      <c r="D637" s="26"/>
      <c r="E637" s="52"/>
      <c r="F637" s="52"/>
      <c r="G637" s="52"/>
      <c r="H637" s="52"/>
    </row>
    <row r="638" spans="3:8" x14ac:dyDescent="0.3">
      <c r="C638" s="59"/>
      <c r="D638" s="26"/>
      <c r="E638" s="52"/>
      <c r="F638" s="52"/>
      <c r="G638" s="52"/>
      <c r="H638" s="52"/>
    </row>
    <row r="639" spans="3:8" x14ac:dyDescent="0.3">
      <c r="C639" s="59"/>
      <c r="D639" s="26"/>
      <c r="E639" s="52"/>
      <c r="F639" s="52"/>
      <c r="G639" s="52"/>
      <c r="H639" s="52"/>
    </row>
    <row r="640" spans="3:8" x14ac:dyDescent="0.3">
      <c r="C640" s="59"/>
      <c r="D640" s="26"/>
      <c r="E640" s="52"/>
      <c r="F640" s="52"/>
      <c r="G640" s="52"/>
      <c r="H640" s="52"/>
    </row>
    <row r="641" spans="3:8" x14ac:dyDescent="0.3">
      <c r="C641" s="59"/>
      <c r="D641" s="26"/>
      <c r="E641" s="52"/>
      <c r="F641" s="52"/>
      <c r="G641" s="52"/>
      <c r="H641" s="52"/>
    </row>
    <row r="642" spans="3:8" x14ac:dyDescent="0.3">
      <c r="C642" s="59"/>
      <c r="D642" s="26"/>
      <c r="E642" s="52"/>
      <c r="F642" s="52"/>
      <c r="G642" s="52"/>
      <c r="H642" s="52"/>
    </row>
    <row r="643" spans="3:8" x14ac:dyDescent="0.3">
      <c r="C643" s="59"/>
      <c r="D643" s="26"/>
      <c r="E643" s="52"/>
      <c r="F643" s="52"/>
      <c r="G643" s="52"/>
      <c r="H643" s="52"/>
    </row>
    <row r="644" spans="3:8" x14ac:dyDescent="0.3">
      <c r="C644" s="59"/>
      <c r="D644" s="26"/>
      <c r="E644" s="52"/>
      <c r="F644" s="52"/>
      <c r="G644" s="52"/>
      <c r="H644" s="52"/>
    </row>
    <row r="645" spans="3:8" x14ac:dyDescent="0.3">
      <c r="C645" s="59"/>
      <c r="D645" s="26"/>
      <c r="E645" s="52"/>
      <c r="F645" s="52"/>
      <c r="G645" s="52"/>
      <c r="H645" s="52"/>
    </row>
    <row r="646" spans="3:8" x14ac:dyDescent="0.3">
      <c r="C646" s="59"/>
      <c r="D646" s="26"/>
      <c r="E646" s="52"/>
      <c r="F646" s="52"/>
      <c r="G646" s="52"/>
      <c r="H646" s="52"/>
    </row>
    <row r="647" spans="3:8" x14ac:dyDescent="0.3">
      <c r="C647" s="59"/>
      <c r="D647" s="26"/>
      <c r="E647" s="52"/>
      <c r="F647" s="52"/>
      <c r="G647" s="52"/>
      <c r="H647" s="52"/>
    </row>
    <row r="648" spans="3:8" x14ac:dyDescent="0.3">
      <c r="C648" s="59"/>
      <c r="D648" s="26"/>
      <c r="E648" s="52"/>
      <c r="F648" s="52"/>
      <c r="G648" s="52"/>
      <c r="H648" s="52"/>
    </row>
    <row r="649" spans="3:8" x14ac:dyDescent="0.3">
      <c r="C649" s="59"/>
      <c r="D649" s="26"/>
      <c r="E649" s="52"/>
      <c r="F649" s="52"/>
      <c r="G649" s="52"/>
      <c r="H649" s="52"/>
    </row>
    <row r="650" spans="3:8" x14ac:dyDescent="0.3">
      <c r="C650" s="59"/>
      <c r="D650" s="26"/>
      <c r="E650" s="52"/>
      <c r="F650" s="52"/>
      <c r="G650" s="52"/>
      <c r="H650" s="52"/>
    </row>
    <row r="651" spans="3:8" x14ac:dyDescent="0.3">
      <c r="C651" s="59"/>
      <c r="D651" s="26"/>
      <c r="E651" s="52"/>
      <c r="F651" s="52"/>
      <c r="G651" s="52"/>
      <c r="H651" s="52"/>
    </row>
    <row r="652" spans="3:8" x14ac:dyDescent="0.3">
      <c r="C652" s="59"/>
      <c r="D652" s="26"/>
      <c r="E652" s="52"/>
      <c r="F652" s="52"/>
      <c r="G652" s="52"/>
      <c r="H652" s="52"/>
    </row>
    <row r="653" spans="3:8" x14ac:dyDescent="0.3">
      <c r="C653" s="59"/>
      <c r="D653" s="26"/>
      <c r="E653" s="52"/>
      <c r="F653" s="52"/>
      <c r="G653" s="52"/>
      <c r="H653" s="52"/>
    </row>
    <row r="654" spans="3:8" x14ac:dyDescent="0.3">
      <c r="C654" s="59"/>
      <c r="D654" s="26"/>
      <c r="E654" s="52"/>
      <c r="F654" s="52"/>
      <c r="G654" s="52"/>
      <c r="H654" s="52"/>
    </row>
    <row r="655" spans="3:8" x14ac:dyDescent="0.3">
      <c r="C655" s="59"/>
      <c r="D655" s="26"/>
      <c r="E655" s="52"/>
      <c r="F655" s="52"/>
      <c r="G655" s="52"/>
      <c r="H655" s="52"/>
    </row>
    <row r="656" spans="3:8" x14ac:dyDescent="0.3">
      <c r="C656" s="59"/>
      <c r="D656" s="26"/>
      <c r="E656" s="52"/>
      <c r="F656" s="52"/>
      <c r="G656" s="52"/>
      <c r="H656" s="52"/>
    </row>
    <row r="657" spans="3:8" x14ac:dyDescent="0.3">
      <c r="C657" s="59"/>
      <c r="D657" s="26"/>
      <c r="E657" s="52"/>
      <c r="F657" s="52"/>
      <c r="G657" s="52"/>
      <c r="H657" s="52"/>
    </row>
    <row r="658" spans="3:8" x14ac:dyDescent="0.3">
      <c r="C658" s="59"/>
      <c r="D658" s="26"/>
      <c r="E658" s="52"/>
      <c r="F658" s="52"/>
      <c r="G658" s="52"/>
      <c r="H658" s="52"/>
    </row>
    <row r="659" spans="3:8" x14ac:dyDescent="0.3">
      <c r="C659" s="59"/>
      <c r="D659" s="26"/>
      <c r="E659" s="52"/>
      <c r="F659" s="52"/>
      <c r="G659" s="52"/>
      <c r="H659" s="52"/>
    </row>
    <row r="660" spans="3:8" x14ac:dyDescent="0.3">
      <c r="C660" s="59"/>
      <c r="D660" s="26"/>
      <c r="E660" s="52"/>
      <c r="F660" s="52"/>
      <c r="G660" s="52"/>
      <c r="H660" s="52"/>
    </row>
    <row r="661" spans="3:8" x14ac:dyDescent="0.3">
      <c r="C661" s="59"/>
      <c r="D661" s="26"/>
      <c r="E661" s="52"/>
      <c r="F661" s="52"/>
      <c r="G661" s="52"/>
      <c r="H661" s="52"/>
    </row>
    <row r="662" spans="3:8" x14ac:dyDescent="0.3">
      <c r="C662" s="59"/>
      <c r="D662" s="26"/>
      <c r="E662" s="52"/>
      <c r="F662" s="52"/>
      <c r="G662" s="52"/>
      <c r="H662" s="52"/>
    </row>
    <row r="663" spans="3:8" x14ac:dyDescent="0.3">
      <c r="C663" s="59"/>
      <c r="D663" s="26"/>
      <c r="E663" s="52"/>
      <c r="F663" s="52"/>
      <c r="G663" s="52"/>
      <c r="H663" s="52"/>
    </row>
    <row r="664" spans="3:8" x14ac:dyDescent="0.3">
      <c r="C664" s="59"/>
      <c r="D664" s="26"/>
      <c r="E664" s="52"/>
      <c r="F664" s="52"/>
      <c r="G664" s="52"/>
      <c r="H664" s="52"/>
    </row>
    <row r="665" spans="3:8" x14ac:dyDescent="0.3">
      <c r="C665" s="59"/>
      <c r="D665" s="26"/>
      <c r="E665" s="52"/>
      <c r="F665" s="52"/>
      <c r="G665" s="52"/>
      <c r="H665" s="52"/>
    </row>
    <row r="666" spans="3:8" x14ac:dyDescent="0.3">
      <c r="C666" s="59"/>
      <c r="D666" s="26"/>
      <c r="E666" s="52"/>
      <c r="F666" s="52"/>
      <c r="G666" s="52"/>
      <c r="H666" s="52"/>
    </row>
    <row r="667" spans="3:8" x14ac:dyDescent="0.3">
      <c r="C667" s="59"/>
      <c r="D667" s="26"/>
      <c r="E667" s="52"/>
      <c r="F667" s="52"/>
      <c r="G667" s="52"/>
      <c r="H667" s="52"/>
    </row>
    <row r="668" spans="3:8" x14ac:dyDescent="0.3">
      <c r="C668" s="59"/>
      <c r="D668" s="26"/>
      <c r="E668" s="52"/>
      <c r="F668" s="52"/>
      <c r="G668" s="52"/>
      <c r="H668" s="52"/>
    </row>
    <row r="669" spans="3:8" x14ac:dyDescent="0.3">
      <c r="C669" s="59"/>
      <c r="D669" s="26"/>
      <c r="E669" s="52"/>
      <c r="F669" s="52"/>
      <c r="G669" s="52"/>
      <c r="H669" s="52"/>
    </row>
    <row r="670" spans="3:8" x14ac:dyDescent="0.3">
      <c r="C670" s="59"/>
      <c r="D670" s="26"/>
      <c r="E670" s="52"/>
      <c r="F670" s="52"/>
      <c r="G670" s="52"/>
      <c r="H670" s="52"/>
    </row>
    <row r="671" spans="3:8" x14ac:dyDescent="0.3">
      <c r="C671" s="59"/>
      <c r="D671" s="26"/>
      <c r="E671" s="52"/>
      <c r="F671" s="52"/>
      <c r="G671" s="52"/>
      <c r="H671" s="52"/>
    </row>
    <row r="672" spans="3:8" x14ac:dyDescent="0.3">
      <c r="C672" s="59"/>
      <c r="D672" s="26"/>
      <c r="E672" s="52"/>
      <c r="F672" s="52"/>
      <c r="G672" s="52"/>
      <c r="H672" s="52"/>
    </row>
    <row r="673" spans="3:8" x14ac:dyDescent="0.3">
      <c r="C673" s="59"/>
      <c r="D673" s="26"/>
      <c r="E673" s="52"/>
      <c r="F673" s="52"/>
      <c r="G673" s="52"/>
      <c r="H673" s="52"/>
    </row>
    <row r="674" spans="3:8" x14ac:dyDescent="0.3">
      <c r="C674" s="59"/>
      <c r="D674" s="26"/>
      <c r="E674" s="52"/>
      <c r="F674" s="52"/>
      <c r="G674" s="52"/>
      <c r="H674" s="52"/>
    </row>
    <row r="675" spans="3:8" x14ac:dyDescent="0.3">
      <c r="C675" s="59"/>
      <c r="D675" s="26"/>
      <c r="E675" s="52"/>
      <c r="F675" s="52"/>
      <c r="G675" s="52"/>
      <c r="H675" s="52"/>
    </row>
    <row r="676" spans="3:8" x14ac:dyDescent="0.3">
      <c r="C676" s="59"/>
      <c r="D676" s="26"/>
      <c r="E676" s="52"/>
      <c r="F676" s="52"/>
      <c r="G676" s="52"/>
      <c r="H676" s="52"/>
    </row>
    <row r="677" spans="3:8" x14ac:dyDescent="0.3">
      <c r="C677" s="59"/>
      <c r="D677" s="26"/>
      <c r="E677" s="52"/>
      <c r="F677" s="52"/>
      <c r="G677" s="52"/>
      <c r="H677" s="52"/>
    </row>
    <row r="678" spans="3:8" x14ac:dyDescent="0.3">
      <c r="C678" s="59"/>
      <c r="D678" s="26"/>
      <c r="E678" s="52"/>
      <c r="F678" s="52"/>
      <c r="G678" s="52"/>
      <c r="H678" s="52"/>
    </row>
    <row r="679" spans="3:8" x14ac:dyDescent="0.3">
      <c r="C679" s="59"/>
      <c r="D679" s="26"/>
      <c r="E679" s="52"/>
      <c r="F679" s="52"/>
      <c r="G679" s="52"/>
      <c r="H679" s="52"/>
    </row>
    <row r="680" spans="3:8" x14ac:dyDescent="0.3">
      <c r="C680" s="59"/>
      <c r="D680" s="26"/>
      <c r="E680" s="52"/>
      <c r="F680" s="52"/>
      <c r="G680" s="52"/>
      <c r="H680" s="52"/>
    </row>
    <row r="681" spans="3:8" x14ac:dyDescent="0.3">
      <c r="C681" s="59"/>
      <c r="D681" s="26"/>
      <c r="E681" s="52"/>
      <c r="F681" s="52"/>
      <c r="G681" s="52"/>
      <c r="H681" s="52"/>
    </row>
    <row r="682" spans="3:8" x14ac:dyDescent="0.3">
      <c r="C682" s="59"/>
      <c r="D682" s="26"/>
      <c r="E682" s="52"/>
      <c r="F682" s="52"/>
      <c r="G682" s="52"/>
      <c r="H682" s="52"/>
    </row>
    <row r="683" spans="3:8" x14ac:dyDescent="0.3">
      <c r="C683" s="59"/>
      <c r="D683" s="26"/>
      <c r="E683" s="52"/>
      <c r="F683" s="52"/>
      <c r="G683" s="52"/>
      <c r="H683" s="52"/>
    </row>
    <row r="684" spans="3:8" x14ac:dyDescent="0.3">
      <c r="C684" s="59"/>
      <c r="D684" s="26"/>
      <c r="E684" s="52"/>
      <c r="F684" s="52"/>
      <c r="G684" s="52"/>
      <c r="H684" s="52"/>
    </row>
    <row r="685" spans="3:8" x14ac:dyDescent="0.3">
      <c r="C685" s="59"/>
      <c r="D685" s="26"/>
      <c r="E685" s="52"/>
      <c r="F685" s="52"/>
      <c r="G685" s="52"/>
      <c r="H685" s="52"/>
    </row>
    <row r="686" spans="3:8" x14ac:dyDescent="0.3">
      <c r="C686" s="59"/>
      <c r="D686" s="26"/>
      <c r="E686" s="52"/>
      <c r="F686" s="52"/>
      <c r="G686" s="52"/>
      <c r="H686" s="52"/>
    </row>
    <row r="687" spans="3:8" x14ac:dyDescent="0.3">
      <c r="C687" s="59"/>
      <c r="D687" s="26"/>
      <c r="E687" s="52"/>
      <c r="F687" s="52"/>
      <c r="G687" s="52"/>
      <c r="H687" s="52"/>
    </row>
    <row r="688" spans="3:8" x14ac:dyDescent="0.3">
      <c r="C688" s="59"/>
      <c r="D688" s="26"/>
      <c r="E688" s="52"/>
      <c r="F688" s="52"/>
      <c r="G688" s="52"/>
      <c r="H688" s="52"/>
    </row>
    <row r="689" spans="3:8" x14ac:dyDescent="0.3">
      <c r="C689" s="59"/>
      <c r="D689" s="26"/>
      <c r="E689" s="52"/>
      <c r="F689" s="52"/>
      <c r="G689" s="52"/>
      <c r="H689" s="52"/>
    </row>
    <row r="690" spans="3:8" x14ac:dyDescent="0.3">
      <c r="C690" s="59"/>
      <c r="D690" s="26"/>
      <c r="E690" s="52"/>
      <c r="F690" s="52"/>
      <c r="G690" s="52"/>
      <c r="H690" s="52"/>
    </row>
    <row r="691" spans="3:8" x14ac:dyDescent="0.3">
      <c r="C691" s="59"/>
      <c r="D691" s="26"/>
      <c r="E691" s="52"/>
      <c r="F691" s="52"/>
      <c r="G691" s="52"/>
      <c r="H691" s="52"/>
    </row>
    <row r="692" spans="3:8" x14ac:dyDescent="0.3">
      <c r="C692" s="59"/>
      <c r="D692" s="26"/>
      <c r="E692" s="52"/>
      <c r="F692" s="52"/>
      <c r="G692" s="52"/>
      <c r="H692" s="52"/>
    </row>
    <row r="693" spans="3:8" x14ac:dyDescent="0.3">
      <c r="C693" s="59"/>
      <c r="D693" s="26"/>
      <c r="E693" s="52"/>
      <c r="F693" s="52"/>
      <c r="G693" s="52"/>
      <c r="H693" s="52"/>
    </row>
    <row r="694" spans="3:8" x14ac:dyDescent="0.3">
      <c r="C694" s="59"/>
      <c r="D694" s="26"/>
      <c r="E694" s="52"/>
      <c r="F694" s="52"/>
      <c r="G694" s="52"/>
      <c r="H694" s="52"/>
    </row>
    <row r="695" spans="3:8" x14ac:dyDescent="0.3">
      <c r="C695" s="59"/>
      <c r="D695" s="26"/>
      <c r="E695" s="52"/>
      <c r="F695" s="52"/>
      <c r="G695" s="52"/>
      <c r="H695" s="52"/>
    </row>
    <row r="696" spans="3:8" x14ac:dyDescent="0.3">
      <c r="C696" s="59"/>
      <c r="D696" s="26"/>
      <c r="E696" s="52"/>
      <c r="F696" s="52"/>
      <c r="G696" s="52"/>
      <c r="H696" s="52"/>
    </row>
    <row r="697" spans="3:8" x14ac:dyDescent="0.3">
      <c r="C697" s="59"/>
      <c r="D697" s="26"/>
      <c r="E697" s="52"/>
      <c r="F697" s="52"/>
      <c r="G697" s="52"/>
      <c r="H697" s="52"/>
    </row>
    <row r="698" spans="3:8" x14ac:dyDescent="0.3">
      <c r="C698" s="59"/>
      <c r="D698" s="26"/>
      <c r="E698" s="52"/>
      <c r="F698" s="52"/>
      <c r="G698" s="52"/>
      <c r="H698" s="52"/>
    </row>
    <row r="699" spans="3:8" x14ac:dyDescent="0.3">
      <c r="C699" s="59"/>
      <c r="D699" s="26"/>
      <c r="E699" s="52"/>
      <c r="F699" s="52"/>
      <c r="G699" s="52"/>
      <c r="H699" s="52"/>
    </row>
    <row r="700" spans="3:8" x14ac:dyDescent="0.3">
      <c r="C700" s="59"/>
      <c r="D700" s="26"/>
      <c r="E700" s="52"/>
      <c r="F700" s="52"/>
      <c r="G700" s="52"/>
      <c r="H700" s="52"/>
    </row>
    <row r="701" spans="3:8" x14ac:dyDescent="0.3">
      <c r="C701" s="59"/>
      <c r="D701" s="26"/>
      <c r="E701" s="52"/>
      <c r="F701" s="52"/>
      <c r="G701" s="52"/>
      <c r="H701" s="52"/>
    </row>
    <row r="702" spans="3:8" x14ac:dyDescent="0.3">
      <c r="C702" s="59"/>
      <c r="D702" s="26"/>
      <c r="E702" s="52"/>
      <c r="F702" s="52"/>
      <c r="G702" s="52"/>
      <c r="H702" s="52"/>
    </row>
    <row r="703" spans="3:8" x14ac:dyDescent="0.3">
      <c r="C703" s="59"/>
      <c r="D703" s="26"/>
      <c r="E703" s="52"/>
      <c r="F703" s="52"/>
      <c r="G703" s="52"/>
      <c r="H703" s="52"/>
    </row>
    <row r="704" spans="3:8" x14ac:dyDescent="0.3">
      <c r="C704" s="59"/>
      <c r="D704" s="26"/>
      <c r="E704" s="52"/>
      <c r="F704" s="52"/>
      <c r="G704" s="52"/>
      <c r="H704" s="52"/>
    </row>
    <row r="705" spans="3:8" x14ac:dyDescent="0.3">
      <c r="C705" s="59"/>
      <c r="D705" s="26"/>
      <c r="E705" s="52"/>
      <c r="F705" s="52"/>
      <c r="G705" s="52"/>
      <c r="H705" s="52"/>
    </row>
    <row r="706" spans="3:8" x14ac:dyDescent="0.3">
      <c r="C706" s="59"/>
      <c r="D706" s="26"/>
      <c r="E706" s="52"/>
      <c r="F706" s="52"/>
      <c r="G706" s="52"/>
      <c r="H706" s="52"/>
    </row>
    <row r="707" spans="3:8" x14ac:dyDescent="0.3">
      <c r="C707" s="59"/>
      <c r="D707" s="26"/>
      <c r="E707" s="52"/>
      <c r="F707" s="52"/>
      <c r="G707" s="52"/>
      <c r="H707" s="52"/>
    </row>
    <row r="708" spans="3:8" x14ac:dyDescent="0.3">
      <c r="C708" s="59"/>
      <c r="D708" s="26"/>
      <c r="E708" s="52"/>
      <c r="F708" s="52"/>
      <c r="G708" s="52"/>
      <c r="H708" s="52"/>
    </row>
    <row r="709" spans="3:8" x14ac:dyDescent="0.3">
      <c r="C709" s="59"/>
      <c r="D709" s="26"/>
      <c r="E709" s="52"/>
      <c r="F709" s="52"/>
      <c r="G709" s="52"/>
      <c r="H709" s="52"/>
    </row>
    <row r="710" spans="3:8" x14ac:dyDescent="0.3">
      <c r="C710" s="59"/>
      <c r="D710" s="26"/>
      <c r="E710" s="52"/>
      <c r="F710" s="52"/>
      <c r="G710" s="52"/>
      <c r="H710" s="52"/>
    </row>
    <row r="711" spans="3:8" x14ac:dyDescent="0.3">
      <c r="C711" s="59"/>
      <c r="D711" s="26"/>
      <c r="E711" s="52"/>
      <c r="F711" s="52"/>
      <c r="G711" s="52"/>
      <c r="H711" s="52"/>
    </row>
    <row r="712" spans="3:8" x14ac:dyDescent="0.3">
      <c r="C712" s="59"/>
      <c r="D712" s="26"/>
      <c r="E712" s="52"/>
      <c r="F712" s="52"/>
      <c r="G712" s="52"/>
      <c r="H712" s="52"/>
    </row>
    <row r="713" spans="3:8" x14ac:dyDescent="0.3">
      <c r="C713" s="59"/>
      <c r="D713" s="26"/>
      <c r="E713" s="52"/>
      <c r="F713" s="52"/>
      <c r="G713" s="52"/>
      <c r="H713" s="52"/>
    </row>
    <row r="714" spans="3:8" x14ac:dyDescent="0.3">
      <c r="C714" s="59"/>
      <c r="D714" s="26"/>
      <c r="E714" s="52"/>
      <c r="F714" s="52"/>
      <c r="G714" s="52"/>
      <c r="H714" s="52"/>
    </row>
    <row r="715" spans="3:8" x14ac:dyDescent="0.3">
      <c r="C715" s="59"/>
      <c r="D715" s="26"/>
      <c r="E715" s="52"/>
      <c r="F715" s="52"/>
      <c r="G715" s="52"/>
      <c r="H715" s="52"/>
    </row>
    <row r="716" spans="3:8" x14ac:dyDescent="0.3">
      <c r="C716" s="59"/>
      <c r="D716" s="26"/>
      <c r="E716" s="52"/>
      <c r="F716" s="52"/>
      <c r="G716" s="52"/>
      <c r="H716" s="52"/>
    </row>
    <row r="717" spans="3:8" x14ac:dyDescent="0.3">
      <c r="C717" s="59"/>
      <c r="D717" s="26"/>
      <c r="E717" s="52"/>
      <c r="F717" s="52"/>
      <c r="G717" s="52"/>
      <c r="H717" s="52"/>
    </row>
    <row r="718" spans="3:8" x14ac:dyDescent="0.3">
      <c r="C718" s="59"/>
      <c r="D718" s="26"/>
      <c r="E718" s="52"/>
      <c r="F718" s="52"/>
      <c r="G718" s="52"/>
      <c r="H718" s="52"/>
    </row>
    <row r="719" spans="3:8" x14ac:dyDescent="0.3">
      <c r="C719" s="59"/>
      <c r="D719" s="26"/>
      <c r="E719" s="52"/>
      <c r="F719" s="52"/>
      <c r="G719" s="52"/>
      <c r="H719" s="52"/>
    </row>
    <row r="720" spans="3:8" x14ac:dyDescent="0.3">
      <c r="C720" s="59"/>
      <c r="D720" s="26"/>
      <c r="E720" s="52"/>
      <c r="F720" s="52"/>
      <c r="G720" s="52"/>
      <c r="H720" s="52"/>
    </row>
    <row r="721" spans="3:8" x14ac:dyDescent="0.3">
      <c r="C721" s="59"/>
      <c r="D721" s="26"/>
      <c r="E721" s="52"/>
      <c r="F721" s="52"/>
      <c r="G721" s="52"/>
      <c r="H721" s="52"/>
    </row>
    <row r="722" spans="3:8" x14ac:dyDescent="0.3">
      <c r="C722" s="59"/>
      <c r="D722" s="26"/>
      <c r="E722" s="52"/>
      <c r="F722" s="52"/>
      <c r="G722" s="52"/>
      <c r="H722" s="52"/>
    </row>
    <row r="723" spans="3:8" x14ac:dyDescent="0.3">
      <c r="C723" s="59"/>
      <c r="D723" s="26"/>
      <c r="E723" s="52"/>
      <c r="F723" s="52"/>
      <c r="G723" s="52"/>
      <c r="H723" s="52"/>
    </row>
    <row r="724" spans="3:8" x14ac:dyDescent="0.3">
      <c r="C724" s="59"/>
      <c r="D724" s="26"/>
      <c r="E724" s="52"/>
      <c r="F724" s="52"/>
      <c r="G724" s="52"/>
      <c r="H724" s="52"/>
    </row>
    <row r="725" spans="3:8" x14ac:dyDescent="0.3">
      <c r="C725" s="59"/>
      <c r="D725" s="26"/>
      <c r="E725" s="52"/>
      <c r="F725" s="52"/>
      <c r="G725" s="52"/>
      <c r="H725" s="52"/>
    </row>
    <row r="726" spans="3:8" x14ac:dyDescent="0.3">
      <c r="C726" s="59"/>
      <c r="D726" s="26"/>
      <c r="E726" s="52"/>
      <c r="F726" s="52"/>
      <c r="G726" s="52"/>
      <c r="H726" s="52"/>
    </row>
    <row r="727" spans="3:8" x14ac:dyDescent="0.3">
      <c r="C727" s="59"/>
      <c r="D727" s="26"/>
      <c r="E727" s="52"/>
      <c r="F727" s="52"/>
      <c r="G727" s="52"/>
      <c r="H727" s="52"/>
    </row>
    <row r="728" spans="3:8" x14ac:dyDescent="0.3">
      <c r="C728" s="59"/>
      <c r="D728" s="26"/>
      <c r="E728" s="52"/>
      <c r="F728" s="52"/>
      <c r="G728" s="52"/>
      <c r="H728" s="52"/>
    </row>
    <row r="729" spans="3:8" x14ac:dyDescent="0.3">
      <c r="C729" s="59"/>
      <c r="D729" s="26"/>
      <c r="E729" s="52"/>
      <c r="F729" s="52"/>
      <c r="G729" s="52"/>
      <c r="H729" s="52"/>
    </row>
    <row r="730" spans="3:8" x14ac:dyDescent="0.3">
      <c r="C730" s="59"/>
      <c r="D730" s="26"/>
      <c r="E730" s="52"/>
      <c r="F730" s="52"/>
      <c r="G730" s="52"/>
      <c r="H730" s="52"/>
    </row>
    <row r="731" spans="3:8" x14ac:dyDescent="0.3">
      <c r="C731" s="59"/>
      <c r="D731" s="26"/>
      <c r="E731" s="52"/>
      <c r="F731" s="52"/>
      <c r="G731" s="52"/>
      <c r="H731" s="52"/>
    </row>
    <row r="732" spans="3:8" x14ac:dyDescent="0.3">
      <c r="C732" s="59"/>
      <c r="D732" s="26"/>
      <c r="E732" s="52"/>
      <c r="F732" s="52"/>
      <c r="G732" s="52"/>
      <c r="H732" s="52"/>
    </row>
    <row r="733" spans="3:8" x14ac:dyDescent="0.3">
      <c r="C733" s="59"/>
      <c r="D733" s="26"/>
      <c r="E733" s="52"/>
      <c r="F733" s="52"/>
      <c r="G733" s="52"/>
      <c r="H733" s="52"/>
    </row>
    <row r="734" spans="3:8" x14ac:dyDescent="0.3">
      <c r="C734" s="59"/>
      <c r="D734" s="26"/>
      <c r="E734" s="52"/>
      <c r="F734" s="52"/>
      <c r="G734" s="52"/>
      <c r="H734" s="52"/>
    </row>
    <row r="735" spans="3:8" x14ac:dyDescent="0.3">
      <c r="C735" s="59"/>
      <c r="D735" s="26"/>
      <c r="E735" s="52"/>
      <c r="F735" s="52"/>
      <c r="G735" s="52"/>
      <c r="H735" s="52"/>
    </row>
    <row r="736" spans="3:8" x14ac:dyDescent="0.3">
      <c r="C736" s="59"/>
      <c r="D736" s="26"/>
      <c r="E736" s="52"/>
      <c r="F736" s="52"/>
      <c r="G736" s="52"/>
      <c r="H736" s="52"/>
    </row>
    <row r="737" spans="3:8" x14ac:dyDescent="0.3">
      <c r="C737" s="59"/>
      <c r="D737" s="26"/>
      <c r="E737" s="52"/>
      <c r="F737" s="52"/>
      <c r="G737" s="52"/>
      <c r="H737" s="52"/>
    </row>
    <row r="738" spans="3:8" x14ac:dyDescent="0.3">
      <c r="C738" s="59"/>
      <c r="D738" s="26"/>
      <c r="E738" s="52"/>
      <c r="F738" s="52"/>
      <c r="G738" s="52"/>
      <c r="H738" s="52"/>
    </row>
    <row r="739" spans="3:8" x14ac:dyDescent="0.3">
      <c r="C739" s="59"/>
      <c r="D739" s="26"/>
      <c r="E739" s="52"/>
      <c r="F739" s="52"/>
      <c r="G739" s="52"/>
      <c r="H739" s="52"/>
    </row>
    <row r="740" spans="3:8" x14ac:dyDescent="0.3">
      <c r="C740" s="59"/>
      <c r="D740" s="26"/>
      <c r="E740" s="52"/>
      <c r="F740" s="52"/>
      <c r="G740" s="52"/>
      <c r="H740" s="52"/>
    </row>
    <row r="741" spans="3:8" x14ac:dyDescent="0.3">
      <c r="C741" s="59"/>
      <c r="D741" s="26"/>
      <c r="E741" s="52"/>
      <c r="F741" s="52"/>
      <c r="G741" s="52"/>
      <c r="H741" s="52"/>
    </row>
    <row r="742" spans="3:8" x14ac:dyDescent="0.3">
      <c r="C742" s="59"/>
      <c r="D742" s="26"/>
      <c r="E742" s="52"/>
      <c r="F742" s="52"/>
      <c r="G742" s="52"/>
      <c r="H742" s="52"/>
    </row>
    <row r="743" spans="3:8" x14ac:dyDescent="0.3">
      <c r="C743" s="59"/>
      <c r="D743" s="26"/>
      <c r="E743" s="52"/>
      <c r="F743" s="52"/>
      <c r="G743" s="52"/>
      <c r="H743" s="52"/>
    </row>
    <row r="744" spans="3:8" x14ac:dyDescent="0.3">
      <c r="C744" s="59"/>
      <c r="D744" s="26"/>
      <c r="E744" s="52"/>
      <c r="F744" s="52"/>
      <c r="G744" s="52"/>
      <c r="H744" s="52"/>
    </row>
    <row r="745" spans="3:8" x14ac:dyDescent="0.3">
      <c r="C745" s="59"/>
      <c r="D745" s="26"/>
      <c r="E745" s="52"/>
      <c r="F745" s="52"/>
      <c r="G745" s="52"/>
      <c r="H745" s="52"/>
    </row>
    <row r="746" spans="3:8" x14ac:dyDescent="0.3">
      <c r="C746" s="59"/>
      <c r="D746" s="26"/>
      <c r="E746" s="52"/>
      <c r="F746" s="52"/>
      <c r="G746" s="52"/>
      <c r="H746" s="52"/>
    </row>
    <row r="747" spans="3:8" x14ac:dyDescent="0.3">
      <c r="C747" s="59"/>
      <c r="D747" s="26"/>
      <c r="E747" s="52"/>
      <c r="F747" s="52"/>
      <c r="G747" s="52"/>
      <c r="H747" s="52"/>
    </row>
    <row r="748" spans="3:8" x14ac:dyDescent="0.3">
      <c r="C748" s="59"/>
      <c r="D748" s="26"/>
      <c r="E748" s="52"/>
      <c r="F748" s="52"/>
      <c r="G748" s="52"/>
      <c r="H748" s="52"/>
    </row>
    <row r="749" spans="3:8" x14ac:dyDescent="0.3">
      <c r="C749" s="59"/>
      <c r="D749" s="26"/>
      <c r="E749" s="52"/>
      <c r="F749" s="52"/>
      <c r="G749" s="52"/>
      <c r="H749" s="52"/>
    </row>
    <row r="750" spans="3:8" x14ac:dyDescent="0.3">
      <c r="C750" s="59"/>
      <c r="D750" s="26"/>
      <c r="E750" s="52"/>
      <c r="F750" s="52"/>
      <c r="G750" s="52"/>
      <c r="H750" s="52"/>
    </row>
    <row r="751" spans="3:8" x14ac:dyDescent="0.3">
      <c r="C751" s="59"/>
      <c r="D751" s="26"/>
      <c r="E751" s="52"/>
      <c r="F751" s="52"/>
      <c r="G751" s="52"/>
      <c r="H751" s="52"/>
    </row>
    <row r="752" spans="3:8" x14ac:dyDescent="0.3">
      <c r="C752" s="59"/>
      <c r="D752" s="26"/>
      <c r="E752" s="52"/>
      <c r="F752" s="52"/>
      <c r="G752" s="52"/>
      <c r="H752" s="52"/>
    </row>
    <row r="753" spans="3:8" x14ac:dyDescent="0.3">
      <c r="C753" s="59"/>
      <c r="D753" s="26"/>
      <c r="E753" s="52"/>
      <c r="F753" s="52"/>
      <c r="G753" s="52"/>
      <c r="H753" s="52"/>
    </row>
    <row r="754" spans="3:8" x14ac:dyDescent="0.3">
      <c r="C754" s="59"/>
      <c r="D754" s="26"/>
      <c r="E754" s="52"/>
      <c r="F754" s="52"/>
      <c r="G754" s="52"/>
      <c r="H754" s="52"/>
    </row>
    <row r="755" spans="3:8" x14ac:dyDescent="0.3">
      <c r="C755" s="59"/>
      <c r="D755" s="26"/>
      <c r="E755" s="52"/>
      <c r="F755" s="52"/>
      <c r="G755" s="52"/>
      <c r="H755" s="52"/>
    </row>
    <row r="756" spans="3:8" x14ac:dyDescent="0.3">
      <c r="C756" s="59"/>
      <c r="D756" s="26"/>
      <c r="E756" s="52"/>
      <c r="F756" s="52"/>
      <c r="G756" s="52"/>
      <c r="H756" s="52"/>
    </row>
    <row r="757" spans="3:8" x14ac:dyDescent="0.3">
      <c r="C757" s="59"/>
      <c r="D757" s="26"/>
      <c r="E757" s="52"/>
      <c r="F757" s="52"/>
      <c r="G757" s="52"/>
      <c r="H757" s="52"/>
    </row>
    <row r="758" spans="3:8" x14ac:dyDescent="0.3">
      <c r="C758" s="59"/>
      <c r="D758" s="26"/>
      <c r="E758" s="52"/>
      <c r="F758" s="52"/>
      <c r="G758" s="52"/>
      <c r="H758" s="52"/>
    </row>
    <row r="759" spans="3:8" x14ac:dyDescent="0.3">
      <c r="C759" s="59"/>
      <c r="D759" s="26"/>
      <c r="E759" s="52"/>
      <c r="F759" s="52"/>
      <c r="G759" s="52"/>
      <c r="H759" s="52"/>
    </row>
    <row r="760" spans="3:8" x14ac:dyDescent="0.3">
      <c r="C760" s="59"/>
      <c r="D760" s="26"/>
      <c r="E760" s="52"/>
      <c r="F760" s="52"/>
      <c r="G760" s="52"/>
      <c r="H760" s="52"/>
    </row>
    <row r="761" spans="3:8" x14ac:dyDescent="0.3">
      <c r="C761" s="59"/>
      <c r="D761" s="26"/>
      <c r="E761" s="52"/>
      <c r="F761" s="52"/>
      <c r="G761" s="52"/>
      <c r="H761" s="52"/>
    </row>
    <row r="762" spans="3:8" x14ac:dyDescent="0.3">
      <c r="C762" s="59"/>
      <c r="D762" s="26"/>
      <c r="E762" s="52"/>
      <c r="F762" s="52"/>
      <c r="G762" s="52"/>
      <c r="H762" s="52"/>
    </row>
    <row r="763" spans="3:8" x14ac:dyDescent="0.3">
      <c r="C763" s="59"/>
      <c r="D763" s="26"/>
      <c r="E763" s="52"/>
      <c r="F763" s="52"/>
      <c r="G763" s="52"/>
      <c r="H763" s="52"/>
    </row>
    <row r="764" spans="3:8" x14ac:dyDescent="0.3">
      <c r="C764" s="59"/>
      <c r="D764" s="26"/>
      <c r="E764" s="52"/>
      <c r="F764" s="52"/>
      <c r="G764" s="52"/>
      <c r="H764" s="52"/>
    </row>
    <row r="765" spans="3:8" x14ac:dyDescent="0.3">
      <c r="C765" s="59"/>
      <c r="D765" s="26"/>
      <c r="E765" s="52"/>
      <c r="F765" s="52"/>
      <c r="G765" s="52"/>
      <c r="H765" s="52"/>
    </row>
    <row r="766" spans="3:8" x14ac:dyDescent="0.3">
      <c r="C766" s="59"/>
      <c r="D766" s="26"/>
      <c r="E766" s="52"/>
      <c r="F766" s="52"/>
      <c r="G766" s="52"/>
      <c r="H766" s="52"/>
    </row>
    <row r="767" spans="3:8" x14ac:dyDescent="0.3">
      <c r="C767" s="59"/>
      <c r="D767" s="26"/>
      <c r="E767" s="52"/>
      <c r="F767" s="52"/>
      <c r="G767" s="52"/>
      <c r="H767" s="52"/>
    </row>
    <row r="768" spans="3:8" x14ac:dyDescent="0.3">
      <c r="C768" s="59"/>
      <c r="D768" s="26"/>
      <c r="E768" s="52"/>
      <c r="F768" s="52"/>
      <c r="G768" s="52"/>
      <c r="H768" s="52"/>
    </row>
    <row r="769" spans="3:8" x14ac:dyDescent="0.3">
      <c r="C769" s="59"/>
      <c r="D769" s="26"/>
      <c r="E769" s="52"/>
      <c r="F769" s="52"/>
      <c r="G769" s="52"/>
      <c r="H769" s="52"/>
    </row>
    <row r="770" spans="3:8" x14ac:dyDescent="0.3">
      <c r="C770" s="59"/>
      <c r="D770" s="26"/>
      <c r="E770" s="52"/>
      <c r="F770" s="52"/>
      <c r="G770" s="52"/>
      <c r="H770" s="52"/>
    </row>
    <row r="771" spans="3:8" x14ac:dyDescent="0.3">
      <c r="C771" s="59"/>
      <c r="D771" s="26"/>
      <c r="E771" s="52"/>
      <c r="F771" s="52"/>
      <c r="G771" s="52"/>
      <c r="H771" s="52"/>
    </row>
    <row r="772" spans="3:8" x14ac:dyDescent="0.3">
      <c r="C772" s="59"/>
      <c r="D772" s="26"/>
      <c r="E772" s="52"/>
      <c r="F772" s="52"/>
      <c r="G772" s="52"/>
      <c r="H772" s="52"/>
    </row>
    <row r="773" spans="3:8" x14ac:dyDescent="0.3">
      <c r="C773" s="59"/>
      <c r="D773" s="26"/>
      <c r="E773" s="52"/>
      <c r="F773" s="52"/>
      <c r="G773" s="52"/>
      <c r="H773" s="52"/>
    </row>
    <row r="774" spans="3:8" x14ac:dyDescent="0.3">
      <c r="C774" s="59"/>
      <c r="D774" s="26"/>
      <c r="E774" s="52"/>
      <c r="F774" s="52"/>
      <c r="G774" s="52"/>
      <c r="H774" s="52"/>
    </row>
    <row r="775" spans="3:8" x14ac:dyDescent="0.3">
      <c r="C775" s="59"/>
      <c r="D775" s="26"/>
      <c r="E775" s="52"/>
      <c r="F775" s="52"/>
      <c r="G775" s="52"/>
      <c r="H775" s="52"/>
    </row>
    <row r="776" spans="3:8" x14ac:dyDescent="0.3">
      <c r="C776" s="59"/>
      <c r="D776" s="26"/>
      <c r="E776" s="52"/>
      <c r="F776" s="52"/>
      <c r="G776" s="52"/>
      <c r="H776" s="52"/>
    </row>
    <row r="777" spans="3:8" x14ac:dyDescent="0.3">
      <c r="C777" s="59"/>
      <c r="D777" s="26"/>
      <c r="E777" s="52"/>
      <c r="F777" s="52"/>
      <c r="G777" s="52"/>
      <c r="H777" s="52"/>
    </row>
    <row r="778" spans="3:8" x14ac:dyDescent="0.3">
      <c r="C778" s="59"/>
      <c r="D778" s="26"/>
      <c r="E778" s="52"/>
      <c r="F778" s="52"/>
      <c r="G778" s="52"/>
      <c r="H778" s="52"/>
    </row>
    <row r="779" spans="3:8" x14ac:dyDescent="0.3">
      <c r="C779" s="59"/>
      <c r="D779" s="26"/>
      <c r="E779" s="52"/>
      <c r="F779" s="52"/>
      <c r="G779" s="52"/>
      <c r="H779" s="52"/>
    </row>
    <row r="780" spans="3:8" x14ac:dyDescent="0.3">
      <c r="C780" s="59"/>
      <c r="D780" s="26"/>
      <c r="E780" s="52"/>
      <c r="F780" s="52"/>
      <c r="G780" s="52"/>
      <c r="H780" s="52"/>
    </row>
    <row r="781" spans="3:8" x14ac:dyDescent="0.3">
      <c r="C781" s="59"/>
      <c r="D781" s="26"/>
      <c r="E781" s="52"/>
      <c r="F781" s="52"/>
      <c r="G781" s="52"/>
      <c r="H781" s="52"/>
    </row>
    <row r="782" spans="3:8" x14ac:dyDescent="0.3">
      <c r="C782" s="59"/>
      <c r="D782" s="26"/>
      <c r="E782" s="52"/>
      <c r="F782" s="52"/>
      <c r="G782" s="52"/>
      <c r="H782" s="52"/>
    </row>
    <row r="783" spans="3:8" x14ac:dyDescent="0.3">
      <c r="C783" s="59"/>
      <c r="D783" s="26"/>
      <c r="E783" s="52"/>
      <c r="F783" s="52"/>
      <c r="G783" s="52"/>
      <c r="H783" s="52"/>
    </row>
    <row r="784" spans="3:8" x14ac:dyDescent="0.3">
      <c r="C784" s="59"/>
      <c r="D784" s="26"/>
      <c r="E784" s="52"/>
      <c r="F784" s="52"/>
      <c r="G784" s="52"/>
      <c r="H784" s="52"/>
    </row>
    <row r="785" spans="3:8" x14ac:dyDescent="0.3">
      <c r="C785" s="59"/>
      <c r="D785" s="26"/>
      <c r="E785" s="52"/>
      <c r="F785" s="52"/>
      <c r="G785" s="52"/>
      <c r="H785" s="52"/>
    </row>
    <row r="786" spans="3:8" x14ac:dyDescent="0.3">
      <c r="C786" s="59"/>
      <c r="D786" s="26"/>
      <c r="E786" s="52"/>
      <c r="F786" s="52"/>
      <c r="G786" s="52"/>
      <c r="H786" s="52"/>
    </row>
    <row r="787" spans="3:8" x14ac:dyDescent="0.3">
      <c r="C787" s="59"/>
      <c r="D787" s="26"/>
      <c r="E787" s="52"/>
      <c r="F787" s="52"/>
      <c r="G787" s="52"/>
      <c r="H787" s="52"/>
    </row>
    <row r="788" spans="3:8" x14ac:dyDescent="0.3">
      <c r="C788" s="59"/>
      <c r="D788" s="26"/>
      <c r="E788" s="52"/>
      <c r="F788" s="52"/>
      <c r="G788" s="52"/>
      <c r="H788" s="52"/>
    </row>
    <row r="789" spans="3:8" x14ac:dyDescent="0.3">
      <c r="C789" s="59"/>
      <c r="D789" s="26"/>
      <c r="E789" s="52"/>
      <c r="F789" s="52"/>
      <c r="G789" s="52"/>
      <c r="H789" s="52"/>
    </row>
    <row r="790" spans="3:8" x14ac:dyDescent="0.3">
      <c r="C790" s="59"/>
      <c r="D790" s="26"/>
      <c r="E790" s="52"/>
      <c r="F790" s="52"/>
      <c r="G790" s="52"/>
      <c r="H790" s="52"/>
    </row>
    <row r="791" spans="3:8" x14ac:dyDescent="0.3">
      <c r="C791" s="59"/>
      <c r="D791" s="26"/>
      <c r="E791" s="52"/>
      <c r="F791" s="52"/>
      <c r="G791" s="52"/>
      <c r="H791" s="52"/>
    </row>
    <row r="792" spans="3:8" x14ac:dyDescent="0.3">
      <c r="C792" s="59"/>
      <c r="D792" s="26"/>
      <c r="E792" s="52"/>
      <c r="F792" s="52"/>
      <c r="G792" s="52"/>
      <c r="H792" s="52"/>
    </row>
    <row r="793" spans="3:8" x14ac:dyDescent="0.3">
      <c r="C793" s="59"/>
      <c r="D793" s="26"/>
      <c r="E793" s="52"/>
      <c r="F793" s="52"/>
      <c r="G793" s="52"/>
      <c r="H793" s="52"/>
    </row>
    <row r="794" spans="3:8" x14ac:dyDescent="0.3">
      <c r="C794" s="59"/>
      <c r="D794" s="26"/>
      <c r="E794" s="52"/>
      <c r="F794" s="52"/>
      <c r="G794" s="52"/>
      <c r="H794" s="52"/>
    </row>
    <row r="795" spans="3:8" x14ac:dyDescent="0.3">
      <c r="C795" s="59"/>
      <c r="D795" s="26"/>
      <c r="E795" s="52"/>
      <c r="F795" s="52"/>
      <c r="G795" s="52"/>
      <c r="H795" s="52"/>
    </row>
    <row r="796" spans="3:8" x14ac:dyDescent="0.3">
      <c r="C796" s="59"/>
      <c r="D796" s="26"/>
      <c r="E796" s="52"/>
      <c r="F796" s="52"/>
      <c r="G796" s="52"/>
      <c r="H796" s="52"/>
    </row>
    <row r="797" spans="3:8" x14ac:dyDescent="0.3">
      <c r="C797" s="59"/>
      <c r="D797" s="26"/>
      <c r="E797" s="52"/>
      <c r="F797" s="52"/>
      <c r="G797" s="52"/>
      <c r="H797" s="52"/>
    </row>
    <row r="798" spans="3:8" x14ac:dyDescent="0.3">
      <c r="C798" s="59"/>
      <c r="D798" s="26"/>
      <c r="E798" s="52"/>
      <c r="F798" s="52"/>
      <c r="G798" s="52"/>
      <c r="H798" s="52"/>
    </row>
    <row r="799" spans="3:8" x14ac:dyDescent="0.3">
      <c r="C799" s="59"/>
      <c r="D799" s="26"/>
      <c r="E799" s="52"/>
      <c r="F799" s="52"/>
      <c r="G799" s="52"/>
      <c r="H799" s="52"/>
    </row>
    <row r="800" spans="3:8" x14ac:dyDescent="0.3">
      <c r="C800" s="59"/>
      <c r="D800" s="26"/>
      <c r="E800" s="52"/>
      <c r="F800" s="52"/>
      <c r="G800" s="52"/>
      <c r="H800" s="52"/>
    </row>
    <row r="801" spans="3:8" x14ac:dyDescent="0.3">
      <c r="C801" s="59"/>
      <c r="D801" s="26"/>
      <c r="E801" s="52"/>
      <c r="F801" s="52"/>
      <c r="G801" s="52"/>
      <c r="H801" s="52"/>
    </row>
    <row r="802" spans="3:8" x14ac:dyDescent="0.3">
      <c r="C802" s="59"/>
      <c r="D802" s="26"/>
      <c r="E802" s="52"/>
      <c r="F802" s="52"/>
      <c r="G802" s="52"/>
      <c r="H802" s="52"/>
    </row>
    <row r="803" spans="3:8" x14ac:dyDescent="0.3">
      <c r="C803" s="59"/>
      <c r="D803" s="26"/>
      <c r="E803" s="52"/>
      <c r="F803" s="52"/>
      <c r="G803" s="52"/>
      <c r="H803" s="52"/>
    </row>
    <row r="804" spans="3:8" x14ac:dyDescent="0.3">
      <c r="C804" s="59"/>
      <c r="D804" s="26"/>
      <c r="E804" s="52"/>
      <c r="F804" s="52"/>
      <c r="G804" s="52"/>
      <c r="H804" s="52"/>
    </row>
    <row r="805" spans="3:8" x14ac:dyDescent="0.3">
      <c r="C805" s="59"/>
      <c r="D805" s="26"/>
      <c r="E805" s="52"/>
      <c r="F805" s="52"/>
      <c r="G805" s="52"/>
      <c r="H805" s="52"/>
    </row>
    <row r="806" spans="3:8" x14ac:dyDescent="0.3">
      <c r="C806" s="59"/>
      <c r="D806" s="26"/>
      <c r="E806" s="52"/>
      <c r="F806" s="52"/>
      <c r="G806" s="52"/>
      <c r="H806" s="52"/>
    </row>
    <row r="807" spans="3:8" x14ac:dyDescent="0.3">
      <c r="C807" s="59"/>
      <c r="D807" s="26"/>
      <c r="E807" s="52"/>
      <c r="F807" s="52"/>
      <c r="G807" s="52"/>
      <c r="H807" s="52"/>
    </row>
    <row r="808" spans="3:8" x14ac:dyDescent="0.3">
      <c r="C808" s="59"/>
      <c r="D808" s="26"/>
      <c r="E808" s="52"/>
      <c r="F808" s="52"/>
      <c r="G808" s="52"/>
      <c r="H808" s="52"/>
    </row>
    <row r="809" spans="3:8" x14ac:dyDescent="0.3">
      <c r="C809" s="59"/>
      <c r="D809" s="26"/>
      <c r="E809" s="52"/>
      <c r="F809" s="52"/>
      <c r="G809" s="52"/>
      <c r="H809" s="52"/>
    </row>
    <row r="810" spans="3:8" x14ac:dyDescent="0.3">
      <c r="C810" s="59"/>
      <c r="D810" s="26"/>
      <c r="E810" s="52"/>
      <c r="F810" s="52"/>
      <c r="G810" s="52"/>
      <c r="H810" s="52"/>
    </row>
    <row r="811" spans="3:8" x14ac:dyDescent="0.3">
      <c r="C811" s="59"/>
      <c r="D811" s="26"/>
      <c r="E811" s="52"/>
      <c r="F811" s="52"/>
      <c r="G811" s="52"/>
      <c r="H811" s="52"/>
    </row>
    <row r="812" spans="3:8" x14ac:dyDescent="0.3">
      <c r="C812" s="59"/>
      <c r="D812" s="26"/>
      <c r="E812" s="52"/>
      <c r="F812" s="52"/>
      <c r="G812" s="52"/>
      <c r="H812" s="52"/>
    </row>
    <row r="813" spans="3:8" x14ac:dyDescent="0.3">
      <c r="C813" s="59"/>
      <c r="D813" s="26"/>
      <c r="E813" s="52"/>
      <c r="F813" s="52"/>
      <c r="G813" s="52"/>
      <c r="H813" s="52"/>
    </row>
    <row r="814" spans="3:8" x14ac:dyDescent="0.3">
      <c r="C814" s="59"/>
      <c r="D814" s="26"/>
      <c r="E814" s="52"/>
      <c r="F814" s="52"/>
      <c r="G814" s="52"/>
      <c r="H814" s="52"/>
    </row>
    <row r="815" spans="3:8" x14ac:dyDescent="0.3">
      <c r="C815" s="59"/>
      <c r="D815" s="26"/>
      <c r="E815" s="52"/>
      <c r="F815" s="52"/>
      <c r="G815" s="52"/>
      <c r="H815" s="52"/>
    </row>
    <row r="816" spans="3:8" x14ac:dyDescent="0.3">
      <c r="C816" s="59"/>
      <c r="D816" s="26"/>
      <c r="E816" s="52"/>
      <c r="F816" s="52"/>
      <c r="G816" s="52"/>
      <c r="H816" s="52"/>
    </row>
    <row r="817" spans="3:8" x14ac:dyDescent="0.3">
      <c r="C817" s="59"/>
      <c r="D817" s="26"/>
      <c r="E817" s="52"/>
      <c r="F817" s="52"/>
      <c r="G817" s="52"/>
      <c r="H817" s="52"/>
    </row>
    <row r="818" spans="3:8" x14ac:dyDescent="0.3">
      <c r="C818" s="59"/>
      <c r="D818" s="26"/>
      <c r="E818" s="52"/>
      <c r="F818" s="52"/>
      <c r="G818" s="52"/>
      <c r="H818" s="52"/>
    </row>
    <row r="819" spans="3:8" x14ac:dyDescent="0.3">
      <c r="C819" s="59"/>
      <c r="D819" s="26"/>
      <c r="E819" s="52"/>
      <c r="F819" s="52"/>
      <c r="G819" s="52"/>
      <c r="H819" s="52"/>
    </row>
    <row r="820" spans="3:8" x14ac:dyDescent="0.3">
      <c r="C820" s="59"/>
      <c r="D820" s="26"/>
      <c r="E820" s="52"/>
      <c r="F820" s="52"/>
      <c r="G820" s="52"/>
      <c r="H820" s="52"/>
    </row>
    <row r="821" spans="3:8" x14ac:dyDescent="0.3">
      <c r="C821" s="59"/>
      <c r="D821" s="26"/>
      <c r="E821" s="52"/>
      <c r="F821" s="52"/>
      <c r="G821" s="52"/>
      <c r="H821" s="52"/>
    </row>
    <row r="822" spans="3:8" x14ac:dyDescent="0.3">
      <c r="C822" s="59"/>
      <c r="D822" s="26"/>
      <c r="E822" s="52"/>
      <c r="F822" s="52"/>
      <c r="G822" s="52"/>
      <c r="H822" s="52"/>
    </row>
    <row r="823" spans="3:8" x14ac:dyDescent="0.3">
      <c r="C823" s="59"/>
      <c r="D823" s="26"/>
      <c r="E823" s="52"/>
      <c r="F823" s="52"/>
      <c r="G823" s="52"/>
      <c r="H823" s="52"/>
    </row>
    <row r="824" spans="3:8" x14ac:dyDescent="0.3">
      <c r="C824" s="59"/>
      <c r="D824" s="26"/>
      <c r="E824" s="52"/>
      <c r="F824" s="52"/>
      <c r="G824" s="52"/>
      <c r="H824" s="52"/>
    </row>
    <row r="825" spans="3:8" x14ac:dyDescent="0.3">
      <c r="C825" s="59"/>
      <c r="D825" s="26"/>
      <c r="E825" s="52"/>
      <c r="F825" s="52"/>
      <c r="G825" s="52"/>
      <c r="H825" s="52"/>
    </row>
    <row r="826" spans="3:8" x14ac:dyDescent="0.3">
      <c r="C826" s="59"/>
      <c r="D826" s="26"/>
      <c r="E826" s="52"/>
      <c r="F826" s="52"/>
      <c r="G826" s="52"/>
      <c r="H826" s="52"/>
    </row>
    <row r="827" spans="3:8" x14ac:dyDescent="0.3">
      <c r="C827" s="59"/>
      <c r="D827" s="26"/>
      <c r="E827" s="52"/>
      <c r="F827" s="52"/>
      <c r="G827" s="52"/>
      <c r="H827" s="52"/>
    </row>
    <row r="828" spans="3:8" x14ac:dyDescent="0.3">
      <c r="C828" s="59"/>
      <c r="D828" s="26"/>
      <c r="E828" s="52"/>
      <c r="F828" s="52"/>
      <c r="G828" s="52"/>
      <c r="H828" s="52"/>
    </row>
    <row r="829" spans="3:8" x14ac:dyDescent="0.3">
      <c r="C829" s="59"/>
      <c r="D829" s="26"/>
      <c r="E829" s="52"/>
      <c r="F829" s="52"/>
      <c r="G829" s="52"/>
      <c r="H829" s="52"/>
    </row>
    <row r="830" spans="3:8" x14ac:dyDescent="0.3">
      <c r="C830" s="59"/>
      <c r="D830" s="26"/>
      <c r="E830" s="52"/>
      <c r="F830" s="52"/>
      <c r="G830" s="52"/>
      <c r="H830" s="52"/>
    </row>
    <row r="831" spans="3:8" x14ac:dyDescent="0.3">
      <c r="C831" s="59"/>
      <c r="D831" s="26"/>
      <c r="E831" s="52"/>
      <c r="F831" s="52"/>
      <c r="G831" s="52"/>
      <c r="H831" s="52"/>
    </row>
    <row r="832" spans="3:8" x14ac:dyDescent="0.3">
      <c r="C832" s="59"/>
      <c r="D832" s="26"/>
      <c r="E832" s="52"/>
      <c r="F832" s="52"/>
      <c r="G832" s="52"/>
      <c r="H832" s="52"/>
    </row>
    <row r="833" spans="3:8" x14ac:dyDescent="0.3">
      <c r="C833" s="59"/>
      <c r="D833" s="26"/>
      <c r="E833" s="52"/>
      <c r="F833" s="52"/>
      <c r="G833" s="52"/>
      <c r="H833" s="52"/>
    </row>
    <row r="834" spans="3:8" x14ac:dyDescent="0.3">
      <c r="C834" s="59"/>
      <c r="D834" s="26"/>
      <c r="E834" s="52"/>
      <c r="F834" s="52"/>
      <c r="G834" s="52"/>
      <c r="H834" s="52"/>
    </row>
    <row r="835" spans="3:8" x14ac:dyDescent="0.3">
      <c r="C835" s="59"/>
      <c r="D835" s="26"/>
      <c r="E835" s="52"/>
      <c r="F835" s="52"/>
      <c r="G835" s="52"/>
      <c r="H835" s="52"/>
    </row>
    <row r="836" spans="3:8" x14ac:dyDescent="0.3">
      <c r="C836" s="59"/>
      <c r="D836" s="26"/>
      <c r="E836" s="52"/>
      <c r="F836" s="52"/>
      <c r="G836" s="52"/>
      <c r="H836" s="52"/>
    </row>
    <row r="837" spans="3:8" x14ac:dyDescent="0.3">
      <c r="C837" s="59"/>
      <c r="D837" s="26"/>
      <c r="E837" s="52"/>
      <c r="F837" s="52"/>
      <c r="G837" s="52"/>
      <c r="H837" s="52"/>
    </row>
    <row r="838" spans="3:8" x14ac:dyDescent="0.3">
      <c r="C838" s="59"/>
      <c r="D838" s="26"/>
      <c r="E838" s="52"/>
      <c r="F838" s="52"/>
      <c r="G838" s="52"/>
      <c r="H838" s="52"/>
    </row>
    <row r="839" spans="3:8" x14ac:dyDescent="0.3">
      <c r="C839" s="59"/>
      <c r="D839" s="26"/>
      <c r="E839" s="52"/>
      <c r="F839" s="52"/>
      <c r="G839" s="52"/>
      <c r="H839" s="52"/>
    </row>
    <row r="840" spans="3:8" x14ac:dyDescent="0.3">
      <c r="C840" s="59"/>
      <c r="D840" s="26"/>
      <c r="E840" s="52"/>
      <c r="F840" s="52"/>
      <c r="G840" s="52"/>
      <c r="H840" s="52"/>
    </row>
    <row r="841" spans="3:8" x14ac:dyDescent="0.3">
      <c r="C841" s="59"/>
      <c r="D841" s="26"/>
      <c r="E841" s="52"/>
      <c r="F841" s="52"/>
      <c r="G841" s="52"/>
      <c r="H841" s="52"/>
    </row>
    <row r="842" spans="3:8" x14ac:dyDescent="0.3">
      <c r="C842" s="59"/>
      <c r="D842" s="26"/>
      <c r="E842" s="52"/>
      <c r="F842" s="52"/>
      <c r="G842" s="52"/>
      <c r="H842" s="52"/>
    </row>
    <row r="843" spans="3:8" x14ac:dyDescent="0.3">
      <c r="C843" s="59"/>
      <c r="D843" s="26"/>
      <c r="E843" s="52"/>
      <c r="F843" s="52"/>
      <c r="G843" s="52"/>
      <c r="H843" s="52"/>
    </row>
    <row r="844" spans="3:8" x14ac:dyDescent="0.3">
      <c r="C844" s="59"/>
      <c r="D844" s="26"/>
      <c r="E844" s="52"/>
      <c r="F844" s="52"/>
      <c r="G844" s="52"/>
      <c r="H844" s="52"/>
    </row>
    <row r="845" spans="3:8" x14ac:dyDescent="0.3">
      <c r="C845" s="59"/>
      <c r="D845" s="26"/>
      <c r="E845" s="52"/>
      <c r="F845" s="52"/>
      <c r="G845" s="52"/>
      <c r="H845" s="52"/>
    </row>
    <row r="846" spans="3:8" x14ac:dyDescent="0.3">
      <c r="C846" s="59"/>
      <c r="D846" s="26"/>
      <c r="E846" s="52"/>
      <c r="F846" s="52"/>
      <c r="G846" s="52"/>
      <c r="H846" s="52"/>
    </row>
    <row r="847" spans="3:8" x14ac:dyDescent="0.3">
      <c r="C847" s="59"/>
      <c r="D847" s="26"/>
      <c r="E847" s="52"/>
      <c r="F847" s="52"/>
      <c r="G847" s="52"/>
      <c r="H847" s="52"/>
    </row>
    <row r="848" spans="3:8" x14ac:dyDescent="0.3">
      <c r="C848" s="59"/>
      <c r="D848" s="26"/>
      <c r="E848" s="52"/>
      <c r="F848" s="52"/>
      <c r="G848" s="52"/>
      <c r="H848" s="52"/>
    </row>
    <row r="849" spans="3:8" x14ac:dyDescent="0.3">
      <c r="C849" s="59"/>
      <c r="D849" s="26"/>
      <c r="E849" s="52"/>
      <c r="F849" s="52"/>
      <c r="G849" s="52"/>
      <c r="H849" s="52"/>
    </row>
    <row r="850" spans="3:8" x14ac:dyDescent="0.3">
      <c r="C850" s="59"/>
      <c r="D850" s="26"/>
      <c r="E850" s="52"/>
      <c r="F850" s="52"/>
      <c r="G850" s="52"/>
      <c r="H850" s="52"/>
    </row>
    <row r="851" spans="3:8" x14ac:dyDescent="0.3">
      <c r="C851" s="59"/>
      <c r="D851" s="26"/>
      <c r="E851" s="52"/>
      <c r="F851" s="52"/>
      <c r="G851" s="52"/>
      <c r="H851" s="52"/>
    </row>
    <row r="852" spans="3:8" x14ac:dyDescent="0.3">
      <c r="C852" s="59"/>
      <c r="D852" s="26"/>
      <c r="E852" s="52"/>
      <c r="F852" s="52"/>
      <c r="G852" s="52"/>
      <c r="H852" s="52"/>
    </row>
    <row r="853" spans="3:8" x14ac:dyDescent="0.3">
      <c r="C853" s="59"/>
      <c r="D853" s="26"/>
      <c r="E853" s="52"/>
      <c r="F853" s="52"/>
      <c r="G853" s="52"/>
      <c r="H853" s="52"/>
    </row>
    <row r="854" spans="3:8" x14ac:dyDescent="0.3">
      <c r="C854" s="59"/>
      <c r="D854" s="26"/>
      <c r="E854" s="52"/>
      <c r="F854" s="52"/>
      <c r="G854" s="52"/>
      <c r="H854" s="52"/>
    </row>
    <row r="855" spans="3:8" x14ac:dyDescent="0.3">
      <c r="C855" s="59"/>
      <c r="D855" s="26"/>
      <c r="E855" s="52"/>
      <c r="F855" s="52"/>
      <c r="G855" s="52"/>
      <c r="H855" s="52"/>
    </row>
    <row r="856" spans="3:8" x14ac:dyDescent="0.3">
      <c r="C856" s="59"/>
      <c r="D856" s="26"/>
      <c r="E856" s="52"/>
      <c r="F856" s="52"/>
      <c r="G856" s="52"/>
      <c r="H856" s="52"/>
    </row>
    <row r="857" spans="3:8" x14ac:dyDescent="0.3">
      <c r="C857" s="59"/>
      <c r="D857" s="26"/>
      <c r="E857" s="52"/>
      <c r="F857" s="52"/>
      <c r="G857" s="52"/>
      <c r="H857" s="52"/>
    </row>
    <row r="858" spans="3:8" x14ac:dyDescent="0.3">
      <c r="C858" s="59"/>
      <c r="D858" s="26"/>
      <c r="E858" s="52"/>
      <c r="F858" s="52"/>
      <c r="G858" s="52"/>
      <c r="H858" s="52"/>
    </row>
    <row r="859" spans="3:8" x14ac:dyDescent="0.3">
      <c r="C859" s="59"/>
      <c r="D859" s="26"/>
      <c r="E859" s="52"/>
      <c r="F859" s="52"/>
      <c r="G859" s="52"/>
      <c r="H859" s="52"/>
    </row>
    <row r="860" spans="3:8" x14ac:dyDescent="0.3">
      <c r="C860" s="59"/>
      <c r="D860" s="26"/>
      <c r="E860" s="52"/>
      <c r="F860" s="52"/>
      <c r="G860" s="52"/>
      <c r="H860" s="52"/>
    </row>
    <row r="861" spans="3:8" x14ac:dyDescent="0.3">
      <c r="C861" s="59"/>
      <c r="D861" s="26"/>
      <c r="E861" s="52"/>
      <c r="F861" s="52"/>
      <c r="G861" s="52"/>
      <c r="H861" s="52"/>
    </row>
    <row r="862" spans="3:8" x14ac:dyDescent="0.3">
      <c r="C862" s="59"/>
      <c r="D862" s="26"/>
      <c r="E862" s="52"/>
      <c r="F862" s="52"/>
      <c r="G862" s="52"/>
      <c r="H862" s="52"/>
    </row>
    <row r="863" spans="3:8" x14ac:dyDescent="0.3">
      <c r="C863" s="59"/>
      <c r="D863" s="26"/>
      <c r="E863" s="52"/>
      <c r="F863" s="52"/>
      <c r="G863" s="52"/>
      <c r="H863" s="52"/>
    </row>
    <row r="864" spans="3:8" x14ac:dyDescent="0.3">
      <c r="C864" s="59"/>
      <c r="D864" s="26"/>
      <c r="E864" s="52"/>
      <c r="F864" s="52"/>
      <c r="G864" s="52"/>
      <c r="H864" s="52"/>
    </row>
    <row r="865" spans="3:8" x14ac:dyDescent="0.3">
      <c r="C865" s="59"/>
      <c r="D865" s="26"/>
      <c r="E865" s="52"/>
      <c r="F865" s="52"/>
      <c r="G865" s="52"/>
      <c r="H865" s="52"/>
    </row>
    <row r="866" spans="3:8" x14ac:dyDescent="0.3">
      <c r="C866" s="59"/>
      <c r="D866" s="26"/>
      <c r="E866" s="52"/>
      <c r="F866" s="52"/>
      <c r="G866" s="52"/>
      <c r="H866" s="52"/>
    </row>
    <row r="867" spans="3:8" x14ac:dyDescent="0.3">
      <c r="C867" s="59"/>
      <c r="D867" s="26"/>
      <c r="E867" s="52"/>
      <c r="F867" s="52"/>
      <c r="G867" s="52"/>
      <c r="H867" s="52"/>
    </row>
    <row r="868" spans="3:8" x14ac:dyDescent="0.3">
      <c r="C868" s="59"/>
      <c r="D868" s="26"/>
      <c r="E868" s="52"/>
      <c r="F868" s="52"/>
      <c r="G868" s="52"/>
      <c r="H868" s="52"/>
    </row>
    <row r="869" spans="3:8" x14ac:dyDescent="0.3">
      <c r="C869" s="59"/>
      <c r="D869" s="26"/>
      <c r="E869" s="52"/>
      <c r="F869" s="52"/>
      <c r="G869" s="52"/>
      <c r="H869" s="52"/>
    </row>
    <row r="870" spans="3:8" x14ac:dyDescent="0.3">
      <c r="C870" s="59"/>
      <c r="D870" s="26"/>
      <c r="E870" s="52"/>
      <c r="F870" s="52"/>
      <c r="G870" s="52"/>
      <c r="H870" s="52"/>
    </row>
    <row r="871" spans="3:8" x14ac:dyDescent="0.3">
      <c r="C871" s="59"/>
      <c r="D871" s="26"/>
      <c r="E871" s="52"/>
      <c r="F871" s="52"/>
      <c r="G871" s="52"/>
      <c r="H871" s="52"/>
    </row>
    <row r="872" spans="3:8" x14ac:dyDescent="0.3">
      <c r="C872" s="59"/>
      <c r="D872" s="26"/>
      <c r="E872" s="52"/>
      <c r="F872" s="52"/>
      <c r="G872" s="52"/>
      <c r="H872" s="52"/>
    </row>
    <row r="873" spans="3:8" x14ac:dyDescent="0.3">
      <c r="C873" s="59"/>
      <c r="D873" s="26"/>
      <c r="E873" s="52"/>
      <c r="F873" s="52"/>
      <c r="G873" s="52"/>
      <c r="H873" s="52"/>
    </row>
    <row r="874" spans="3:8" x14ac:dyDescent="0.3">
      <c r="C874" s="59"/>
      <c r="D874" s="26"/>
      <c r="E874" s="52"/>
      <c r="F874" s="52"/>
      <c r="G874" s="52"/>
      <c r="H874" s="52"/>
    </row>
    <row r="875" spans="3:8" x14ac:dyDescent="0.3">
      <c r="C875" s="59"/>
      <c r="D875" s="26"/>
      <c r="E875" s="52"/>
      <c r="F875" s="52"/>
      <c r="G875" s="52"/>
      <c r="H875" s="52"/>
    </row>
    <row r="876" spans="3:8" x14ac:dyDescent="0.3">
      <c r="C876" s="59"/>
      <c r="D876" s="26"/>
      <c r="E876" s="52"/>
      <c r="F876" s="52"/>
      <c r="G876" s="52"/>
      <c r="H876" s="52"/>
    </row>
    <row r="877" spans="3:8" x14ac:dyDescent="0.3">
      <c r="C877" s="59"/>
      <c r="D877" s="26"/>
      <c r="E877" s="52"/>
      <c r="F877" s="52"/>
      <c r="G877" s="52"/>
      <c r="H877" s="52"/>
    </row>
    <row r="878" spans="3:8" x14ac:dyDescent="0.3">
      <c r="C878" s="59"/>
      <c r="D878" s="26"/>
      <c r="E878" s="52"/>
      <c r="F878" s="52"/>
      <c r="G878" s="52"/>
      <c r="H878" s="52"/>
    </row>
    <row r="879" spans="3:8" x14ac:dyDescent="0.3">
      <c r="C879" s="59"/>
      <c r="D879" s="26"/>
      <c r="E879" s="52"/>
      <c r="F879" s="52"/>
      <c r="G879" s="52"/>
      <c r="H879" s="52"/>
    </row>
    <row r="880" spans="3:8" x14ac:dyDescent="0.3">
      <c r="C880" s="59"/>
      <c r="D880" s="26"/>
      <c r="E880" s="52"/>
      <c r="F880" s="52"/>
      <c r="G880" s="52"/>
      <c r="H880" s="52"/>
    </row>
    <row r="881" spans="3:8" x14ac:dyDescent="0.3">
      <c r="C881" s="59"/>
      <c r="D881" s="26"/>
      <c r="E881" s="52"/>
      <c r="F881" s="52"/>
      <c r="G881" s="52"/>
      <c r="H881" s="52"/>
    </row>
    <row r="882" spans="3:8" x14ac:dyDescent="0.3">
      <c r="C882" s="59"/>
      <c r="D882" s="26"/>
      <c r="E882" s="52"/>
      <c r="F882" s="52"/>
      <c r="G882" s="52"/>
      <c r="H882" s="52"/>
    </row>
    <row r="883" spans="3:8" x14ac:dyDescent="0.3">
      <c r="C883" s="59"/>
      <c r="D883" s="26"/>
      <c r="E883" s="52"/>
      <c r="F883" s="52"/>
      <c r="G883" s="52"/>
      <c r="H883" s="52"/>
    </row>
    <row r="884" spans="3:8" x14ac:dyDescent="0.3">
      <c r="C884" s="59"/>
      <c r="D884" s="26"/>
      <c r="E884" s="52"/>
      <c r="F884" s="52"/>
      <c r="G884" s="52"/>
      <c r="H884" s="52"/>
    </row>
    <row r="885" spans="3:8" x14ac:dyDescent="0.3">
      <c r="C885" s="59"/>
      <c r="D885" s="26"/>
      <c r="E885" s="52"/>
      <c r="F885" s="52"/>
      <c r="G885" s="52"/>
      <c r="H885" s="52"/>
    </row>
    <row r="886" spans="3:8" x14ac:dyDescent="0.3">
      <c r="C886" s="59"/>
      <c r="D886" s="26"/>
      <c r="E886" s="52"/>
      <c r="F886" s="52"/>
      <c r="G886" s="52"/>
      <c r="H886" s="52"/>
    </row>
    <row r="887" spans="3:8" x14ac:dyDescent="0.3">
      <c r="C887" s="59"/>
      <c r="D887" s="26"/>
      <c r="E887" s="52"/>
      <c r="F887" s="52"/>
      <c r="G887" s="52"/>
      <c r="H887" s="52"/>
    </row>
    <row r="888" spans="3:8" x14ac:dyDescent="0.3">
      <c r="C888" s="59"/>
      <c r="D888" s="26"/>
      <c r="E888" s="52"/>
      <c r="F888" s="52"/>
      <c r="G888" s="52"/>
      <c r="H888" s="52"/>
    </row>
    <row r="889" spans="3:8" x14ac:dyDescent="0.3">
      <c r="C889" s="59"/>
      <c r="D889" s="26"/>
      <c r="E889" s="52"/>
      <c r="F889" s="52"/>
      <c r="G889" s="52"/>
      <c r="H889" s="52"/>
    </row>
    <row r="890" spans="3:8" x14ac:dyDescent="0.3">
      <c r="C890" s="59"/>
      <c r="D890" s="26"/>
      <c r="E890" s="52"/>
      <c r="F890" s="52"/>
      <c r="G890" s="52"/>
      <c r="H890" s="52"/>
    </row>
    <row r="891" spans="3:8" x14ac:dyDescent="0.3">
      <c r="C891" s="59"/>
      <c r="D891" s="26"/>
      <c r="E891" s="52"/>
      <c r="F891" s="52"/>
      <c r="G891" s="52"/>
      <c r="H891" s="52"/>
    </row>
    <row r="892" spans="3:8" x14ac:dyDescent="0.3">
      <c r="C892" s="59"/>
      <c r="D892" s="26"/>
      <c r="E892" s="52"/>
      <c r="F892" s="52"/>
      <c r="G892" s="52"/>
      <c r="H892" s="52"/>
    </row>
    <row r="893" spans="3:8" x14ac:dyDescent="0.3">
      <c r="C893" s="59"/>
      <c r="D893" s="26"/>
      <c r="E893" s="52"/>
      <c r="F893" s="52"/>
      <c r="G893" s="52"/>
      <c r="H893" s="52"/>
    </row>
    <row r="894" spans="3:8" x14ac:dyDescent="0.3">
      <c r="C894" s="59"/>
      <c r="D894" s="26"/>
      <c r="E894" s="52"/>
      <c r="F894" s="52"/>
      <c r="G894" s="52"/>
      <c r="H894" s="52"/>
    </row>
    <row r="895" spans="3:8" x14ac:dyDescent="0.3">
      <c r="C895" s="59"/>
      <c r="D895" s="26"/>
      <c r="E895" s="52"/>
      <c r="F895" s="52"/>
      <c r="G895" s="52"/>
      <c r="H895" s="52"/>
    </row>
    <row r="896" spans="3:8" x14ac:dyDescent="0.3">
      <c r="C896" s="59"/>
      <c r="D896" s="26"/>
      <c r="E896" s="52"/>
      <c r="F896" s="52"/>
      <c r="G896" s="52"/>
      <c r="H896" s="52"/>
    </row>
    <row r="897" spans="3:8" x14ac:dyDescent="0.3">
      <c r="C897" s="59"/>
      <c r="D897" s="26"/>
      <c r="E897" s="52"/>
      <c r="F897" s="52"/>
      <c r="G897" s="52"/>
      <c r="H897" s="52"/>
    </row>
    <row r="898" spans="3:8" x14ac:dyDescent="0.3">
      <c r="C898" s="59"/>
      <c r="D898" s="26"/>
      <c r="E898" s="52"/>
      <c r="F898" s="52"/>
      <c r="G898" s="52"/>
      <c r="H898" s="52"/>
    </row>
    <row r="899" spans="3:8" x14ac:dyDescent="0.3">
      <c r="C899" s="59"/>
      <c r="D899" s="26"/>
      <c r="E899" s="52"/>
      <c r="F899" s="52"/>
      <c r="G899" s="52"/>
      <c r="H899" s="52"/>
    </row>
    <row r="900" spans="3:8" x14ac:dyDescent="0.3">
      <c r="C900" s="59"/>
      <c r="D900" s="26"/>
      <c r="E900" s="52"/>
      <c r="F900" s="52"/>
      <c r="G900" s="52"/>
      <c r="H900" s="52"/>
    </row>
    <row r="901" spans="3:8" x14ac:dyDescent="0.3">
      <c r="C901" s="59"/>
      <c r="D901" s="26"/>
      <c r="E901" s="52"/>
      <c r="F901" s="52"/>
      <c r="G901" s="52"/>
      <c r="H901" s="52"/>
    </row>
    <row r="902" spans="3:8" x14ac:dyDescent="0.3">
      <c r="C902" s="59"/>
      <c r="D902" s="26"/>
      <c r="E902" s="52"/>
      <c r="F902" s="52"/>
      <c r="G902" s="52"/>
      <c r="H902" s="52"/>
    </row>
    <row r="903" spans="3:8" x14ac:dyDescent="0.3">
      <c r="C903" s="59"/>
      <c r="D903" s="26"/>
      <c r="E903" s="52"/>
      <c r="F903" s="52"/>
      <c r="G903" s="52"/>
      <c r="H903" s="52"/>
    </row>
    <row r="904" spans="3:8" x14ac:dyDescent="0.3">
      <c r="C904" s="59"/>
      <c r="D904" s="26"/>
      <c r="E904" s="52"/>
      <c r="F904" s="52"/>
      <c r="G904" s="52"/>
      <c r="H904" s="52"/>
    </row>
    <row r="905" spans="3:8" x14ac:dyDescent="0.3">
      <c r="C905" s="59"/>
      <c r="D905" s="26"/>
      <c r="E905" s="52"/>
      <c r="F905" s="52"/>
      <c r="G905" s="52"/>
      <c r="H905" s="52"/>
    </row>
    <row r="906" spans="3:8" x14ac:dyDescent="0.3">
      <c r="C906" s="59"/>
      <c r="D906" s="26"/>
      <c r="E906" s="52"/>
      <c r="F906" s="52"/>
      <c r="G906" s="52"/>
      <c r="H906" s="52"/>
    </row>
    <row r="907" spans="3:8" x14ac:dyDescent="0.3">
      <c r="C907" s="59"/>
      <c r="D907" s="26"/>
      <c r="E907" s="52"/>
      <c r="F907" s="52"/>
      <c r="G907" s="52"/>
      <c r="H907" s="52"/>
    </row>
    <row r="908" spans="3:8" x14ac:dyDescent="0.3">
      <c r="C908" s="59"/>
      <c r="D908" s="26"/>
      <c r="E908" s="52"/>
      <c r="F908" s="52"/>
      <c r="G908" s="52"/>
      <c r="H908" s="52"/>
    </row>
    <row r="909" spans="3:8" x14ac:dyDescent="0.3">
      <c r="C909" s="59"/>
      <c r="D909" s="26"/>
      <c r="E909" s="52"/>
      <c r="F909" s="52"/>
      <c r="G909" s="52"/>
      <c r="H909" s="52"/>
    </row>
    <row r="910" spans="3:8" x14ac:dyDescent="0.3">
      <c r="C910" s="59"/>
      <c r="D910" s="26"/>
      <c r="E910" s="52"/>
      <c r="F910" s="52"/>
      <c r="G910" s="52"/>
      <c r="H910" s="52"/>
    </row>
    <row r="911" spans="3:8" x14ac:dyDescent="0.3">
      <c r="C911" s="59"/>
      <c r="D911" s="26"/>
      <c r="E911" s="52"/>
      <c r="F911" s="52"/>
      <c r="G911" s="52"/>
      <c r="H911" s="52"/>
    </row>
    <row r="912" spans="3:8" x14ac:dyDescent="0.3">
      <c r="C912" s="59"/>
      <c r="D912" s="26"/>
      <c r="E912" s="52"/>
      <c r="F912" s="52"/>
      <c r="G912" s="52"/>
      <c r="H912" s="52"/>
    </row>
    <row r="913" spans="3:8" x14ac:dyDescent="0.3">
      <c r="C913" s="59"/>
      <c r="D913" s="26"/>
      <c r="E913" s="52"/>
      <c r="F913" s="52"/>
      <c r="G913" s="52"/>
      <c r="H913" s="52"/>
    </row>
    <row r="914" spans="3:8" x14ac:dyDescent="0.3">
      <c r="C914" s="59"/>
      <c r="D914" s="26"/>
      <c r="E914" s="52"/>
      <c r="F914" s="52"/>
      <c r="G914" s="52"/>
      <c r="H914" s="52"/>
    </row>
    <row r="915" spans="3:8" x14ac:dyDescent="0.3">
      <c r="C915" s="59"/>
      <c r="D915" s="26"/>
      <c r="E915" s="52"/>
      <c r="F915" s="52"/>
      <c r="G915" s="52"/>
      <c r="H915" s="52"/>
    </row>
    <row r="916" spans="3:8" x14ac:dyDescent="0.3">
      <c r="C916" s="59"/>
      <c r="D916" s="26"/>
      <c r="E916" s="52"/>
      <c r="F916" s="52"/>
      <c r="G916" s="52"/>
      <c r="H916" s="52"/>
    </row>
    <row r="917" spans="3:8" x14ac:dyDescent="0.3">
      <c r="C917" s="59"/>
      <c r="D917" s="26"/>
      <c r="E917" s="52"/>
      <c r="F917" s="52"/>
      <c r="G917" s="52"/>
      <c r="H917" s="52"/>
    </row>
    <row r="918" spans="3:8" x14ac:dyDescent="0.3">
      <c r="C918" s="59"/>
      <c r="D918" s="26"/>
      <c r="E918" s="52"/>
      <c r="F918" s="52"/>
      <c r="G918" s="52"/>
      <c r="H918" s="52"/>
    </row>
    <row r="919" spans="3:8" x14ac:dyDescent="0.3">
      <c r="C919" s="59"/>
      <c r="D919" s="26"/>
      <c r="E919" s="52"/>
      <c r="F919" s="52"/>
      <c r="G919" s="52"/>
      <c r="H919" s="52"/>
    </row>
    <row r="920" spans="3:8" x14ac:dyDescent="0.3">
      <c r="C920" s="59"/>
      <c r="D920" s="26"/>
      <c r="E920" s="52"/>
      <c r="F920" s="52"/>
      <c r="G920" s="52"/>
      <c r="H920" s="52"/>
    </row>
    <row r="921" spans="3:8" x14ac:dyDescent="0.3">
      <c r="C921" s="59"/>
      <c r="D921" s="26"/>
      <c r="E921" s="52"/>
      <c r="F921" s="52"/>
      <c r="G921" s="52"/>
      <c r="H921" s="52"/>
    </row>
    <row r="922" spans="3:8" x14ac:dyDescent="0.3">
      <c r="C922" s="59"/>
      <c r="D922" s="26"/>
      <c r="E922" s="52"/>
      <c r="F922" s="52"/>
      <c r="G922" s="52"/>
      <c r="H922" s="52"/>
    </row>
    <row r="923" spans="3:8" x14ac:dyDescent="0.3">
      <c r="C923" s="59"/>
      <c r="D923" s="26"/>
      <c r="E923" s="52"/>
      <c r="F923" s="52"/>
      <c r="G923" s="52"/>
      <c r="H923" s="52"/>
    </row>
    <row r="924" spans="3:8" x14ac:dyDescent="0.3">
      <c r="C924" s="59"/>
      <c r="D924" s="26"/>
      <c r="E924" s="52"/>
      <c r="F924" s="52"/>
      <c r="G924" s="52"/>
      <c r="H924" s="52"/>
    </row>
    <row r="925" spans="3:8" x14ac:dyDescent="0.3">
      <c r="C925" s="59"/>
      <c r="D925" s="26"/>
      <c r="E925" s="52"/>
      <c r="F925" s="52"/>
      <c r="G925" s="52"/>
      <c r="H925" s="52"/>
    </row>
    <row r="926" spans="3:8" x14ac:dyDescent="0.3">
      <c r="C926" s="59"/>
      <c r="D926" s="26"/>
      <c r="E926" s="52"/>
      <c r="F926" s="52"/>
      <c r="G926" s="52"/>
      <c r="H926" s="52"/>
    </row>
    <row r="927" spans="3:8" x14ac:dyDescent="0.3">
      <c r="C927" s="59"/>
      <c r="D927" s="26"/>
      <c r="E927" s="52"/>
      <c r="F927" s="52"/>
      <c r="G927" s="52"/>
      <c r="H927" s="52"/>
    </row>
    <row r="928" spans="3:8" x14ac:dyDescent="0.3">
      <c r="C928" s="59"/>
      <c r="D928" s="26"/>
      <c r="E928" s="52"/>
      <c r="F928" s="52"/>
      <c r="G928" s="52"/>
      <c r="H928" s="52"/>
    </row>
    <row r="929" spans="3:8" x14ac:dyDescent="0.3">
      <c r="C929" s="59"/>
      <c r="D929" s="26"/>
      <c r="E929" s="52"/>
      <c r="F929" s="52"/>
      <c r="G929" s="52"/>
      <c r="H929" s="52"/>
    </row>
    <row r="930" spans="3:8" x14ac:dyDescent="0.3">
      <c r="C930" s="59"/>
      <c r="D930" s="26"/>
      <c r="E930" s="52"/>
      <c r="F930" s="52"/>
      <c r="G930" s="52"/>
      <c r="H930" s="52"/>
    </row>
    <row r="931" spans="3:8" x14ac:dyDescent="0.3">
      <c r="C931" s="59"/>
      <c r="D931" s="26"/>
      <c r="E931" s="52"/>
      <c r="F931" s="52"/>
      <c r="G931" s="52"/>
      <c r="H931" s="52"/>
    </row>
    <row r="932" spans="3:8" x14ac:dyDescent="0.3">
      <c r="C932" s="59"/>
      <c r="D932" s="26"/>
      <c r="E932" s="52"/>
      <c r="F932" s="52"/>
      <c r="G932" s="52"/>
      <c r="H932" s="52"/>
    </row>
    <row r="933" spans="3:8" x14ac:dyDescent="0.3">
      <c r="C933" s="59"/>
      <c r="D933" s="26"/>
      <c r="E933" s="52"/>
      <c r="F933" s="52"/>
      <c r="G933" s="52"/>
      <c r="H933" s="52"/>
    </row>
    <row r="934" spans="3:8" x14ac:dyDescent="0.3">
      <c r="C934" s="59"/>
      <c r="D934" s="26"/>
      <c r="E934" s="52"/>
      <c r="F934" s="52"/>
      <c r="G934" s="52"/>
      <c r="H934" s="52"/>
    </row>
    <row r="935" spans="3:8" x14ac:dyDescent="0.3">
      <c r="C935" s="59"/>
      <c r="D935" s="26"/>
      <c r="E935" s="52"/>
      <c r="F935" s="52"/>
      <c r="G935" s="52"/>
      <c r="H935" s="52"/>
    </row>
    <row r="936" spans="3:8" x14ac:dyDescent="0.3">
      <c r="C936" s="59"/>
      <c r="D936" s="26"/>
      <c r="E936" s="52"/>
      <c r="F936" s="52"/>
      <c r="G936" s="52"/>
      <c r="H936" s="52"/>
    </row>
    <row r="937" spans="3:8" x14ac:dyDescent="0.3">
      <c r="C937" s="59"/>
      <c r="D937" s="26"/>
      <c r="E937" s="52"/>
      <c r="F937" s="52"/>
      <c r="G937" s="52"/>
      <c r="H937" s="52"/>
    </row>
    <row r="938" spans="3:8" x14ac:dyDescent="0.3">
      <c r="C938" s="59"/>
      <c r="D938" s="26"/>
      <c r="E938" s="52"/>
      <c r="F938" s="52"/>
      <c r="G938" s="52"/>
      <c r="H938" s="52"/>
    </row>
    <row r="939" spans="3:8" x14ac:dyDescent="0.3">
      <c r="C939" s="59"/>
      <c r="D939" s="26"/>
      <c r="E939" s="52"/>
      <c r="F939" s="52"/>
      <c r="G939" s="52"/>
      <c r="H939" s="52"/>
    </row>
    <row r="940" spans="3:8" x14ac:dyDescent="0.3">
      <c r="C940" s="59"/>
      <c r="D940" s="26"/>
      <c r="E940" s="52"/>
      <c r="F940" s="52"/>
      <c r="G940" s="52"/>
      <c r="H940" s="52"/>
    </row>
    <row r="941" spans="3:8" x14ac:dyDescent="0.3">
      <c r="C941" s="59"/>
      <c r="D941" s="26"/>
      <c r="E941" s="52"/>
      <c r="F941" s="52"/>
      <c r="G941" s="52"/>
      <c r="H941" s="52"/>
    </row>
    <row r="942" spans="3:8" x14ac:dyDescent="0.3">
      <c r="C942" s="59"/>
      <c r="D942" s="26"/>
      <c r="E942" s="52"/>
      <c r="F942" s="52"/>
      <c r="G942" s="52"/>
      <c r="H942" s="52"/>
    </row>
    <row r="943" spans="3:8" x14ac:dyDescent="0.3">
      <c r="C943" s="59"/>
      <c r="D943" s="26"/>
      <c r="E943" s="52"/>
      <c r="F943" s="52"/>
      <c r="G943" s="52"/>
      <c r="H943" s="52"/>
    </row>
    <row r="944" spans="3:8" x14ac:dyDescent="0.3">
      <c r="C944" s="59"/>
      <c r="D944" s="26"/>
      <c r="E944" s="52"/>
      <c r="F944" s="52"/>
      <c r="G944" s="52"/>
      <c r="H944" s="52"/>
    </row>
    <row r="945" spans="3:8" x14ac:dyDescent="0.3">
      <c r="C945" s="59"/>
      <c r="D945" s="26"/>
      <c r="E945" s="52"/>
      <c r="F945" s="52"/>
      <c r="G945" s="52"/>
      <c r="H945" s="52"/>
    </row>
    <row r="946" spans="3:8" x14ac:dyDescent="0.3">
      <c r="C946" s="59"/>
      <c r="D946" s="26"/>
      <c r="E946" s="52"/>
      <c r="F946" s="52"/>
      <c r="G946" s="52"/>
      <c r="H946" s="52"/>
    </row>
    <row r="947" spans="3:8" x14ac:dyDescent="0.3">
      <c r="C947" s="59"/>
      <c r="D947" s="26"/>
      <c r="E947" s="52"/>
      <c r="F947" s="52"/>
      <c r="G947" s="52"/>
      <c r="H947" s="52"/>
    </row>
    <row r="948" spans="3:8" x14ac:dyDescent="0.3">
      <c r="C948" s="59"/>
      <c r="D948" s="26"/>
      <c r="E948" s="52"/>
      <c r="F948" s="52"/>
      <c r="G948" s="52"/>
      <c r="H948" s="52"/>
    </row>
    <row r="949" spans="3:8" x14ac:dyDescent="0.3">
      <c r="C949" s="59"/>
      <c r="D949" s="26"/>
      <c r="E949" s="52"/>
      <c r="F949" s="52"/>
      <c r="G949" s="52"/>
      <c r="H949" s="52"/>
    </row>
    <row r="950" spans="3:8" x14ac:dyDescent="0.3">
      <c r="C950" s="59"/>
      <c r="D950" s="26"/>
      <c r="E950" s="52"/>
      <c r="F950" s="52"/>
      <c r="G950" s="52"/>
      <c r="H950" s="52"/>
    </row>
    <row r="951" spans="3:8" x14ac:dyDescent="0.3">
      <c r="C951" s="59"/>
      <c r="D951" s="26"/>
      <c r="E951" s="52"/>
      <c r="F951" s="52"/>
      <c r="G951" s="52"/>
      <c r="H951" s="52"/>
    </row>
    <row r="952" spans="3:8" x14ac:dyDescent="0.3">
      <c r="C952" s="59"/>
      <c r="D952" s="26"/>
      <c r="E952" s="52"/>
      <c r="F952" s="52"/>
      <c r="G952" s="52"/>
      <c r="H952" s="52"/>
    </row>
    <row r="953" spans="3:8" x14ac:dyDescent="0.3">
      <c r="C953" s="59"/>
      <c r="D953" s="26"/>
      <c r="E953" s="52"/>
      <c r="F953" s="52"/>
      <c r="G953" s="52"/>
      <c r="H953" s="52"/>
    </row>
    <row r="954" spans="3:8" x14ac:dyDescent="0.3">
      <c r="C954" s="59"/>
      <c r="D954" s="26"/>
      <c r="E954" s="52"/>
      <c r="F954" s="52"/>
      <c r="G954" s="52"/>
      <c r="H954" s="52"/>
    </row>
    <row r="955" spans="3:8" x14ac:dyDescent="0.3">
      <c r="C955" s="59"/>
      <c r="D955" s="26"/>
      <c r="E955" s="52"/>
      <c r="F955" s="52"/>
      <c r="G955" s="52"/>
      <c r="H955" s="52"/>
    </row>
    <row r="956" spans="3:8" x14ac:dyDescent="0.3">
      <c r="C956" s="59"/>
      <c r="D956" s="26"/>
      <c r="E956" s="52"/>
      <c r="F956" s="52"/>
      <c r="G956" s="52"/>
      <c r="H956" s="52"/>
    </row>
    <row r="957" spans="3:8" x14ac:dyDescent="0.3">
      <c r="C957" s="59"/>
      <c r="D957" s="26"/>
      <c r="E957" s="52"/>
      <c r="F957" s="52"/>
      <c r="G957" s="52"/>
      <c r="H957" s="52"/>
    </row>
    <row r="958" spans="3:8" x14ac:dyDescent="0.3">
      <c r="C958" s="59"/>
      <c r="D958" s="26"/>
      <c r="E958" s="52"/>
      <c r="F958" s="52"/>
      <c r="G958" s="52"/>
      <c r="H958" s="52"/>
    </row>
    <row r="959" spans="3:8" x14ac:dyDescent="0.3">
      <c r="C959" s="59"/>
      <c r="D959" s="26"/>
      <c r="E959" s="52"/>
      <c r="F959" s="52"/>
      <c r="G959" s="52"/>
      <c r="H959" s="52"/>
    </row>
    <row r="960" spans="3:8" x14ac:dyDescent="0.3">
      <c r="C960" s="59"/>
      <c r="D960" s="26"/>
      <c r="E960" s="52"/>
      <c r="F960" s="52"/>
      <c r="G960" s="52"/>
      <c r="H960" s="52"/>
    </row>
    <row r="961" spans="3:8" x14ac:dyDescent="0.3">
      <c r="C961" s="59"/>
      <c r="D961" s="26"/>
      <c r="E961" s="52"/>
      <c r="F961" s="52"/>
      <c r="G961" s="52"/>
      <c r="H961" s="52"/>
    </row>
    <row r="962" spans="3:8" x14ac:dyDescent="0.3">
      <c r="C962" s="59"/>
      <c r="D962" s="26"/>
      <c r="E962" s="52"/>
      <c r="F962" s="52"/>
      <c r="G962" s="52"/>
      <c r="H962" s="52"/>
    </row>
    <row r="963" spans="3:8" x14ac:dyDescent="0.3">
      <c r="C963" s="59"/>
      <c r="D963" s="26"/>
      <c r="E963" s="52"/>
      <c r="F963" s="52"/>
      <c r="G963" s="52"/>
      <c r="H963" s="52"/>
    </row>
    <row r="964" spans="3:8" x14ac:dyDescent="0.3">
      <c r="C964" s="59"/>
      <c r="D964" s="26"/>
      <c r="E964" s="52"/>
      <c r="F964" s="52"/>
      <c r="G964" s="52"/>
      <c r="H964" s="52"/>
    </row>
    <row r="965" spans="3:8" x14ac:dyDescent="0.3">
      <c r="C965" s="59"/>
      <c r="D965" s="26"/>
      <c r="E965" s="52"/>
      <c r="F965" s="52"/>
      <c r="G965" s="52"/>
      <c r="H965" s="52"/>
    </row>
    <row r="966" spans="3:8" x14ac:dyDescent="0.3">
      <c r="C966" s="59"/>
      <c r="D966" s="26"/>
      <c r="E966" s="52"/>
      <c r="F966" s="52"/>
      <c r="G966" s="52"/>
      <c r="H966" s="52"/>
    </row>
    <row r="967" spans="3:8" x14ac:dyDescent="0.3">
      <c r="C967" s="59"/>
      <c r="D967" s="26"/>
      <c r="E967" s="52"/>
      <c r="F967" s="52"/>
      <c r="G967" s="52"/>
      <c r="H967" s="52"/>
    </row>
    <row r="968" spans="3:8" x14ac:dyDescent="0.3">
      <c r="C968" s="59"/>
      <c r="D968" s="26"/>
      <c r="E968" s="52"/>
      <c r="F968" s="52"/>
      <c r="G968" s="52"/>
      <c r="H968" s="52"/>
    </row>
    <row r="969" spans="3:8" x14ac:dyDescent="0.3">
      <c r="C969" s="59"/>
      <c r="D969" s="26"/>
      <c r="E969" s="52"/>
      <c r="F969" s="52"/>
      <c r="G969" s="52"/>
      <c r="H969" s="52"/>
    </row>
    <row r="970" spans="3:8" x14ac:dyDescent="0.3">
      <c r="C970" s="59"/>
      <c r="D970" s="26"/>
      <c r="E970" s="52"/>
      <c r="F970" s="52"/>
      <c r="G970" s="52"/>
      <c r="H970" s="52"/>
    </row>
    <row r="971" spans="3:8" x14ac:dyDescent="0.3">
      <c r="C971" s="59"/>
      <c r="D971" s="26"/>
      <c r="E971" s="52"/>
      <c r="F971" s="52"/>
      <c r="G971" s="52"/>
      <c r="H971" s="52"/>
    </row>
    <row r="972" spans="3:8" x14ac:dyDescent="0.3">
      <c r="C972" s="59"/>
      <c r="D972" s="26"/>
      <c r="E972" s="52"/>
      <c r="F972" s="52"/>
      <c r="G972" s="52"/>
      <c r="H972" s="52"/>
    </row>
    <row r="973" spans="3:8" x14ac:dyDescent="0.3">
      <c r="C973" s="59"/>
      <c r="D973" s="26"/>
      <c r="E973" s="52"/>
      <c r="F973" s="52"/>
      <c r="G973" s="52"/>
      <c r="H973" s="52"/>
    </row>
    <row r="974" spans="3:8" x14ac:dyDescent="0.3">
      <c r="C974" s="59"/>
      <c r="D974" s="26"/>
      <c r="E974" s="52"/>
      <c r="F974" s="52"/>
      <c r="G974" s="52"/>
      <c r="H974" s="52"/>
    </row>
    <row r="975" spans="3:8" x14ac:dyDescent="0.3">
      <c r="C975" s="59"/>
      <c r="D975" s="26"/>
      <c r="E975" s="52"/>
      <c r="F975" s="52"/>
      <c r="G975" s="52"/>
      <c r="H975" s="52"/>
    </row>
    <row r="976" spans="3:8" x14ac:dyDescent="0.3">
      <c r="C976" s="59"/>
      <c r="D976" s="26"/>
      <c r="E976" s="52"/>
      <c r="F976" s="52"/>
      <c r="G976" s="52"/>
      <c r="H976" s="52"/>
    </row>
    <row r="977" spans="3:8" x14ac:dyDescent="0.3">
      <c r="C977" s="59"/>
      <c r="D977" s="26"/>
      <c r="E977" s="52"/>
      <c r="F977" s="52"/>
      <c r="G977" s="52"/>
      <c r="H977" s="52"/>
    </row>
    <row r="978" spans="3:8" x14ac:dyDescent="0.3">
      <c r="C978" s="59"/>
      <c r="D978" s="26"/>
      <c r="E978" s="52"/>
      <c r="F978" s="52"/>
      <c r="G978" s="52"/>
      <c r="H978" s="52"/>
    </row>
    <row r="979" spans="3:8" x14ac:dyDescent="0.3">
      <c r="C979" s="59"/>
      <c r="D979" s="26"/>
      <c r="E979" s="52"/>
      <c r="F979" s="52"/>
      <c r="G979" s="52"/>
      <c r="H979" s="52"/>
    </row>
    <row r="980" spans="3:8" x14ac:dyDescent="0.3">
      <c r="C980" s="59"/>
      <c r="D980" s="26"/>
      <c r="E980" s="52"/>
      <c r="F980" s="52"/>
      <c r="G980" s="52"/>
      <c r="H980" s="52"/>
    </row>
    <row r="981" spans="3:8" x14ac:dyDescent="0.3">
      <c r="C981" s="59"/>
      <c r="D981" s="26"/>
      <c r="E981" s="52"/>
      <c r="F981" s="52"/>
      <c r="G981" s="52"/>
      <c r="H981" s="52"/>
    </row>
    <row r="982" spans="3:8" x14ac:dyDescent="0.3">
      <c r="C982" s="59"/>
      <c r="D982" s="26"/>
      <c r="E982" s="52"/>
      <c r="F982" s="52"/>
      <c r="G982" s="52"/>
      <c r="H982" s="52"/>
    </row>
    <row r="983" spans="3:8" x14ac:dyDescent="0.3">
      <c r="C983" s="59"/>
      <c r="D983" s="26"/>
      <c r="E983" s="52"/>
      <c r="F983" s="52"/>
      <c r="G983" s="52"/>
      <c r="H983" s="52"/>
    </row>
    <row r="984" spans="3:8" x14ac:dyDescent="0.3">
      <c r="C984" s="59"/>
      <c r="D984" s="26"/>
      <c r="E984" s="52"/>
      <c r="F984" s="52"/>
      <c r="G984" s="52"/>
      <c r="H984" s="52"/>
    </row>
    <row r="985" spans="3:8" x14ac:dyDescent="0.3">
      <c r="C985" s="59"/>
      <c r="D985" s="26"/>
      <c r="E985" s="52"/>
      <c r="F985" s="52"/>
      <c r="G985" s="52"/>
      <c r="H985" s="52"/>
    </row>
    <row r="986" spans="3:8" x14ac:dyDescent="0.3">
      <c r="C986" s="59"/>
      <c r="D986" s="26"/>
      <c r="E986" s="52"/>
      <c r="F986" s="52"/>
      <c r="G986" s="52"/>
      <c r="H986" s="52"/>
    </row>
    <row r="987" spans="3:8" x14ac:dyDescent="0.3">
      <c r="C987" s="59"/>
      <c r="D987" s="26"/>
      <c r="E987" s="52"/>
      <c r="F987" s="52"/>
      <c r="G987" s="52"/>
      <c r="H987" s="52"/>
    </row>
    <row r="988" spans="3:8" x14ac:dyDescent="0.3">
      <c r="C988" s="59"/>
      <c r="D988" s="26"/>
      <c r="E988" s="52"/>
      <c r="F988" s="52"/>
      <c r="G988" s="52"/>
      <c r="H988" s="52"/>
    </row>
    <row r="989" spans="3:8" x14ac:dyDescent="0.3">
      <c r="C989" s="59"/>
      <c r="D989" s="26"/>
      <c r="E989" s="52"/>
      <c r="F989" s="52"/>
      <c r="G989" s="52"/>
      <c r="H989" s="52"/>
    </row>
    <row r="990" spans="3:8" x14ac:dyDescent="0.3">
      <c r="C990" s="59"/>
      <c r="D990" s="26"/>
      <c r="E990" s="52"/>
      <c r="F990" s="52"/>
      <c r="G990" s="52"/>
      <c r="H990" s="52"/>
    </row>
    <row r="991" spans="3:8" x14ac:dyDescent="0.3">
      <c r="C991" s="59"/>
      <c r="D991" s="26"/>
      <c r="E991" s="52"/>
      <c r="F991" s="52"/>
      <c r="G991" s="52"/>
      <c r="H991" s="52"/>
    </row>
    <row r="992" spans="3:8" x14ac:dyDescent="0.3">
      <c r="C992" s="59"/>
      <c r="D992" s="26"/>
      <c r="E992" s="52"/>
      <c r="F992" s="52"/>
      <c r="G992" s="52"/>
      <c r="H992" s="52"/>
    </row>
    <row r="993" spans="3:8" x14ac:dyDescent="0.3">
      <c r="C993" s="59"/>
      <c r="D993" s="26"/>
      <c r="E993" s="52"/>
      <c r="F993" s="52"/>
      <c r="G993" s="52"/>
      <c r="H993" s="52"/>
    </row>
    <row r="994" spans="3:8" x14ac:dyDescent="0.3">
      <c r="C994" s="59"/>
      <c r="D994" s="26"/>
      <c r="E994" s="52"/>
      <c r="F994" s="52"/>
      <c r="G994" s="52"/>
      <c r="H994" s="52"/>
    </row>
    <row r="995" spans="3:8" x14ac:dyDescent="0.3">
      <c r="C995" s="59"/>
      <c r="D995" s="26"/>
      <c r="E995" s="52"/>
      <c r="F995" s="52"/>
      <c r="G995" s="52"/>
      <c r="H995" s="52"/>
    </row>
    <row r="996" spans="3:8" x14ac:dyDescent="0.3">
      <c r="C996" s="59"/>
      <c r="D996" s="26"/>
      <c r="E996" s="52"/>
      <c r="F996" s="52"/>
      <c r="G996" s="52"/>
      <c r="H996" s="52"/>
    </row>
    <row r="997" spans="3:8" x14ac:dyDescent="0.3">
      <c r="C997" s="59"/>
      <c r="D997" s="26"/>
      <c r="E997" s="52"/>
      <c r="F997" s="52"/>
      <c r="G997" s="52"/>
      <c r="H997" s="52"/>
    </row>
    <row r="998" spans="3:8" x14ac:dyDescent="0.3">
      <c r="C998" s="59"/>
      <c r="D998" s="26"/>
      <c r="E998" s="52"/>
      <c r="F998" s="52"/>
      <c r="G998" s="52"/>
      <c r="H998" s="52"/>
    </row>
    <row r="999" spans="3:8" x14ac:dyDescent="0.3">
      <c r="C999" s="59"/>
      <c r="D999" s="26"/>
      <c r="E999" s="52"/>
      <c r="F999" s="52"/>
      <c r="G999" s="52"/>
      <c r="H999" s="52"/>
    </row>
    <row r="1000" spans="3:8" x14ac:dyDescent="0.3">
      <c r="C1000" s="59"/>
      <c r="D1000" s="26"/>
      <c r="E1000" s="52"/>
      <c r="F1000" s="52"/>
      <c r="G1000" s="52"/>
      <c r="H1000" s="52"/>
    </row>
    <row r="1001" spans="3:8" x14ac:dyDescent="0.3">
      <c r="C1001" s="59"/>
      <c r="D1001" s="26"/>
      <c r="E1001" s="52"/>
      <c r="F1001" s="52"/>
      <c r="G1001" s="52"/>
      <c r="H1001" s="52"/>
    </row>
    <row r="1002" spans="3:8" x14ac:dyDescent="0.3">
      <c r="C1002" s="59"/>
      <c r="D1002" s="26"/>
      <c r="E1002" s="52"/>
      <c r="F1002" s="52"/>
      <c r="G1002" s="52"/>
      <c r="H1002" s="52"/>
    </row>
    <row r="1003" spans="3:8" x14ac:dyDescent="0.3">
      <c r="C1003" s="59"/>
      <c r="D1003" s="26"/>
      <c r="E1003" s="52"/>
      <c r="F1003" s="52"/>
      <c r="G1003" s="52"/>
      <c r="H1003" s="52"/>
    </row>
    <row r="1004" spans="3:8" x14ac:dyDescent="0.3">
      <c r="C1004" s="59"/>
      <c r="D1004" s="26"/>
      <c r="E1004" s="52"/>
      <c r="F1004" s="52"/>
      <c r="G1004" s="52"/>
      <c r="H1004" s="52"/>
    </row>
    <row r="1005" spans="3:8" x14ac:dyDescent="0.3">
      <c r="C1005" s="59"/>
      <c r="D1005" s="26"/>
      <c r="E1005" s="52"/>
      <c r="F1005" s="52"/>
      <c r="G1005" s="52"/>
      <c r="H1005" s="52"/>
    </row>
    <row r="1006" spans="3:8" x14ac:dyDescent="0.3">
      <c r="C1006" s="59"/>
      <c r="D1006" s="26"/>
      <c r="E1006" s="52"/>
      <c r="F1006" s="52"/>
      <c r="G1006" s="52"/>
      <c r="H1006" s="52"/>
    </row>
    <row r="1007" spans="3:8" x14ac:dyDescent="0.3">
      <c r="C1007" s="59"/>
      <c r="D1007" s="26"/>
      <c r="E1007" s="52"/>
      <c r="F1007" s="52"/>
      <c r="G1007" s="52"/>
      <c r="H1007" s="52"/>
    </row>
    <row r="1008" spans="3:8" x14ac:dyDescent="0.3">
      <c r="C1008" s="59"/>
      <c r="D1008" s="26"/>
      <c r="E1008" s="52"/>
      <c r="F1008" s="52"/>
      <c r="G1008" s="52"/>
      <c r="H1008" s="52"/>
    </row>
    <row r="1009" spans="3:8" x14ac:dyDescent="0.3">
      <c r="C1009" s="59"/>
      <c r="D1009" s="26"/>
      <c r="E1009" s="52"/>
      <c r="F1009" s="52"/>
      <c r="G1009" s="52"/>
      <c r="H1009" s="52"/>
    </row>
    <row r="1010" spans="3:8" x14ac:dyDescent="0.3">
      <c r="C1010" s="59"/>
      <c r="D1010" s="26"/>
      <c r="E1010" s="52"/>
      <c r="F1010" s="52"/>
      <c r="G1010" s="52"/>
      <c r="H1010" s="52"/>
    </row>
    <row r="1011" spans="3:8" x14ac:dyDescent="0.3">
      <c r="C1011" s="59"/>
      <c r="D1011" s="26"/>
      <c r="E1011" s="52"/>
      <c r="F1011" s="52"/>
      <c r="G1011" s="52"/>
      <c r="H1011" s="52"/>
    </row>
    <row r="1012" spans="3:8" x14ac:dyDescent="0.3">
      <c r="C1012" s="59"/>
      <c r="D1012" s="26"/>
      <c r="E1012" s="52"/>
      <c r="F1012" s="52"/>
      <c r="G1012" s="52"/>
      <c r="H1012" s="52"/>
    </row>
    <row r="1013" spans="3:8" x14ac:dyDescent="0.3">
      <c r="C1013" s="59"/>
      <c r="D1013" s="26"/>
      <c r="E1013" s="52"/>
      <c r="F1013" s="52"/>
      <c r="G1013" s="52"/>
      <c r="H1013" s="52"/>
    </row>
    <row r="1014" spans="3:8" x14ac:dyDescent="0.3">
      <c r="C1014" s="59"/>
      <c r="D1014" s="26"/>
      <c r="E1014" s="52"/>
      <c r="F1014" s="52"/>
      <c r="G1014" s="52"/>
      <c r="H1014" s="52"/>
    </row>
    <row r="1015" spans="3:8" x14ac:dyDescent="0.3">
      <c r="C1015" s="59"/>
      <c r="D1015" s="26"/>
      <c r="E1015" s="52"/>
      <c r="F1015" s="52"/>
      <c r="G1015" s="52"/>
      <c r="H1015" s="52"/>
    </row>
    <row r="1016" spans="3:8" x14ac:dyDescent="0.3">
      <c r="C1016" s="59"/>
      <c r="D1016" s="26"/>
      <c r="E1016" s="52"/>
      <c r="F1016" s="52"/>
      <c r="G1016" s="52"/>
      <c r="H1016" s="52"/>
    </row>
    <row r="1017" spans="3:8" x14ac:dyDescent="0.3">
      <c r="C1017" s="59"/>
      <c r="D1017" s="26"/>
      <c r="E1017" s="52"/>
      <c r="F1017" s="52"/>
      <c r="G1017" s="52"/>
      <c r="H1017" s="52"/>
    </row>
    <row r="1018" spans="3:8" x14ac:dyDescent="0.3">
      <c r="C1018" s="59"/>
      <c r="D1018" s="26"/>
      <c r="E1018" s="52"/>
      <c r="F1018" s="52"/>
      <c r="G1018" s="52"/>
      <c r="H1018" s="52"/>
    </row>
    <row r="1019" spans="3:8" x14ac:dyDescent="0.3">
      <c r="C1019" s="59"/>
      <c r="D1019" s="26"/>
      <c r="E1019" s="52"/>
      <c r="F1019" s="52"/>
      <c r="G1019" s="52"/>
      <c r="H1019" s="52"/>
    </row>
    <row r="1020" spans="3:8" x14ac:dyDescent="0.3">
      <c r="C1020" s="59"/>
      <c r="D1020" s="26"/>
      <c r="E1020" s="52"/>
      <c r="F1020" s="52"/>
      <c r="G1020" s="52"/>
      <c r="H1020" s="52"/>
    </row>
    <row r="1021" spans="3:8" x14ac:dyDescent="0.3">
      <c r="C1021" s="59"/>
      <c r="D1021" s="26"/>
      <c r="E1021" s="52"/>
      <c r="F1021" s="52"/>
      <c r="G1021" s="52"/>
      <c r="H1021" s="52"/>
    </row>
    <row r="1022" spans="3:8" x14ac:dyDescent="0.3">
      <c r="C1022" s="59"/>
      <c r="D1022" s="26"/>
      <c r="E1022" s="52"/>
      <c r="F1022" s="52"/>
      <c r="G1022" s="52"/>
      <c r="H1022" s="52"/>
    </row>
    <row r="1023" spans="3:8" x14ac:dyDescent="0.3">
      <c r="C1023" s="59"/>
      <c r="D1023" s="26"/>
      <c r="E1023" s="52"/>
      <c r="F1023" s="52"/>
      <c r="G1023" s="52"/>
      <c r="H1023" s="52"/>
    </row>
    <row r="1024" spans="3:8" x14ac:dyDescent="0.3">
      <c r="C1024" s="59"/>
      <c r="D1024" s="26"/>
      <c r="E1024" s="52"/>
      <c r="F1024" s="52"/>
      <c r="G1024" s="52"/>
      <c r="H1024" s="52"/>
    </row>
    <row r="1025" spans="3:8" x14ac:dyDescent="0.3">
      <c r="C1025" s="59"/>
      <c r="D1025" s="26"/>
      <c r="E1025" s="52"/>
      <c r="F1025" s="52"/>
      <c r="G1025" s="52"/>
      <c r="H1025" s="52"/>
    </row>
    <row r="1026" spans="3:8" x14ac:dyDescent="0.3">
      <c r="C1026" s="59"/>
      <c r="D1026" s="26"/>
      <c r="E1026" s="52"/>
      <c r="F1026" s="52"/>
      <c r="G1026" s="52"/>
      <c r="H1026" s="52"/>
    </row>
    <row r="1027" spans="3:8" x14ac:dyDescent="0.3">
      <c r="C1027" s="59"/>
      <c r="D1027" s="26"/>
      <c r="E1027" s="52"/>
      <c r="F1027" s="52"/>
      <c r="G1027" s="52"/>
      <c r="H1027" s="52"/>
    </row>
    <row r="1028" spans="3:8" x14ac:dyDescent="0.3">
      <c r="C1028" s="59"/>
      <c r="D1028" s="26"/>
      <c r="E1028" s="52"/>
      <c r="F1028" s="52"/>
      <c r="G1028" s="52"/>
      <c r="H1028" s="52"/>
    </row>
    <row r="1029" spans="3:8" x14ac:dyDescent="0.3">
      <c r="C1029" s="59"/>
      <c r="D1029" s="26"/>
      <c r="E1029" s="52"/>
      <c r="F1029" s="52"/>
      <c r="G1029" s="52"/>
      <c r="H1029" s="52"/>
    </row>
    <row r="1030" spans="3:8" x14ac:dyDescent="0.3">
      <c r="C1030" s="59"/>
      <c r="D1030" s="26"/>
      <c r="E1030" s="52"/>
      <c r="F1030" s="52"/>
      <c r="G1030" s="52"/>
      <c r="H1030" s="52"/>
    </row>
    <row r="1031" spans="3:8" x14ac:dyDescent="0.3">
      <c r="C1031" s="59"/>
      <c r="D1031" s="26"/>
      <c r="E1031" s="52"/>
      <c r="F1031" s="52"/>
      <c r="G1031" s="52"/>
      <c r="H1031" s="52"/>
    </row>
    <row r="1032" spans="3:8" x14ac:dyDescent="0.3">
      <c r="C1032" s="59"/>
      <c r="D1032" s="26"/>
      <c r="E1032" s="52"/>
      <c r="F1032" s="52"/>
      <c r="G1032" s="52"/>
      <c r="H1032" s="52"/>
    </row>
    <row r="1033" spans="3:8" x14ac:dyDescent="0.3">
      <c r="C1033" s="59"/>
      <c r="D1033" s="26"/>
      <c r="E1033" s="52"/>
      <c r="F1033" s="52"/>
      <c r="G1033" s="52"/>
      <c r="H1033" s="52"/>
    </row>
    <row r="1034" spans="3:8" x14ac:dyDescent="0.3">
      <c r="C1034" s="59"/>
      <c r="D1034" s="26"/>
      <c r="E1034" s="52"/>
      <c r="F1034" s="52"/>
      <c r="G1034" s="52"/>
      <c r="H1034" s="52"/>
    </row>
    <row r="1035" spans="3:8" x14ac:dyDescent="0.3">
      <c r="C1035" s="59"/>
      <c r="D1035" s="26"/>
      <c r="E1035" s="52"/>
      <c r="F1035" s="52"/>
      <c r="G1035" s="52"/>
      <c r="H1035" s="52"/>
    </row>
    <row r="1036" spans="3:8" x14ac:dyDescent="0.3">
      <c r="C1036" s="59"/>
      <c r="D1036" s="26"/>
      <c r="E1036" s="52"/>
      <c r="F1036" s="52"/>
      <c r="G1036" s="52"/>
      <c r="H1036" s="52"/>
    </row>
    <row r="1037" spans="3:8" x14ac:dyDescent="0.3">
      <c r="C1037" s="59"/>
      <c r="D1037" s="26"/>
      <c r="E1037" s="52"/>
      <c r="F1037" s="52"/>
      <c r="G1037" s="52"/>
      <c r="H1037" s="52"/>
    </row>
    <row r="1038" spans="3:8" x14ac:dyDescent="0.3">
      <c r="C1038" s="59"/>
      <c r="D1038" s="26"/>
      <c r="E1038" s="52"/>
      <c r="F1038" s="52"/>
      <c r="G1038" s="52"/>
      <c r="H1038" s="52"/>
    </row>
    <row r="1039" spans="3:8" x14ac:dyDescent="0.3">
      <c r="C1039" s="59"/>
      <c r="D1039" s="26"/>
      <c r="E1039" s="52"/>
      <c r="F1039" s="52"/>
      <c r="G1039" s="52"/>
      <c r="H1039" s="52"/>
    </row>
    <row r="1040" spans="3:8" x14ac:dyDescent="0.3">
      <c r="C1040" s="59"/>
      <c r="D1040" s="26"/>
      <c r="E1040" s="52"/>
      <c r="F1040" s="52"/>
      <c r="G1040" s="52"/>
      <c r="H1040" s="52"/>
    </row>
    <row r="1041" spans="3:8" x14ac:dyDescent="0.3">
      <c r="C1041" s="59"/>
      <c r="D1041" s="26"/>
      <c r="E1041" s="52"/>
      <c r="F1041" s="52"/>
      <c r="G1041" s="52"/>
      <c r="H1041" s="52"/>
    </row>
    <row r="1042" spans="3:8" x14ac:dyDescent="0.3">
      <c r="C1042" s="59"/>
      <c r="D1042" s="26"/>
      <c r="E1042" s="52"/>
      <c r="F1042" s="52"/>
      <c r="G1042" s="52"/>
      <c r="H1042" s="52"/>
    </row>
    <row r="1043" spans="3:8" x14ac:dyDescent="0.3">
      <c r="C1043" s="59"/>
      <c r="D1043" s="26"/>
      <c r="E1043" s="52"/>
      <c r="F1043" s="52"/>
      <c r="G1043" s="52"/>
      <c r="H1043" s="52"/>
    </row>
    <row r="1044" spans="3:8" x14ac:dyDescent="0.3">
      <c r="C1044" s="59"/>
      <c r="D1044" s="26"/>
      <c r="E1044" s="52"/>
      <c r="F1044" s="52"/>
      <c r="G1044" s="52"/>
      <c r="H1044" s="52"/>
    </row>
    <row r="1045" spans="3:8" x14ac:dyDescent="0.3">
      <c r="C1045" s="59"/>
      <c r="D1045" s="26"/>
      <c r="E1045" s="52"/>
      <c r="F1045" s="52"/>
      <c r="G1045" s="52"/>
      <c r="H1045" s="52"/>
    </row>
    <row r="1046" spans="3:8" x14ac:dyDescent="0.3">
      <c r="C1046" s="59"/>
      <c r="D1046" s="26"/>
      <c r="E1046" s="52"/>
      <c r="F1046" s="52"/>
      <c r="G1046" s="52"/>
      <c r="H1046" s="52"/>
    </row>
    <row r="1047" spans="3:8" x14ac:dyDescent="0.3">
      <c r="C1047" s="59"/>
      <c r="D1047" s="26"/>
      <c r="E1047" s="52"/>
      <c r="F1047" s="52"/>
      <c r="G1047" s="52"/>
      <c r="H1047" s="52"/>
    </row>
    <row r="1048" spans="3:8" x14ac:dyDescent="0.3">
      <c r="C1048" s="59"/>
      <c r="D1048" s="26"/>
      <c r="E1048" s="52"/>
      <c r="F1048" s="52"/>
      <c r="G1048" s="52"/>
      <c r="H1048" s="52"/>
    </row>
    <row r="1049" spans="3:8" x14ac:dyDescent="0.3">
      <c r="C1049" s="59"/>
      <c r="D1049" s="26"/>
      <c r="E1049" s="52"/>
      <c r="F1049" s="52"/>
      <c r="G1049" s="52"/>
      <c r="H1049" s="52"/>
    </row>
    <row r="1050" spans="3:8" x14ac:dyDescent="0.3">
      <c r="C1050" s="59"/>
      <c r="D1050" s="26"/>
      <c r="E1050" s="52"/>
      <c r="F1050" s="52"/>
      <c r="G1050" s="52"/>
      <c r="H1050" s="52"/>
    </row>
    <row r="1051" spans="3:8" x14ac:dyDescent="0.3">
      <c r="C1051" s="59"/>
      <c r="D1051" s="26"/>
      <c r="E1051" s="52"/>
      <c r="F1051" s="52"/>
      <c r="G1051" s="52"/>
      <c r="H1051" s="52"/>
    </row>
    <row r="1052" spans="3:8" x14ac:dyDescent="0.3">
      <c r="C1052" s="59"/>
      <c r="D1052" s="26"/>
      <c r="E1052" s="52"/>
      <c r="F1052" s="52"/>
      <c r="G1052" s="52"/>
      <c r="H1052" s="52"/>
    </row>
    <row r="1053" spans="3:8" x14ac:dyDescent="0.3">
      <c r="C1053" s="59"/>
      <c r="D1053" s="26"/>
      <c r="E1053" s="52"/>
      <c r="F1053" s="52"/>
      <c r="G1053" s="52"/>
      <c r="H1053" s="52"/>
    </row>
    <row r="1054" spans="3:8" x14ac:dyDescent="0.3">
      <c r="C1054" s="59"/>
      <c r="D1054" s="26"/>
      <c r="E1054" s="52"/>
      <c r="F1054" s="52"/>
      <c r="G1054" s="52"/>
      <c r="H1054" s="52"/>
    </row>
    <row r="1055" spans="3:8" x14ac:dyDescent="0.3">
      <c r="C1055" s="59"/>
      <c r="D1055" s="26"/>
      <c r="E1055" s="52"/>
      <c r="F1055" s="52"/>
      <c r="G1055" s="52"/>
      <c r="H1055" s="52"/>
    </row>
    <row r="1056" spans="3:8" x14ac:dyDescent="0.3">
      <c r="C1056" s="59"/>
      <c r="D1056" s="26"/>
      <c r="E1056" s="52"/>
      <c r="F1056" s="52"/>
      <c r="G1056" s="52"/>
      <c r="H1056" s="52"/>
    </row>
    <row r="1057" spans="3:8" x14ac:dyDescent="0.3">
      <c r="C1057" s="59"/>
      <c r="D1057" s="26"/>
      <c r="E1057" s="52"/>
      <c r="F1057" s="52"/>
      <c r="G1057" s="52"/>
      <c r="H1057" s="52"/>
    </row>
    <row r="1058" spans="3:8" x14ac:dyDescent="0.3">
      <c r="C1058" s="59"/>
      <c r="D1058" s="26"/>
      <c r="E1058" s="52"/>
      <c r="F1058" s="52"/>
      <c r="G1058" s="52"/>
      <c r="H1058" s="52"/>
    </row>
    <row r="1059" spans="3:8" x14ac:dyDescent="0.3">
      <c r="C1059" s="59"/>
      <c r="D1059" s="26"/>
      <c r="E1059" s="52"/>
      <c r="F1059" s="52"/>
      <c r="G1059" s="52"/>
      <c r="H1059" s="52"/>
    </row>
    <row r="1060" spans="3:8" x14ac:dyDescent="0.3">
      <c r="C1060" s="59"/>
      <c r="D1060" s="26"/>
      <c r="E1060" s="52"/>
      <c r="F1060" s="52"/>
      <c r="G1060" s="52"/>
      <c r="H1060" s="52"/>
    </row>
    <row r="1061" spans="3:8" x14ac:dyDescent="0.3">
      <c r="C1061" s="59"/>
      <c r="D1061" s="26"/>
      <c r="E1061" s="52"/>
      <c r="F1061" s="52"/>
      <c r="G1061" s="52"/>
      <c r="H1061" s="52"/>
    </row>
    <row r="1062" spans="3:8" x14ac:dyDescent="0.3">
      <c r="C1062" s="59"/>
      <c r="D1062" s="26"/>
      <c r="E1062" s="52"/>
      <c r="F1062" s="52"/>
      <c r="G1062" s="52"/>
      <c r="H1062" s="52"/>
    </row>
    <row r="1063" spans="3:8" x14ac:dyDescent="0.3">
      <c r="C1063" s="59"/>
      <c r="D1063" s="26"/>
      <c r="E1063" s="52"/>
      <c r="F1063" s="52"/>
      <c r="G1063" s="52"/>
      <c r="H1063" s="52"/>
    </row>
    <row r="1064" spans="3:8" x14ac:dyDescent="0.3">
      <c r="C1064" s="59"/>
      <c r="D1064" s="26"/>
      <c r="E1064" s="52"/>
      <c r="F1064" s="52"/>
      <c r="G1064" s="52"/>
      <c r="H1064" s="52"/>
    </row>
    <row r="1065" spans="3:8" x14ac:dyDescent="0.3">
      <c r="C1065" s="59"/>
      <c r="D1065" s="26"/>
      <c r="E1065" s="52"/>
      <c r="F1065" s="52"/>
      <c r="G1065" s="52"/>
      <c r="H1065" s="52"/>
    </row>
    <row r="1066" spans="3:8" x14ac:dyDescent="0.3">
      <c r="C1066" s="59"/>
      <c r="D1066" s="26"/>
      <c r="E1066" s="52"/>
      <c r="F1066" s="52"/>
      <c r="G1066" s="52"/>
      <c r="H1066" s="52"/>
    </row>
    <row r="1067" spans="3:8" x14ac:dyDescent="0.3">
      <c r="C1067" s="59"/>
      <c r="D1067" s="26"/>
      <c r="E1067" s="52"/>
      <c r="F1067" s="52"/>
      <c r="G1067" s="52"/>
      <c r="H1067" s="52"/>
    </row>
    <row r="1068" spans="3:8" x14ac:dyDescent="0.3">
      <c r="C1068" s="59"/>
      <c r="D1068" s="26"/>
      <c r="E1068" s="52"/>
      <c r="F1068" s="52"/>
      <c r="G1068" s="52"/>
      <c r="H1068" s="52"/>
    </row>
    <row r="1069" spans="3:8" x14ac:dyDescent="0.3">
      <c r="C1069" s="59"/>
      <c r="D1069" s="26"/>
      <c r="E1069" s="52"/>
      <c r="F1069" s="52"/>
      <c r="G1069" s="52"/>
      <c r="H1069" s="52"/>
    </row>
    <row r="1070" spans="3:8" x14ac:dyDescent="0.3">
      <c r="C1070" s="59"/>
      <c r="D1070" s="26"/>
      <c r="E1070" s="52"/>
      <c r="F1070" s="52"/>
      <c r="G1070" s="52"/>
      <c r="H1070" s="52"/>
    </row>
    <row r="1071" spans="3:8" x14ac:dyDescent="0.3">
      <c r="C1071" s="59"/>
      <c r="D1071" s="26"/>
      <c r="E1071" s="52"/>
      <c r="F1071" s="52"/>
      <c r="G1071" s="52"/>
      <c r="H1071" s="52"/>
    </row>
    <row r="1072" spans="3:8" x14ac:dyDescent="0.3">
      <c r="C1072" s="59"/>
      <c r="D1072" s="26"/>
      <c r="E1072" s="52"/>
      <c r="F1072" s="52"/>
      <c r="G1072" s="52"/>
      <c r="H1072" s="52"/>
    </row>
    <row r="1073" spans="3:8" x14ac:dyDescent="0.3">
      <c r="C1073" s="59"/>
      <c r="D1073" s="26"/>
      <c r="E1073" s="52"/>
      <c r="F1073" s="52"/>
      <c r="G1073" s="52"/>
      <c r="H1073" s="52"/>
    </row>
    <row r="1074" spans="3:8" x14ac:dyDescent="0.3">
      <c r="C1074" s="59"/>
      <c r="D1074" s="26"/>
      <c r="E1074" s="52"/>
      <c r="F1074" s="52"/>
      <c r="G1074" s="52"/>
      <c r="H1074" s="52"/>
    </row>
    <row r="1075" spans="3:8" x14ac:dyDescent="0.3">
      <c r="C1075" s="59"/>
      <c r="D1075" s="26"/>
      <c r="E1075" s="52"/>
      <c r="F1075" s="52"/>
      <c r="G1075" s="52"/>
      <c r="H1075" s="52"/>
    </row>
    <row r="1076" spans="3:8" x14ac:dyDescent="0.3">
      <c r="C1076" s="59"/>
      <c r="D1076" s="26"/>
      <c r="E1076" s="52"/>
      <c r="F1076" s="52"/>
      <c r="G1076" s="52"/>
      <c r="H1076" s="52"/>
    </row>
    <row r="1077" spans="3:8" x14ac:dyDescent="0.3">
      <c r="C1077" s="59"/>
      <c r="D1077" s="26"/>
      <c r="E1077" s="52"/>
      <c r="F1077" s="52"/>
      <c r="G1077" s="52"/>
      <c r="H1077" s="52"/>
    </row>
    <row r="1078" spans="3:8" x14ac:dyDescent="0.3">
      <c r="C1078" s="59"/>
      <c r="D1078" s="26"/>
      <c r="E1078" s="52"/>
      <c r="F1078" s="52"/>
      <c r="G1078" s="52"/>
      <c r="H1078" s="52"/>
    </row>
    <row r="1079" spans="3:8" x14ac:dyDescent="0.3">
      <c r="C1079" s="59"/>
      <c r="D1079" s="26"/>
      <c r="E1079" s="52"/>
      <c r="F1079" s="52"/>
      <c r="G1079" s="52"/>
      <c r="H1079" s="52"/>
    </row>
    <row r="1080" spans="3:8" x14ac:dyDescent="0.3">
      <c r="C1080" s="59"/>
      <c r="D1080" s="26"/>
      <c r="E1080" s="52"/>
      <c r="F1080" s="52"/>
      <c r="G1080" s="52"/>
      <c r="H1080" s="52"/>
    </row>
    <row r="1081" spans="3:8" x14ac:dyDescent="0.3">
      <c r="C1081" s="59"/>
      <c r="D1081" s="26"/>
      <c r="E1081" s="52"/>
      <c r="F1081" s="52"/>
      <c r="G1081" s="52"/>
      <c r="H1081" s="52"/>
    </row>
    <row r="1082" spans="3:8" x14ac:dyDescent="0.3">
      <c r="C1082" s="59"/>
      <c r="D1082" s="26"/>
      <c r="E1082" s="52"/>
      <c r="F1082" s="52"/>
      <c r="G1082" s="52"/>
      <c r="H1082" s="52"/>
    </row>
    <row r="1083" spans="3:8" x14ac:dyDescent="0.3">
      <c r="C1083" s="59"/>
      <c r="D1083" s="26"/>
      <c r="E1083" s="52"/>
      <c r="F1083" s="52"/>
      <c r="G1083" s="52"/>
      <c r="H1083" s="52"/>
    </row>
    <row r="1084" spans="3:8" x14ac:dyDescent="0.3">
      <c r="C1084" s="59"/>
      <c r="D1084" s="26"/>
      <c r="E1084" s="52"/>
      <c r="F1084" s="52"/>
      <c r="G1084" s="52"/>
      <c r="H1084" s="52"/>
    </row>
    <row r="1085" spans="3:8" x14ac:dyDescent="0.3">
      <c r="C1085" s="59"/>
      <c r="D1085" s="26"/>
      <c r="E1085" s="52"/>
      <c r="F1085" s="52"/>
      <c r="G1085" s="52"/>
      <c r="H1085" s="52"/>
    </row>
    <row r="1086" spans="3:8" x14ac:dyDescent="0.3">
      <c r="C1086" s="59"/>
      <c r="D1086" s="26"/>
      <c r="E1086" s="52"/>
      <c r="F1086" s="52"/>
      <c r="G1086" s="52"/>
      <c r="H1086" s="52"/>
    </row>
    <row r="1087" spans="3:8" x14ac:dyDescent="0.3">
      <c r="C1087" s="59"/>
      <c r="D1087" s="26"/>
      <c r="E1087" s="52"/>
      <c r="F1087" s="52"/>
      <c r="G1087" s="52"/>
      <c r="H1087" s="52"/>
    </row>
    <row r="1088" spans="3:8" x14ac:dyDescent="0.3">
      <c r="C1088" s="59"/>
      <c r="D1088" s="26"/>
      <c r="E1088" s="52"/>
      <c r="F1088" s="52"/>
      <c r="G1088" s="52"/>
      <c r="H1088" s="52"/>
    </row>
    <row r="1089" spans="3:8" x14ac:dyDescent="0.3">
      <c r="C1089" s="59"/>
      <c r="D1089" s="26"/>
      <c r="E1089" s="52"/>
      <c r="F1089" s="52"/>
      <c r="G1089" s="52"/>
      <c r="H1089" s="52"/>
    </row>
    <row r="1090" spans="3:8" x14ac:dyDescent="0.3">
      <c r="C1090" s="59"/>
      <c r="D1090" s="26"/>
      <c r="E1090" s="52"/>
      <c r="F1090" s="52"/>
      <c r="G1090" s="52"/>
      <c r="H1090" s="52"/>
    </row>
    <row r="1091" spans="3:8" x14ac:dyDescent="0.3">
      <c r="C1091" s="59"/>
      <c r="D1091" s="26"/>
      <c r="E1091" s="52"/>
      <c r="F1091" s="52"/>
      <c r="G1091" s="52"/>
      <c r="H1091" s="52"/>
    </row>
    <row r="1092" spans="3:8" x14ac:dyDescent="0.3">
      <c r="C1092" s="59"/>
      <c r="D1092" s="26"/>
      <c r="E1092" s="52"/>
      <c r="F1092" s="52"/>
      <c r="G1092" s="52"/>
      <c r="H1092" s="52"/>
    </row>
    <row r="1093" spans="3:8" x14ac:dyDescent="0.3">
      <c r="C1093" s="59"/>
      <c r="D1093" s="26"/>
      <c r="E1093" s="52"/>
      <c r="F1093" s="52"/>
      <c r="G1093" s="52"/>
      <c r="H1093" s="52"/>
    </row>
    <row r="1094" spans="3:8" x14ac:dyDescent="0.3">
      <c r="C1094" s="59"/>
      <c r="D1094" s="26"/>
      <c r="E1094" s="52"/>
      <c r="F1094" s="52"/>
      <c r="G1094" s="52"/>
      <c r="H1094" s="52"/>
    </row>
    <row r="1095" spans="3:8" x14ac:dyDescent="0.3">
      <c r="C1095" s="59"/>
      <c r="D1095" s="26"/>
      <c r="E1095" s="52"/>
      <c r="F1095" s="52"/>
      <c r="G1095" s="52"/>
      <c r="H1095" s="52"/>
    </row>
    <row r="1096" spans="3:8" x14ac:dyDescent="0.3">
      <c r="C1096" s="59"/>
      <c r="D1096" s="26"/>
      <c r="E1096" s="52"/>
      <c r="F1096" s="52"/>
      <c r="G1096" s="52"/>
      <c r="H1096" s="52"/>
    </row>
    <row r="1097" spans="3:8" x14ac:dyDescent="0.3">
      <c r="C1097" s="59"/>
      <c r="D1097" s="26"/>
      <c r="E1097" s="52"/>
      <c r="F1097" s="52"/>
      <c r="G1097" s="52"/>
      <c r="H1097" s="52"/>
    </row>
    <row r="1098" spans="3:8" x14ac:dyDescent="0.3">
      <c r="C1098" s="59"/>
      <c r="D1098" s="26"/>
      <c r="E1098" s="52"/>
      <c r="F1098" s="52"/>
      <c r="G1098" s="52"/>
      <c r="H1098" s="52"/>
    </row>
    <row r="1099" spans="3:8" x14ac:dyDescent="0.3">
      <c r="C1099" s="59"/>
      <c r="D1099" s="26"/>
      <c r="E1099" s="52"/>
      <c r="F1099" s="52"/>
      <c r="G1099" s="52"/>
      <c r="H1099" s="52"/>
    </row>
    <row r="1100" spans="3:8" x14ac:dyDescent="0.3">
      <c r="C1100" s="59"/>
      <c r="D1100" s="26"/>
      <c r="E1100" s="52"/>
      <c r="F1100" s="52"/>
      <c r="G1100" s="52"/>
      <c r="H1100" s="52"/>
    </row>
    <row r="1101" spans="3:8" x14ac:dyDescent="0.3">
      <c r="C1101" s="59"/>
      <c r="D1101" s="26"/>
      <c r="E1101" s="52"/>
      <c r="F1101" s="52"/>
      <c r="G1101" s="52"/>
      <c r="H1101" s="52"/>
    </row>
    <row r="1102" spans="3:8" x14ac:dyDescent="0.3">
      <c r="C1102" s="59"/>
      <c r="D1102" s="26"/>
      <c r="E1102" s="52"/>
      <c r="F1102" s="52"/>
      <c r="G1102" s="52"/>
      <c r="H1102" s="52"/>
    </row>
    <row r="1103" spans="3:8" x14ac:dyDescent="0.3">
      <c r="C1103" s="59"/>
      <c r="D1103" s="26"/>
      <c r="E1103" s="52"/>
      <c r="F1103" s="52"/>
      <c r="G1103" s="52"/>
      <c r="H1103" s="52"/>
    </row>
    <row r="1104" spans="3:8" x14ac:dyDescent="0.3">
      <c r="C1104" s="59"/>
      <c r="D1104" s="26"/>
      <c r="E1104" s="52"/>
      <c r="F1104" s="52"/>
      <c r="G1104" s="52"/>
      <c r="H1104" s="52"/>
    </row>
    <row r="1105" spans="3:8" x14ac:dyDescent="0.3">
      <c r="C1105" s="59"/>
      <c r="D1105" s="26"/>
      <c r="E1105" s="52"/>
      <c r="F1105" s="52"/>
      <c r="G1105" s="52"/>
      <c r="H1105" s="52"/>
    </row>
    <row r="1106" spans="3:8" x14ac:dyDescent="0.3">
      <c r="C1106" s="59"/>
      <c r="D1106" s="26"/>
      <c r="E1106" s="52"/>
      <c r="F1106" s="52"/>
      <c r="G1106" s="52"/>
      <c r="H1106" s="52"/>
    </row>
    <row r="1107" spans="3:8" x14ac:dyDescent="0.3">
      <c r="C1107" s="59"/>
      <c r="D1107" s="26"/>
      <c r="E1107" s="52"/>
      <c r="F1107" s="52"/>
      <c r="G1107" s="52"/>
      <c r="H1107" s="52"/>
    </row>
    <row r="1108" spans="3:8" x14ac:dyDescent="0.3">
      <c r="C1108" s="59"/>
      <c r="D1108" s="26"/>
      <c r="E1108" s="52"/>
      <c r="F1108" s="52"/>
      <c r="G1108" s="52"/>
      <c r="H1108" s="52"/>
    </row>
    <row r="1109" spans="3:8" x14ac:dyDescent="0.3">
      <c r="C1109" s="59"/>
      <c r="D1109" s="26"/>
      <c r="E1109" s="52"/>
      <c r="F1109" s="52"/>
      <c r="G1109" s="52"/>
      <c r="H1109" s="52"/>
    </row>
    <row r="1110" spans="3:8" x14ac:dyDescent="0.3">
      <c r="C1110" s="59"/>
      <c r="D1110" s="26"/>
      <c r="E1110" s="52"/>
      <c r="F1110" s="52"/>
      <c r="G1110" s="52"/>
      <c r="H1110" s="52"/>
    </row>
    <row r="1111" spans="3:8" x14ac:dyDescent="0.3">
      <c r="C1111" s="59"/>
      <c r="D1111" s="26"/>
      <c r="E1111" s="52"/>
      <c r="F1111" s="52"/>
      <c r="G1111" s="52"/>
      <c r="H1111" s="52"/>
    </row>
    <row r="1112" spans="3:8" x14ac:dyDescent="0.3">
      <c r="C1112" s="59"/>
      <c r="D1112" s="26"/>
      <c r="E1112" s="52"/>
      <c r="F1112" s="52"/>
      <c r="G1112" s="52"/>
      <c r="H1112" s="52"/>
    </row>
    <row r="1113" spans="3:8" x14ac:dyDescent="0.3">
      <c r="C1113" s="59"/>
      <c r="D1113" s="26"/>
      <c r="E1113" s="52"/>
      <c r="F1113" s="52"/>
      <c r="G1113" s="52"/>
      <c r="H1113" s="52"/>
    </row>
    <row r="1114" spans="3:8" x14ac:dyDescent="0.3">
      <c r="C1114" s="59"/>
      <c r="D1114" s="26"/>
      <c r="E1114" s="52"/>
      <c r="F1114" s="52"/>
      <c r="G1114" s="52"/>
      <c r="H1114" s="52"/>
    </row>
    <row r="1115" spans="3:8" x14ac:dyDescent="0.3">
      <c r="C1115" s="59"/>
      <c r="D1115" s="26"/>
      <c r="E1115" s="52"/>
      <c r="F1115" s="52"/>
      <c r="G1115" s="52"/>
      <c r="H1115" s="52"/>
    </row>
    <row r="1116" spans="3:8" x14ac:dyDescent="0.3">
      <c r="C1116" s="59"/>
      <c r="D1116" s="26"/>
      <c r="E1116" s="52"/>
      <c r="F1116" s="52"/>
      <c r="G1116" s="52"/>
      <c r="H1116" s="52"/>
    </row>
    <row r="1117" spans="3:8" x14ac:dyDescent="0.3">
      <c r="C1117" s="59"/>
      <c r="D1117" s="26"/>
      <c r="E1117" s="52"/>
      <c r="F1117" s="52"/>
      <c r="G1117" s="52"/>
      <c r="H1117" s="52"/>
    </row>
    <row r="1118" spans="3:8" x14ac:dyDescent="0.3">
      <c r="C1118" s="59"/>
      <c r="D1118" s="26"/>
      <c r="E1118" s="52"/>
      <c r="F1118" s="52"/>
      <c r="G1118" s="52"/>
      <c r="H1118" s="52"/>
    </row>
    <row r="1119" spans="3:8" x14ac:dyDescent="0.3">
      <c r="C1119" s="59"/>
      <c r="D1119" s="26"/>
      <c r="E1119" s="52"/>
      <c r="F1119" s="52"/>
      <c r="G1119" s="52"/>
      <c r="H1119" s="52"/>
    </row>
    <row r="1120" spans="3:8" x14ac:dyDescent="0.3">
      <c r="C1120" s="59"/>
      <c r="D1120" s="26"/>
      <c r="E1120" s="52"/>
      <c r="F1120" s="52"/>
      <c r="G1120" s="52"/>
      <c r="H1120" s="52"/>
    </row>
    <row r="1121" spans="3:8" x14ac:dyDescent="0.3">
      <c r="C1121" s="59"/>
      <c r="D1121" s="26"/>
      <c r="E1121" s="52"/>
      <c r="F1121" s="52"/>
      <c r="G1121" s="52"/>
      <c r="H1121" s="52"/>
    </row>
    <row r="1122" spans="3:8" x14ac:dyDescent="0.3">
      <c r="C1122" s="59"/>
      <c r="D1122" s="26"/>
      <c r="E1122" s="52"/>
      <c r="F1122" s="52"/>
      <c r="G1122" s="52"/>
      <c r="H1122" s="52"/>
    </row>
    <row r="1123" spans="3:8" x14ac:dyDescent="0.3">
      <c r="C1123" s="59"/>
      <c r="D1123" s="26"/>
      <c r="E1123" s="52"/>
      <c r="F1123" s="52"/>
      <c r="G1123" s="52"/>
      <c r="H1123" s="52"/>
    </row>
    <row r="1124" spans="3:8" x14ac:dyDescent="0.3">
      <c r="C1124" s="59"/>
      <c r="D1124" s="26"/>
      <c r="E1124" s="52"/>
      <c r="F1124" s="52"/>
      <c r="G1124" s="52"/>
      <c r="H1124" s="52"/>
    </row>
    <row r="1125" spans="3:8" x14ac:dyDescent="0.3">
      <c r="C1125" s="59"/>
      <c r="D1125" s="26"/>
      <c r="E1125" s="52"/>
      <c r="F1125" s="52"/>
      <c r="G1125" s="52"/>
      <c r="H1125" s="52"/>
    </row>
    <row r="1126" spans="3:8" x14ac:dyDescent="0.3">
      <c r="C1126" s="59"/>
      <c r="D1126" s="26"/>
      <c r="E1126" s="52"/>
      <c r="F1126" s="52"/>
      <c r="G1126" s="52"/>
      <c r="H1126" s="52"/>
    </row>
    <row r="1127" spans="3:8" x14ac:dyDescent="0.3">
      <c r="C1127" s="59"/>
      <c r="D1127" s="26"/>
      <c r="E1127" s="52"/>
      <c r="F1127" s="52"/>
      <c r="G1127" s="52"/>
      <c r="H1127" s="52"/>
    </row>
    <row r="1128" spans="3:8" x14ac:dyDescent="0.3">
      <c r="C1128" s="59"/>
      <c r="D1128" s="26"/>
      <c r="E1128" s="52"/>
      <c r="F1128" s="52"/>
      <c r="G1128" s="52"/>
      <c r="H1128" s="52"/>
    </row>
    <row r="1129" spans="3:8" x14ac:dyDescent="0.3">
      <c r="C1129" s="59"/>
      <c r="D1129" s="26"/>
      <c r="E1129" s="52"/>
      <c r="F1129" s="52"/>
      <c r="G1129" s="52"/>
      <c r="H1129" s="52"/>
    </row>
    <row r="1130" spans="3:8" x14ac:dyDescent="0.3">
      <c r="C1130" s="59"/>
      <c r="D1130" s="26"/>
      <c r="E1130" s="52"/>
      <c r="F1130" s="52"/>
      <c r="G1130" s="52"/>
      <c r="H1130" s="52"/>
    </row>
    <row r="1131" spans="3:8" x14ac:dyDescent="0.3">
      <c r="C1131" s="59"/>
      <c r="D1131" s="26"/>
      <c r="E1131" s="52"/>
      <c r="F1131" s="52"/>
      <c r="G1131" s="52"/>
      <c r="H1131" s="52"/>
    </row>
    <row r="1132" spans="3:8" x14ac:dyDescent="0.3">
      <c r="C1132" s="59"/>
      <c r="D1132" s="26"/>
      <c r="E1132" s="52"/>
      <c r="F1132" s="52"/>
      <c r="G1132" s="52"/>
      <c r="H1132" s="52"/>
    </row>
    <row r="1133" spans="3:8" x14ac:dyDescent="0.3">
      <c r="C1133" s="59"/>
      <c r="D1133" s="26"/>
      <c r="E1133" s="52"/>
      <c r="F1133" s="52"/>
      <c r="G1133" s="52"/>
      <c r="H1133" s="52"/>
    </row>
    <row r="1134" spans="3:8" x14ac:dyDescent="0.3">
      <c r="C1134" s="59"/>
      <c r="D1134" s="26"/>
      <c r="E1134" s="52"/>
      <c r="F1134" s="52"/>
      <c r="G1134" s="52"/>
      <c r="H1134" s="52"/>
    </row>
    <row r="1135" spans="3:8" x14ac:dyDescent="0.3">
      <c r="C1135" s="59"/>
      <c r="D1135" s="26"/>
      <c r="E1135" s="52"/>
      <c r="F1135" s="52"/>
      <c r="G1135" s="52"/>
      <c r="H1135" s="52"/>
    </row>
    <row r="1136" spans="3:8" x14ac:dyDescent="0.3">
      <c r="C1136" s="59"/>
      <c r="D1136" s="26"/>
      <c r="E1136" s="52"/>
      <c r="F1136" s="52"/>
      <c r="G1136" s="52"/>
      <c r="H1136" s="52"/>
    </row>
    <row r="1137" spans="3:8" x14ac:dyDescent="0.3">
      <c r="C1137" s="59"/>
      <c r="D1137" s="26"/>
      <c r="E1137" s="52"/>
      <c r="F1137" s="52"/>
      <c r="G1137" s="52"/>
      <c r="H1137" s="52"/>
    </row>
    <row r="1138" spans="3:8" x14ac:dyDescent="0.3">
      <c r="C1138" s="59"/>
      <c r="D1138" s="26"/>
      <c r="E1138" s="52"/>
      <c r="F1138" s="52"/>
      <c r="G1138" s="52"/>
      <c r="H1138" s="52"/>
    </row>
    <row r="1139" spans="3:8" x14ac:dyDescent="0.3">
      <c r="C1139" s="59"/>
      <c r="D1139" s="26"/>
      <c r="E1139" s="52"/>
      <c r="F1139" s="52"/>
      <c r="G1139" s="52"/>
      <c r="H1139" s="52"/>
    </row>
    <row r="1140" spans="3:8" x14ac:dyDescent="0.3">
      <c r="C1140" s="59"/>
      <c r="D1140" s="26"/>
      <c r="E1140" s="52"/>
      <c r="F1140" s="52"/>
      <c r="G1140" s="52"/>
      <c r="H1140" s="52"/>
    </row>
    <row r="1141" spans="3:8" x14ac:dyDescent="0.3">
      <c r="C1141" s="59"/>
      <c r="D1141" s="26"/>
      <c r="E1141" s="52"/>
      <c r="F1141" s="52"/>
      <c r="G1141" s="52"/>
      <c r="H1141" s="52"/>
    </row>
    <row r="1142" spans="3:8" x14ac:dyDescent="0.3">
      <c r="C1142" s="59"/>
      <c r="D1142" s="26"/>
      <c r="E1142" s="52"/>
      <c r="F1142" s="52"/>
      <c r="G1142" s="52"/>
      <c r="H1142" s="52"/>
    </row>
    <row r="1143" spans="3:8" x14ac:dyDescent="0.3">
      <c r="C1143" s="59"/>
      <c r="D1143" s="26"/>
      <c r="E1143" s="52"/>
      <c r="F1143" s="52"/>
      <c r="G1143" s="52"/>
      <c r="H1143" s="52"/>
    </row>
    <row r="1144" spans="3:8" x14ac:dyDescent="0.3">
      <c r="C1144" s="59"/>
      <c r="D1144" s="26"/>
      <c r="E1144" s="52"/>
      <c r="F1144" s="52"/>
      <c r="G1144" s="52"/>
      <c r="H1144" s="52"/>
    </row>
    <row r="1145" spans="3:8" x14ac:dyDescent="0.3">
      <c r="C1145" s="59"/>
      <c r="D1145" s="26"/>
      <c r="E1145" s="52"/>
      <c r="F1145" s="52"/>
      <c r="G1145" s="52"/>
      <c r="H1145" s="52"/>
    </row>
    <row r="1146" spans="3:8" x14ac:dyDescent="0.3">
      <c r="C1146" s="59"/>
      <c r="D1146" s="26"/>
      <c r="E1146" s="52"/>
      <c r="F1146" s="52"/>
      <c r="G1146" s="52"/>
      <c r="H1146" s="52"/>
    </row>
    <row r="1147" spans="3:8" x14ac:dyDescent="0.3">
      <c r="C1147" s="59"/>
      <c r="D1147" s="26"/>
      <c r="E1147" s="52"/>
      <c r="F1147" s="52"/>
      <c r="G1147" s="52"/>
      <c r="H1147" s="52"/>
    </row>
    <row r="1148" spans="3:8" x14ac:dyDescent="0.3">
      <c r="C1148" s="59"/>
      <c r="D1148" s="26"/>
      <c r="E1148" s="52"/>
      <c r="F1148" s="52"/>
      <c r="G1148" s="52"/>
      <c r="H1148" s="52"/>
    </row>
    <row r="1149" spans="3:8" x14ac:dyDescent="0.3">
      <c r="C1149" s="59"/>
      <c r="D1149" s="26"/>
      <c r="E1149" s="52"/>
      <c r="F1149" s="52"/>
      <c r="G1149" s="52"/>
      <c r="H1149" s="52"/>
    </row>
    <row r="1150" spans="3:8" x14ac:dyDescent="0.3">
      <c r="C1150" s="59"/>
      <c r="D1150" s="26"/>
      <c r="E1150" s="52"/>
      <c r="F1150" s="52"/>
      <c r="G1150" s="52"/>
      <c r="H1150" s="52"/>
    </row>
    <row r="1151" spans="3:8" x14ac:dyDescent="0.3">
      <c r="C1151" s="59"/>
      <c r="D1151" s="26"/>
      <c r="E1151" s="52"/>
      <c r="F1151" s="52"/>
      <c r="G1151" s="52"/>
      <c r="H1151" s="52"/>
    </row>
    <row r="1152" spans="3:8" x14ac:dyDescent="0.3">
      <c r="C1152" s="59"/>
      <c r="D1152" s="26"/>
      <c r="E1152" s="52"/>
      <c r="F1152" s="52"/>
      <c r="G1152" s="52"/>
      <c r="H1152" s="52"/>
    </row>
    <row r="1153" spans="3:8" x14ac:dyDescent="0.3">
      <c r="C1153" s="59"/>
      <c r="D1153" s="26"/>
      <c r="E1153" s="52"/>
      <c r="F1153" s="52"/>
      <c r="G1153" s="52"/>
      <c r="H1153" s="52"/>
    </row>
    <row r="1154" spans="3:8" x14ac:dyDescent="0.3">
      <c r="C1154" s="59"/>
      <c r="D1154" s="26"/>
      <c r="E1154" s="52"/>
      <c r="F1154" s="52"/>
      <c r="G1154" s="52"/>
      <c r="H1154" s="52"/>
    </row>
    <row r="1155" spans="3:8" x14ac:dyDescent="0.3">
      <c r="C1155" s="59"/>
      <c r="D1155" s="26"/>
      <c r="E1155" s="52"/>
      <c r="F1155" s="52"/>
      <c r="G1155" s="52"/>
      <c r="H1155" s="52"/>
    </row>
    <row r="1156" spans="3:8" x14ac:dyDescent="0.3">
      <c r="C1156" s="59"/>
      <c r="D1156" s="26"/>
      <c r="E1156" s="52"/>
      <c r="F1156" s="52"/>
      <c r="G1156" s="52"/>
      <c r="H1156" s="52"/>
    </row>
    <row r="1157" spans="3:8" x14ac:dyDescent="0.3">
      <c r="C1157" s="59"/>
      <c r="D1157" s="26"/>
      <c r="E1157" s="52"/>
      <c r="F1157" s="52"/>
      <c r="G1157" s="52"/>
      <c r="H1157" s="52"/>
    </row>
    <row r="1158" spans="3:8" x14ac:dyDescent="0.3">
      <c r="C1158" s="59"/>
      <c r="D1158" s="26"/>
      <c r="E1158" s="52"/>
      <c r="F1158" s="52"/>
      <c r="G1158" s="52"/>
      <c r="H1158" s="52"/>
    </row>
    <row r="1159" spans="3:8" x14ac:dyDescent="0.3">
      <c r="C1159" s="59"/>
      <c r="D1159" s="26"/>
      <c r="E1159" s="52"/>
      <c r="F1159" s="52"/>
      <c r="G1159" s="52"/>
      <c r="H1159" s="52"/>
    </row>
    <row r="1160" spans="3:8" x14ac:dyDescent="0.3">
      <c r="C1160" s="59"/>
      <c r="D1160" s="26"/>
      <c r="E1160" s="52"/>
      <c r="F1160" s="52"/>
      <c r="G1160" s="52"/>
      <c r="H1160" s="52"/>
    </row>
    <row r="1161" spans="3:8" x14ac:dyDescent="0.3">
      <c r="C1161" s="59"/>
      <c r="D1161" s="26"/>
      <c r="E1161" s="52"/>
      <c r="F1161" s="52"/>
      <c r="G1161" s="52"/>
      <c r="H1161" s="52"/>
    </row>
    <row r="1162" spans="3:8" x14ac:dyDescent="0.3">
      <c r="C1162" s="59"/>
      <c r="D1162" s="26"/>
      <c r="E1162" s="52"/>
      <c r="F1162" s="52"/>
      <c r="G1162" s="52"/>
      <c r="H1162" s="52"/>
    </row>
    <row r="1163" spans="3:8" x14ac:dyDescent="0.3">
      <c r="C1163" s="59"/>
      <c r="D1163" s="26"/>
      <c r="E1163" s="52"/>
      <c r="F1163" s="52"/>
      <c r="G1163" s="52"/>
      <c r="H1163" s="52"/>
    </row>
    <row r="1164" spans="3:8" x14ac:dyDescent="0.3">
      <c r="C1164" s="59"/>
      <c r="D1164" s="26"/>
      <c r="E1164" s="52"/>
      <c r="F1164" s="52"/>
      <c r="G1164" s="52"/>
      <c r="H1164" s="52"/>
    </row>
    <row r="1165" spans="3:8" x14ac:dyDescent="0.3">
      <c r="C1165" s="59"/>
      <c r="D1165" s="26"/>
      <c r="E1165" s="52"/>
      <c r="F1165" s="52"/>
      <c r="G1165" s="52"/>
      <c r="H1165" s="52"/>
    </row>
    <row r="1166" spans="3:8" x14ac:dyDescent="0.3">
      <c r="C1166" s="59"/>
      <c r="D1166" s="26"/>
      <c r="E1166" s="52"/>
      <c r="F1166" s="52"/>
      <c r="G1166" s="52"/>
      <c r="H1166" s="52"/>
    </row>
    <row r="1167" spans="3:8" x14ac:dyDescent="0.3">
      <c r="C1167" s="59"/>
      <c r="D1167" s="26"/>
      <c r="E1167" s="52"/>
      <c r="F1167" s="52"/>
      <c r="G1167" s="52"/>
      <c r="H1167" s="52"/>
    </row>
    <row r="1168" spans="3:8" x14ac:dyDescent="0.3">
      <c r="C1168" s="59"/>
      <c r="D1168" s="26"/>
      <c r="E1168" s="52"/>
      <c r="F1168" s="52"/>
      <c r="G1168" s="52"/>
      <c r="H1168" s="52"/>
    </row>
    <row r="1169" spans="3:8" x14ac:dyDescent="0.3">
      <c r="C1169" s="59"/>
      <c r="D1169" s="26"/>
      <c r="E1169" s="52"/>
      <c r="F1169" s="52"/>
      <c r="G1169" s="52"/>
      <c r="H1169" s="52"/>
    </row>
    <row r="1170" spans="3:8" x14ac:dyDescent="0.3">
      <c r="C1170" s="59"/>
      <c r="D1170" s="26"/>
      <c r="E1170" s="52"/>
      <c r="F1170" s="52"/>
      <c r="G1170" s="52"/>
      <c r="H1170" s="52"/>
    </row>
    <row r="1171" spans="3:8" x14ac:dyDescent="0.3">
      <c r="C1171" s="59"/>
      <c r="D1171" s="26"/>
      <c r="E1171" s="52"/>
      <c r="F1171" s="52"/>
      <c r="G1171" s="52"/>
      <c r="H1171" s="52"/>
    </row>
    <row r="1172" spans="3:8" x14ac:dyDescent="0.3">
      <c r="C1172" s="59"/>
      <c r="D1172" s="26"/>
      <c r="E1172" s="52"/>
      <c r="F1172" s="52"/>
      <c r="G1172" s="52"/>
      <c r="H1172" s="52"/>
    </row>
    <row r="1173" spans="3:8" x14ac:dyDescent="0.3">
      <c r="C1173" s="59"/>
      <c r="D1173" s="26"/>
      <c r="E1173" s="52"/>
      <c r="F1173" s="52"/>
      <c r="G1173" s="52"/>
      <c r="H1173" s="52"/>
    </row>
    <row r="1174" spans="3:8" x14ac:dyDescent="0.3">
      <c r="C1174" s="59"/>
      <c r="D1174" s="26"/>
      <c r="E1174" s="52"/>
      <c r="F1174" s="52"/>
      <c r="G1174" s="52"/>
      <c r="H1174" s="52"/>
    </row>
    <row r="1175" spans="3:8" x14ac:dyDescent="0.3">
      <c r="C1175" s="59"/>
      <c r="D1175" s="26"/>
      <c r="E1175" s="52"/>
      <c r="F1175" s="52"/>
      <c r="G1175" s="52"/>
      <c r="H1175" s="52"/>
    </row>
    <row r="1176" spans="3:8" x14ac:dyDescent="0.3">
      <c r="C1176" s="59"/>
      <c r="D1176" s="26"/>
      <c r="E1176" s="52"/>
      <c r="F1176" s="52"/>
      <c r="G1176" s="52"/>
      <c r="H1176" s="52"/>
    </row>
    <row r="1177" spans="3:8" x14ac:dyDescent="0.3">
      <c r="C1177" s="59"/>
      <c r="D1177" s="26"/>
      <c r="E1177" s="52"/>
      <c r="F1177" s="52"/>
      <c r="G1177" s="52"/>
      <c r="H1177" s="52"/>
    </row>
    <row r="1178" spans="3:8" x14ac:dyDescent="0.3">
      <c r="C1178" s="59"/>
      <c r="D1178" s="26"/>
      <c r="E1178" s="52"/>
      <c r="F1178" s="52"/>
      <c r="G1178" s="52"/>
      <c r="H1178" s="52"/>
    </row>
    <row r="1179" spans="3:8" x14ac:dyDescent="0.3">
      <c r="C1179" s="59"/>
      <c r="D1179" s="26"/>
      <c r="E1179" s="52"/>
      <c r="F1179" s="52"/>
      <c r="G1179" s="52"/>
      <c r="H1179" s="52"/>
    </row>
    <row r="1180" spans="3:8" x14ac:dyDescent="0.3">
      <c r="C1180" s="59"/>
      <c r="D1180" s="26"/>
      <c r="E1180" s="52"/>
      <c r="F1180" s="52"/>
      <c r="G1180" s="52"/>
      <c r="H1180" s="52"/>
    </row>
    <row r="1181" spans="3:8" x14ac:dyDescent="0.3">
      <c r="C1181" s="59"/>
      <c r="D1181" s="26"/>
      <c r="E1181" s="52"/>
      <c r="F1181" s="52"/>
      <c r="G1181" s="52"/>
      <c r="H1181" s="52"/>
    </row>
    <row r="1182" spans="3:8" x14ac:dyDescent="0.3">
      <c r="C1182" s="59"/>
      <c r="D1182" s="26"/>
      <c r="E1182" s="52"/>
      <c r="F1182" s="52"/>
      <c r="G1182" s="52"/>
      <c r="H1182" s="52"/>
    </row>
    <row r="1183" spans="3:8" x14ac:dyDescent="0.3">
      <c r="C1183" s="59"/>
      <c r="D1183" s="26"/>
      <c r="E1183" s="52"/>
      <c r="F1183" s="52"/>
      <c r="G1183" s="52"/>
      <c r="H1183" s="52"/>
    </row>
    <row r="1184" spans="3:8" x14ac:dyDescent="0.3">
      <c r="C1184" s="59"/>
      <c r="D1184" s="26"/>
      <c r="E1184" s="52"/>
      <c r="F1184" s="52"/>
      <c r="G1184" s="52"/>
      <c r="H1184" s="52"/>
    </row>
    <row r="1185" spans="3:8" x14ac:dyDescent="0.3">
      <c r="C1185" s="59"/>
      <c r="D1185" s="26"/>
      <c r="E1185" s="52"/>
      <c r="F1185" s="52"/>
      <c r="G1185" s="52"/>
      <c r="H1185" s="52"/>
    </row>
    <row r="1186" spans="3:8" x14ac:dyDescent="0.3">
      <c r="C1186" s="59"/>
      <c r="D1186" s="26"/>
      <c r="E1186" s="52"/>
      <c r="F1186" s="52"/>
      <c r="G1186" s="52"/>
      <c r="H1186" s="52"/>
    </row>
    <row r="1187" spans="3:8" x14ac:dyDescent="0.3">
      <c r="C1187" s="59"/>
      <c r="D1187" s="26"/>
      <c r="E1187" s="52"/>
      <c r="F1187" s="52"/>
      <c r="G1187" s="52"/>
      <c r="H1187" s="52"/>
    </row>
    <row r="1188" spans="3:8" x14ac:dyDescent="0.3">
      <c r="C1188" s="59"/>
      <c r="D1188" s="26"/>
      <c r="E1188" s="52"/>
      <c r="F1188" s="52"/>
      <c r="G1188" s="52"/>
      <c r="H1188" s="52"/>
    </row>
    <row r="1189" spans="3:8" x14ac:dyDescent="0.3">
      <c r="C1189" s="59"/>
      <c r="D1189" s="26"/>
      <c r="E1189" s="52"/>
      <c r="F1189" s="52"/>
      <c r="G1189" s="52"/>
      <c r="H1189" s="52"/>
    </row>
    <row r="1190" spans="3:8" x14ac:dyDescent="0.3">
      <c r="C1190" s="59"/>
      <c r="D1190" s="26"/>
      <c r="E1190" s="52"/>
      <c r="F1190" s="52"/>
      <c r="G1190" s="52"/>
      <c r="H1190" s="52"/>
    </row>
    <row r="1191" spans="3:8" x14ac:dyDescent="0.3">
      <c r="C1191" s="59"/>
      <c r="D1191" s="26"/>
      <c r="E1191" s="52"/>
      <c r="F1191" s="52"/>
      <c r="G1191" s="52"/>
      <c r="H1191" s="52"/>
    </row>
    <row r="1192" spans="3:8" x14ac:dyDescent="0.3">
      <c r="C1192" s="59"/>
      <c r="D1192" s="26"/>
      <c r="E1192" s="52"/>
      <c r="F1192" s="52"/>
      <c r="G1192" s="52"/>
      <c r="H1192" s="52"/>
    </row>
    <row r="1193" spans="3:8" x14ac:dyDescent="0.3">
      <c r="C1193" s="59"/>
      <c r="D1193" s="26"/>
      <c r="E1193" s="52"/>
      <c r="F1193" s="52"/>
      <c r="G1193" s="52"/>
      <c r="H1193" s="52"/>
    </row>
    <row r="1194" spans="3:8" x14ac:dyDescent="0.3">
      <c r="C1194" s="59"/>
      <c r="D1194" s="26"/>
      <c r="E1194" s="52"/>
      <c r="F1194" s="52"/>
      <c r="G1194" s="52"/>
      <c r="H1194" s="52"/>
    </row>
    <row r="1195" spans="3:8" x14ac:dyDescent="0.3">
      <c r="C1195" s="59"/>
      <c r="D1195" s="26"/>
      <c r="E1195" s="52"/>
      <c r="F1195" s="52"/>
      <c r="G1195" s="52"/>
      <c r="H1195" s="52"/>
    </row>
    <row r="1196" spans="3:8" x14ac:dyDescent="0.3">
      <c r="C1196" s="59"/>
      <c r="D1196" s="26"/>
      <c r="E1196" s="52"/>
      <c r="F1196" s="52"/>
      <c r="G1196" s="52"/>
      <c r="H1196" s="52"/>
    </row>
    <row r="1197" spans="3:8" x14ac:dyDescent="0.3">
      <c r="C1197" s="59"/>
      <c r="D1197" s="26"/>
      <c r="E1197" s="52"/>
      <c r="F1197" s="52"/>
      <c r="G1197" s="52"/>
      <c r="H1197" s="52"/>
    </row>
    <row r="1198" spans="3:8" x14ac:dyDescent="0.3">
      <c r="C1198" s="59"/>
      <c r="D1198" s="26"/>
      <c r="E1198" s="52"/>
      <c r="F1198" s="52"/>
      <c r="G1198" s="52"/>
      <c r="H1198" s="52"/>
    </row>
    <row r="1199" spans="3:8" x14ac:dyDescent="0.3">
      <c r="C1199" s="59"/>
      <c r="D1199" s="26"/>
      <c r="E1199" s="52"/>
      <c r="F1199" s="52"/>
      <c r="G1199" s="52"/>
      <c r="H1199" s="52"/>
    </row>
    <row r="1200" spans="3:8" x14ac:dyDescent="0.3">
      <c r="C1200" s="59"/>
      <c r="D1200" s="26"/>
      <c r="E1200" s="52"/>
      <c r="F1200" s="52"/>
      <c r="G1200" s="52"/>
      <c r="H1200" s="52"/>
    </row>
    <row r="1201" spans="3:8" x14ac:dyDescent="0.3">
      <c r="C1201" s="59"/>
      <c r="D1201" s="26"/>
      <c r="E1201" s="52"/>
      <c r="F1201" s="52"/>
      <c r="G1201" s="52"/>
      <c r="H1201" s="52"/>
    </row>
    <row r="1202" spans="3:8" x14ac:dyDescent="0.3">
      <c r="C1202" s="59"/>
      <c r="D1202" s="26"/>
      <c r="E1202" s="52"/>
      <c r="F1202" s="52"/>
      <c r="G1202" s="52"/>
      <c r="H1202" s="52"/>
    </row>
    <row r="1203" spans="3:8" x14ac:dyDescent="0.3">
      <c r="C1203" s="59"/>
      <c r="D1203" s="26"/>
      <c r="E1203" s="52"/>
      <c r="F1203" s="52"/>
      <c r="G1203" s="52"/>
      <c r="H1203" s="52"/>
    </row>
    <row r="1204" spans="3:8" x14ac:dyDescent="0.3">
      <c r="C1204" s="59"/>
      <c r="D1204" s="26"/>
      <c r="E1204" s="52"/>
      <c r="F1204" s="52"/>
      <c r="G1204" s="52"/>
      <c r="H1204" s="52"/>
    </row>
    <row r="1205" spans="3:8" x14ac:dyDescent="0.3">
      <c r="C1205" s="59"/>
      <c r="D1205" s="26"/>
      <c r="E1205" s="52"/>
      <c r="F1205" s="52"/>
      <c r="G1205" s="52"/>
      <c r="H1205" s="52"/>
    </row>
    <row r="1206" spans="3:8" x14ac:dyDescent="0.3">
      <c r="C1206" s="59"/>
      <c r="D1206" s="26"/>
      <c r="E1206" s="52"/>
      <c r="F1206" s="52"/>
      <c r="G1206" s="52"/>
      <c r="H1206" s="52"/>
    </row>
    <row r="1207" spans="3:8" x14ac:dyDescent="0.3">
      <c r="C1207" s="59"/>
      <c r="D1207" s="26"/>
      <c r="E1207" s="52"/>
      <c r="F1207" s="52"/>
      <c r="G1207" s="52"/>
      <c r="H1207" s="52"/>
    </row>
    <row r="1208" spans="3:8" x14ac:dyDescent="0.3">
      <c r="C1208" s="59"/>
      <c r="D1208" s="26"/>
      <c r="E1208" s="52"/>
      <c r="F1208" s="52"/>
      <c r="G1208" s="52"/>
      <c r="H1208" s="52"/>
    </row>
    <row r="1209" spans="3:8" x14ac:dyDescent="0.3">
      <c r="C1209" s="59"/>
      <c r="D1209" s="26"/>
      <c r="E1209" s="52"/>
      <c r="F1209" s="52"/>
      <c r="G1209" s="52"/>
      <c r="H1209" s="52"/>
    </row>
    <row r="1210" spans="3:8" x14ac:dyDescent="0.3">
      <c r="C1210" s="59"/>
      <c r="D1210" s="26"/>
      <c r="E1210" s="52"/>
      <c r="F1210" s="52"/>
      <c r="G1210" s="52"/>
      <c r="H1210" s="52"/>
    </row>
    <row r="1211" spans="3:8" x14ac:dyDescent="0.3">
      <c r="C1211" s="59"/>
      <c r="D1211" s="26"/>
      <c r="E1211" s="52"/>
      <c r="F1211" s="52"/>
      <c r="G1211" s="52"/>
      <c r="H1211" s="52"/>
    </row>
    <row r="1212" spans="3:8" x14ac:dyDescent="0.3">
      <c r="C1212" s="59"/>
      <c r="D1212" s="26"/>
      <c r="E1212" s="52"/>
      <c r="F1212" s="52"/>
      <c r="G1212" s="52"/>
      <c r="H1212" s="52"/>
    </row>
    <row r="1213" spans="3:8" x14ac:dyDescent="0.3">
      <c r="C1213" s="59"/>
      <c r="D1213" s="26"/>
      <c r="E1213" s="52"/>
      <c r="F1213" s="52"/>
      <c r="G1213" s="52"/>
      <c r="H1213" s="52"/>
    </row>
    <row r="1214" spans="3:8" x14ac:dyDescent="0.3">
      <c r="C1214" s="59"/>
      <c r="D1214" s="26"/>
      <c r="E1214" s="52"/>
      <c r="F1214" s="52"/>
      <c r="G1214" s="52"/>
      <c r="H1214" s="52"/>
    </row>
    <row r="1215" spans="3:8" x14ac:dyDescent="0.3">
      <c r="C1215" s="59"/>
      <c r="D1215" s="26"/>
      <c r="E1215" s="52"/>
      <c r="F1215" s="52"/>
      <c r="G1215" s="52"/>
      <c r="H1215" s="52"/>
    </row>
    <row r="1216" spans="3:8" x14ac:dyDescent="0.3">
      <c r="C1216" s="59"/>
      <c r="D1216" s="26"/>
      <c r="E1216" s="52"/>
      <c r="F1216" s="52"/>
      <c r="G1216" s="52"/>
      <c r="H1216" s="52"/>
    </row>
    <row r="1217" spans="3:8" x14ac:dyDescent="0.3">
      <c r="C1217" s="59"/>
      <c r="D1217" s="26"/>
      <c r="E1217" s="52"/>
      <c r="F1217" s="52"/>
      <c r="G1217" s="52"/>
      <c r="H1217" s="52"/>
    </row>
    <row r="1218" spans="3:8" x14ac:dyDescent="0.3">
      <c r="C1218" s="59"/>
      <c r="D1218" s="26"/>
      <c r="E1218" s="52"/>
      <c r="F1218" s="52"/>
      <c r="G1218" s="52"/>
      <c r="H1218" s="52"/>
    </row>
    <row r="1219" spans="3:8" x14ac:dyDescent="0.3">
      <c r="C1219" s="59"/>
      <c r="D1219" s="26"/>
      <c r="E1219" s="52"/>
      <c r="F1219" s="52"/>
      <c r="G1219" s="52"/>
      <c r="H1219" s="52"/>
    </row>
    <row r="1220" spans="3:8" x14ac:dyDescent="0.3">
      <c r="C1220" s="59"/>
      <c r="D1220" s="26"/>
      <c r="E1220" s="52"/>
      <c r="F1220" s="52"/>
      <c r="G1220" s="52"/>
      <c r="H1220" s="52"/>
    </row>
    <row r="1221" spans="3:8" x14ac:dyDescent="0.3">
      <c r="C1221" s="59"/>
      <c r="D1221" s="26"/>
      <c r="E1221" s="52"/>
      <c r="F1221" s="52"/>
      <c r="G1221" s="52"/>
      <c r="H1221" s="52"/>
    </row>
    <row r="1222" spans="3:8" x14ac:dyDescent="0.3">
      <c r="C1222" s="59"/>
      <c r="D1222" s="26"/>
      <c r="E1222" s="52"/>
      <c r="F1222" s="52"/>
      <c r="G1222" s="52"/>
      <c r="H1222" s="52"/>
    </row>
    <row r="1223" spans="3:8" x14ac:dyDescent="0.3">
      <c r="C1223" s="59"/>
      <c r="D1223" s="26"/>
      <c r="E1223" s="52"/>
      <c r="F1223" s="52"/>
      <c r="G1223" s="52"/>
      <c r="H1223" s="52"/>
    </row>
    <row r="1224" spans="3:8" x14ac:dyDescent="0.3">
      <c r="C1224" s="59"/>
      <c r="D1224" s="26"/>
      <c r="E1224" s="52"/>
      <c r="F1224" s="52"/>
      <c r="G1224" s="52"/>
      <c r="H1224" s="52"/>
    </row>
    <row r="1225" spans="3:8" x14ac:dyDescent="0.3">
      <c r="C1225" s="59"/>
      <c r="D1225" s="26"/>
      <c r="E1225" s="52"/>
      <c r="F1225" s="52"/>
      <c r="G1225" s="52"/>
      <c r="H1225" s="52"/>
    </row>
    <row r="1226" spans="3:8" x14ac:dyDescent="0.3">
      <c r="C1226" s="59"/>
      <c r="D1226" s="26"/>
      <c r="E1226" s="52"/>
      <c r="F1226" s="52"/>
      <c r="G1226" s="52"/>
      <c r="H1226" s="52"/>
    </row>
    <row r="1227" spans="3:8" x14ac:dyDescent="0.3">
      <c r="C1227" s="59"/>
      <c r="D1227" s="26"/>
      <c r="E1227" s="52"/>
      <c r="F1227" s="52"/>
      <c r="G1227" s="52"/>
      <c r="H1227" s="52"/>
    </row>
    <row r="1228" spans="3:8" x14ac:dyDescent="0.3">
      <c r="C1228" s="59"/>
      <c r="D1228" s="26"/>
      <c r="E1228" s="52"/>
      <c r="F1228" s="52"/>
      <c r="G1228" s="52"/>
      <c r="H1228" s="52"/>
    </row>
    <row r="1229" spans="3:8" x14ac:dyDescent="0.3">
      <c r="C1229" s="59"/>
      <c r="D1229" s="26"/>
      <c r="E1229" s="52"/>
      <c r="F1229" s="52"/>
      <c r="G1229" s="52"/>
      <c r="H1229" s="52"/>
    </row>
    <row r="1230" spans="3:8" x14ac:dyDescent="0.3">
      <c r="C1230" s="59"/>
      <c r="D1230" s="26"/>
      <c r="E1230" s="52"/>
      <c r="F1230" s="52"/>
      <c r="G1230" s="52"/>
      <c r="H1230" s="52"/>
    </row>
    <row r="1231" spans="3:8" x14ac:dyDescent="0.3">
      <c r="C1231" s="59"/>
      <c r="D1231" s="26"/>
      <c r="E1231" s="52"/>
      <c r="F1231" s="52"/>
      <c r="G1231" s="52"/>
      <c r="H1231" s="52"/>
    </row>
    <row r="1232" spans="3:8" x14ac:dyDescent="0.3">
      <c r="C1232" s="59"/>
      <c r="D1232" s="26"/>
      <c r="E1232" s="52"/>
      <c r="F1232" s="52"/>
      <c r="G1232" s="52"/>
      <c r="H1232" s="52"/>
    </row>
    <row r="1233" spans="3:8" x14ac:dyDescent="0.3">
      <c r="C1233" s="59"/>
      <c r="D1233" s="26"/>
      <c r="E1233" s="52"/>
      <c r="F1233" s="52"/>
      <c r="G1233" s="52"/>
      <c r="H1233" s="52"/>
    </row>
    <row r="1234" spans="3:8" x14ac:dyDescent="0.3">
      <c r="C1234" s="59"/>
      <c r="D1234" s="26"/>
      <c r="E1234" s="52"/>
      <c r="F1234" s="52"/>
      <c r="G1234" s="52"/>
      <c r="H1234" s="52"/>
    </row>
    <row r="1235" spans="3:8" x14ac:dyDescent="0.3">
      <c r="C1235" s="59"/>
      <c r="D1235" s="26"/>
      <c r="E1235" s="52"/>
      <c r="F1235" s="52"/>
      <c r="G1235" s="52"/>
      <c r="H1235" s="52"/>
    </row>
    <row r="1236" spans="3:8" x14ac:dyDescent="0.3">
      <c r="C1236" s="59"/>
      <c r="D1236" s="26"/>
      <c r="E1236" s="52"/>
      <c r="F1236" s="52"/>
      <c r="G1236" s="52"/>
      <c r="H1236" s="52"/>
    </row>
    <row r="1237" spans="3:8" x14ac:dyDescent="0.3">
      <c r="C1237" s="59"/>
      <c r="D1237" s="26"/>
      <c r="E1237" s="52"/>
      <c r="F1237" s="52"/>
      <c r="G1237" s="52"/>
      <c r="H1237" s="52"/>
    </row>
    <row r="1238" spans="3:8" x14ac:dyDescent="0.3">
      <c r="C1238" s="59"/>
      <c r="D1238" s="26"/>
      <c r="E1238" s="52"/>
      <c r="F1238" s="52"/>
      <c r="G1238" s="52"/>
      <c r="H1238" s="52"/>
    </row>
    <row r="1239" spans="3:8" x14ac:dyDescent="0.3">
      <c r="C1239" s="59"/>
      <c r="D1239" s="26"/>
      <c r="E1239" s="52"/>
      <c r="F1239" s="52"/>
      <c r="G1239" s="52"/>
      <c r="H1239" s="52"/>
    </row>
    <row r="1240" spans="3:8" x14ac:dyDescent="0.3">
      <c r="C1240" s="59"/>
      <c r="D1240" s="26"/>
      <c r="E1240" s="52"/>
      <c r="F1240" s="52"/>
      <c r="G1240" s="52"/>
      <c r="H1240" s="52"/>
    </row>
    <row r="1241" spans="3:8" x14ac:dyDescent="0.3">
      <c r="C1241" s="59"/>
      <c r="D1241" s="26"/>
      <c r="E1241" s="52"/>
      <c r="F1241" s="52"/>
      <c r="G1241" s="52"/>
      <c r="H1241" s="52"/>
    </row>
    <row r="1242" spans="3:8" x14ac:dyDescent="0.3">
      <c r="C1242" s="59"/>
      <c r="D1242" s="26"/>
      <c r="E1242" s="52"/>
      <c r="F1242" s="52"/>
      <c r="G1242" s="52"/>
      <c r="H1242" s="52"/>
    </row>
    <row r="1243" spans="3:8" x14ac:dyDescent="0.3">
      <c r="C1243" s="59"/>
      <c r="D1243" s="26"/>
      <c r="E1243" s="52"/>
      <c r="F1243" s="52"/>
      <c r="G1243" s="52"/>
      <c r="H1243" s="52"/>
    </row>
    <row r="1244" spans="3:8" x14ac:dyDescent="0.3">
      <c r="C1244" s="59"/>
      <c r="D1244" s="26"/>
      <c r="E1244" s="52"/>
      <c r="F1244" s="52"/>
      <c r="G1244" s="52"/>
      <c r="H1244" s="52"/>
    </row>
    <row r="1245" spans="3:8" x14ac:dyDescent="0.3">
      <c r="C1245" s="59"/>
      <c r="D1245" s="26"/>
      <c r="E1245" s="52"/>
      <c r="F1245" s="52"/>
      <c r="G1245" s="52"/>
      <c r="H1245" s="52"/>
    </row>
    <row r="1246" spans="3:8" x14ac:dyDescent="0.3">
      <c r="C1246" s="59"/>
      <c r="D1246" s="26"/>
      <c r="E1246" s="52"/>
      <c r="F1246" s="52"/>
      <c r="G1246" s="52"/>
      <c r="H1246" s="52"/>
    </row>
    <row r="1247" spans="3:8" x14ac:dyDescent="0.3">
      <c r="C1247" s="59"/>
      <c r="D1247" s="26"/>
      <c r="E1247" s="52"/>
      <c r="F1247" s="52"/>
      <c r="G1247" s="52"/>
      <c r="H1247" s="52"/>
    </row>
    <row r="1248" spans="3:8" x14ac:dyDescent="0.3">
      <c r="C1248" s="59"/>
      <c r="D1248" s="26"/>
      <c r="E1248" s="52"/>
      <c r="F1248" s="52"/>
      <c r="G1248" s="52"/>
      <c r="H1248" s="52"/>
    </row>
    <row r="1249" spans="3:8" x14ac:dyDescent="0.3">
      <c r="C1249" s="59"/>
      <c r="D1249" s="26"/>
      <c r="E1249" s="52"/>
      <c r="F1249" s="52"/>
      <c r="G1249" s="52"/>
      <c r="H1249" s="52"/>
    </row>
    <row r="1250" spans="3:8" x14ac:dyDescent="0.3">
      <c r="C1250" s="59"/>
      <c r="D1250" s="26"/>
      <c r="E1250" s="52"/>
      <c r="F1250" s="52"/>
      <c r="G1250" s="52"/>
      <c r="H1250" s="52"/>
    </row>
    <row r="1251" spans="3:8" x14ac:dyDescent="0.3">
      <c r="C1251" s="59"/>
      <c r="D1251" s="26"/>
      <c r="E1251" s="52"/>
      <c r="F1251" s="52"/>
      <c r="G1251" s="52"/>
      <c r="H1251" s="52"/>
    </row>
    <row r="1252" spans="3:8" x14ac:dyDescent="0.3">
      <c r="C1252" s="59"/>
      <c r="D1252" s="26"/>
      <c r="E1252" s="52"/>
      <c r="F1252" s="52"/>
      <c r="G1252" s="52"/>
      <c r="H1252" s="52"/>
    </row>
    <row r="1253" spans="3:8" x14ac:dyDescent="0.3">
      <c r="C1253" s="59"/>
      <c r="D1253" s="26"/>
      <c r="E1253" s="52"/>
      <c r="F1253" s="52"/>
      <c r="G1253" s="52"/>
      <c r="H1253" s="52"/>
    </row>
    <row r="1254" spans="3:8" x14ac:dyDescent="0.3">
      <c r="C1254" s="59"/>
      <c r="D1254" s="26"/>
      <c r="E1254" s="52"/>
      <c r="F1254" s="52"/>
      <c r="G1254" s="52"/>
      <c r="H1254" s="52"/>
    </row>
    <row r="1255" spans="3:8" x14ac:dyDescent="0.3">
      <c r="C1255" s="59"/>
      <c r="D1255" s="26"/>
      <c r="E1255" s="52"/>
      <c r="F1255" s="52"/>
      <c r="G1255" s="52"/>
      <c r="H1255" s="52"/>
    </row>
    <row r="1256" spans="3:8" x14ac:dyDescent="0.3">
      <c r="C1256" s="59"/>
      <c r="D1256" s="26"/>
      <c r="E1256" s="52"/>
      <c r="F1256" s="52"/>
      <c r="G1256" s="52"/>
      <c r="H1256" s="52"/>
    </row>
    <row r="1257" spans="3:8" x14ac:dyDescent="0.3">
      <c r="C1257" s="59"/>
      <c r="D1257" s="26"/>
      <c r="E1257" s="52"/>
      <c r="F1257" s="52"/>
      <c r="G1257" s="52"/>
      <c r="H1257" s="52"/>
    </row>
    <row r="1258" spans="3:8" x14ac:dyDescent="0.3">
      <c r="C1258" s="59"/>
      <c r="D1258" s="26"/>
      <c r="E1258" s="52"/>
      <c r="F1258" s="52"/>
      <c r="G1258" s="52"/>
      <c r="H1258" s="52"/>
    </row>
    <row r="1259" spans="3:8" x14ac:dyDescent="0.3">
      <c r="C1259" s="59"/>
      <c r="D1259" s="26"/>
      <c r="E1259" s="52"/>
      <c r="F1259" s="52"/>
      <c r="G1259" s="52"/>
      <c r="H1259" s="52"/>
    </row>
    <row r="1260" spans="3:8" x14ac:dyDescent="0.3">
      <c r="C1260" s="59"/>
      <c r="D1260" s="26"/>
      <c r="E1260" s="52"/>
      <c r="F1260" s="52"/>
      <c r="G1260" s="52"/>
      <c r="H1260" s="52"/>
    </row>
    <row r="1261" spans="3:8" x14ac:dyDescent="0.3">
      <c r="C1261" s="59"/>
      <c r="D1261" s="26"/>
      <c r="E1261" s="52"/>
      <c r="F1261" s="52"/>
      <c r="G1261" s="52"/>
      <c r="H1261" s="52"/>
    </row>
    <row r="1262" spans="3:8" x14ac:dyDescent="0.3">
      <c r="C1262" s="59"/>
      <c r="D1262" s="26"/>
      <c r="E1262" s="52"/>
      <c r="F1262" s="52"/>
      <c r="G1262" s="52"/>
      <c r="H1262" s="52"/>
    </row>
    <row r="1263" spans="3:8" x14ac:dyDescent="0.3">
      <c r="C1263" s="59"/>
      <c r="D1263" s="26"/>
      <c r="E1263" s="52"/>
      <c r="F1263" s="52"/>
      <c r="G1263" s="52"/>
      <c r="H1263" s="52"/>
    </row>
    <row r="1264" spans="3:8" x14ac:dyDescent="0.3">
      <c r="C1264" s="59"/>
      <c r="D1264" s="26"/>
      <c r="E1264" s="52"/>
      <c r="F1264" s="52"/>
      <c r="G1264" s="52"/>
      <c r="H1264" s="52"/>
    </row>
    <row r="1265" spans="3:8" x14ac:dyDescent="0.3">
      <c r="C1265" s="59"/>
      <c r="D1265" s="26"/>
      <c r="E1265" s="52"/>
      <c r="F1265" s="52"/>
      <c r="G1265" s="52"/>
      <c r="H1265" s="52"/>
    </row>
    <row r="1266" spans="3:8" x14ac:dyDescent="0.3">
      <c r="C1266" s="59"/>
      <c r="D1266" s="26"/>
      <c r="E1266" s="52"/>
      <c r="F1266" s="52"/>
      <c r="G1266" s="52"/>
      <c r="H1266" s="52"/>
    </row>
    <row r="1267" spans="3:8" x14ac:dyDescent="0.3">
      <c r="C1267" s="59"/>
      <c r="D1267" s="26"/>
      <c r="E1267" s="52"/>
      <c r="F1267" s="52"/>
      <c r="G1267" s="52"/>
      <c r="H1267" s="52"/>
    </row>
    <row r="1268" spans="3:8" x14ac:dyDescent="0.3">
      <c r="C1268" s="59"/>
      <c r="D1268" s="26"/>
      <c r="E1268" s="52"/>
      <c r="F1268" s="52"/>
      <c r="G1268" s="52"/>
      <c r="H1268" s="52"/>
    </row>
    <row r="1269" spans="3:8" x14ac:dyDescent="0.3">
      <c r="C1269" s="59"/>
      <c r="D1269" s="26"/>
      <c r="E1269" s="52"/>
      <c r="F1269" s="52"/>
      <c r="G1269" s="52"/>
      <c r="H1269" s="52"/>
    </row>
    <row r="1270" spans="3:8" x14ac:dyDescent="0.3">
      <c r="C1270" s="59"/>
      <c r="D1270" s="26"/>
      <c r="E1270" s="52"/>
      <c r="F1270" s="52"/>
      <c r="G1270" s="52"/>
      <c r="H1270" s="52"/>
    </row>
    <row r="1271" spans="3:8" x14ac:dyDescent="0.3">
      <c r="C1271" s="59"/>
      <c r="D1271" s="26"/>
      <c r="E1271" s="52"/>
      <c r="F1271" s="52"/>
      <c r="G1271" s="52"/>
      <c r="H1271" s="52"/>
    </row>
    <row r="1272" spans="3:8" x14ac:dyDescent="0.3">
      <c r="C1272" s="59"/>
      <c r="D1272" s="26"/>
      <c r="E1272" s="52"/>
      <c r="F1272" s="52"/>
      <c r="G1272" s="52"/>
      <c r="H1272" s="52"/>
    </row>
    <row r="1273" spans="3:8" x14ac:dyDescent="0.3">
      <c r="C1273" s="59"/>
      <c r="D1273" s="26"/>
      <c r="E1273" s="52"/>
      <c r="F1273" s="52"/>
      <c r="G1273" s="52"/>
      <c r="H1273" s="52"/>
    </row>
    <row r="1274" spans="3:8" x14ac:dyDescent="0.3">
      <c r="C1274" s="59"/>
      <c r="D1274" s="26"/>
      <c r="E1274" s="52"/>
      <c r="F1274" s="52"/>
      <c r="G1274" s="52"/>
      <c r="H1274" s="52"/>
    </row>
    <row r="1275" spans="3:8" x14ac:dyDescent="0.3">
      <c r="C1275" s="59"/>
      <c r="D1275" s="26"/>
      <c r="E1275" s="52"/>
      <c r="F1275" s="52"/>
      <c r="G1275" s="52"/>
      <c r="H1275" s="52"/>
    </row>
    <row r="1276" spans="3:8" x14ac:dyDescent="0.3">
      <c r="C1276" s="59"/>
      <c r="D1276" s="26"/>
      <c r="E1276" s="52"/>
      <c r="F1276" s="52"/>
      <c r="G1276" s="52"/>
      <c r="H1276" s="52"/>
    </row>
    <row r="1277" spans="3:8" x14ac:dyDescent="0.3">
      <c r="C1277" s="59"/>
      <c r="D1277" s="26"/>
      <c r="E1277" s="52"/>
      <c r="F1277" s="52"/>
      <c r="G1277" s="52"/>
      <c r="H1277" s="52"/>
    </row>
    <row r="1278" spans="3:8" x14ac:dyDescent="0.3">
      <c r="C1278" s="59"/>
      <c r="D1278" s="26"/>
      <c r="E1278" s="52"/>
      <c r="F1278" s="52"/>
      <c r="G1278" s="52"/>
      <c r="H1278" s="52"/>
    </row>
    <row r="1279" spans="3:8" x14ac:dyDescent="0.3">
      <c r="C1279" s="59"/>
      <c r="D1279" s="26"/>
      <c r="E1279" s="52"/>
      <c r="F1279" s="52"/>
      <c r="G1279" s="52"/>
      <c r="H1279" s="52"/>
    </row>
    <row r="1280" spans="3:8" x14ac:dyDescent="0.3">
      <c r="C1280" s="59"/>
      <c r="D1280" s="26"/>
      <c r="E1280" s="52"/>
      <c r="F1280" s="52"/>
      <c r="G1280" s="52"/>
      <c r="H1280" s="52"/>
    </row>
    <row r="1281" spans="3:8" x14ac:dyDescent="0.3">
      <c r="C1281" s="59"/>
      <c r="D1281" s="26"/>
      <c r="E1281" s="52"/>
      <c r="F1281" s="52"/>
      <c r="G1281" s="52"/>
      <c r="H1281" s="52"/>
    </row>
    <row r="1282" spans="3:8" x14ac:dyDescent="0.3">
      <c r="C1282" s="59"/>
      <c r="D1282" s="26"/>
      <c r="E1282" s="52"/>
      <c r="F1282" s="52"/>
      <c r="G1282" s="52"/>
      <c r="H1282" s="52"/>
    </row>
    <row r="1283" spans="3:8" x14ac:dyDescent="0.3">
      <c r="C1283" s="59"/>
      <c r="D1283" s="26"/>
      <c r="E1283" s="52"/>
      <c r="F1283" s="52"/>
      <c r="G1283" s="52"/>
      <c r="H1283" s="52"/>
    </row>
    <row r="1284" spans="3:8" x14ac:dyDescent="0.3">
      <c r="C1284" s="59"/>
      <c r="D1284" s="26"/>
      <c r="E1284" s="52"/>
      <c r="F1284" s="52"/>
      <c r="G1284" s="52"/>
      <c r="H1284" s="52"/>
    </row>
    <row r="1285" spans="3:8" x14ac:dyDescent="0.3">
      <c r="C1285" s="59"/>
      <c r="D1285" s="26"/>
      <c r="E1285" s="52"/>
      <c r="F1285" s="52"/>
      <c r="G1285" s="52"/>
      <c r="H1285" s="52"/>
    </row>
    <row r="1286" spans="3:8" x14ac:dyDescent="0.3">
      <c r="C1286" s="59"/>
      <c r="D1286" s="26"/>
      <c r="E1286" s="52"/>
      <c r="F1286" s="52"/>
      <c r="G1286" s="52"/>
      <c r="H1286" s="52"/>
    </row>
    <row r="1287" spans="3:8" x14ac:dyDescent="0.3">
      <c r="C1287" s="59"/>
      <c r="D1287" s="26"/>
      <c r="E1287" s="52"/>
      <c r="F1287" s="52"/>
      <c r="G1287" s="52"/>
      <c r="H1287" s="52"/>
    </row>
    <row r="1288" spans="3:8" x14ac:dyDescent="0.3">
      <c r="C1288" s="59"/>
      <c r="D1288" s="26"/>
      <c r="E1288" s="52"/>
      <c r="F1288" s="52"/>
      <c r="G1288" s="52"/>
      <c r="H1288" s="52"/>
    </row>
    <row r="1289" spans="3:8" x14ac:dyDescent="0.3">
      <c r="C1289" s="59"/>
      <c r="D1289" s="26"/>
      <c r="E1289" s="52"/>
      <c r="F1289" s="52"/>
      <c r="G1289" s="52"/>
      <c r="H1289" s="52"/>
    </row>
    <row r="1290" spans="3:8" x14ac:dyDescent="0.3">
      <c r="C1290" s="59"/>
      <c r="D1290" s="26"/>
      <c r="E1290" s="52"/>
      <c r="F1290" s="52"/>
      <c r="G1290" s="52"/>
      <c r="H1290" s="52"/>
    </row>
    <row r="1291" spans="3:8" x14ac:dyDescent="0.3">
      <c r="C1291" s="59"/>
      <c r="D1291" s="26"/>
      <c r="E1291" s="52"/>
      <c r="F1291" s="52"/>
      <c r="G1291" s="52"/>
      <c r="H1291" s="52"/>
    </row>
    <row r="1292" spans="3:8" x14ac:dyDescent="0.3">
      <c r="C1292" s="59"/>
      <c r="D1292" s="26"/>
      <c r="E1292" s="52"/>
      <c r="F1292" s="52"/>
      <c r="G1292" s="52"/>
      <c r="H1292" s="52"/>
    </row>
    <row r="1293" spans="3:8" x14ac:dyDescent="0.3">
      <c r="C1293" s="59"/>
      <c r="D1293" s="26"/>
      <c r="E1293" s="52"/>
      <c r="F1293" s="52"/>
      <c r="G1293" s="52"/>
      <c r="H1293" s="52"/>
    </row>
    <row r="1294" spans="3:8" x14ac:dyDescent="0.3">
      <c r="C1294" s="59"/>
      <c r="D1294" s="26"/>
      <c r="E1294" s="52"/>
      <c r="F1294" s="52"/>
      <c r="G1294" s="52"/>
      <c r="H1294" s="52"/>
    </row>
    <row r="1295" spans="3:8" x14ac:dyDescent="0.3">
      <c r="C1295" s="59"/>
      <c r="D1295" s="26"/>
      <c r="E1295" s="52"/>
      <c r="F1295" s="52"/>
      <c r="G1295" s="52"/>
      <c r="H1295" s="52"/>
    </row>
    <row r="1296" spans="3:8" x14ac:dyDescent="0.3">
      <c r="C1296" s="59"/>
      <c r="D1296" s="26"/>
      <c r="E1296" s="52"/>
      <c r="F1296" s="52"/>
      <c r="G1296" s="52"/>
      <c r="H1296" s="52"/>
    </row>
    <row r="1297" spans="3:8" x14ac:dyDescent="0.3">
      <c r="C1297" s="59"/>
      <c r="D1297" s="26"/>
      <c r="E1297" s="52"/>
      <c r="F1297" s="52"/>
      <c r="G1297" s="52"/>
      <c r="H1297" s="52"/>
    </row>
    <row r="1298" spans="3:8" x14ac:dyDescent="0.3">
      <c r="C1298" s="59"/>
      <c r="D1298" s="26"/>
      <c r="E1298" s="52"/>
      <c r="F1298" s="52"/>
      <c r="G1298" s="52"/>
      <c r="H1298" s="52"/>
    </row>
    <row r="1299" spans="3:8" x14ac:dyDescent="0.3">
      <c r="C1299" s="59"/>
      <c r="D1299" s="26"/>
      <c r="E1299" s="52"/>
      <c r="F1299" s="52"/>
      <c r="G1299" s="52"/>
      <c r="H1299" s="52"/>
    </row>
    <row r="1300" spans="3:8" x14ac:dyDescent="0.3">
      <c r="C1300" s="59"/>
      <c r="D1300" s="26"/>
      <c r="E1300" s="52"/>
      <c r="F1300" s="52"/>
      <c r="G1300" s="52"/>
      <c r="H1300" s="52"/>
    </row>
    <row r="1301" spans="3:8" x14ac:dyDescent="0.3">
      <c r="C1301" s="59"/>
      <c r="D1301" s="26"/>
      <c r="E1301" s="52"/>
      <c r="F1301" s="52"/>
      <c r="G1301" s="52"/>
      <c r="H1301" s="52"/>
    </row>
    <row r="1302" spans="3:8" x14ac:dyDescent="0.3">
      <c r="C1302" s="59"/>
      <c r="D1302" s="26"/>
      <c r="E1302" s="52"/>
      <c r="F1302" s="52"/>
      <c r="G1302" s="52"/>
      <c r="H1302" s="52"/>
    </row>
    <row r="1303" spans="3:8" x14ac:dyDescent="0.3">
      <c r="C1303" s="59"/>
      <c r="D1303" s="26"/>
      <c r="E1303" s="52"/>
      <c r="F1303" s="52"/>
      <c r="G1303" s="52"/>
      <c r="H1303" s="52"/>
    </row>
    <row r="1304" spans="3:8" x14ac:dyDescent="0.3">
      <c r="C1304" s="59"/>
      <c r="D1304" s="26"/>
      <c r="E1304" s="52"/>
      <c r="F1304" s="52"/>
      <c r="G1304" s="52"/>
      <c r="H1304" s="52"/>
    </row>
    <row r="1305" spans="3:8" x14ac:dyDescent="0.3">
      <c r="C1305" s="59"/>
      <c r="D1305" s="26"/>
      <c r="E1305" s="52"/>
      <c r="F1305" s="52"/>
      <c r="G1305" s="52"/>
      <c r="H1305" s="52"/>
    </row>
    <row r="1306" spans="3:8" x14ac:dyDescent="0.3">
      <c r="C1306" s="59"/>
      <c r="D1306" s="26"/>
      <c r="E1306" s="52"/>
      <c r="F1306" s="52"/>
      <c r="G1306" s="52"/>
      <c r="H1306" s="52"/>
    </row>
    <row r="1307" spans="3:8" x14ac:dyDescent="0.3">
      <c r="C1307" s="59"/>
      <c r="D1307" s="26"/>
      <c r="E1307" s="52"/>
      <c r="F1307" s="52"/>
      <c r="G1307" s="52"/>
      <c r="H1307" s="52"/>
    </row>
    <row r="1308" spans="3:8" x14ac:dyDescent="0.3">
      <c r="C1308" s="59"/>
      <c r="D1308" s="26"/>
      <c r="E1308" s="52"/>
      <c r="F1308" s="52"/>
      <c r="G1308" s="52"/>
      <c r="H1308" s="52"/>
    </row>
    <row r="1309" spans="3:8" x14ac:dyDescent="0.3">
      <c r="C1309" s="59"/>
      <c r="D1309" s="26"/>
      <c r="E1309" s="52"/>
      <c r="F1309" s="52"/>
      <c r="G1309" s="52"/>
      <c r="H1309" s="52"/>
    </row>
    <row r="1310" spans="3:8" x14ac:dyDescent="0.3">
      <c r="C1310" s="59"/>
      <c r="D1310" s="26"/>
      <c r="E1310" s="52"/>
      <c r="F1310" s="52"/>
      <c r="G1310" s="52"/>
      <c r="H1310" s="52"/>
    </row>
    <row r="1311" spans="3:8" x14ac:dyDescent="0.3">
      <c r="C1311" s="59"/>
      <c r="D1311" s="26"/>
      <c r="E1311" s="52"/>
      <c r="F1311" s="52"/>
      <c r="G1311" s="52"/>
      <c r="H1311" s="52"/>
    </row>
    <row r="1312" spans="3:8" x14ac:dyDescent="0.3">
      <c r="C1312" s="59"/>
      <c r="D1312" s="26"/>
      <c r="E1312" s="52"/>
      <c r="F1312" s="52"/>
      <c r="G1312" s="52"/>
      <c r="H1312" s="52"/>
    </row>
    <row r="1313" spans="3:8" x14ac:dyDescent="0.3">
      <c r="C1313" s="59"/>
      <c r="D1313" s="26"/>
      <c r="E1313" s="52"/>
      <c r="F1313" s="52"/>
      <c r="G1313" s="52"/>
      <c r="H1313" s="52"/>
    </row>
    <row r="1314" spans="3:8" x14ac:dyDescent="0.3">
      <c r="C1314" s="59"/>
      <c r="D1314" s="26"/>
      <c r="E1314" s="52"/>
      <c r="F1314" s="52"/>
      <c r="G1314" s="52"/>
      <c r="H1314" s="52"/>
    </row>
    <row r="1315" spans="3:8" x14ac:dyDescent="0.3">
      <c r="C1315" s="59"/>
      <c r="D1315" s="26"/>
      <c r="E1315" s="52"/>
      <c r="F1315" s="52"/>
      <c r="G1315" s="52"/>
      <c r="H1315" s="52"/>
    </row>
    <row r="1316" spans="3:8" x14ac:dyDescent="0.3">
      <c r="C1316" s="59"/>
      <c r="D1316" s="26"/>
      <c r="E1316" s="52"/>
      <c r="F1316" s="52"/>
      <c r="G1316" s="52"/>
      <c r="H1316" s="52"/>
    </row>
    <row r="1317" spans="3:8" x14ac:dyDescent="0.3">
      <c r="C1317" s="59"/>
      <c r="D1317" s="26"/>
      <c r="E1317" s="52"/>
      <c r="F1317" s="52"/>
      <c r="G1317" s="52"/>
      <c r="H1317" s="52"/>
    </row>
    <row r="1318" spans="3:8" x14ac:dyDescent="0.3">
      <c r="C1318" s="59"/>
      <c r="D1318" s="26"/>
      <c r="E1318" s="52"/>
      <c r="F1318" s="52"/>
      <c r="G1318" s="52"/>
      <c r="H1318" s="52"/>
    </row>
    <row r="1319" spans="3:8" x14ac:dyDescent="0.3">
      <c r="C1319" s="59"/>
      <c r="D1319" s="26"/>
      <c r="E1319" s="52"/>
      <c r="F1319" s="52"/>
      <c r="G1319" s="52"/>
      <c r="H1319" s="52"/>
    </row>
    <row r="1320" spans="3:8" x14ac:dyDescent="0.3">
      <c r="C1320" s="59"/>
      <c r="D1320" s="26"/>
      <c r="E1320" s="52"/>
      <c r="F1320" s="52"/>
      <c r="G1320" s="52"/>
      <c r="H1320" s="52"/>
    </row>
    <row r="1321" spans="3:8" x14ac:dyDescent="0.3">
      <c r="C1321" s="59"/>
      <c r="D1321" s="26"/>
      <c r="E1321" s="52"/>
      <c r="F1321" s="52"/>
      <c r="G1321" s="52"/>
      <c r="H1321" s="52"/>
    </row>
    <row r="1322" spans="3:8" x14ac:dyDescent="0.3">
      <c r="C1322" s="59"/>
      <c r="D1322" s="26"/>
      <c r="E1322" s="52"/>
      <c r="F1322" s="52"/>
      <c r="G1322" s="52"/>
      <c r="H1322" s="52"/>
    </row>
    <row r="1323" spans="3:8" x14ac:dyDescent="0.3">
      <c r="C1323" s="59"/>
      <c r="D1323" s="26"/>
      <c r="E1323" s="52"/>
      <c r="F1323" s="52"/>
      <c r="G1323" s="52"/>
      <c r="H1323" s="52"/>
    </row>
    <row r="1324" spans="3:8" x14ac:dyDescent="0.3">
      <c r="C1324" s="59"/>
      <c r="D1324" s="26"/>
      <c r="E1324" s="52"/>
      <c r="F1324" s="52"/>
      <c r="G1324" s="52"/>
      <c r="H1324" s="52"/>
    </row>
    <row r="1325" spans="3:8" x14ac:dyDescent="0.3">
      <c r="C1325" s="59"/>
      <c r="D1325" s="26"/>
      <c r="E1325" s="52"/>
      <c r="F1325" s="52"/>
      <c r="G1325" s="52"/>
      <c r="H1325" s="52"/>
    </row>
    <row r="1326" spans="3:8" x14ac:dyDescent="0.3">
      <c r="C1326" s="59"/>
      <c r="D1326" s="26"/>
      <c r="E1326" s="52"/>
      <c r="F1326" s="52"/>
      <c r="G1326" s="52"/>
      <c r="H1326" s="52"/>
    </row>
    <row r="1327" spans="3:8" x14ac:dyDescent="0.3">
      <c r="C1327" s="59"/>
      <c r="D1327" s="26"/>
      <c r="E1327" s="52"/>
      <c r="F1327" s="52"/>
      <c r="G1327" s="52"/>
      <c r="H1327" s="52"/>
    </row>
    <row r="1328" spans="3:8" x14ac:dyDescent="0.3">
      <c r="C1328" s="59"/>
      <c r="D1328" s="26"/>
      <c r="E1328" s="52"/>
      <c r="F1328" s="52"/>
      <c r="G1328" s="52"/>
      <c r="H1328" s="52"/>
    </row>
    <row r="1329" spans="3:8" x14ac:dyDescent="0.3">
      <c r="C1329" s="59"/>
      <c r="D1329" s="26"/>
      <c r="E1329" s="52"/>
      <c r="F1329" s="52"/>
      <c r="G1329" s="52"/>
      <c r="H1329" s="52"/>
    </row>
    <row r="1330" spans="3:8" x14ac:dyDescent="0.3">
      <c r="C1330" s="59"/>
      <c r="D1330" s="26"/>
      <c r="E1330" s="52"/>
      <c r="F1330" s="52"/>
      <c r="G1330" s="52"/>
      <c r="H1330" s="52"/>
    </row>
    <row r="1331" spans="3:8" x14ac:dyDescent="0.3">
      <c r="C1331" s="59"/>
      <c r="D1331" s="26"/>
      <c r="E1331" s="52"/>
      <c r="F1331" s="52"/>
      <c r="G1331" s="52"/>
      <c r="H1331" s="52"/>
    </row>
    <row r="1332" spans="3:8" x14ac:dyDescent="0.3">
      <c r="C1332" s="59"/>
      <c r="D1332" s="26"/>
      <c r="E1332" s="52"/>
      <c r="F1332" s="52"/>
      <c r="G1332" s="52"/>
      <c r="H1332" s="52"/>
    </row>
    <row r="1333" spans="3:8" x14ac:dyDescent="0.3">
      <c r="C1333" s="59"/>
      <c r="D1333" s="26"/>
      <c r="E1333" s="52"/>
      <c r="F1333" s="52"/>
      <c r="G1333" s="52"/>
      <c r="H1333" s="52"/>
    </row>
    <row r="1334" spans="3:8" x14ac:dyDescent="0.3">
      <c r="C1334" s="59"/>
      <c r="D1334" s="26"/>
      <c r="E1334" s="52"/>
      <c r="F1334" s="52"/>
      <c r="G1334" s="52"/>
      <c r="H1334" s="52"/>
    </row>
    <row r="1335" spans="3:8" x14ac:dyDescent="0.3">
      <c r="C1335" s="59"/>
      <c r="D1335" s="26"/>
      <c r="E1335" s="52"/>
      <c r="F1335" s="52"/>
      <c r="G1335" s="52"/>
      <c r="H1335" s="52"/>
    </row>
    <row r="1336" spans="3:8" x14ac:dyDescent="0.3">
      <c r="C1336" s="59"/>
      <c r="D1336" s="26"/>
      <c r="E1336" s="52"/>
      <c r="F1336" s="52"/>
      <c r="G1336" s="52"/>
      <c r="H1336" s="52"/>
    </row>
    <row r="1337" spans="3:8" x14ac:dyDescent="0.3">
      <c r="C1337" s="59"/>
      <c r="D1337" s="26"/>
      <c r="E1337" s="52"/>
      <c r="F1337" s="52"/>
      <c r="G1337" s="52"/>
      <c r="H1337" s="52"/>
    </row>
    <row r="1338" spans="3:8" x14ac:dyDescent="0.3">
      <c r="C1338" s="59"/>
      <c r="D1338" s="26"/>
      <c r="E1338" s="52"/>
      <c r="F1338" s="52"/>
      <c r="G1338" s="52"/>
      <c r="H1338" s="52"/>
    </row>
    <row r="1339" spans="3:8" x14ac:dyDescent="0.3">
      <c r="C1339" s="59"/>
      <c r="D1339" s="26"/>
      <c r="E1339" s="52"/>
      <c r="F1339" s="52"/>
      <c r="G1339" s="52"/>
      <c r="H1339" s="52"/>
    </row>
    <row r="1340" spans="3:8" x14ac:dyDescent="0.3">
      <c r="C1340" s="59"/>
      <c r="D1340" s="26"/>
      <c r="E1340" s="52"/>
      <c r="F1340" s="52"/>
      <c r="G1340" s="52"/>
      <c r="H1340" s="52"/>
    </row>
    <row r="1341" spans="3:8" x14ac:dyDescent="0.3">
      <c r="C1341" s="59"/>
      <c r="D1341" s="26"/>
      <c r="E1341" s="52"/>
      <c r="F1341" s="52"/>
      <c r="G1341" s="52"/>
      <c r="H1341" s="52"/>
    </row>
    <row r="1342" spans="3:8" x14ac:dyDescent="0.3">
      <c r="C1342" s="59"/>
      <c r="D1342" s="26"/>
      <c r="E1342" s="52"/>
      <c r="F1342" s="52"/>
      <c r="G1342" s="52"/>
      <c r="H1342" s="52"/>
    </row>
    <row r="1343" spans="3:8" x14ac:dyDescent="0.3">
      <c r="C1343" s="59"/>
      <c r="D1343" s="26"/>
      <c r="E1343" s="52"/>
      <c r="F1343" s="52"/>
      <c r="G1343" s="52"/>
      <c r="H1343" s="52"/>
    </row>
    <row r="1344" spans="3:8" x14ac:dyDescent="0.3">
      <c r="C1344" s="59"/>
      <c r="D1344" s="26"/>
      <c r="E1344" s="52"/>
      <c r="F1344" s="52"/>
      <c r="G1344" s="52"/>
      <c r="H1344" s="52"/>
    </row>
    <row r="1345" spans="3:8" x14ac:dyDescent="0.3">
      <c r="C1345" s="59"/>
      <c r="D1345" s="26"/>
      <c r="E1345" s="52"/>
      <c r="F1345" s="52"/>
      <c r="G1345" s="52"/>
      <c r="H1345" s="52"/>
    </row>
    <row r="1346" spans="3:8" x14ac:dyDescent="0.3">
      <c r="C1346" s="59"/>
      <c r="D1346" s="26"/>
      <c r="E1346" s="52"/>
      <c r="F1346" s="52"/>
      <c r="G1346" s="52"/>
      <c r="H1346" s="52"/>
    </row>
    <row r="1347" spans="3:8" x14ac:dyDescent="0.3">
      <c r="C1347" s="59"/>
      <c r="D1347" s="26"/>
      <c r="E1347" s="52"/>
      <c r="F1347" s="52"/>
      <c r="G1347" s="52"/>
      <c r="H1347" s="52"/>
    </row>
    <row r="1348" spans="3:8" x14ac:dyDescent="0.3">
      <c r="C1348" s="59"/>
      <c r="D1348" s="26"/>
      <c r="E1348" s="52"/>
      <c r="F1348" s="52"/>
      <c r="G1348" s="52"/>
      <c r="H1348" s="52"/>
    </row>
    <row r="1349" spans="3:8" x14ac:dyDescent="0.3">
      <c r="C1349" s="59"/>
      <c r="D1349" s="26"/>
      <c r="E1349" s="52"/>
      <c r="F1349" s="52"/>
      <c r="G1349" s="52"/>
      <c r="H1349" s="52"/>
    </row>
    <row r="1350" spans="3:8" x14ac:dyDescent="0.3">
      <c r="C1350" s="59"/>
      <c r="D1350" s="26"/>
      <c r="E1350" s="52"/>
      <c r="F1350" s="52"/>
      <c r="G1350" s="52"/>
      <c r="H1350" s="52"/>
    </row>
    <row r="1351" spans="3:8" x14ac:dyDescent="0.3">
      <c r="C1351" s="59"/>
      <c r="D1351" s="26"/>
      <c r="E1351" s="52"/>
      <c r="F1351" s="52"/>
      <c r="G1351" s="52"/>
      <c r="H1351" s="52"/>
    </row>
    <row r="1352" spans="3:8" x14ac:dyDescent="0.3">
      <c r="C1352" s="59"/>
      <c r="D1352" s="26"/>
      <c r="E1352" s="52"/>
      <c r="F1352" s="52"/>
      <c r="G1352" s="52"/>
      <c r="H1352" s="52"/>
    </row>
    <row r="1353" spans="3:8" x14ac:dyDescent="0.3">
      <c r="C1353" s="59"/>
      <c r="D1353" s="26"/>
      <c r="E1353" s="52"/>
      <c r="F1353" s="52"/>
      <c r="G1353" s="52"/>
      <c r="H1353" s="52"/>
    </row>
    <row r="1354" spans="3:8" x14ac:dyDescent="0.3">
      <c r="C1354" s="59"/>
      <c r="D1354" s="26"/>
      <c r="E1354" s="52"/>
      <c r="F1354" s="52"/>
      <c r="G1354" s="52"/>
      <c r="H1354" s="52"/>
    </row>
    <row r="1355" spans="3:8" x14ac:dyDescent="0.3">
      <c r="C1355" s="59"/>
      <c r="D1355" s="26"/>
      <c r="E1355" s="52"/>
      <c r="F1355" s="52"/>
      <c r="G1355" s="52"/>
      <c r="H1355" s="52"/>
    </row>
    <row r="1356" spans="3:8" x14ac:dyDescent="0.3">
      <c r="C1356" s="59"/>
      <c r="D1356" s="26"/>
      <c r="E1356" s="52"/>
      <c r="F1356" s="52"/>
      <c r="G1356" s="52"/>
      <c r="H1356" s="52"/>
    </row>
    <row r="1357" spans="3:8" x14ac:dyDescent="0.3">
      <c r="C1357" s="59"/>
      <c r="D1357" s="26"/>
      <c r="E1357" s="52"/>
      <c r="F1357" s="52"/>
      <c r="G1357" s="52"/>
      <c r="H1357" s="52"/>
    </row>
    <row r="1358" spans="3:8" x14ac:dyDescent="0.3">
      <c r="C1358" s="59"/>
      <c r="D1358" s="26"/>
      <c r="E1358" s="52"/>
      <c r="F1358" s="52"/>
      <c r="G1358" s="52"/>
      <c r="H1358" s="52"/>
    </row>
    <row r="1359" spans="3:8" x14ac:dyDescent="0.3">
      <c r="C1359" s="59"/>
      <c r="D1359" s="26"/>
      <c r="E1359" s="52"/>
      <c r="F1359" s="52"/>
      <c r="G1359" s="52"/>
      <c r="H1359" s="52"/>
    </row>
    <row r="1360" spans="3:8" x14ac:dyDescent="0.3">
      <c r="C1360" s="59"/>
      <c r="D1360" s="26"/>
      <c r="E1360" s="52"/>
      <c r="F1360" s="52"/>
      <c r="G1360" s="52"/>
      <c r="H1360" s="52"/>
    </row>
    <row r="1361" spans="3:8" x14ac:dyDescent="0.3">
      <c r="C1361" s="59"/>
      <c r="D1361" s="26"/>
      <c r="E1361" s="52"/>
      <c r="F1361" s="52"/>
      <c r="G1361" s="52"/>
      <c r="H1361" s="52"/>
    </row>
    <row r="1362" spans="3:8" x14ac:dyDescent="0.3">
      <c r="C1362" s="59"/>
      <c r="D1362" s="26"/>
      <c r="E1362" s="52"/>
      <c r="F1362" s="52"/>
      <c r="G1362" s="52"/>
      <c r="H1362" s="52"/>
    </row>
    <row r="1363" spans="3:8" x14ac:dyDescent="0.3">
      <c r="C1363" s="59"/>
      <c r="D1363" s="26"/>
      <c r="E1363" s="52"/>
      <c r="F1363" s="52"/>
      <c r="G1363" s="52"/>
      <c r="H1363" s="52"/>
    </row>
    <row r="1364" spans="3:8" x14ac:dyDescent="0.3">
      <c r="C1364" s="59"/>
      <c r="D1364" s="26"/>
      <c r="E1364" s="52"/>
      <c r="F1364" s="52"/>
      <c r="G1364" s="52"/>
      <c r="H1364" s="52"/>
    </row>
    <row r="1365" spans="3:8" x14ac:dyDescent="0.3">
      <c r="C1365" s="59"/>
      <c r="D1365" s="26"/>
      <c r="E1365" s="52"/>
      <c r="F1365" s="52"/>
      <c r="G1365" s="52"/>
      <c r="H1365" s="52"/>
    </row>
    <row r="1366" spans="3:8" x14ac:dyDescent="0.3">
      <c r="C1366" s="59"/>
      <c r="D1366" s="26"/>
      <c r="E1366" s="52"/>
      <c r="F1366" s="52"/>
      <c r="G1366" s="52"/>
      <c r="H1366" s="52"/>
    </row>
    <row r="1367" spans="3:8" x14ac:dyDescent="0.3">
      <c r="C1367" s="59"/>
      <c r="D1367" s="26"/>
      <c r="E1367" s="52"/>
      <c r="F1367" s="52"/>
      <c r="G1367" s="52"/>
      <c r="H1367" s="52"/>
    </row>
    <row r="1368" spans="3:8" x14ac:dyDescent="0.3">
      <c r="C1368" s="59"/>
      <c r="D1368" s="26"/>
      <c r="E1368" s="52"/>
      <c r="F1368" s="52"/>
      <c r="G1368" s="52"/>
      <c r="H1368" s="52"/>
    </row>
    <row r="1369" spans="3:8" x14ac:dyDescent="0.3">
      <c r="C1369" s="59"/>
      <c r="D1369" s="26"/>
      <c r="E1369" s="52"/>
      <c r="F1369" s="52"/>
      <c r="G1369" s="52"/>
      <c r="H1369" s="52"/>
    </row>
    <row r="1370" spans="3:8" x14ac:dyDescent="0.3">
      <c r="C1370" s="59"/>
      <c r="D1370" s="26"/>
      <c r="E1370" s="52"/>
      <c r="F1370" s="52"/>
      <c r="G1370" s="52"/>
      <c r="H1370" s="52"/>
    </row>
    <row r="1371" spans="3:8" x14ac:dyDescent="0.3">
      <c r="C1371" s="59"/>
      <c r="D1371" s="26"/>
      <c r="E1371" s="52"/>
      <c r="F1371" s="52"/>
      <c r="G1371" s="52"/>
      <c r="H1371" s="52"/>
    </row>
    <row r="1372" spans="3:8" x14ac:dyDescent="0.3">
      <c r="C1372" s="59"/>
      <c r="D1372" s="26"/>
      <c r="E1372" s="52"/>
      <c r="F1372" s="52"/>
      <c r="G1372" s="52"/>
      <c r="H1372" s="52"/>
    </row>
    <row r="1373" spans="3:8" x14ac:dyDescent="0.3">
      <c r="C1373" s="59"/>
      <c r="D1373" s="26"/>
      <c r="E1373" s="52"/>
      <c r="F1373" s="52"/>
      <c r="G1373" s="52"/>
      <c r="H1373" s="52"/>
    </row>
    <row r="1374" spans="3:8" x14ac:dyDescent="0.3">
      <c r="C1374" s="59"/>
      <c r="D1374" s="26"/>
      <c r="E1374" s="52"/>
      <c r="F1374" s="52"/>
      <c r="G1374" s="52"/>
      <c r="H1374" s="52"/>
    </row>
    <row r="1375" spans="3:8" x14ac:dyDescent="0.3">
      <c r="C1375" s="59"/>
      <c r="D1375" s="26"/>
      <c r="E1375" s="52"/>
      <c r="F1375" s="52"/>
      <c r="G1375" s="52"/>
      <c r="H1375" s="52"/>
    </row>
    <row r="1376" spans="3:8" x14ac:dyDescent="0.3">
      <c r="C1376" s="59"/>
      <c r="D1376" s="26"/>
      <c r="E1376" s="52"/>
      <c r="F1376" s="52"/>
      <c r="G1376" s="52"/>
      <c r="H1376" s="52"/>
    </row>
    <row r="1377" spans="3:8" x14ac:dyDescent="0.3">
      <c r="C1377" s="59"/>
      <c r="D1377" s="26"/>
      <c r="E1377" s="52"/>
      <c r="F1377" s="52"/>
      <c r="G1377" s="52"/>
      <c r="H1377" s="52"/>
    </row>
    <row r="1378" spans="3:8" x14ac:dyDescent="0.3">
      <c r="C1378" s="59"/>
      <c r="D1378" s="26"/>
      <c r="E1378" s="52"/>
      <c r="F1378" s="52"/>
      <c r="G1378" s="52"/>
      <c r="H1378" s="52"/>
    </row>
    <row r="1379" spans="3:8" x14ac:dyDescent="0.3">
      <c r="C1379" s="59"/>
      <c r="D1379" s="26"/>
      <c r="E1379" s="52"/>
      <c r="F1379" s="52"/>
      <c r="G1379" s="52"/>
      <c r="H1379" s="52"/>
    </row>
    <row r="1380" spans="3:8" x14ac:dyDescent="0.3">
      <c r="C1380" s="59"/>
      <c r="D1380" s="26"/>
      <c r="E1380" s="52"/>
      <c r="F1380" s="52"/>
      <c r="G1380" s="52"/>
      <c r="H1380" s="52"/>
    </row>
    <row r="1381" spans="3:8" x14ac:dyDescent="0.3">
      <c r="C1381" s="59"/>
      <c r="D1381" s="26"/>
      <c r="E1381" s="52"/>
      <c r="F1381" s="52"/>
      <c r="G1381" s="52"/>
      <c r="H1381" s="52"/>
    </row>
    <row r="1382" spans="3:8" x14ac:dyDescent="0.3">
      <c r="C1382" s="59"/>
      <c r="D1382" s="26"/>
      <c r="E1382" s="52"/>
      <c r="F1382" s="52"/>
      <c r="G1382" s="52"/>
      <c r="H1382" s="52"/>
    </row>
    <row r="1383" spans="3:8" x14ac:dyDescent="0.3">
      <c r="C1383" s="59"/>
      <c r="D1383" s="26"/>
      <c r="E1383" s="52"/>
      <c r="F1383" s="52"/>
      <c r="G1383" s="52"/>
      <c r="H1383" s="52"/>
    </row>
    <row r="1384" spans="3:8" x14ac:dyDescent="0.3">
      <c r="C1384" s="59"/>
      <c r="D1384" s="26"/>
      <c r="E1384" s="52"/>
      <c r="F1384" s="52"/>
      <c r="G1384" s="52"/>
      <c r="H1384" s="52"/>
    </row>
    <row r="1385" spans="3:8" x14ac:dyDescent="0.3">
      <c r="C1385" s="59"/>
      <c r="D1385" s="26"/>
      <c r="E1385" s="52"/>
      <c r="F1385" s="52"/>
      <c r="G1385" s="52"/>
      <c r="H1385" s="52"/>
    </row>
    <row r="1386" spans="3:8" x14ac:dyDescent="0.3">
      <c r="C1386" s="59"/>
      <c r="D1386" s="26"/>
      <c r="E1386" s="52"/>
      <c r="F1386" s="52"/>
      <c r="G1386" s="52"/>
      <c r="H1386" s="52"/>
    </row>
    <row r="1387" spans="3:8" x14ac:dyDescent="0.3">
      <c r="C1387" s="59"/>
      <c r="D1387" s="26"/>
      <c r="E1387" s="52"/>
      <c r="F1387" s="52"/>
      <c r="G1387" s="52"/>
      <c r="H1387" s="52"/>
    </row>
    <row r="1388" spans="3:8" x14ac:dyDescent="0.3">
      <c r="C1388" s="59"/>
      <c r="D1388" s="26"/>
      <c r="E1388" s="52"/>
      <c r="F1388" s="52"/>
      <c r="G1388" s="52"/>
      <c r="H1388" s="52"/>
    </row>
    <row r="1389" spans="3:8" x14ac:dyDescent="0.3">
      <c r="C1389" s="59"/>
      <c r="D1389" s="26"/>
      <c r="E1389" s="52"/>
      <c r="F1389" s="52"/>
      <c r="G1389" s="52"/>
      <c r="H1389" s="52"/>
    </row>
    <row r="1390" spans="3:8" x14ac:dyDescent="0.3">
      <c r="C1390" s="59"/>
      <c r="D1390" s="26"/>
      <c r="E1390" s="52"/>
      <c r="F1390" s="52"/>
      <c r="G1390" s="52"/>
      <c r="H1390" s="52"/>
    </row>
    <row r="1391" spans="3:8" x14ac:dyDescent="0.3">
      <c r="C1391" s="59"/>
      <c r="D1391" s="26"/>
      <c r="E1391" s="52"/>
      <c r="F1391" s="52"/>
      <c r="G1391" s="52"/>
      <c r="H1391" s="52"/>
    </row>
    <row r="1392" spans="3:8" x14ac:dyDescent="0.3">
      <c r="C1392" s="59"/>
      <c r="D1392" s="26"/>
      <c r="E1392" s="52"/>
      <c r="F1392" s="52"/>
      <c r="G1392" s="52"/>
      <c r="H1392" s="52"/>
    </row>
    <row r="1393" spans="3:8" x14ac:dyDescent="0.3">
      <c r="C1393" s="59"/>
      <c r="D1393" s="26"/>
      <c r="E1393" s="52"/>
      <c r="F1393" s="52"/>
      <c r="G1393" s="52"/>
      <c r="H1393" s="52"/>
    </row>
    <row r="1394" spans="3:8" x14ac:dyDescent="0.3">
      <c r="C1394" s="59"/>
      <c r="D1394" s="26"/>
      <c r="E1394" s="52"/>
      <c r="F1394" s="52"/>
      <c r="G1394" s="52"/>
      <c r="H1394" s="52"/>
    </row>
    <row r="1395" spans="3:8" x14ac:dyDescent="0.3">
      <c r="C1395" s="59"/>
      <c r="D1395" s="26"/>
      <c r="E1395" s="52"/>
      <c r="F1395" s="52"/>
      <c r="G1395" s="52"/>
      <c r="H1395" s="52"/>
    </row>
    <row r="1396" spans="3:8" x14ac:dyDescent="0.3">
      <c r="C1396" s="59"/>
      <c r="D1396" s="26"/>
      <c r="E1396" s="52"/>
      <c r="F1396" s="52"/>
      <c r="G1396" s="52"/>
      <c r="H1396" s="52"/>
    </row>
    <row r="1397" spans="3:8" x14ac:dyDescent="0.3">
      <c r="C1397" s="59"/>
      <c r="D1397" s="26"/>
      <c r="E1397" s="52"/>
      <c r="F1397" s="52"/>
      <c r="G1397" s="52"/>
      <c r="H1397" s="52"/>
    </row>
    <row r="1398" spans="3:8" x14ac:dyDescent="0.3">
      <c r="C1398" s="59"/>
      <c r="D1398" s="26"/>
      <c r="E1398" s="52"/>
      <c r="F1398" s="52"/>
      <c r="G1398" s="52"/>
      <c r="H1398" s="52"/>
    </row>
    <row r="1399" spans="3:8" x14ac:dyDescent="0.3">
      <c r="C1399" s="59"/>
      <c r="D1399" s="26"/>
      <c r="E1399" s="52"/>
      <c r="F1399" s="52"/>
      <c r="G1399" s="52"/>
      <c r="H1399" s="52"/>
    </row>
    <row r="1400" spans="3:8" x14ac:dyDescent="0.3">
      <c r="C1400" s="59"/>
      <c r="D1400" s="26"/>
      <c r="E1400" s="52"/>
      <c r="F1400" s="52"/>
      <c r="G1400" s="52"/>
      <c r="H1400" s="52"/>
    </row>
    <row r="1401" spans="3:8" x14ac:dyDescent="0.3">
      <c r="C1401" s="59"/>
      <c r="D1401" s="26"/>
      <c r="E1401" s="52"/>
      <c r="F1401" s="52"/>
      <c r="G1401" s="52"/>
      <c r="H1401" s="52"/>
    </row>
    <row r="1402" spans="3:8" x14ac:dyDescent="0.3">
      <c r="C1402" s="59"/>
      <c r="D1402" s="26"/>
      <c r="E1402" s="52"/>
      <c r="F1402" s="52"/>
      <c r="G1402" s="52"/>
      <c r="H1402" s="52"/>
    </row>
    <row r="1403" spans="3:8" x14ac:dyDescent="0.3">
      <c r="C1403" s="59"/>
      <c r="D1403" s="26"/>
      <c r="E1403" s="52"/>
      <c r="F1403" s="52"/>
      <c r="G1403" s="52"/>
      <c r="H1403" s="52"/>
    </row>
    <row r="1404" spans="3:8" x14ac:dyDescent="0.3">
      <c r="C1404" s="59"/>
      <c r="D1404" s="26"/>
      <c r="E1404" s="52"/>
      <c r="F1404" s="52"/>
      <c r="G1404" s="52"/>
      <c r="H1404" s="52"/>
    </row>
    <row r="1405" spans="3:8" x14ac:dyDescent="0.3">
      <c r="C1405" s="59"/>
      <c r="D1405" s="26"/>
      <c r="E1405" s="52"/>
      <c r="F1405" s="52"/>
      <c r="G1405" s="52"/>
      <c r="H1405" s="52"/>
    </row>
    <row r="1406" spans="3:8" x14ac:dyDescent="0.3">
      <c r="C1406" s="59"/>
      <c r="D1406" s="26"/>
      <c r="E1406" s="52"/>
      <c r="F1406" s="52"/>
      <c r="G1406" s="52"/>
      <c r="H1406" s="52"/>
    </row>
    <row r="1407" spans="3:8" x14ac:dyDescent="0.3">
      <c r="C1407" s="59"/>
      <c r="D1407" s="26"/>
      <c r="E1407" s="52"/>
      <c r="F1407" s="52"/>
      <c r="G1407" s="52"/>
      <c r="H1407" s="52"/>
    </row>
    <row r="1408" spans="3:8" x14ac:dyDescent="0.3">
      <c r="C1408" s="59"/>
      <c r="D1408" s="26"/>
      <c r="E1408" s="52"/>
      <c r="F1408" s="52"/>
      <c r="G1408" s="52"/>
      <c r="H1408" s="52"/>
    </row>
    <row r="1409" spans="3:8" x14ac:dyDescent="0.3">
      <c r="C1409" s="59"/>
      <c r="D1409" s="26"/>
      <c r="E1409" s="52"/>
      <c r="F1409" s="52"/>
      <c r="G1409" s="52"/>
      <c r="H1409" s="52"/>
    </row>
    <row r="1410" spans="3:8" x14ac:dyDescent="0.3">
      <c r="C1410" s="59"/>
      <c r="D1410" s="26"/>
      <c r="E1410" s="52"/>
      <c r="F1410" s="52"/>
      <c r="G1410" s="52"/>
      <c r="H1410" s="52"/>
    </row>
    <row r="1411" spans="3:8" x14ac:dyDescent="0.3">
      <c r="C1411" s="59"/>
      <c r="D1411" s="26"/>
      <c r="E1411" s="52"/>
      <c r="F1411" s="52"/>
      <c r="G1411" s="52"/>
      <c r="H1411" s="52"/>
    </row>
    <row r="1412" spans="3:8" x14ac:dyDescent="0.3">
      <c r="C1412" s="59"/>
      <c r="D1412" s="26"/>
      <c r="E1412" s="52"/>
      <c r="F1412" s="52"/>
      <c r="G1412" s="52"/>
      <c r="H1412" s="52"/>
    </row>
    <row r="1413" spans="3:8" x14ac:dyDescent="0.3">
      <c r="C1413" s="59"/>
      <c r="D1413" s="26"/>
      <c r="E1413" s="52"/>
      <c r="F1413" s="52"/>
      <c r="G1413" s="52"/>
      <c r="H1413" s="52"/>
    </row>
    <row r="1414" spans="3:8" x14ac:dyDescent="0.3">
      <c r="C1414" s="59"/>
      <c r="D1414" s="26"/>
      <c r="E1414" s="52"/>
      <c r="F1414" s="52"/>
      <c r="G1414" s="52"/>
      <c r="H1414" s="52"/>
    </row>
    <row r="1415" spans="3:8" x14ac:dyDescent="0.3">
      <c r="C1415" s="59"/>
      <c r="D1415" s="26"/>
      <c r="E1415" s="52"/>
      <c r="F1415" s="52"/>
      <c r="G1415" s="52"/>
      <c r="H1415" s="52"/>
    </row>
    <row r="1416" spans="3:8" x14ac:dyDescent="0.3">
      <c r="C1416" s="59"/>
      <c r="D1416" s="26"/>
      <c r="E1416" s="52"/>
      <c r="F1416" s="52"/>
      <c r="G1416" s="52"/>
      <c r="H1416" s="52"/>
    </row>
    <row r="1417" spans="3:8" x14ac:dyDescent="0.3">
      <c r="C1417" s="59"/>
      <c r="D1417" s="26"/>
      <c r="E1417" s="52"/>
      <c r="F1417" s="52"/>
      <c r="G1417" s="52"/>
      <c r="H1417" s="52"/>
    </row>
    <row r="1418" spans="3:8" x14ac:dyDescent="0.3">
      <c r="C1418" s="59"/>
      <c r="D1418" s="26"/>
      <c r="E1418" s="52"/>
      <c r="F1418" s="52"/>
      <c r="G1418" s="52"/>
      <c r="H1418" s="52"/>
    </row>
    <row r="1419" spans="3:8" x14ac:dyDescent="0.3">
      <c r="C1419" s="59"/>
      <c r="D1419" s="26"/>
      <c r="E1419" s="52"/>
      <c r="F1419" s="52"/>
      <c r="G1419" s="52"/>
      <c r="H1419" s="52"/>
    </row>
    <row r="1420" spans="3:8" x14ac:dyDescent="0.3">
      <c r="C1420" s="59"/>
      <c r="D1420" s="26"/>
      <c r="E1420" s="52"/>
      <c r="F1420" s="52"/>
      <c r="G1420" s="52"/>
      <c r="H1420" s="52"/>
    </row>
    <row r="1421" spans="3:8" x14ac:dyDescent="0.3">
      <c r="C1421" s="59"/>
      <c r="D1421" s="26"/>
      <c r="E1421" s="52"/>
      <c r="F1421" s="52"/>
      <c r="G1421" s="52"/>
      <c r="H1421" s="52"/>
    </row>
    <row r="1422" spans="3:8" x14ac:dyDescent="0.3">
      <c r="C1422" s="59"/>
      <c r="D1422" s="26"/>
      <c r="E1422" s="52"/>
      <c r="F1422" s="52"/>
      <c r="G1422" s="52"/>
      <c r="H1422" s="52"/>
    </row>
    <row r="1423" spans="3:8" x14ac:dyDescent="0.3">
      <c r="C1423" s="59"/>
      <c r="D1423" s="26"/>
      <c r="E1423" s="52"/>
      <c r="F1423" s="52"/>
      <c r="G1423" s="52"/>
      <c r="H1423" s="52"/>
    </row>
    <row r="1424" spans="3:8" x14ac:dyDescent="0.3">
      <c r="C1424" s="59"/>
      <c r="D1424" s="26"/>
      <c r="E1424" s="52"/>
      <c r="F1424" s="52"/>
      <c r="G1424" s="52"/>
      <c r="H1424" s="52"/>
    </row>
    <row r="1425" spans="3:8" x14ac:dyDescent="0.3">
      <c r="C1425" s="59"/>
      <c r="D1425" s="26"/>
      <c r="E1425" s="52"/>
      <c r="F1425" s="52"/>
      <c r="G1425" s="52"/>
      <c r="H1425" s="52"/>
    </row>
    <row r="1426" spans="3:8" x14ac:dyDescent="0.3">
      <c r="C1426" s="59"/>
      <c r="D1426" s="26"/>
      <c r="E1426" s="52"/>
      <c r="F1426" s="52"/>
      <c r="G1426" s="52"/>
      <c r="H1426" s="52"/>
    </row>
    <row r="1427" spans="3:8" x14ac:dyDescent="0.3">
      <c r="C1427" s="59"/>
      <c r="D1427" s="26"/>
      <c r="E1427" s="52"/>
      <c r="F1427" s="52"/>
      <c r="G1427" s="52"/>
      <c r="H1427" s="52"/>
    </row>
    <row r="1428" spans="3:8" x14ac:dyDescent="0.3">
      <c r="C1428" s="59"/>
      <c r="D1428" s="26"/>
      <c r="E1428" s="52"/>
      <c r="F1428" s="52"/>
      <c r="G1428" s="52"/>
      <c r="H1428" s="52"/>
    </row>
    <row r="1429" spans="3:8" x14ac:dyDescent="0.3">
      <c r="C1429" s="59"/>
      <c r="D1429" s="26"/>
      <c r="E1429" s="52"/>
      <c r="F1429" s="52"/>
      <c r="G1429" s="52"/>
      <c r="H1429" s="52"/>
    </row>
    <row r="1430" spans="3:8" x14ac:dyDescent="0.3">
      <c r="C1430" s="59"/>
      <c r="D1430" s="26"/>
      <c r="E1430" s="52"/>
      <c r="F1430" s="52"/>
      <c r="G1430" s="52"/>
      <c r="H1430" s="52"/>
    </row>
    <row r="1431" spans="3:8" x14ac:dyDescent="0.3">
      <c r="C1431" s="59"/>
      <c r="D1431" s="26"/>
      <c r="E1431" s="52"/>
      <c r="F1431" s="52"/>
      <c r="G1431" s="52"/>
      <c r="H1431" s="52"/>
    </row>
    <row r="1432" spans="3:8" x14ac:dyDescent="0.3">
      <c r="C1432" s="59"/>
      <c r="D1432" s="26"/>
      <c r="E1432" s="52"/>
      <c r="F1432" s="52"/>
      <c r="G1432" s="52"/>
      <c r="H1432" s="52"/>
    </row>
    <row r="1433" spans="3:8" x14ac:dyDescent="0.3">
      <c r="C1433" s="59"/>
      <c r="D1433" s="26"/>
      <c r="E1433" s="52"/>
      <c r="F1433" s="52"/>
      <c r="G1433" s="52"/>
      <c r="H1433" s="52"/>
    </row>
    <row r="1434" spans="3:8" x14ac:dyDescent="0.3">
      <c r="C1434" s="59"/>
      <c r="D1434" s="26"/>
      <c r="E1434" s="52"/>
      <c r="F1434" s="52"/>
      <c r="G1434" s="52"/>
      <c r="H1434" s="52"/>
    </row>
    <row r="1435" spans="3:8" x14ac:dyDescent="0.3">
      <c r="C1435" s="59"/>
      <c r="D1435" s="26"/>
      <c r="E1435" s="52"/>
      <c r="F1435" s="52"/>
      <c r="G1435" s="52"/>
      <c r="H1435" s="52"/>
    </row>
    <row r="1436" spans="3:8" x14ac:dyDescent="0.3">
      <c r="C1436" s="59"/>
      <c r="D1436" s="26"/>
      <c r="E1436" s="52"/>
      <c r="F1436" s="52"/>
      <c r="G1436" s="52"/>
      <c r="H1436" s="52"/>
    </row>
    <row r="1437" spans="3:8" x14ac:dyDescent="0.3">
      <c r="C1437" s="59"/>
      <c r="D1437" s="26"/>
      <c r="E1437" s="52"/>
      <c r="F1437" s="52"/>
      <c r="G1437" s="52"/>
      <c r="H1437" s="52"/>
    </row>
    <row r="1438" spans="3:8" x14ac:dyDescent="0.3">
      <c r="C1438" s="59"/>
      <c r="D1438" s="26"/>
      <c r="E1438" s="52"/>
      <c r="F1438" s="52"/>
      <c r="G1438" s="52"/>
      <c r="H1438" s="52"/>
    </row>
    <row r="1439" spans="3:8" x14ac:dyDescent="0.3">
      <c r="C1439" s="59"/>
      <c r="D1439" s="26"/>
      <c r="E1439" s="52"/>
      <c r="F1439" s="52"/>
      <c r="G1439" s="52"/>
      <c r="H1439" s="52"/>
    </row>
    <row r="1440" spans="3:8" x14ac:dyDescent="0.3">
      <c r="C1440" s="59"/>
      <c r="D1440" s="26"/>
      <c r="E1440" s="52"/>
      <c r="F1440" s="52"/>
      <c r="G1440" s="52"/>
      <c r="H1440" s="52"/>
    </row>
    <row r="1441" spans="3:8" x14ac:dyDescent="0.3">
      <c r="C1441" s="59"/>
      <c r="D1441" s="26"/>
      <c r="E1441" s="52"/>
      <c r="F1441" s="52"/>
      <c r="G1441" s="52"/>
      <c r="H1441" s="52"/>
    </row>
    <row r="1442" spans="3:8" x14ac:dyDescent="0.3">
      <c r="C1442" s="59"/>
      <c r="D1442" s="26"/>
      <c r="E1442" s="52"/>
      <c r="F1442" s="52"/>
      <c r="G1442" s="52"/>
      <c r="H1442" s="52"/>
    </row>
    <row r="1443" spans="3:8" x14ac:dyDescent="0.3">
      <c r="C1443" s="59"/>
      <c r="D1443" s="26"/>
      <c r="E1443" s="52"/>
      <c r="F1443" s="52"/>
      <c r="G1443" s="52"/>
      <c r="H1443" s="52"/>
    </row>
    <row r="1444" spans="3:8" x14ac:dyDescent="0.3">
      <c r="C1444" s="59"/>
      <c r="D1444" s="26"/>
      <c r="E1444" s="52"/>
      <c r="F1444" s="52"/>
      <c r="G1444" s="52"/>
      <c r="H1444" s="52"/>
    </row>
    <row r="1445" spans="3:8" x14ac:dyDescent="0.3">
      <c r="C1445" s="59"/>
      <c r="D1445" s="26"/>
      <c r="E1445" s="52"/>
      <c r="F1445" s="52"/>
      <c r="G1445" s="52"/>
      <c r="H1445" s="52"/>
    </row>
    <row r="1446" spans="3:8" x14ac:dyDescent="0.3">
      <c r="C1446" s="59"/>
      <c r="D1446" s="26"/>
      <c r="E1446" s="52"/>
      <c r="F1446" s="52"/>
      <c r="G1446" s="52"/>
      <c r="H1446" s="52"/>
    </row>
    <row r="1447" spans="3:8" x14ac:dyDescent="0.3">
      <c r="C1447" s="59"/>
      <c r="D1447" s="26"/>
      <c r="E1447" s="52"/>
      <c r="F1447" s="52"/>
      <c r="G1447" s="52"/>
      <c r="H1447" s="52"/>
    </row>
    <row r="1448" spans="3:8" x14ac:dyDescent="0.3">
      <c r="C1448" s="59"/>
      <c r="D1448" s="26"/>
      <c r="E1448" s="52"/>
      <c r="F1448" s="52"/>
      <c r="G1448" s="52"/>
      <c r="H1448" s="52"/>
    </row>
    <row r="1449" spans="3:8" x14ac:dyDescent="0.3">
      <c r="C1449" s="59"/>
      <c r="D1449" s="26"/>
      <c r="E1449" s="52"/>
      <c r="F1449" s="52"/>
      <c r="G1449" s="52"/>
      <c r="H1449" s="52"/>
    </row>
    <row r="1450" spans="3:8" x14ac:dyDescent="0.3">
      <c r="C1450" s="59"/>
      <c r="D1450" s="26"/>
      <c r="E1450" s="52"/>
      <c r="F1450" s="52"/>
      <c r="G1450" s="52"/>
      <c r="H1450" s="52"/>
    </row>
    <row r="1451" spans="3:8" x14ac:dyDescent="0.3">
      <c r="C1451" s="59"/>
      <c r="D1451" s="26"/>
      <c r="E1451" s="52"/>
      <c r="F1451" s="52"/>
      <c r="G1451" s="52"/>
      <c r="H1451" s="52"/>
    </row>
    <row r="1452" spans="3:8" x14ac:dyDescent="0.3">
      <c r="C1452" s="59"/>
      <c r="D1452" s="26"/>
      <c r="E1452" s="52"/>
      <c r="F1452" s="52"/>
      <c r="G1452" s="52"/>
      <c r="H1452" s="52"/>
    </row>
    <row r="1453" spans="3:8" x14ac:dyDescent="0.3">
      <c r="C1453" s="59"/>
      <c r="D1453" s="26"/>
      <c r="E1453" s="52"/>
      <c r="F1453" s="52"/>
      <c r="G1453" s="52"/>
      <c r="H1453" s="52"/>
    </row>
    <row r="1454" spans="3:8" x14ac:dyDescent="0.3">
      <c r="C1454" s="59"/>
      <c r="D1454" s="26"/>
      <c r="E1454" s="52"/>
      <c r="F1454" s="52"/>
      <c r="G1454" s="52"/>
      <c r="H1454" s="52"/>
    </row>
    <row r="1455" spans="3:8" x14ac:dyDescent="0.3">
      <c r="C1455" s="59"/>
      <c r="D1455" s="26"/>
      <c r="E1455" s="52"/>
      <c r="F1455" s="52"/>
      <c r="G1455" s="52"/>
      <c r="H1455" s="52"/>
    </row>
    <row r="1456" spans="3:8" x14ac:dyDescent="0.3">
      <c r="C1456" s="59"/>
      <c r="D1456" s="26"/>
      <c r="E1456" s="52"/>
      <c r="F1456" s="52"/>
      <c r="G1456" s="52"/>
      <c r="H1456" s="52"/>
    </row>
    <row r="1457" spans="3:8" x14ac:dyDescent="0.3">
      <c r="C1457" s="59"/>
      <c r="D1457" s="26"/>
      <c r="E1457" s="52"/>
      <c r="F1457" s="52"/>
      <c r="G1457" s="52"/>
      <c r="H1457" s="52"/>
    </row>
    <row r="1458" spans="3:8" x14ac:dyDescent="0.3">
      <c r="C1458" s="59"/>
      <c r="D1458" s="26"/>
      <c r="E1458" s="52"/>
      <c r="F1458" s="52"/>
      <c r="G1458" s="52"/>
      <c r="H1458" s="52"/>
    </row>
    <row r="1459" spans="3:8" x14ac:dyDescent="0.3">
      <c r="C1459" s="59"/>
      <c r="D1459" s="26"/>
      <c r="E1459" s="52"/>
      <c r="F1459" s="52"/>
      <c r="G1459" s="52"/>
      <c r="H1459" s="52"/>
    </row>
    <row r="1460" spans="3:8" x14ac:dyDescent="0.3">
      <c r="C1460" s="59"/>
      <c r="D1460" s="26"/>
      <c r="E1460" s="52"/>
      <c r="F1460" s="52"/>
      <c r="G1460" s="52"/>
      <c r="H1460" s="52"/>
    </row>
    <row r="1461" spans="3:8" x14ac:dyDescent="0.3">
      <c r="C1461" s="59"/>
      <c r="D1461" s="26"/>
      <c r="E1461" s="52"/>
      <c r="F1461" s="52"/>
      <c r="G1461" s="52"/>
      <c r="H1461" s="52"/>
    </row>
    <row r="1462" spans="3:8" x14ac:dyDescent="0.3">
      <c r="C1462" s="59"/>
      <c r="D1462" s="26"/>
      <c r="E1462" s="52"/>
      <c r="F1462" s="52"/>
      <c r="G1462" s="52"/>
      <c r="H1462" s="52"/>
    </row>
    <row r="1463" spans="3:8" x14ac:dyDescent="0.3">
      <c r="C1463" s="59"/>
      <c r="D1463" s="26"/>
      <c r="E1463" s="52"/>
      <c r="F1463" s="52"/>
      <c r="G1463" s="52"/>
      <c r="H1463" s="52"/>
    </row>
    <row r="1464" spans="3:8" x14ac:dyDescent="0.3">
      <c r="C1464" s="59"/>
      <c r="D1464" s="26"/>
      <c r="E1464" s="52"/>
      <c r="F1464" s="52"/>
      <c r="G1464" s="52"/>
      <c r="H1464" s="52"/>
    </row>
    <row r="1465" spans="3:8" x14ac:dyDescent="0.3">
      <c r="C1465" s="59"/>
      <c r="D1465" s="26"/>
      <c r="E1465" s="52"/>
      <c r="F1465" s="52"/>
      <c r="G1465" s="52"/>
      <c r="H1465" s="52"/>
    </row>
    <row r="1466" spans="3:8" x14ac:dyDescent="0.3">
      <c r="C1466" s="59"/>
      <c r="D1466" s="26"/>
      <c r="E1466" s="52"/>
      <c r="F1466" s="52"/>
      <c r="G1466" s="52"/>
      <c r="H1466" s="52"/>
    </row>
    <row r="1467" spans="3:8" x14ac:dyDescent="0.3">
      <c r="C1467" s="59"/>
      <c r="D1467" s="26"/>
      <c r="E1467" s="52"/>
      <c r="F1467" s="52"/>
      <c r="G1467" s="52"/>
      <c r="H1467" s="52"/>
    </row>
    <row r="1468" spans="3:8" x14ac:dyDescent="0.3">
      <c r="C1468" s="59"/>
      <c r="D1468" s="26"/>
      <c r="E1468" s="52"/>
      <c r="F1468" s="52"/>
      <c r="G1468" s="52"/>
      <c r="H1468" s="52"/>
    </row>
    <row r="1469" spans="3:8" x14ac:dyDescent="0.3">
      <c r="C1469" s="59"/>
      <c r="D1469" s="26"/>
      <c r="E1469" s="52"/>
      <c r="F1469" s="52"/>
      <c r="G1469" s="52"/>
      <c r="H1469" s="52"/>
    </row>
    <row r="1470" spans="3:8" x14ac:dyDescent="0.3">
      <c r="C1470" s="59"/>
      <c r="D1470" s="26"/>
      <c r="E1470" s="52"/>
      <c r="F1470" s="52"/>
      <c r="G1470" s="52"/>
      <c r="H1470" s="52"/>
    </row>
    <row r="1471" spans="3:8" x14ac:dyDescent="0.3">
      <c r="C1471" s="59"/>
      <c r="D1471" s="26"/>
      <c r="E1471" s="52"/>
      <c r="F1471" s="52"/>
      <c r="G1471" s="52"/>
      <c r="H1471" s="52"/>
    </row>
    <row r="1472" spans="3:8" x14ac:dyDescent="0.3">
      <c r="C1472" s="59"/>
      <c r="D1472" s="26"/>
      <c r="E1472" s="52"/>
      <c r="F1472" s="52"/>
      <c r="G1472" s="52"/>
      <c r="H1472" s="52"/>
    </row>
    <row r="1473" spans="3:8" x14ac:dyDescent="0.3">
      <c r="C1473" s="59"/>
      <c r="D1473" s="26"/>
      <c r="E1473" s="52"/>
      <c r="F1473" s="52"/>
      <c r="G1473" s="52"/>
      <c r="H1473" s="52"/>
    </row>
    <row r="1474" spans="3:8" x14ac:dyDescent="0.3">
      <c r="C1474" s="59"/>
      <c r="D1474" s="26"/>
      <c r="E1474" s="52"/>
      <c r="F1474" s="52"/>
      <c r="G1474" s="52"/>
      <c r="H1474" s="52"/>
    </row>
    <row r="1475" spans="3:8" x14ac:dyDescent="0.3">
      <c r="C1475" s="59"/>
      <c r="D1475" s="26"/>
      <c r="E1475" s="52"/>
      <c r="F1475" s="52"/>
      <c r="G1475" s="52"/>
      <c r="H1475" s="52"/>
    </row>
    <row r="1476" spans="3:8" x14ac:dyDescent="0.3">
      <c r="C1476" s="59"/>
      <c r="D1476" s="26"/>
      <c r="E1476" s="52"/>
      <c r="F1476" s="52"/>
      <c r="G1476" s="52"/>
      <c r="H1476" s="52"/>
    </row>
    <row r="1477" spans="3:8" x14ac:dyDescent="0.3">
      <c r="C1477" s="59"/>
      <c r="D1477" s="26"/>
      <c r="E1477" s="52"/>
      <c r="F1477" s="52"/>
      <c r="G1477" s="52"/>
      <c r="H1477" s="52"/>
    </row>
    <row r="1478" spans="3:8" x14ac:dyDescent="0.3">
      <c r="C1478" s="59"/>
      <c r="D1478" s="26"/>
      <c r="E1478" s="52"/>
      <c r="F1478" s="52"/>
      <c r="G1478" s="52"/>
      <c r="H1478" s="52"/>
    </row>
    <row r="1479" spans="3:8" x14ac:dyDescent="0.3">
      <c r="C1479" s="59"/>
      <c r="D1479" s="26"/>
      <c r="E1479" s="52"/>
      <c r="F1479" s="52"/>
      <c r="G1479" s="52"/>
      <c r="H1479" s="52"/>
    </row>
    <row r="1480" spans="3:8" x14ac:dyDescent="0.3">
      <c r="C1480" s="59"/>
      <c r="D1480" s="26"/>
      <c r="E1480" s="52"/>
      <c r="F1480" s="52"/>
      <c r="G1480" s="52"/>
      <c r="H1480" s="52"/>
    </row>
    <row r="1481" spans="3:8" x14ac:dyDescent="0.3">
      <c r="C1481" s="59"/>
      <c r="D1481" s="26"/>
      <c r="E1481" s="52"/>
      <c r="F1481" s="52"/>
      <c r="G1481" s="52"/>
      <c r="H1481" s="52"/>
    </row>
    <row r="1482" spans="3:8" x14ac:dyDescent="0.3">
      <c r="C1482" s="59"/>
      <c r="D1482" s="26"/>
      <c r="E1482" s="52"/>
      <c r="F1482" s="52"/>
      <c r="G1482" s="52"/>
      <c r="H1482" s="52"/>
    </row>
    <row r="1483" spans="3:8" x14ac:dyDescent="0.3">
      <c r="C1483" s="59"/>
      <c r="D1483" s="26"/>
      <c r="E1483" s="52"/>
      <c r="F1483" s="52"/>
      <c r="G1483" s="52"/>
      <c r="H1483" s="52"/>
    </row>
    <row r="1484" spans="3:8" x14ac:dyDescent="0.3">
      <c r="C1484" s="59"/>
      <c r="D1484" s="26"/>
      <c r="E1484" s="52"/>
      <c r="F1484" s="52"/>
      <c r="G1484" s="52"/>
      <c r="H1484" s="52"/>
    </row>
    <row r="1485" spans="3:8" x14ac:dyDescent="0.3">
      <c r="C1485" s="59"/>
      <c r="D1485" s="26"/>
      <c r="E1485" s="52"/>
      <c r="F1485" s="52"/>
      <c r="G1485" s="52"/>
      <c r="H1485" s="52"/>
    </row>
    <row r="1486" spans="3:8" x14ac:dyDescent="0.3">
      <c r="C1486" s="59"/>
      <c r="D1486" s="26"/>
      <c r="E1486" s="52"/>
      <c r="F1486" s="52"/>
      <c r="G1486" s="52"/>
      <c r="H1486" s="52"/>
    </row>
    <row r="1487" spans="3:8" x14ac:dyDescent="0.3">
      <c r="C1487" s="59"/>
      <c r="D1487" s="26"/>
      <c r="E1487" s="52"/>
      <c r="F1487" s="52"/>
      <c r="G1487" s="52"/>
      <c r="H1487" s="52"/>
    </row>
    <row r="1488" spans="3:8" x14ac:dyDescent="0.3">
      <c r="C1488" s="59"/>
      <c r="D1488" s="26"/>
      <c r="E1488" s="52"/>
      <c r="F1488" s="52"/>
      <c r="G1488" s="52"/>
      <c r="H1488" s="52"/>
    </row>
    <row r="1489" spans="3:8" x14ac:dyDescent="0.3">
      <c r="C1489" s="59"/>
      <c r="D1489" s="26"/>
      <c r="E1489" s="52"/>
      <c r="F1489" s="52"/>
      <c r="G1489" s="52"/>
      <c r="H1489" s="52"/>
    </row>
    <row r="1490" spans="3:8" x14ac:dyDescent="0.3">
      <c r="C1490" s="59"/>
      <c r="D1490" s="26"/>
      <c r="E1490" s="52"/>
      <c r="F1490" s="52"/>
      <c r="G1490" s="52"/>
      <c r="H1490" s="52"/>
    </row>
    <row r="1491" spans="3:8" x14ac:dyDescent="0.3">
      <c r="C1491" s="59"/>
      <c r="D1491" s="26"/>
      <c r="E1491" s="52"/>
      <c r="F1491" s="52"/>
      <c r="G1491" s="52"/>
      <c r="H1491" s="52"/>
    </row>
    <row r="1492" spans="3:8" x14ac:dyDescent="0.3">
      <c r="C1492" s="59"/>
      <c r="D1492" s="26"/>
      <c r="E1492" s="52"/>
      <c r="F1492" s="52"/>
      <c r="G1492" s="52"/>
      <c r="H1492" s="52"/>
    </row>
    <row r="1493" spans="3:8" x14ac:dyDescent="0.3">
      <c r="C1493" s="59"/>
      <c r="D1493" s="26"/>
      <c r="E1493" s="52"/>
      <c r="F1493" s="52"/>
      <c r="G1493" s="52"/>
      <c r="H1493" s="52"/>
    </row>
    <row r="1494" spans="3:8" x14ac:dyDescent="0.3">
      <c r="C1494" s="59"/>
      <c r="D1494" s="26"/>
      <c r="E1494" s="52"/>
      <c r="F1494" s="52"/>
      <c r="G1494" s="52"/>
      <c r="H1494" s="52"/>
    </row>
    <row r="1495" spans="3:8" x14ac:dyDescent="0.3">
      <c r="C1495" s="59"/>
      <c r="D1495" s="26"/>
      <c r="E1495" s="52"/>
      <c r="F1495" s="52"/>
      <c r="G1495" s="52"/>
      <c r="H1495" s="52"/>
    </row>
    <row r="1496" spans="3:8" x14ac:dyDescent="0.3">
      <c r="C1496" s="59"/>
      <c r="D1496" s="26"/>
      <c r="E1496" s="52"/>
      <c r="F1496" s="52"/>
      <c r="G1496" s="52"/>
      <c r="H1496" s="52"/>
    </row>
    <row r="1497" spans="3:8" x14ac:dyDescent="0.3">
      <c r="C1497" s="59"/>
      <c r="D1497" s="26"/>
      <c r="E1497" s="52"/>
      <c r="F1497" s="52"/>
      <c r="G1497" s="52"/>
      <c r="H1497" s="52"/>
    </row>
    <row r="1498" spans="3:8" x14ac:dyDescent="0.3">
      <c r="C1498" s="59"/>
      <c r="D1498" s="26"/>
      <c r="E1498" s="52"/>
      <c r="F1498" s="52"/>
      <c r="G1498" s="52"/>
      <c r="H1498" s="52"/>
    </row>
    <row r="1499" spans="3:8" x14ac:dyDescent="0.3">
      <c r="C1499" s="59"/>
      <c r="D1499" s="26"/>
      <c r="E1499" s="52"/>
      <c r="F1499" s="52"/>
      <c r="G1499" s="52"/>
      <c r="H1499" s="52"/>
    </row>
    <row r="1500" spans="3:8" x14ac:dyDescent="0.3">
      <c r="C1500" s="59"/>
      <c r="D1500" s="26"/>
      <c r="E1500" s="52"/>
      <c r="F1500" s="52"/>
      <c r="G1500" s="52"/>
      <c r="H1500" s="52"/>
    </row>
    <row r="1501" spans="3:8" x14ac:dyDescent="0.3">
      <c r="C1501" s="59"/>
      <c r="D1501" s="26"/>
      <c r="E1501" s="52"/>
      <c r="F1501" s="52"/>
      <c r="G1501" s="52"/>
      <c r="H1501" s="52"/>
    </row>
    <row r="1502" spans="3:8" x14ac:dyDescent="0.3">
      <c r="C1502" s="59"/>
      <c r="D1502" s="26"/>
      <c r="E1502" s="52"/>
      <c r="F1502" s="52"/>
      <c r="G1502" s="52"/>
      <c r="H1502" s="52"/>
    </row>
    <row r="1503" spans="3:8" x14ac:dyDescent="0.3">
      <c r="C1503" s="59"/>
      <c r="D1503" s="26"/>
      <c r="E1503" s="52"/>
      <c r="F1503" s="52"/>
      <c r="G1503" s="52"/>
      <c r="H1503" s="52"/>
    </row>
    <row r="1504" spans="3:8" x14ac:dyDescent="0.3">
      <c r="C1504" s="59"/>
      <c r="D1504" s="26"/>
      <c r="E1504" s="52"/>
      <c r="F1504" s="52"/>
      <c r="G1504" s="52"/>
      <c r="H1504" s="52"/>
    </row>
    <row r="1505" spans="3:8" x14ac:dyDescent="0.3">
      <c r="C1505" s="59"/>
      <c r="D1505" s="26"/>
      <c r="E1505" s="52"/>
      <c r="F1505" s="52"/>
      <c r="G1505" s="52"/>
      <c r="H1505" s="52"/>
    </row>
    <row r="1506" spans="3:8" x14ac:dyDescent="0.3">
      <c r="C1506" s="59"/>
      <c r="D1506" s="26"/>
      <c r="E1506" s="52"/>
      <c r="F1506" s="52"/>
      <c r="G1506" s="52"/>
      <c r="H1506" s="52"/>
    </row>
    <row r="1507" spans="3:8" x14ac:dyDescent="0.3">
      <c r="C1507" s="59"/>
      <c r="D1507" s="26"/>
      <c r="E1507" s="52"/>
      <c r="F1507" s="52"/>
      <c r="G1507" s="52"/>
      <c r="H1507" s="52"/>
    </row>
    <row r="1508" spans="3:8" x14ac:dyDescent="0.3">
      <c r="C1508" s="59"/>
      <c r="D1508" s="26"/>
      <c r="E1508" s="52"/>
      <c r="F1508" s="52"/>
      <c r="G1508" s="52"/>
      <c r="H1508" s="52"/>
    </row>
    <row r="1509" spans="3:8" x14ac:dyDescent="0.3">
      <c r="C1509" s="59"/>
      <c r="D1509" s="26"/>
      <c r="E1509" s="52"/>
      <c r="F1509" s="52"/>
      <c r="G1509" s="52"/>
      <c r="H1509" s="52"/>
    </row>
    <row r="1510" spans="3:8" x14ac:dyDescent="0.3">
      <c r="C1510" s="59"/>
      <c r="D1510" s="26"/>
      <c r="E1510" s="52"/>
      <c r="F1510" s="52"/>
      <c r="G1510" s="52"/>
      <c r="H1510" s="52"/>
    </row>
    <row r="1511" spans="3:8" x14ac:dyDescent="0.3">
      <c r="C1511" s="59"/>
      <c r="D1511" s="26"/>
      <c r="E1511" s="52"/>
      <c r="F1511" s="52"/>
      <c r="G1511" s="52"/>
      <c r="H1511" s="52"/>
    </row>
    <row r="1512" spans="3:8" x14ac:dyDescent="0.3">
      <c r="C1512" s="59"/>
      <c r="D1512" s="26"/>
      <c r="E1512" s="52"/>
      <c r="F1512" s="52"/>
      <c r="G1512" s="52"/>
      <c r="H1512" s="52"/>
    </row>
    <row r="1513" spans="3:8" x14ac:dyDescent="0.3">
      <c r="C1513" s="59"/>
      <c r="D1513" s="26"/>
      <c r="E1513" s="52"/>
      <c r="F1513" s="52"/>
      <c r="G1513" s="52"/>
      <c r="H1513" s="52"/>
    </row>
    <row r="1514" spans="3:8" x14ac:dyDescent="0.3">
      <c r="C1514" s="59"/>
      <c r="D1514" s="26"/>
      <c r="E1514" s="52"/>
      <c r="F1514" s="52"/>
      <c r="G1514" s="52"/>
      <c r="H1514" s="52"/>
    </row>
    <row r="1515" spans="3:8" x14ac:dyDescent="0.3">
      <c r="C1515" s="59"/>
      <c r="D1515" s="26"/>
      <c r="E1515" s="52"/>
      <c r="F1515" s="52"/>
      <c r="G1515" s="52"/>
      <c r="H1515" s="52"/>
    </row>
    <row r="1516" spans="3:8" x14ac:dyDescent="0.3">
      <c r="C1516" s="59"/>
      <c r="D1516" s="26"/>
      <c r="E1516" s="52"/>
      <c r="F1516" s="52"/>
      <c r="G1516" s="52"/>
      <c r="H1516" s="52"/>
    </row>
    <row r="1517" spans="3:8" x14ac:dyDescent="0.3">
      <c r="C1517" s="59"/>
      <c r="D1517" s="26"/>
      <c r="E1517" s="52"/>
      <c r="F1517" s="52"/>
      <c r="G1517" s="52"/>
      <c r="H1517" s="52"/>
    </row>
    <row r="1518" spans="3:8" x14ac:dyDescent="0.3">
      <c r="C1518" s="59"/>
      <c r="D1518" s="26"/>
      <c r="E1518" s="52"/>
      <c r="F1518" s="52"/>
      <c r="G1518" s="52"/>
      <c r="H1518" s="52"/>
    </row>
    <row r="1519" spans="3:8" x14ac:dyDescent="0.3">
      <c r="C1519" s="59"/>
      <c r="D1519" s="26"/>
      <c r="E1519" s="52"/>
      <c r="F1519" s="52"/>
      <c r="G1519" s="52"/>
      <c r="H1519" s="52"/>
    </row>
    <row r="1520" spans="3:8" x14ac:dyDescent="0.3">
      <c r="C1520" s="59"/>
      <c r="D1520" s="26"/>
      <c r="E1520" s="52"/>
      <c r="F1520" s="52"/>
      <c r="G1520" s="52"/>
      <c r="H1520" s="52"/>
    </row>
    <row r="1521" spans="3:8" x14ac:dyDescent="0.3">
      <c r="C1521" s="59"/>
      <c r="D1521" s="26"/>
      <c r="E1521" s="52"/>
      <c r="F1521" s="52"/>
      <c r="G1521" s="52"/>
      <c r="H1521" s="52"/>
    </row>
    <row r="1522" spans="3:8" x14ac:dyDescent="0.3">
      <c r="C1522" s="59"/>
      <c r="D1522" s="26"/>
      <c r="E1522" s="52"/>
      <c r="F1522" s="52"/>
      <c r="G1522" s="52"/>
      <c r="H1522" s="52"/>
    </row>
    <row r="1523" spans="3:8" x14ac:dyDescent="0.3">
      <c r="C1523" s="59"/>
      <c r="D1523" s="26"/>
      <c r="E1523" s="52"/>
      <c r="F1523" s="52"/>
      <c r="G1523" s="52"/>
      <c r="H1523" s="52"/>
    </row>
    <row r="1524" spans="3:8" x14ac:dyDescent="0.3">
      <c r="C1524" s="59"/>
      <c r="D1524" s="26"/>
      <c r="E1524" s="52"/>
      <c r="F1524" s="52"/>
      <c r="G1524" s="52"/>
      <c r="H1524" s="52"/>
    </row>
    <row r="1525" spans="3:8" x14ac:dyDescent="0.3">
      <c r="C1525" s="59"/>
      <c r="D1525" s="26"/>
      <c r="E1525" s="52"/>
      <c r="F1525" s="52"/>
      <c r="G1525" s="52"/>
      <c r="H1525" s="52"/>
    </row>
    <row r="1526" spans="3:8" x14ac:dyDescent="0.3">
      <c r="C1526" s="59"/>
      <c r="D1526" s="26"/>
      <c r="E1526" s="52"/>
      <c r="F1526" s="52"/>
      <c r="G1526" s="52"/>
      <c r="H1526" s="52"/>
    </row>
    <row r="1527" spans="3:8" x14ac:dyDescent="0.3">
      <c r="C1527" s="59"/>
      <c r="D1527" s="26"/>
      <c r="E1527" s="52"/>
      <c r="F1527" s="52"/>
      <c r="G1527" s="52"/>
      <c r="H1527" s="52"/>
    </row>
    <row r="1528" spans="3:8" x14ac:dyDescent="0.3">
      <c r="C1528" s="59"/>
      <c r="D1528" s="26"/>
      <c r="E1528" s="52"/>
      <c r="F1528" s="52"/>
      <c r="G1528" s="52"/>
      <c r="H1528" s="52"/>
    </row>
    <row r="1529" spans="3:8" x14ac:dyDescent="0.3">
      <c r="C1529" s="59"/>
      <c r="D1529" s="26"/>
      <c r="E1529" s="52"/>
      <c r="F1529" s="52"/>
      <c r="G1529" s="52"/>
      <c r="H1529" s="52"/>
    </row>
    <row r="1530" spans="3:8" x14ac:dyDescent="0.3">
      <c r="C1530" s="59"/>
      <c r="D1530" s="26"/>
      <c r="E1530" s="52"/>
      <c r="F1530" s="52"/>
      <c r="G1530" s="52"/>
      <c r="H1530" s="52"/>
    </row>
    <row r="1531" spans="3:8" x14ac:dyDescent="0.3">
      <c r="C1531" s="59"/>
      <c r="D1531" s="26"/>
      <c r="E1531" s="52"/>
      <c r="F1531" s="52"/>
      <c r="G1531" s="52"/>
      <c r="H1531" s="52"/>
    </row>
    <row r="1532" spans="3:8" x14ac:dyDescent="0.3">
      <c r="C1532" s="59"/>
      <c r="D1532" s="26"/>
      <c r="E1532" s="52"/>
      <c r="F1532" s="52"/>
      <c r="G1532" s="52"/>
      <c r="H1532" s="52"/>
    </row>
    <row r="1533" spans="3:8" x14ac:dyDescent="0.3">
      <c r="C1533" s="59"/>
      <c r="D1533" s="26"/>
      <c r="E1533" s="52"/>
      <c r="F1533" s="52"/>
      <c r="G1533" s="52"/>
      <c r="H1533" s="52"/>
    </row>
    <row r="1534" spans="3:8" x14ac:dyDescent="0.3">
      <c r="C1534" s="59"/>
      <c r="D1534" s="26"/>
      <c r="E1534" s="52"/>
      <c r="F1534" s="52"/>
      <c r="G1534" s="52"/>
      <c r="H1534" s="52"/>
    </row>
    <row r="1535" spans="3:8" x14ac:dyDescent="0.3">
      <c r="C1535" s="59"/>
      <c r="D1535" s="26"/>
      <c r="E1535" s="52"/>
      <c r="F1535" s="52"/>
      <c r="G1535" s="52"/>
      <c r="H1535" s="52"/>
    </row>
    <row r="1536" spans="3:8" x14ac:dyDescent="0.3">
      <c r="C1536" s="59"/>
      <c r="D1536" s="26"/>
      <c r="E1536" s="52"/>
      <c r="F1536" s="52"/>
      <c r="G1536" s="52"/>
      <c r="H1536" s="52"/>
    </row>
    <row r="1537" spans="3:8" x14ac:dyDescent="0.3">
      <c r="C1537" s="59"/>
      <c r="D1537" s="26"/>
      <c r="E1537" s="52"/>
      <c r="F1537" s="52"/>
      <c r="G1537" s="52"/>
      <c r="H1537" s="52"/>
    </row>
    <row r="1538" spans="3:8" x14ac:dyDescent="0.3">
      <c r="C1538" s="59"/>
      <c r="D1538" s="26"/>
      <c r="E1538" s="52"/>
      <c r="F1538" s="52"/>
      <c r="G1538" s="52"/>
      <c r="H1538" s="52"/>
    </row>
    <row r="1539" spans="3:8" x14ac:dyDescent="0.3">
      <c r="C1539" s="59"/>
      <c r="D1539" s="26"/>
      <c r="E1539" s="52"/>
      <c r="F1539" s="52"/>
      <c r="G1539" s="52"/>
      <c r="H1539" s="52"/>
    </row>
    <row r="1540" spans="3:8" x14ac:dyDescent="0.3">
      <c r="C1540" s="59"/>
      <c r="D1540" s="26"/>
      <c r="E1540" s="52"/>
      <c r="F1540" s="52"/>
      <c r="G1540" s="52"/>
      <c r="H1540" s="52"/>
    </row>
    <row r="1541" spans="3:8" x14ac:dyDescent="0.3">
      <c r="C1541" s="59"/>
      <c r="D1541" s="26"/>
      <c r="E1541" s="52"/>
      <c r="F1541" s="52"/>
      <c r="G1541" s="52"/>
      <c r="H1541" s="52"/>
    </row>
    <row r="1542" spans="3:8" x14ac:dyDescent="0.3">
      <c r="C1542" s="59"/>
      <c r="D1542" s="26"/>
      <c r="E1542" s="52"/>
      <c r="F1542" s="52"/>
      <c r="G1542" s="52"/>
      <c r="H1542" s="52"/>
    </row>
    <row r="1543" spans="3:8" x14ac:dyDescent="0.3">
      <c r="C1543" s="59"/>
      <c r="D1543" s="26"/>
      <c r="E1543" s="52"/>
      <c r="F1543" s="52"/>
      <c r="G1543" s="52"/>
      <c r="H1543" s="52"/>
    </row>
    <row r="1544" spans="3:8" x14ac:dyDescent="0.3">
      <c r="C1544" s="59"/>
      <c r="D1544" s="26"/>
      <c r="E1544" s="52"/>
      <c r="F1544" s="52"/>
      <c r="G1544" s="52"/>
      <c r="H1544" s="52"/>
    </row>
    <row r="1545" spans="3:8" x14ac:dyDescent="0.3">
      <c r="C1545" s="59"/>
      <c r="D1545" s="26"/>
      <c r="E1545" s="52"/>
      <c r="F1545" s="52"/>
      <c r="G1545" s="52"/>
      <c r="H1545" s="52"/>
    </row>
    <row r="1546" spans="3:8" x14ac:dyDescent="0.3">
      <c r="C1546" s="59"/>
      <c r="D1546" s="26"/>
      <c r="E1546" s="52"/>
      <c r="F1546" s="52"/>
      <c r="G1546" s="52"/>
      <c r="H1546" s="52"/>
    </row>
    <row r="1547" spans="3:8" x14ac:dyDescent="0.3">
      <c r="C1547" s="59"/>
      <c r="D1547" s="26"/>
      <c r="E1547" s="52"/>
      <c r="F1547" s="52"/>
      <c r="G1547" s="52"/>
      <c r="H1547" s="52"/>
    </row>
    <row r="1548" spans="3:8" x14ac:dyDescent="0.3">
      <c r="C1548" s="59"/>
      <c r="D1548" s="26"/>
      <c r="E1548" s="52"/>
      <c r="F1548" s="52"/>
      <c r="G1548" s="52"/>
      <c r="H1548" s="52"/>
    </row>
    <row r="1549" spans="3:8" x14ac:dyDescent="0.3">
      <c r="C1549" s="59"/>
      <c r="D1549" s="26"/>
      <c r="E1549" s="52"/>
      <c r="F1549" s="52"/>
      <c r="G1549" s="52"/>
      <c r="H1549" s="52"/>
    </row>
    <row r="1550" spans="3:8" x14ac:dyDescent="0.3">
      <c r="C1550" s="59"/>
      <c r="D1550" s="26"/>
      <c r="E1550" s="52"/>
      <c r="F1550" s="52"/>
      <c r="G1550" s="52"/>
      <c r="H1550" s="52"/>
    </row>
    <row r="1551" spans="3:8" x14ac:dyDescent="0.3">
      <c r="C1551" s="59"/>
      <c r="D1551" s="26"/>
      <c r="E1551" s="52"/>
      <c r="F1551" s="52"/>
      <c r="G1551" s="52"/>
      <c r="H1551" s="52"/>
    </row>
    <row r="1552" spans="3:8" x14ac:dyDescent="0.3">
      <c r="C1552" s="59"/>
      <c r="D1552" s="26"/>
      <c r="E1552" s="52"/>
      <c r="F1552" s="52"/>
      <c r="G1552" s="52"/>
      <c r="H1552" s="52"/>
    </row>
    <row r="1553" spans="3:8" x14ac:dyDescent="0.3">
      <c r="C1553" s="59"/>
      <c r="D1553" s="26"/>
      <c r="E1553" s="52"/>
      <c r="F1553" s="52"/>
      <c r="G1553" s="52"/>
      <c r="H1553" s="52"/>
    </row>
    <row r="1554" spans="3:8" x14ac:dyDescent="0.3">
      <c r="C1554" s="59"/>
      <c r="D1554" s="26"/>
      <c r="E1554" s="52"/>
      <c r="F1554" s="52"/>
      <c r="G1554" s="52"/>
      <c r="H1554" s="52"/>
    </row>
    <row r="1555" spans="3:8" x14ac:dyDescent="0.3">
      <c r="C1555" s="59"/>
      <c r="D1555" s="26"/>
      <c r="E1555" s="52"/>
      <c r="F1555" s="52"/>
      <c r="G1555" s="52"/>
      <c r="H1555" s="52"/>
    </row>
    <row r="1556" spans="3:8" x14ac:dyDescent="0.3">
      <c r="C1556" s="59"/>
      <c r="D1556" s="26"/>
      <c r="E1556" s="52"/>
      <c r="F1556" s="52"/>
      <c r="G1556" s="52"/>
      <c r="H1556" s="52"/>
    </row>
    <row r="1557" spans="3:8" x14ac:dyDescent="0.3">
      <c r="C1557" s="59"/>
      <c r="D1557" s="26"/>
      <c r="E1557" s="52"/>
      <c r="F1557" s="52"/>
      <c r="G1557" s="52"/>
      <c r="H1557" s="52"/>
    </row>
    <row r="1558" spans="3:8" x14ac:dyDescent="0.3">
      <c r="C1558" s="59"/>
      <c r="D1558" s="26"/>
      <c r="E1558" s="52"/>
      <c r="F1558" s="52"/>
      <c r="G1558" s="52"/>
      <c r="H1558" s="52"/>
    </row>
    <row r="1559" spans="3:8" x14ac:dyDescent="0.3">
      <c r="C1559" s="59"/>
      <c r="D1559" s="26"/>
      <c r="E1559" s="52"/>
      <c r="F1559" s="52"/>
      <c r="G1559" s="52"/>
      <c r="H1559" s="52"/>
    </row>
    <row r="1560" spans="3:8" x14ac:dyDescent="0.3">
      <c r="C1560" s="59"/>
      <c r="D1560" s="26"/>
      <c r="E1560" s="52"/>
      <c r="F1560" s="52"/>
      <c r="G1560" s="52"/>
      <c r="H1560" s="52"/>
    </row>
    <row r="1561" spans="3:8" x14ac:dyDescent="0.3">
      <c r="C1561" s="59"/>
      <c r="D1561" s="26"/>
      <c r="E1561" s="52"/>
      <c r="F1561" s="52"/>
      <c r="G1561" s="52"/>
      <c r="H1561" s="52"/>
    </row>
    <row r="1562" spans="3:8" x14ac:dyDescent="0.3">
      <c r="C1562" s="59"/>
      <c r="D1562" s="26"/>
      <c r="E1562" s="52"/>
      <c r="F1562" s="52"/>
      <c r="G1562" s="52"/>
      <c r="H1562" s="52"/>
    </row>
    <row r="1563" spans="3:8" x14ac:dyDescent="0.3">
      <c r="C1563" s="59"/>
      <c r="D1563" s="26"/>
      <c r="E1563" s="52"/>
      <c r="F1563" s="52"/>
      <c r="G1563" s="52"/>
      <c r="H1563" s="52"/>
    </row>
    <row r="1564" spans="3:8" x14ac:dyDescent="0.3">
      <c r="C1564" s="59"/>
      <c r="D1564" s="26"/>
      <c r="E1564" s="52"/>
      <c r="F1564" s="52"/>
      <c r="G1564" s="52"/>
      <c r="H1564" s="52"/>
    </row>
    <row r="1565" spans="3:8" x14ac:dyDescent="0.3">
      <c r="C1565" s="59"/>
      <c r="D1565" s="26"/>
      <c r="E1565" s="52"/>
      <c r="F1565" s="52"/>
      <c r="G1565" s="52"/>
      <c r="H1565" s="52"/>
    </row>
    <row r="1566" spans="3:8" x14ac:dyDescent="0.3">
      <c r="C1566" s="59"/>
      <c r="D1566" s="26"/>
      <c r="E1566" s="52"/>
      <c r="F1566" s="52"/>
      <c r="G1566" s="52"/>
      <c r="H1566" s="52"/>
    </row>
    <row r="1567" spans="3:8" x14ac:dyDescent="0.3">
      <c r="C1567" s="59"/>
      <c r="D1567" s="26"/>
      <c r="E1567" s="52"/>
      <c r="F1567" s="52"/>
      <c r="G1567" s="52"/>
      <c r="H1567" s="52"/>
    </row>
    <row r="1568" spans="3:8" x14ac:dyDescent="0.3">
      <c r="C1568" s="59"/>
      <c r="D1568" s="26"/>
      <c r="E1568" s="52"/>
      <c r="F1568" s="52"/>
      <c r="G1568" s="52"/>
      <c r="H1568" s="52"/>
    </row>
    <row r="1569" spans="3:8" x14ac:dyDescent="0.3">
      <c r="C1569" s="59"/>
      <c r="D1569" s="26"/>
      <c r="E1569" s="52"/>
      <c r="F1569" s="52"/>
      <c r="G1569" s="52"/>
      <c r="H1569" s="52"/>
    </row>
    <row r="1570" spans="3:8" x14ac:dyDescent="0.3">
      <c r="C1570" s="59"/>
      <c r="D1570" s="26"/>
      <c r="E1570" s="52"/>
      <c r="F1570" s="52"/>
      <c r="G1570" s="52"/>
      <c r="H1570" s="52"/>
    </row>
    <row r="1571" spans="3:8" x14ac:dyDescent="0.3">
      <c r="C1571" s="59"/>
      <c r="D1571" s="26"/>
      <c r="E1571" s="52"/>
      <c r="F1571" s="52"/>
      <c r="G1571" s="52"/>
      <c r="H1571" s="52"/>
    </row>
    <row r="1572" spans="3:8" x14ac:dyDescent="0.3">
      <c r="C1572" s="59"/>
      <c r="D1572" s="26"/>
      <c r="E1572" s="52"/>
      <c r="F1572" s="52"/>
      <c r="G1572" s="52"/>
      <c r="H1572" s="52"/>
    </row>
    <row r="1573" spans="3:8" x14ac:dyDescent="0.3">
      <c r="C1573" s="59"/>
      <c r="D1573" s="26"/>
      <c r="E1573" s="52"/>
      <c r="F1573" s="52"/>
      <c r="G1573" s="52"/>
      <c r="H1573" s="52"/>
    </row>
    <row r="1574" spans="3:8" x14ac:dyDescent="0.3">
      <c r="C1574" s="59"/>
      <c r="D1574" s="26"/>
      <c r="E1574" s="52"/>
      <c r="F1574" s="52"/>
      <c r="G1574" s="52"/>
      <c r="H1574" s="52"/>
    </row>
    <row r="1575" spans="3:8" x14ac:dyDescent="0.3">
      <c r="C1575" s="59"/>
      <c r="D1575" s="26"/>
      <c r="E1575" s="52"/>
      <c r="F1575" s="52"/>
      <c r="G1575" s="52"/>
      <c r="H1575" s="52"/>
    </row>
    <row r="1576" spans="3:8" x14ac:dyDescent="0.3">
      <c r="C1576" s="59"/>
      <c r="D1576" s="26"/>
      <c r="E1576" s="52"/>
      <c r="F1576" s="52"/>
      <c r="G1576" s="52"/>
      <c r="H1576" s="52"/>
    </row>
    <row r="1577" spans="3:8" x14ac:dyDescent="0.3">
      <c r="C1577" s="59"/>
      <c r="D1577" s="26"/>
      <c r="E1577" s="52"/>
      <c r="F1577" s="52"/>
      <c r="G1577" s="52"/>
      <c r="H1577" s="52"/>
    </row>
    <row r="1578" spans="3:8" x14ac:dyDescent="0.3">
      <c r="C1578" s="59"/>
      <c r="D1578" s="26"/>
      <c r="E1578" s="52"/>
      <c r="F1578" s="52"/>
      <c r="G1578" s="52"/>
      <c r="H1578" s="52"/>
    </row>
    <row r="1579" spans="3:8" x14ac:dyDescent="0.3">
      <c r="C1579" s="59"/>
      <c r="D1579" s="26"/>
      <c r="E1579" s="52"/>
      <c r="F1579" s="52"/>
      <c r="G1579" s="52"/>
      <c r="H1579" s="52"/>
    </row>
    <row r="1580" spans="3:8" x14ac:dyDescent="0.3">
      <c r="C1580" s="59"/>
      <c r="D1580" s="26"/>
      <c r="E1580" s="52"/>
      <c r="F1580" s="52"/>
      <c r="G1580" s="52"/>
      <c r="H1580" s="52"/>
    </row>
    <row r="1581" spans="3:8" x14ac:dyDescent="0.3">
      <c r="C1581" s="59"/>
      <c r="D1581" s="26"/>
      <c r="E1581" s="52"/>
      <c r="F1581" s="52"/>
      <c r="G1581" s="52"/>
      <c r="H1581" s="52"/>
    </row>
    <row r="1582" spans="3:8" x14ac:dyDescent="0.3">
      <c r="C1582" s="59"/>
      <c r="D1582" s="26"/>
      <c r="E1582" s="52"/>
      <c r="F1582" s="52"/>
      <c r="G1582" s="52"/>
      <c r="H1582" s="52"/>
    </row>
    <row r="1583" spans="3:8" x14ac:dyDescent="0.3">
      <c r="C1583" s="59"/>
      <c r="D1583" s="26"/>
      <c r="E1583" s="52"/>
      <c r="F1583" s="52"/>
      <c r="G1583" s="52"/>
      <c r="H1583" s="52"/>
    </row>
    <row r="1584" spans="3:8" x14ac:dyDescent="0.3">
      <c r="C1584" s="59"/>
      <c r="D1584" s="26"/>
      <c r="E1584" s="52"/>
      <c r="F1584" s="52"/>
      <c r="G1584" s="52"/>
      <c r="H1584" s="52"/>
    </row>
    <row r="1585" spans="3:8" x14ac:dyDescent="0.3">
      <c r="C1585" s="59"/>
      <c r="D1585" s="26"/>
      <c r="E1585" s="52"/>
      <c r="F1585" s="52"/>
      <c r="G1585" s="52"/>
      <c r="H1585" s="52"/>
    </row>
    <row r="1586" spans="3:8" x14ac:dyDescent="0.3">
      <c r="C1586" s="59"/>
      <c r="D1586" s="26"/>
      <c r="E1586" s="52"/>
      <c r="F1586" s="52"/>
      <c r="G1586" s="52"/>
      <c r="H1586" s="52"/>
    </row>
    <row r="1587" spans="3:8" x14ac:dyDescent="0.3">
      <c r="C1587" s="59"/>
      <c r="D1587" s="26"/>
      <c r="E1587" s="52"/>
      <c r="F1587" s="52"/>
      <c r="G1587" s="52"/>
      <c r="H1587" s="52"/>
    </row>
    <row r="1588" spans="3:8" x14ac:dyDescent="0.3">
      <c r="C1588" s="59"/>
      <c r="D1588" s="26"/>
      <c r="E1588" s="52"/>
      <c r="F1588" s="52"/>
      <c r="G1588" s="52"/>
      <c r="H1588" s="52"/>
    </row>
    <row r="1589" spans="3:8" x14ac:dyDescent="0.3">
      <c r="C1589" s="59"/>
      <c r="D1589" s="26"/>
      <c r="E1589" s="52"/>
      <c r="F1589" s="52"/>
      <c r="G1589" s="52"/>
      <c r="H1589" s="52"/>
    </row>
    <row r="1590" spans="3:8" x14ac:dyDescent="0.3">
      <c r="C1590" s="59"/>
      <c r="D1590" s="26"/>
      <c r="E1590" s="52"/>
      <c r="F1590" s="52"/>
      <c r="G1590" s="52"/>
      <c r="H1590" s="52"/>
    </row>
    <row r="1591" spans="3:8" x14ac:dyDescent="0.3">
      <c r="C1591" s="59"/>
      <c r="D1591" s="26"/>
      <c r="E1591" s="52"/>
      <c r="F1591" s="52"/>
      <c r="G1591" s="52"/>
      <c r="H1591" s="52"/>
    </row>
    <row r="1592" spans="3:8" x14ac:dyDescent="0.3">
      <c r="C1592" s="59"/>
      <c r="D1592" s="26"/>
      <c r="E1592" s="52"/>
      <c r="F1592" s="52"/>
      <c r="G1592" s="52"/>
      <c r="H1592" s="52"/>
    </row>
    <row r="1593" spans="3:8" x14ac:dyDescent="0.3">
      <c r="C1593" s="59"/>
      <c r="D1593" s="26"/>
      <c r="E1593" s="52"/>
      <c r="F1593" s="52"/>
      <c r="G1593" s="52"/>
      <c r="H1593" s="52"/>
    </row>
    <row r="1594" spans="3:8" x14ac:dyDescent="0.3">
      <c r="C1594" s="59"/>
      <c r="D1594" s="26"/>
      <c r="E1594" s="52"/>
      <c r="F1594" s="52"/>
      <c r="G1594" s="52"/>
      <c r="H1594" s="52"/>
    </row>
    <row r="1595" spans="3:8" x14ac:dyDescent="0.3">
      <c r="C1595" s="59"/>
      <c r="D1595" s="26"/>
      <c r="E1595" s="52"/>
      <c r="F1595" s="52"/>
      <c r="G1595" s="52"/>
      <c r="H1595" s="52"/>
    </row>
    <row r="1596" spans="3:8" x14ac:dyDescent="0.3">
      <c r="C1596" s="59"/>
      <c r="D1596" s="26"/>
      <c r="E1596" s="52"/>
      <c r="F1596" s="52"/>
      <c r="G1596" s="52"/>
      <c r="H1596" s="52"/>
    </row>
    <row r="1597" spans="3:8" x14ac:dyDescent="0.3">
      <c r="C1597" s="59"/>
      <c r="D1597" s="26"/>
      <c r="E1597" s="52"/>
      <c r="F1597" s="52"/>
      <c r="G1597" s="52"/>
      <c r="H1597" s="52"/>
    </row>
    <row r="1598" spans="3:8" x14ac:dyDescent="0.3">
      <c r="C1598" s="59"/>
      <c r="D1598" s="26"/>
      <c r="E1598" s="52"/>
      <c r="F1598" s="52"/>
      <c r="G1598" s="52"/>
      <c r="H1598" s="52"/>
    </row>
    <row r="1599" spans="3:8" x14ac:dyDescent="0.3">
      <c r="C1599" s="59"/>
      <c r="D1599" s="26"/>
      <c r="E1599" s="52"/>
      <c r="F1599" s="52"/>
      <c r="G1599" s="52"/>
      <c r="H1599" s="52"/>
    </row>
    <row r="1600" spans="3:8" x14ac:dyDescent="0.3">
      <c r="C1600" s="59"/>
      <c r="D1600" s="26"/>
      <c r="E1600" s="52"/>
      <c r="F1600" s="52"/>
      <c r="G1600" s="52"/>
      <c r="H1600" s="52"/>
    </row>
    <row r="1601" spans="3:8" x14ac:dyDescent="0.3">
      <c r="C1601" s="59"/>
      <c r="D1601" s="26"/>
      <c r="E1601" s="52"/>
      <c r="F1601" s="52"/>
      <c r="G1601" s="52"/>
      <c r="H1601" s="52"/>
    </row>
    <row r="1602" spans="3:8" x14ac:dyDescent="0.3">
      <c r="C1602" s="59"/>
      <c r="D1602" s="26"/>
      <c r="E1602" s="52"/>
      <c r="F1602" s="52"/>
      <c r="G1602" s="52"/>
      <c r="H1602" s="52"/>
    </row>
    <row r="1603" spans="3:8" x14ac:dyDescent="0.3">
      <c r="C1603" s="59"/>
      <c r="D1603" s="26"/>
      <c r="E1603" s="52"/>
      <c r="F1603" s="52"/>
      <c r="G1603" s="52"/>
      <c r="H1603" s="52"/>
    </row>
    <row r="1604" spans="3:8" x14ac:dyDescent="0.3">
      <c r="C1604" s="59"/>
      <c r="D1604" s="26"/>
      <c r="E1604" s="52"/>
      <c r="F1604" s="52"/>
      <c r="G1604" s="52"/>
      <c r="H1604" s="52"/>
    </row>
    <row r="1605" spans="3:8" x14ac:dyDescent="0.3">
      <c r="C1605" s="59"/>
      <c r="D1605" s="26"/>
      <c r="E1605" s="52"/>
      <c r="F1605" s="52"/>
      <c r="G1605" s="52"/>
      <c r="H1605" s="52"/>
    </row>
    <row r="1606" spans="3:8" x14ac:dyDescent="0.3">
      <c r="C1606" s="59"/>
      <c r="D1606" s="26"/>
      <c r="E1606" s="52"/>
      <c r="F1606" s="52"/>
      <c r="G1606" s="52"/>
      <c r="H1606" s="52"/>
    </row>
    <row r="1607" spans="3:8" x14ac:dyDescent="0.3">
      <c r="C1607" s="59"/>
      <c r="D1607" s="26"/>
      <c r="E1607" s="52"/>
      <c r="F1607" s="52"/>
      <c r="G1607" s="52"/>
      <c r="H1607" s="52"/>
    </row>
    <row r="1608" spans="3:8" x14ac:dyDescent="0.3">
      <c r="C1608" s="59"/>
      <c r="D1608" s="26"/>
      <c r="E1608" s="52"/>
      <c r="F1608" s="52"/>
      <c r="G1608" s="52"/>
      <c r="H1608" s="52"/>
    </row>
    <row r="1609" spans="3:8" x14ac:dyDescent="0.3">
      <c r="C1609" s="59"/>
      <c r="D1609" s="26"/>
      <c r="E1609" s="52"/>
      <c r="F1609" s="52"/>
      <c r="G1609" s="52"/>
      <c r="H1609" s="52"/>
    </row>
    <row r="1610" spans="3:8" x14ac:dyDescent="0.3">
      <c r="C1610" s="59"/>
      <c r="D1610" s="26"/>
      <c r="E1610" s="52"/>
      <c r="F1610" s="52"/>
      <c r="G1610" s="52"/>
      <c r="H1610" s="52"/>
    </row>
    <row r="1611" spans="3:8" x14ac:dyDescent="0.3">
      <c r="C1611" s="59"/>
      <c r="D1611" s="26"/>
      <c r="E1611" s="52"/>
      <c r="F1611" s="52"/>
      <c r="G1611" s="52"/>
      <c r="H1611" s="52"/>
    </row>
    <row r="1612" spans="3:8" x14ac:dyDescent="0.3">
      <c r="C1612" s="59"/>
      <c r="D1612" s="26"/>
      <c r="E1612" s="52"/>
      <c r="F1612" s="52"/>
      <c r="G1612" s="52"/>
      <c r="H1612" s="52"/>
    </row>
    <row r="1613" spans="3:8" x14ac:dyDescent="0.3">
      <c r="C1613" s="59"/>
      <c r="D1613" s="26"/>
      <c r="E1613" s="52"/>
      <c r="F1613" s="52"/>
      <c r="G1613" s="52"/>
      <c r="H1613" s="52"/>
    </row>
    <row r="1614" spans="3:8" x14ac:dyDescent="0.3">
      <c r="C1614" s="59"/>
      <c r="D1614" s="26"/>
      <c r="E1614" s="52"/>
      <c r="F1614" s="52"/>
      <c r="G1614" s="52"/>
      <c r="H1614" s="52"/>
    </row>
    <row r="1615" spans="3:8" x14ac:dyDescent="0.3">
      <c r="C1615" s="59"/>
      <c r="D1615" s="26"/>
      <c r="E1615" s="52"/>
      <c r="F1615" s="52"/>
      <c r="G1615" s="52"/>
      <c r="H1615" s="52"/>
    </row>
    <row r="1616" spans="3:8" x14ac:dyDescent="0.3">
      <c r="C1616" s="59"/>
      <c r="D1616" s="26"/>
      <c r="E1616" s="52"/>
      <c r="F1616" s="52"/>
      <c r="G1616" s="52"/>
      <c r="H1616" s="52"/>
    </row>
    <row r="1617" spans="3:8" x14ac:dyDescent="0.3">
      <c r="C1617" s="59"/>
      <c r="D1617" s="26"/>
      <c r="E1617" s="52"/>
      <c r="F1617" s="52"/>
      <c r="G1617" s="52"/>
      <c r="H1617" s="52"/>
    </row>
    <row r="1618" spans="3:8" x14ac:dyDescent="0.3">
      <c r="C1618" s="59"/>
      <c r="D1618" s="26"/>
      <c r="E1618" s="52"/>
      <c r="F1618" s="52"/>
      <c r="G1618" s="52"/>
      <c r="H1618" s="52"/>
    </row>
    <row r="1619" spans="3:8" x14ac:dyDescent="0.3">
      <c r="C1619" s="59"/>
      <c r="D1619" s="26"/>
      <c r="E1619" s="52"/>
      <c r="F1619" s="52"/>
      <c r="G1619" s="52"/>
      <c r="H1619" s="52"/>
    </row>
    <row r="1620" spans="3:8" x14ac:dyDescent="0.3">
      <c r="C1620" s="59"/>
      <c r="D1620" s="26"/>
      <c r="E1620" s="52"/>
      <c r="F1620" s="52"/>
      <c r="G1620" s="52"/>
      <c r="H1620" s="52"/>
    </row>
    <row r="1621" spans="3:8" x14ac:dyDescent="0.3">
      <c r="C1621" s="59"/>
      <c r="D1621" s="26"/>
      <c r="E1621" s="52"/>
      <c r="F1621" s="52"/>
      <c r="G1621" s="52"/>
      <c r="H1621" s="52"/>
    </row>
    <row r="1622" spans="3:8" x14ac:dyDescent="0.3">
      <c r="C1622" s="59"/>
      <c r="D1622" s="26"/>
      <c r="E1622" s="52"/>
      <c r="F1622" s="52"/>
      <c r="G1622" s="52"/>
      <c r="H1622" s="52"/>
    </row>
    <row r="1623" spans="3:8" x14ac:dyDescent="0.3">
      <c r="C1623" s="59"/>
      <c r="D1623" s="26"/>
      <c r="E1623" s="52"/>
      <c r="F1623" s="52"/>
      <c r="G1623" s="52"/>
      <c r="H1623" s="52"/>
    </row>
    <row r="1624" spans="3:8" x14ac:dyDescent="0.3">
      <c r="C1624" s="59"/>
      <c r="D1624" s="26"/>
      <c r="E1624" s="52"/>
      <c r="F1624" s="52"/>
      <c r="G1624" s="52"/>
      <c r="H1624" s="52"/>
    </row>
    <row r="1625" spans="3:8" x14ac:dyDescent="0.3">
      <c r="C1625" s="59"/>
      <c r="D1625" s="26"/>
      <c r="E1625" s="52"/>
      <c r="F1625" s="52"/>
      <c r="G1625" s="52"/>
      <c r="H1625" s="52"/>
    </row>
    <row r="1626" spans="3:8" x14ac:dyDescent="0.3">
      <c r="C1626" s="59"/>
      <c r="D1626" s="26"/>
      <c r="E1626" s="52"/>
      <c r="F1626" s="52"/>
      <c r="G1626" s="52"/>
      <c r="H1626" s="52"/>
    </row>
    <row r="1627" spans="3:8" x14ac:dyDescent="0.3">
      <c r="C1627" s="59"/>
      <c r="D1627" s="26"/>
      <c r="E1627" s="52"/>
      <c r="F1627" s="52"/>
      <c r="G1627" s="52"/>
      <c r="H1627" s="52"/>
    </row>
    <row r="1628" spans="3:8" x14ac:dyDescent="0.3">
      <c r="C1628" s="59"/>
      <c r="D1628" s="26"/>
      <c r="E1628" s="52"/>
      <c r="F1628" s="52"/>
      <c r="G1628" s="52"/>
      <c r="H1628" s="52"/>
    </row>
    <row r="1629" spans="3:8" x14ac:dyDescent="0.3">
      <c r="C1629" s="59"/>
      <c r="D1629" s="26"/>
      <c r="E1629" s="52"/>
      <c r="F1629" s="52"/>
      <c r="G1629" s="52"/>
      <c r="H1629" s="52"/>
    </row>
    <row r="1630" spans="3:8" x14ac:dyDescent="0.3">
      <c r="C1630" s="59"/>
      <c r="D1630" s="26"/>
      <c r="E1630" s="52"/>
      <c r="F1630" s="52"/>
      <c r="G1630" s="52"/>
      <c r="H1630" s="52"/>
    </row>
    <row r="1631" spans="3:8" x14ac:dyDescent="0.3">
      <c r="C1631" s="59"/>
      <c r="D1631" s="26"/>
      <c r="E1631" s="52"/>
      <c r="F1631" s="52"/>
      <c r="G1631" s="52"/>
      <c r="H1631" s="52"/>
    </row>
    <row r="1632" spans="3:8" x14ac:dyDescent="0.3">
      <c r="C1632" s="59"/>
      <c r="D1632" s="26"/>
      <c r="E1632" s="52"/>
      <c r="F1632" s="52"/>
      <c r="G1632" s="52"/>
      <c r="H1632" s="52"/>
    </row>
    <row r="1633" spans="3:8" x14ac:dyDescent="0.3">
      <c r="C1633" s="59"/>
      <c r="D1633" s="26"/>
      <c r="E1633" s="52"/>
      <c r="F1633" s="52"/>
      <c r="G1633" s="52"/>
      <c r="H1633" s="52"/>
    </row>
    <row r="1634" spans="3:8" x14ac:dyDescent="0.3">
      <c r="C1634" s="59"/>
      <c r="D1634" s="26"/>
      <c r="E1634" s="52"/>
      <c r="F1634" s="52"/>
      <c r="G1634" s="52"/>
      <c r="H1634" s="52"/>
    </row>
    <row r="1635" spans="3:8" x14ac:dyDescent="0.3">
      <c r="C1635" s="59"/>
      <c r="D1635" s="26"/>
      <c r="E1635" s="52"/>
      <c r="F1635" s="52"/>
      <c r="G1635" s="52"/>
      <c r="H1635" s="52"/>
    </row>
    <row r="1636" spans="3:8" x14ac:dyDescent="0.3">
      <c r="C1636" s="59"/>
      <c r="D1636" s="26"/>
      <c r="E1636" s="52"/>
      <c r="F1636" s="52"/>
      <c r="G1636" s="52"/>
      <c r="H1636" s="52"/>
    </row>
    <row r="1637" spans="3:8" x14ac:dyDescent="0.3">
      <c r="C1637" s="59"/>
      <c r="D1637" s="26"/>
      <c r="E1637" s="52"/>
      <c r="F1637" s="52"/>
      <c r="G1637" s="52"/>
      <c r="H1637" s="52"/>
    </row>
    <row r="1638" spans="3:8" x14ac:dyDescent="0.3">
      <c r="C1638" s="59"/>
      <c r="D1638" s="26"/>
      <c r="E1638" s="52"/>
      <c r="F1638" s="52"/>
      <c r="G1638" s="52"/>
      <c r="H1638" s="52"/>
    </row>
    <row r="1639" spans="3:8" x14ac:dyDescent="0.3">
      <c r="C1639" s="59"/>
      <c r="D1639" s="26"/>
      <c r="E1639" s="52"/>
      <c r="F1639" s="52"/>
      <c r="G1639" s="52"/>
      <c r="H1639" s="52"/>
    </row>
    <row r="1640" spans="3:8" x14ac:dyDescent="0.3">
      <c r="C1640" s="59"/>
      <c r="D1640" s="26"/>
      <c r="E1640" s="52"/>
      <c r="F1640" s="52"/>
      <c r="G1640" s="52"/>
      <c r="H1640" s="52"/>
    </row>
    <row r="1641" spans="3:8" x14ac:dyDescent="0.3">
      <c r="C1641" s="59"/>
      <c r="D1641" s="26"/>
      <c r="E1641" s="52"/>
      <c r="F1641" s="52"/>
      <c r="G1641" s="52"/>
      <c r="H1641" s="52"/>
    </row>
    <row r="1642" spans="3:8" x14ac:dyDescent="0.3">
      <c r="C1642" s="59"/>
      <c r="D1642" s="26"/>
      <c r="E1642" s="52"/>
      <c r="F1642" s="52"/>
      <c r="G1642" s="52"/>
      <c r="H1642" s="52"/>
    </row>
    <row r="1643" spans="3:8" x14ac:dyDescent="0.3">
      <c r="C1643" s="59"/>
      <c r="D1643" s="26"/>
      <c r="E1643" s="52"/>
      <c r="F1643" s="52"/>
      <c r="G1643" s="52"/>
      <c r="H1643" s="52"/>
    </row>
    <row r="1644" spans="3:8" x14ac:dyDescent="0.3">
      <c r="C1644" s="59"/>
      <c r="D1644" s="26"/>
      <c r="E1644" s="52"/>
      <c r="F1644" s="52"/>
      <c r="G1644" s="52"/>
      <c r="H1644" s="52"/>
    </row>
    <row r="1645" spans="3:8" x14ac:dyDescent="0.3">
      <c r="C1645" s="59"/>
      <c r="D1645" s="26"/>
      <c r="E1645" s="52"/>
      <c r="F1645" s="52"/>
      <c r="G1645" s="52"/>
      <c r="H1645" s="52"/>
    </row>
    <row r="1646" spans="3:8" x14ac:dyDescent="0.3">
      <c r="C1646" s="59"/>
      <c r="D1646" s="26"/>
      <c r="E1646" s="52"/>
      <c r="F1646" s="52"/>
      <c r="G1646" s="52"/>
      <c r="H1646" s="52"/>
    </row>
    <row r="1647" spans="3:8" x14ac:dyDescent="0.3">
      <c r="C1647" s="59"/>
      <c r="D1647" s="26"/>
      <c r="E1647" s="52"/>
      <c r="F1647" s="52"/>
      <c r="G1647" s="52"/>
      <c r="H1647" s="52"/>
    </row>
    <row r="1648" spans="3:8" x14ac:dyDescent="0.3">
      <c r="C1648" s="59"/>
      <c r="D1648" s="26"/>
      <c r="E1648" s="52"/>
      <c r="F1648" s="52"/>
      <c r="G1648" s="52"/>
      <c r="H1648" s="52"/>
    </row>
    <row r="1649" spans="3:8" x14ac:dyDescent="0.3">
      <c r="C1649" s="59"/>
      <c r="D1649" s="26"/>
      <c r="E1649" s="52"/>
      <c r="F1649" s="52"/>
      <c r="G1649" s="52"/>
      <c r="H1649" s="52"/>
    </row>
    <row r="1650" spans="3:8" x14ac:dyDescent="0.3">
      <c r="C1650" s="59"/>
      <c r="D1650" s="26"/>
      <c r="E1650" s="52"/>
      <c r="F1650" s="52"/>
      <c r="G1650" s="52"/>
      <c r="H1650" s="52"/>
    </row>
    <row r="1651" spans="3:8" x14ac:dyDescent="0.3">
      <c r="C1651" s="59"/>
      <c r="D1651" s="26"/>
      <c r="E1651" s="52"/>
      <c r="F1651" s="52"/>
      <c r="G1651" s="52"/>
      <c r="H1651" s="52"/>
    </row>
    <row r="1652" spans="3:8" x14ac:dyDescent="0.3">
      <c r="C1652" s="59"/>
      <c r="D1652" s="26"/>
      <c r="E1652" s="52"/>
      <c r="F1652" s="52"/>
      <c r="G1652" s="52"/>
      <c r="H1652" s="52"/>
    </row>
    <row r="1653" spans="3:8" x14ac:dyDescent="0.3">
      <c r="C1653" s="59"/>
      <c r="D1653" s="26"/>
      <c r="E1653" s="52"/>
      <c r="F1653" s="52"/>
      <c r="G1653" s="52"/>
      <c r="H1653" s="52"/>
    </row>
    <row r="1654" spans="3:8" x14ac:dyDescent="0.3">
      <c r="C1654" s="59"/>
      <c r="D1654" s="26"/>
      <c r="E1654" s="52"/>
      <c r="F1654" s="52"/>
      <c r="G1654" s="52"/>
      <c r="H1654" s="52"/>
    </row>
    <row r="1655" spans="3:8" x14ac:dyDescent="0.3">
      <c r="C1655" s="59"/>
      <c r="D1655" s="26"/>
      <c r="E1655" s="52"/>
      <c r="F1655" s="52"/>
      <c r="G1655" s="52"/>
      <c r="H1655" s="52"/>
    </row>
    <row r="1656" spans="3:8" x14ac:dyDescent="0.3">
      <c r="C1656" s="59"/>
      <c r="D1656" s="26"/>
      <c r="E1656" s="52"/>
      <c r="F1656" s="52"/>
      <c r="G1656" s="52"/>
      <c r="H1656" s="52"/>
    </row>
    <row r="1657" spans="3:8" x14ac:dyDescent="0.3">
      <c r="C1657" s="59"/>
      <c r="D1657" s="26"/>
      <c r="E1657" s="52"/>
      <c r="F1657" s="52"/>
      <c r="G1657" s="52"/>
      <c r="H1657" s="52"/>
    </row>
    <row r="1658" spans="3:8" x14ac:dyDescent="0.3">
      <c r="C1658" s="59"/>
      <c r="D1658" s="26"/>
      <c r="E1658" s="52"/>
      <c r="F1658" s="52"/>
      <c r="G1658" s="52"/>
      <c r="H1658" s="52"/>
    </row>
    <row r="1659" spans="3:8" x14ac:dyDescent="0.3">
      <c r="C1659" s="59"/>
      <c r="D1659" s="26"/>
      <c r="E1659" s="52"/>
      <c r="F1659" s="52"/>
      <c r="G1659" s="52"/>
      <c r="H1659" s="52"/>
    </row>
    <row r="1660" spans="3:8" x14ac:dyDescent="0.3">
      <c r="C1660" s="59"/>
      <c r="D1660" s="26"/>
      <c r="E1660" s="52"/>
      <c r="F1660" s="52"/>
      <c r="G1660" s="52"/>
      <c r="H1660" s="52"/>
    </row>
    <row r="1661" spans="3:8" x14ac:dyDescent="0.3">
      <c r="C1661" s="59"/>
      <c r="D1661" s="26"/>
      <c r="E1661" s="52"/>
      <c r="F1661" s="52"/>
      <c r="G1661" s="52"/>
      <c r="H1661" s="52"/>
    </row>
    <row r="1662" spans="3:8" x14ac:dyDescent="0.3">
      <c r="C1662" s="59"/>
      <c r="D1662" s="26"/>
      <c r="E1662" s="52"/>
      <c r="F1662" s="52"/>
      <c r="G1662" s="52"/>
      <c r="H1662" s="52"/>
    </row>
    <row r="1663" spans="3:8" x14ac:dyDescent="0.3">
      <c r="C1663" s="59"/>
      <c r="D1663" s="26"/>
      <c r="E1663" s="52"/>
      <c r="F1663" s="52"/>
      <c r="G1663" s="52"/>
      <c r="H1663" s="52"/>
    </row>
    <row r="1664" spans="3:8" x14ac:dyDescent="0.3">
      <c r="C1664" s="59"/>
      <c r="D1664" s="26"/>
      <c r="E1664" s="52"/>
      <c r="F1664" s="52"/>
      <c r="G1664" s="52"/>
      <c r="H1664" s="52"/>
    </row>
    <row r="1665" spans="3:8" x14ac:dyDescent="0.3">
      <c r="C1665" s="59"/>
      <c r="D1665" s="26"/>
      <c r="E1665" s="52"/>
      <c r="F1665" s="52"/>
      <c r="G1665" s="52"/>
      <c r="H1665" s="52"/>
    </row>
    <row r="1666" spans="3:8" x14ac:dyDescent="0.3">
      <c r="C1666" s="59"/>
      <c r="D1666" s="26"/>
      <c r="E1666" s="52"/>
      <c r="F1666" s="52"/>
      <c r="G1666" s="52"/>
      <c r="H1666" s="52"/>
    </row>
    <row r="1667" spans="3:8" x14ac:dyDescent="0.3">
      <c r="C1667" s="59"/>
      <c r="D1667" s="26"/>
      <c r="E1667" s="52"/>
      <c r="F1667" s="52"/>
      <c r="G1667" s="52"/>
      <c r="H1667" s="52"/>
    </row>
    <row r="1668" spans="3:8" x14ac:dyDescent="0.3">
      <c r="C1668" s="59"/>
      <c r="D1668" s="26"/>
      <c r="E1668" s="52"/>
      <c r="F1668" s="52"/>
      <c r="G1668" s="52"/>
      <c r="H1668" s="52"/>
    </row>
    <row r="1669" spans="3:8" x14ac:dyDescent="0.3">
      <c r="C1669" s="59"/>
      <c r="D1669" s="26"/>
      <c r="E1669" s="52"/>
      <c r="F1669" s="52"/>
      <c r="G1669" s="52"/>
      <c r="H1669" s="52"/>
    </row>
    <row r="1670" spans="3:8" x14ac:dyDescent="0.3">
      <c r="C1670" s="59"/>
      <c r="D1670" s="26"/>
      <c r="E1670" s="52"/>
      <c r="F1670" s="52"/>
      <c r="G1670" s="52"/>
      <c r="H1670" s="52"/>
    </row>
    <row r="1671" spans="3:8" x14ac:dyDescent="0.3">
      <c r="C1671" s="59"/>
      <c r="D1671" s="26"/>
      <c r="E1671" s="52"/>
      <c r="F1671" s="52"/>
      <c r="G1671" s="52"/>
      <c r="H1671" s="52"/>
    </row>
    <row r="1672" spans="3:8" x14ac:dyDescent="0.3">
      <c r="C1672" s="59"/>
      <c r="D1672" s="26"/>
      <c r="E1672" s="52"/>
      <c r="F1672" s="52"/>
      <c r="G1672" s="52"/>
      <c r="H1672" s="52"/>
    </row>
    <row r="1673" spans="3:8" x14ac:dyDescent="0.3">
      <c r="C1673" s="59"/>
      <c r="D1673" s="26"/>
      <c r="E1673" s="52"/>
      <c r="F1673" s="52"/>
      <c r="G1673" s="52"/>
      <c r="H1673" s="52"/>
    </row>
    <row r="1674" spans="3:8" x14ac:dyDescent="0.3">
      <c r="C1674" s="59"/>
      <c r="D1674" s="26"/>
      <c r="E1674" s="52"/>
      <c r="F1674" s="52"/>
      <c r="G1674" s="52"/>
      <c r="H1674" s="52"/>
    </row>
    <row r="1675" spans="3:8" x14ac:dyDescent="0.3">
      <c r="C1675" s="59"/>
      <c r="D1675" s="26"/>
      <c r="E1675" s="52"/>
      <c r="F1675" s="52"/>
      <c r="G1675" s="52"/>
      <c r="H1675" s="52"/>
    </row>
    <row r="1676" spans="3:8" x14ac:dyDescent="0.3">
      <c r="C1676" s="59"/>
      <c r="D1676" s="26"/>
      <c r="E1676" s="52"/>
      <c r="F1676" s="52"/>
      <c r="G1676" s="52"/>
      <c r="H1676" s="52"/>
    </row>
    <row r="1677" spans="3:8" x14ac:dyDescent="0.3">
      <c r="C1677" s="59"/>
      <c r="D1677" s="26"/>
      <c r="E1677" s="52"/>
      <c r="F1677" s="52"/>
      <c r="G1677" s="52"/>
      <c r="H1677" s="52"/>
    </row>
    <row r="1678" spans="3:8" x14ac:dyDescent="0.3">
      <c r="C1678" s="59"/>
      <c r="D1678" s="26"/>
      <c r="E1678" s="52"/>
      <c r="F1678" s="52"/>
      <c r="G1678" s="52"/>
      <c r="H1678" s="52"/>
    </row>
    <row r="1679" spans="3:8" x14ac:dyDescent="0.3">
      <c r="C1679" s="59"/>
      <c r="D1679" s="26"/>
      <c r="E1679" s="52"/>
      <c r="F1679" s="52"/>
      <c r="G1679" s="52"/>
      <c r="H1679" s="52"/>
    </row>
    <row r="1680" spans="3:8" x14ac:dyDescent="0.3">
      <c r="C1680" s="59"/>
      <c r="D1680" s="26"/>
      <c r="E1680" s="52"/>
      <c r="F1680" s="52"/>
      <c r="G1680" s="52"/>
      <c r="H1680" s="52"/>
    </row>
    <row r="1681" spans="3:8" x14ac:dyDescent="0.3">
      <c r="C1681" s="59"/>
      <c r="D1681" s="26"/>
      <c r="E1681" s="52"/>
      <c r="F1681" s="52"/>
      <c r="G1681" s="52"/>
      <c r="H1681" s="52"/>
    </row>
    <row r="1682" spans="3:8" x14ac:dyDescent="0.3">
      <c r="C1682" s="59"/>
      <c r="D1682" s="26"/>
      <c r="E1682" s="52"/>
      <c r="F1682" s="52"/>
      <c r="G1682" s="52"/>
      <c r="H1682" s="52"/>
    </row>
    <row r="1683" spans="3:8" x14ac:dyDescent="0.3">
      <c r="C1683" s="59"/>
      <c r="D1683" s="26"/>
      <c r="E1683" s="52"/>
      <c r="F1683" s="52"/>
      <c r="G1683" s="52"/>
      <c r="H1683" s="52"/>
    </row>
    <row r="1684" spans="3:8" x14ac:dyDescent="0.3">
      <c r="C1684" s="59"/>
      <c r="D1684" s="26"/>
      <c r="E1684" s="52"/>
      <c r="F1684" s="52"/>
      <c r="G1684" s="52"/>
      <c r="H1684" s="52"/>
    </row>
    <row r="1685" spans="3:8" x14ac:dyDescent="0.3">
      <c r="C1685" s="59"/>
      <c r="D1685" s="26"/>
      <c r="E1685" s="52"/>
      <c r="F1685" s="52"/>
      <c r="G1685" s="52"/>
      <c r="H1685" s="52"/>
    </row>
    <row r="1686" spans="3:8" x14ac:dyDescent="0.3">
      <c r="C1686" s="59"/>
      <c r="D1686" s="26"/>
      <c r="E1686" s="52"/>
      <c r="F1686" s="52"/>
      <c r="G1686" s="52"/>
      <c r="H1686" s="52"/>
    </row>
    <row r="1687" spans="3:8" x14ac:dyDescent="0.3">
      <c r="C1687" s="59"/>
      <c r="D1687" s="26"/>
      <c r="E1687" s="52"/>
      <c r="F1687" s="52"/>
      <c r="G1687" s="52"/>
      <c r="H1687" s="52"/>
    </row>
    <row r="1688" spans="3:8" x14ac:dyDescent="0.3">
      <c r="C1688" s="59"/>
      <c r="D1688" s="26"/>
      <c r="E1688" s="52"/>
      <c r="F1688" s="52"/>
      <c r="G1688" s="52"/>
      <c r="H1688" s="52"/>
    </row>
    <row r="1689" spans="3:8" x14ac:dyDescent="0.3">
      <c r="C1689" s="59"/>
      <c r="D1689" s="26"/>
      <c r="E1689" s="52"/>
      <c r="F1689" s="52"/>
      <c r="G1689" s="52"/>
      <c r="H1689" s="52"/>
    </row>
    <row r="1690" spans="3:8" x14ac:dyDescent="0.3">
      <c r="C1690" s="59"/>
      <c r="D1690" s="26"/>
      <c r="E1690" s="52"/>
      <c r="F1690" s="52"/>
      <c r="G1690" s="52"/>
      <c r="H1690" s="52"/>
    </row>
    <row r="1691" spans="3:8" x14ac:dyDescent="0.3">
      <c r="C1691" s="59"/>
      <c r="D1691" s="26"/>
      <c r="E1691" s="52"/>
      <c r="F1691" s="52"/>
      <c r="G1691" s="52"/>
      <c r="H1691" s="52"/>
    </row>
    <row r="1692" spans="3:8" x14ac:dyDescent="0.3">
      <c r="C1692" s="59"/>
      <c r="D1692" s="26"/>
      <c r="E1692" s="52"/>
      <c r="F1692" s="52"/>
      <c r="G1692" s="52"/>
      <c r="H1692" s="52"/>
    </row>
    <row r="1693" spans="3:8" x14ac:dyDescent="0.3">
      <c r="C1693" s="59"/>
      <c r="D1693" s="26"/>
      <c r="E1693" s="52"/>
      <c r="F1693" s="52"/>
      <c r="G1693" s="52"/>
      <c r="H1693" s="52"/>
    </row>
    <row r="1694" spans="3:8" x14ac:dyDescent="0.3">
      <c r="C1694" s="59"/>
      <c r="D1694" s="26"/>
      <c r="E1694" s="52"/>
      <c r="F1694" s="52"/>
      <c r="G1694" s="52"/>
      <c r="H1694" s="52"/>
    </row>
    <row r="1695" spans="3:8" x14ac:dyDescent="0.3">
      <c r="C1695" s="59"/>
      <c r="D1695" s="26"/>
      <c r="E1695" s="52"/>
      <c r="F1695" s="52"/>
      <c r="G1695" s="52"/>
      <c r="H1695" s="52"/>
    </row>
    <row r="1696" spans="3:8" x14ac:dyDescent="0.3">
      <c r="C1696" s="59"/>
      <c r="D1696" s="26"/>
      <c r="E1696" s="52"/>
      <c r="F1696" s="52"/>
      <c r="G1696" s="52"/>
      <c r="H1696" s="52"/>
    </row>
    <row r="1697" spans="3:8" x14ac:dyDescent="0.3">
      <c r="C1697" s="59"/>
      <c r="D1697" s="26"/>
      <c r="E1697" s="52"/>
      <c r="F1697" s="52"/>
      <c r="G1697" s="52"/>
      <c r="H1697" s="52"/>
    </row>
    <row r="1698" spans="3:8" x14ac:dyDescent="0.3">
      <c r="C1698" s="59"/>
      <c r="D1698" s="26"/>
      <c r="E1698" s="52"/>
      <c r="F1698" s="52"/>
      <c r="G1698" s="52"/>
      <c r="H1698" s="52"/>
    </row>
    <row r="1699" spans="3:8" x14ac:dyDescent="0.3">
      <c r="C1699" s="59"/>
      <c r="D1699" s="26"/>
      <c r="E1699" s="52"/>
      <c r="F1699" s="52"/>
      <c r="G1699" s="52"/>
      <c r="H1699" s="52"/>
    </row>
    <row r="1700" spans="3:8" x14ac:dyDescent="0.3">
      <c r="C1700" s="59"/>
      <c r="D1700" s="26"/>
      <c r="E1700" s="52"/>
      <c r="F1700" s="52"/>
      <c r="G1700" s="52"/>
      <c r="H1700" s="52"/>
    </row>
    <row r="1701" spans="3:8" x14ac:dyDescent="0.3">
      <c r="C1701" s="59"/>
      <c r="D1701" s="26"/>
      <c r="E1701" s="52"/>
      <c r="F1701" s="52"/>
      <c r="G1701" s="52"/>
      <c r="H1701" s="52"/>
    </row>
    <row r="1702" spans="3:8" x14ac:dyDescent="0.3">
      <c r="C1702" s="59"/>
      <c r="D1702" s="26"/>
      <c r="E1702" s="52"/>
      <c r="F1702" s="52"/>
      <c r="G1702" s="52"/>
      <c r="H1702" s="52"/>
    </row>
    <row r="1703" spans="3:8" x14ac:dyDescent="0.3">
      <c r="C1703" s="59"/>
      <c r="D1703" s="26"/>
      <c r="E1703" s="52"/>
      <c r="F1703" s="52"/>
      <c r="G1703" s="52"/>
      <c r="H1703" s="52"/>
    </row>
    <row r="1704" spans="3:8" x14ac:dyDescent="0.3">
      <c r="C1704" s="59"/>
      <c r="D1704" s="26"/>
      <c r="E1704" s="52"/>
      <c r="F1704" s="52"/>
      <c r="G1704" s="52"/>
      <c r="H1704" s="52"/>
    </row>
    <row r="1705" spans="3:8" x14ac:dyDescent="0.3">
      <c r="C1705" s="59"/>
      <c r="D1705" s="26"/>
      <c r="E1705" s="52"/>
      <c r="F1705" s="52"/>
      <c r="G1705" s="52"/>
      <c r="H1705" s="52"/>
    </row>
    <row r="1706" spans="3:8" x14ac:dyDescent="0.3">
      <c r="C1706" s="59"/>
      <c r="D1706" s="26"/>
      <c r="E1706" s="52"/>
      <c r="F1706" s="52"/>
      <c r="G1706" s="52"/>
      <c r="H1706" s="52"/>
    </row>
    <row r="1707" spans="3:8" x14ac:dyDescent="0.3">
      <c r="C1707" s="59"/>
      <c r="D1707" s="26"/>
      <c r="E1707" s="52"/>
      <c r="F1707" s="52"/>
      <c r="G1707" s="52"/>
      <c r="H1707" s="52"/>
    </row>
    <row r="1708" spans="3:8" x14ac:dyDescent="0.3">
      <c r="C1708" s="59"/>
      <c r="D1708" s="26"/>
      <c r="E1708" s="52"/>
      <c r="F1708" s="52"/>
      <c r="G1708" s="52"/>
      <c r="H1708" s="52"/>
    </row>
    <row r="1709" spans="3:8" x14ac:dyDescent="0.3">
      <c r="C1709" s="59"/>
      <c r="D1709" s="26"/>
      <c r="E1709" s="52"/>
      <c r="F1709" s="52"/>
      <c r="G1709" s="52"/>
      <c r="H1709" s="52"/>
    </row>
    <row r="1710" spans="3:8" x14ac:dyDescent="0.3">
      <c r="C1710" s="59"/>
      <c r="D1710" s="26"/>
      <c r="E1710" s="52"/>
      <c r="F1710" s="52"/>
      <c r="G1710" s="52"/>
      <c r="H1710" s="52"/>
    </row>
    <row r="1711" spans="3:8" x14ac:dyDescent="0.3">
      <c r="C1711" s="59"/>
      <c r="D1711" s="26"/>
      <c r="E1711" s="52"/>
      <c r="F1711" s="52"/>
      <c r="G1711" s="52"/>
      <c r="H1711" s="52"/>
    </row>
    <row r="1712" spans="3:8" x14ac:dyDescent="0.3">
      <c r="C1712" s="59"/>
      <c r="D1712" s="26"/>
      <c r="E1712" s="52"/>
      <c r="F1712" s="52"/>
      <c r="G1712" s="52"/>
      <c r="H1712" s="52"/>
    </row>
    <row r="1713" spans="3:8" x14ac:dyDescent="0.3">
      <c r="C1713" s="59"/>
      <c r="D1713" s="26"/>
      <c r="E1713" s="52"/>
      <c r="F1713" s="52"/>
      <c r="G1713" s="52"/>
      <c r="H1713" s="52"/>
    </row>
    <row r="1714" spans="3:8" x14ac:dyDescent="0.3">
      <c r="C1714" s="59"/>
      <c r="D1714" s="26"/>
      <c r="E1714" s="52"/>
      <c r="F1714" s="52"/>
      <c r="G1714" s="52"/>
      <c r="H1714" s="52"/>
    </row>
    <row r="1715" spans="3:8" x14ac:dyDescent="0.3">
      <c r="C1715" s="59"/>
      <c r="D1715" s="26"/>
      <c r="E1715" s="52"/>
      <c r="F1715" s="52"/>
      <c r="G1715" s="52"/>
      <c r="H1715" s="52"/>
    </row>
    <row r="1716" spans="3:8" x14ac:dyDescent="0.3">
      <c r="C1716" s="59"/>
      <c r="D1716" s="26"/>
      <c r="E1716" s="52"/>
      <c r="F1716" s="52"/>
      <c r="G1716" s="52"/>
      <c r="H1716" s="52"/>
    </row>
    <row r="1717" spans="3:8" x14ac:dyDescent="0.3">
      <c r="C1717" s="59"/>
      <c r="D1717" s="26"/>
      <c r="E1717" s="52"/>
      <c r="F1717" s="52"/>
      <c r="G1717" s="52"/>
      <c r="H1717" s="52"/>
    </row>
    <row r="1718" spans="3:8" x14ac:dyDescent="0.3">
      <c r="C1718" s="59"/>
      <c r="D1718" s="26"/>
      <c r="E1718" s="52"/>
      <c r="F1718" s="52"/>
      <c r="G1718" s="52"/>
      <c r="H1718" s="52"/>
    </row>
    <row r="1719" spans="3:8" x14ac:dyDescent="0.3">
      <c r="C1719" s="59"/>
      <c r="D1719" s="26"/>
      <c r="E1719" s="52"/>
      <c r="F1719" s="52"/>
      <c r="G1719" s="52"/>
      <c r="H1719" s="52"/>
    </row>
    <row r="1720" spans="3:8" x14ac:dyDescent="0.3">
      <c r="C1720" s="59"/>
      <c r="D1720" s="26"/>
      <c r="E1720" s="52"/>
      <c r="F1720" s="52"/>
      <c r="G1720" s="52"/>
      <c r="H1720" s="52"/>
    </row>
    <row r="1721" spans="3:8" x14ac:dyDescent="0.3">
      <c r="C1721" s="59"/>
      <c r="D1721" s="26"/>
      <c r="E1721" s="52"/>
      <c r="F1721" s="52"/>
      <c r="G1721" s="52"/>
      <c r="H1721" s="52"/>
    </row>
    <row r="1722" spans="3:8" x14ac:dyDescent="0.3">
      <c r="C1722" s="59"/>
      <c r="D1722" s="26"/>
      <c r="E1722" s="52"/>
      <c r="F1722" s="52"/>
      <c r="G1722" s="52"/>
      <c r="H1722" s="52"/>
    </row>
    <row r="1723" spans="3:8" x14ac:dyDescent="0.3">
      <c r="C1723" s="59"/>
      <c r="D1723" s="26"/>
      <c r="E1723" s="52"/>
      <c r="F1723" s="52"/>
      <c r="G1723" s="52"/>
      <c r="H1723" s="52"/>
    </row>
    <row r="1724" spans="3:8" x14ac:dyDescent="0.3">
      <c r="C1724" s="59"/>
      <c r="D1724" s="26"/>
      <c r="E1724" s="52"/>
      <c r="F1724" s="52"/>
      <c r="G1724" s="52"/>
      <c r="H1724" s="52"/>
    </row>
    <row r="1725" spans="3:8" x14ac:dyDescent="0.3">
      <c r="C1725" s="59"/>
      <c r="D1725" s="26"/>
      <c r="E1725" s="52"/>
      <c r="F1725" s="52"/>
      <c r="G1725" s="52"/>
      <c r="H1725" s="52"/>
    </row>
    <row r="1726" spans="3:8" x14ac:dyDescent="0.3">
      <c r="C1726" s="59"/>
      <c r="D1726" s="26"/>
      <c r="E1726" s="52"/>
      <c r="F1726" s="52"/>
      <c r="G1726" s="52"/>
      <c r="H1726" s="52"/>
    </row>
    <row r="1727" spans="3:8" x14ac:dyDescent="0.3">
      <c r="C1727" s="59"/>
      <c r="D1727" s="26"/>
      <c r="E1727" s="52"/>
      <c r="F1727" s="52"/>
      <c r="G1727" s="52"/>
      <c r="H1727" s="52"/>
    </row>
    <row r="1728" spans="3:8" x14ac:dyDescent="0.3">
      <c r="C1728" s="59"/>
      <c r="D1728" s="26"/>
      <c r="E1728" s="52"/>
      <c r="F1728" s="52"/>
      <c r="G1728" s="52"/>
      <c r="H1728" s="52"/>
    </row>
    <row r="1729" spans="3:8" x14ac:dyDescent="0.3">
      <c r="C1729" s="59"/>
      <c r="D1729" s="26"/>
      <c r="E1729" s="52"/>
      <c r="F1729" s="52"/>
      <c r="G1729" s="52"/>
      <c r="H1729" s="52"/>
    </row>
    <row r="1730" spans="3:8" x14ac:dyDescent="0.3">
      <c r="C1730" s="59"/>
      <c r="D1730" s="26"/>
      <c r="E1730" s="52"/>
      <c r="F1730" s="52"/>
      <c r="G1730" s="52"/>
      <c r="H1730" s="52"/>
    </row>
    <row r="1731" spans="3:8" x14ac:dyDescent="0.3">
      <c r="C1731" s="59"/>
      <c r="D1731" s="26"/>
      <c r="E1731" s="52"/>
      <c r="F1731" s="52"/>
      <c r="G1731" s="52"/>
      <c r="H1731" s="52"/>
    </row>
    <row r="1732" spans="3:8" x14ac:dyDescent="0.3">
      <c r="C1732" s="59"/>
      <c r="D1732" s="26"/>
      <c r="E1732" s="52"/>
      <c r="F1732" s="52"/>
      <c r="G1732" s="52"/>
      <c r="H1732" s="52"/>
    </row>
    <row r="1733" spans="3:8" x14ac:dyDescent="0.3">
      <c r="C1733" s="59"/>
      <c r="D1733" s="26"/>
      <c r="E1733" s="52"/>
      <c r="F1733" s="52"/>
      <c r="G1733" s="52"/>
      <c r="H1733" s="52"/>
    </row>
    <row r="1734" spans="3:8" x14ac:dyDescent="0.3">
      <c r="C1734" s="59"/>
      <c r="D1734" s="26"/>
      <c r="E1734" s="52"/>
      <c r="F1734" s="52"/>
      <c r="G1734" s="52"/>
      <c r="H1734" s="52"/>
    </row>
    <row r="1735" spans="3:8" x14ac:dyDescent="0.3">
      <c r="C1735" s="59"/>
      <c r="D1735" s="26"/>
      <c r="E1735" s="52"/>
      <c r="F1735" s="52"/>
      <c r="G1735" s="52"/>
      <c r="H1735" s="52"/>
    </row>
    <row r="1736" spans="3:8" x14ac:dyDescent="0.3">
      <c r="C1736" s="59"/>
      <c r="D1736" s="26"/>
      <c r="E1736" s="52"/>
      <c r="F1736" s="52"/>
      <c r="G1736" s="52"/>
      <c r="H1736" s="52"/>
    </row>
    <row r="1737" spans="3:8" x14ac:dyDescent="0.3">
      <c r="C1737" s="59"/>
      <c r="D1737" s="26"/>
      <c r="E1737" s="52"/>
      <c r="F1737" s="52"/>
      <c r="G1737" s="52"/>
      <c r="H1737" s="52"/>
    </row>
    <row r="1738" spans="3:8" x14ac:dyDescent="0.3">
      <c r="C1738" s="59"/>
      <c r="D1738" s="26"/>
      <c r="E1738" s="52"/>
      <c r="F1738" s="52"/>
      <c r="G1738" s="52"/>
      <c r="H1738" s="52"/>
    </row>
    <row r="1739" spans="3:8" x14ac:dyDescent="0.3">
      <c r="C1739" s="59"/>
      <c r="D1739" s="26"/>
      <c r="E1739" s="52"/>
      <c r="F1739" s="52"/>
      <c r="G1739" s="52"/>
      <c r="H1739" s="52"/>
    </row>
    <row r="1740" spans="3:8" x14ac:dyDescent="0.3">
      <c r="C1740" s="59"/>
      <c r="D1740" s="26"/>
      <c r="E1740" s="52"/>
      <c r="F1740" s="52"/>
      <c r="G1740" s="52"/>
      <c r="H1740" s="52"/>
    </row>
    <row r="1741" spans="3:8" x14ac:dyDescent="0.3">
      <c r="C1741" s="59"/>
      <c r="D1741" s="26"/>
      <c r="E1741" s="52"/>
      <c r="F1741" s="52"/>
      <c r="G1741" s="52"/>
      <c r="H1741" s="52"/>
    </row>
    <row r="1742" spans="3:8" x14ac:dyDescent="0.3">
      <c r="C1742" s="59"/>
      <c r="D1742" s="26"/>
      <c r="E1742" s="52"/>
      <c r="F1742" s="52"/>
      <c r="G1742" s="52"/>
      <c r="H1742" s="52"/>
    </row>
    <row r="1743" spans="3:8" x14ac:dyDescent="0.3">
      <c r="C1743" s="59"/>
      <c r="D1743" s="26"/>
      <c r="E1743" s="52"/>
      <c r="F1743" s="52"/>
      <c r="G1743" s="52"/>
      <c r="H1743" s="52"/>
    </row>
    <row r="1744" spans="3:8" x14ac:dyDescent="0.3">
      <c r="C1744" s="59"/>
      <c r="D1744" s="26"/>
      <c r="E1744" s="52"/>
      <c r="F1744" s="52"/>
      <c r="G1744" s="52"/>
      <c r="H1744" s="52"/>
    </row>
    <row r="1745" spans="3:8" x14ac:dyDescent="0.3">
      <c r="C1745" s="59"/>
      <c r="D1745" s="26"/>
      <c r="E1745" s="52"/>
      <c r="F1745" s="52"/>
      <c r="G1745" s="52"/>
      <c r="H1745" s="52"/>
    </row>
    <row r="1746" spans="3:8" x14ac:dyDescent="0.3">
      <c r="C1746" s="59"/>
      <c r="D1746" s="26"/>
      <c r="E1746" s="52"/>
      <c r="F1746" s="52"/>
      <c r="G1746" s="52"/>
      <c r="H1746" s="52"/>
    </row>
    <row r="1747" spans="3:8" x14ac:dyDescent="0.3">
      <c r="C1747" s="59"/>
      <c r="D1747" s="26"/>
      <c r="E1747" s="52"/>
      <c r="F1747" s="52"/>
      <c r="G1747" s="52"/>
      <c r="H1747" s="52"/>
    </row>
    <row r="1748" spans="3:8" x14ac:dyDescent="0.3">
      <c r="C1748" s="59"/>
      <c r="D1748" s="26"/>
      <c r="E1748" s="52"/>
      <c r="F1748" s="52"/>
      <c r="G1748" s="52"/>
      <c r="H1748" s="52"/>
    </row>
    <row r="1749" spans="3:8" x14ac:dyDescent="0.3">
      <c r="C1749" s="59"/>
      <c r="D1749" s="26"/>
      <c r="E1749" s="52"/>
      <c r="F1749" s="52"/>
      <c r="G1749" s="52"/>
      <c r="H1749" s="52"/>
    </row>
    <row r="1750" spans="3:8" x14ac:dyDescent="0.3">
      <c r="C1750" s="59"/>
      <c r="D1750" s="26"/>
      <c r="E1750" s="52"/>
      <c r="F1750" s="52"/>
      <c r="G1750" s="52"/>
      <c r="H1750" s="52"/>
    </row>
    <row r="1751" spans="3:8" x14ac:dyDescent="0.3">
      <c r="C1751" s="59"/>
      <c r="D1751" s="26"/>
      <c r="E1751" s="52"/>
      <c r="F1751" s="52"/>
      <c r="G1751" s="52"/>
      <c r="H1751" s="52"/>
    </row>
    <row r="1752" spans="3:8" x14ac:dyDescent="0.3">
      <c r="C1752" s="59"/>
      <c r="D1752" s="26"/>
      <c r="E1752" s="52"/>
      <c r="F1752" s="52"/>
      <c r="G1752" s="52"/>
      <c r="H1752" s="52"/>
    </row>
    <row r="1753" spans="3:8" x14ac:dyDescent="0.3">
      <c r="C1753" s="59"/>
      <c r="D1753" s="26"/>
      <c r="E1753" s="52"/>
      <c r="F1753" s="52"/>
      <c r="G1753" s="52"/>
      <c r="H1753" s="52"/>
    </row>
    <row r="1754" spans="3:8" x14ac:dyDescent="0.3">
      <c r="C1754" s="59"/>
      <c r="D1754" s="26"/>
      <c r="E1754" s="52"/>
      <c r="F1754" s="52"/>
      <c r="G1754" s="52"/>
      <c r="H1754" s="52"/>
    </row>
    <row r="1755" spans="3:8" x14ac:dyDescent="0.3">
      <c r="C1755" s="59"/>
      <c r="D1755" s="26"/>
      <c r="E1755" s="52"/>
      <c r="F1755" s="52"/>
      <c r="G1755" s="52"/>
      <c r="H1755" s="52"/>
    </row>
    <row r="1756" spans="3:8" x14ac:dyDescent="0.3">
      <c r="C1756" s="59"/>
      <c r="D1756" s="26"/>
      <c r="E1756" s="52"/>
      <c r="F1756" s="52"/>
      <c r="G1756" s="52"/>
      <c r="H1756" s="52"/>
    </row>
    <row r="1757" spans="3:8" x14ac:dyDescent="0.3">
      <c r="C1757" s="59"/>
      <c r="D1757" s="26"/>
      <c r="E1757" s="52"/>
      <c r="F1757" s="52"/>
      <c r="G1757" s="52"/>
      <c r="H1757" s="52"/>
    </row>
    <row r="1758" spans="3:8" x14ac:dyDescent="0.3">
      <c r="C1758" s="59"/>
      <c r="D1758" s="26"/>
      <c r="E1758" s="52"/>
      <c r="F1758" s="52"/>
      <c r="G1758" s="52"/>
      <c r="H1758" s="52"/>
    </row>
    <row r="1759" spans="3:8" x14ac:dyDescent="0.3">
      <c r="C1759" s="59"/>
      <c r="D1759" s="26"/>
      <c r="E1759" s="52"/>
      <c r="F1759" s="52"/>
      <c r="G1759" s="52"/>
      <c r="H1759" s="52"/>
    </row>
    <row r="1760" spans="3:8" x14ac:dyDescent="0.3">
      <c r="C1760" s="59"/>
      <c r="D1760" s="26"/>
      <c r="E1760" s="52"/>
      <c r="F1760" s="52"/>
      <c r="G1760" s="52"/>
      <c r="H1760" s="52"/>
    </row>
    <row r="1761" spans="3:8" x14ac:dyDescent="0.3">
      <c r="C1761" s="59"/>
      <c r="D1761" s="26"/>
      <c r="E1761" s="52"/>
      <c r="F1761" s="52"/>
      <c r="G1761" s="52"/>
      <c r="H1761" s="52"/>
    </row>
    <row r="1762" spans="3:8" x14ac:dyDescent="0.3">
      <c r="C1762" s="59"/>
      <c r="D1762" s="26"/>
      <c r="E1762" s="52"/>
      <c r="F1762" s="52"/>
      <c r="G1762" s="52"/>
      <c r="H1762" s="52"/>
    </row>
    <row r="1763" spans="3:8" x14ac:dyDescent="0.3">
      <c r="C1763" s="59"/>
      <c r="D1763" s="26"/>
      <c r="E1763" s="52"/>
      <c r="F1763" s="52"/>
      <c r="G1763" s="52"/>
      <c r="H1763" s="52"/>
    </row>
    <row r="1764" spans="3:8" x14ac:dyDescent="0.3">
      <c r="C1764" s="59"/>
      <c r="D1764" s="26"/>
      <c r="E1764" s="52"/>
      <c r="F1764" s="52"/>
      <c r="G1764" s="52"/>
      <c r="H1764" s="52"/>
    </row>
    <row r="1765" spans="3:8" x14ac:dyDescent="0.3">
      <c r="C1765" s="59"/>
      <c r="D1765" s="26"/>
      <c r="E1765" s="52"/>
      <c r="F1765" s="52"/>
      <c r="G1765" s="52"/>
      <c r="H1765" s="52"/>
    </row>
    <row r="1766" spans="3:8" x14ac:dyDescent="0.3">
      <c r="C1766" s="59"/>
      <c r="D1766" s="26"/>
      <c r="E1766" s="52"/>
      <c r="F1766" s="52"/>
      <c r="G1766" s="52"/>
      <c r="H1766" s="52"/>
    </row>
    <row r="1767" spans="3:8" x14ac:dyDescent="0.3">
      <c r="C1767" s="59"/>
      <c r="D1767" s="26"/>
      <c r="E1767" s="52"/>
      <c r="F1767" s="52"/>
      <c r="G1767" s="52"/>
      <c r="H1767" s="52"/>
    </row>
    <row r="1768" spans="3:8" x14ac:dyDescent="0.3">
      <c r="C1768" s="59"/>
      <c r="D1768" s="26"/>
      <c r="E1768" s="52"/>
      <c r="F1768" s="52"/>
      <c r="G1768" s="52"/>
      <c r="H1768" s="52"/>
    </row>
    <row r="1769" spans="3:8" x14ac:dyDescent="0.3">
      <c r="C1769" s="59"/>
      <c r="D1769" s="26"/>
      <c r="E1769" s="52"/>
      <c r="F1769" s="52"/>
      <c r="G1769" s="52"/>
      <c r="H1769" s="52"/>
    </row>
    <row r="1770" spans="3:8" x14ac:dyDescent="0.3">
      <c r="C1770" s="59"/>
      <c r="D1770" s="26"/>
      <c r="E1770" s="52"/>
      <c r="F1770" s="52"/>
      <c r="G1770" s="52"/>
      <c r="H1770" s="52"/>
    </row>
    <row r="1771" spans="3:8" x14ac:dyDescent="0.3">
      <c r="C1771" s="59"/>
      <c r="D1771" s="26"/>
      <c r="E1771" s="52"/>
      <c r="F1771" s="52"/>
      <c r="G1771" s="52"/>
      <c r="H1771" s="52"/>
    </row>
    <row r="1772" spans="3:8" x14ac:dyDescent="0.3">
      <c r="C1772" s="59"/>
      <c r="D1772" s="26"/>
      <c r="E1772" s="52"/>
      <c r="F1772" s="52"/>
      <c r="G1772" s="52"/>
      <c r="H1772" s="52"/>
    </row>
    <row r="1773" spans="3:8" x14ac:dyDescent="0.3">
      <c r="C1773" s="59"/>
      <c r="D1773" s="26"/>
      <c r="E1773" s="52"/>
      <c r="F1773" s="52"/>
      <c r="G1773" s="52"/>
      <c r="H1773" s="52"/>
    </row>
    <row r="1774" spans="3:8" x14ac:dyDescent="0.3">
      <c r="C1774" s="59"/>
      <c r="D1774" s="26"/>
      <c r="E1774" s="52"/>
      <c r="F1774" s="52"/>
      <c r="G1774" s="52"/>
      <c r="H1774" s="52"/>
    </row>
    <row r="1775" spans="3:8" x14ac:dyDescent="0.3">
      <c r="C1775" s="59"/>
      <c r="D1775" s="26"/>
      <c r="E1775" s="52"/>
      <c r="F1775" s="52"/>
      <c r="G1775" s="52"/>
      <c r="H1775" s="52"/>
    </row>
    <row r="1776" spans="3:8" x14ac:dyDescent="0.3">
      <c r="C1776" s="59"/>
      <c r="D1776" s="26"/>
      <c r="E1776" s="52"/>
      <c r="F1776" s="52"/>
      <c r="G1776" s="52"/>
      <c r="H1776" s="52"/>
    </row>
    <row r="1777" spans="3:8" x14ac:dyDescent="0.3">
      <c r="C1777" s="59"/>
      <c r="D1777" s="26"/>
      <c r="E1777" s="52"/>
      <c r="F1777" s="52"/>
      <c r="G1777" s="52"/>
      <c r="H1777" s="52"/>
    </row>
    <row r="1778" spans="3:8" x14ac:dyDescent="0.3">
      <c r="C1778" s="59"/>
      <c r="D1778" s="26"/>
      <c r="E1778" s="52"/>
      <c r="F1778" s="52"/>
      <c r="G1778" s="52"/>
      <c r="H1778" s="52"/>
    </row>
    <row r="1779" spans="3:8" x14ac:dyDescent="0.3">
      <c r="C1779" s="59"/>
      <c r="D1779" s="26"/>
      <c r="E1779" s="52"/>
      <c r="F1779" s="52"/>
      <c r="G1779" s="52"/>
      <c r="H1779" s="52"/>
    </row>
    <row r="1780" spans="3:8" x14ac:dyDescent="0.3">
      <c r="C1780" s="59"/>
      <c r="D1780" s="26"/>
      <c r="E1780" s="52"/>
      <c r="F1780" s="52"/>
      <c r="G1780" s="52"/>
      <c r="H1780" s="52"/>
    </row>
    <row r="1781" spans="3:8" x14ac:dyDescent="0.3">
      <c r="C1781" s="59"/>
      <c r="D1781" s="26"/>
      <c r="E1781" s="52"/>
      <c r="F1781" s="52"/>
      <c r="G1781" s="52"/>
      <c r="H1781" s="52"/>
    </row>
    <row r="1782" spans="3:8" x14ac:dyDescent="0.3">
      <c r="C1782" s="59"/>
      <c r="D1782" s="26"/>
      <c r="E1782" s="52"/>
      <c r="F1782" s="52"/>
      <c r="G1782" s="52"/>
      <c r="H1782" s="52"/>
    </row>
    <row r="1783" spans="3:8" x14ac:dyDescent="0.3">
      <c r="C1783" s="59"/>
      <c r="D1783" s="26"/>
      <c r="E1783" s="52"/>
      <c r="F1783" s="52"/>
      <c r="G1783" s="52"/>
      <c r="H1783" s="52"/>
    </row>
    <row r="1784" spans="3:8" x14ac:dyDescent="0.3">
      <c r="C1784" s="59"/>
      <c r="D1784" s="26"/>
      <c r="E1784" s="52"/>
      <c r="F1784" s="52"/>
      <c r="G1784" s="52"/>
      <c r="H1784" s="52"/>
    </row>
    <row r="1785" spans="3:8" x14ac:dyDescent="0.3">
      <c r="C1785" s="59"/>
      <c r="D1785" s="26"/>
      <c r="E1785" s="52"/>
      <c r="F1785" s="52"/>
      <c r="G1785" s="52"/>
      <c r="H1785" s="52"/>
    </row>
    <row r="1786" spans="3:8" x14ac:dyDescent="0.3">
      <c r="C1786" s="59"/>
      <c r="D1786" s="26"/>
      <c r="E1786" s="52"/>
      <c r="F1786" s="52"/>
      <c r="G1786" s="52"/>
      <c r="H1786" s="52"/>
    </row>
    <row r="1787" spans="3:8" x14ac:dyDescent="0.3">
      <c r="C1787" s="59"/>
      <c r="D1787" s="26"/>
      <c r="E1787" s="52"/>
      <c r="F1787" s="52"/>
      <c r="G1787" s="52"/>
      <c r="H1787" s="52"/>
    </row>
    <row r="1788" spans="3:8" x14ac:dyDescent="0.3">
      <c r="C1788" s="59"/>
      <c r="D1788" s="26"/>
      <c r="E1788" s="52"/>
      <c r="F1788" s="52"/>
      <c r="G1788" s="52"/>
      <c r="H1788" s="52"/>
    </row>
    <row r="1789" spans="3:8" x14ac:dyDescent="0.3">
      <c r="C1789" s="59"/>
      <c r="D1789" s="26"/>
      <c r="E1789" s="52"/>
      <c r="F1789" s="52"/>
      <c r="G1789" s="52"/>
      <c r="H1789" s="52"/>
    </row>
    <row r="1790" spans="3:8" x14ac:dyDescent="0.3">
      <c r="C1790" s="59"/>
      <c r="D1790" s="26"/>
      <c r="E1790" s="52"/>
      <c r="F1790" s="52"/>
      <c r="G1790" s="52"/>
      <c r="H1790" s="52"/>
    </row>
    <row r="1791" spans="3:8" x14ac:dyDescent="0.3">
      <c r="C1791" s="59"/>
      <c r="D1791" s="26"/>
      <c r="E1791" s="52"/>
      <c r="F1791" s="52"/>
      <c r="G1791" s="52"/>
      <c r="H1791" s="52"/>
    </row>
    <row r="1792" spans="3:8" x14ac:dyDescent="0.3">
      <c r="C1792" s="59"/>
      <c r="D1792" s="26"/>
      <c r="E1792" s="52"/>
      <c r="F1792" s="52"/>
      <c r="G1792" s="52"/>
      <c r="H1792" s="52"/>
    </row>
    <row r="1793" spans="3:8" x14ac:dyDescent="0.3">
      <c r="C1793" s="59"/>
      <c r="D1793" s="26"/>
      <c r="E1793" s="52"/>
      <c r="F1793" s="52"/>
      <c r="G1793" s="52"/>
      <c r="H1793" s="52"/>
    </row>
    <row r="1794" spans="3:8" x14ac:dyDescent="0.3">
      <c r="C1794" s="59"/>
      <c r="D1794" s="26"/>
      <c r="E1794" s="52"/>
      <c r="F1794" s="52"/>
      <c r="G1794" s="52"/>
      <c r="H1794" s="52"/>
    </row>
    <row r="1795" spans="3:8" x14ac:dyDescent="0.3">
      <c r="C1795" s="59"/>
      <c r="D1795" s="26"/>
      <c r="E1795" s="52"/>
      <c r="F1795" s="52"/>
      <c r="G1795" s="52"/>
      <c r="H1795" s="52"/>
    </row>
    <row r="1796" spans="3:8" x14ac:dyDescent="0.3">
      <c r="C1796" s="59"/>
      <c r="D1796" s="26"/>
      <c r="E1796" s="52"/>
      <c r="F1796" s="52"/>
      <c r="G1796" s="52"/>
      <c r="H1796" s="52"/>
    </row>
    <row r="1797" spans="3:8" x14ac:dyDescent="0.3">
      <c r="C1797" s="59"/>
      <c r="D1797" s="26"/>
      <c r="E1797" s="52"/>
      <c r="F1797" s="52"/>
      <c r="G1797" s="52"/>
      <c r="H1797" s="52"/>
    </row>
    <row r="1798" spans="3:8" x14ac:dyDescent="0.3">
      <c r="C1798" s="59"/>
      <c r="D1798" s="26"/>
      <c r="E1798" s="52"/>
      <c r="F1798" s="52"/>
      <c r="G1798" s="52"/>
      <c r="H1798" s="52"/>
    </row>
    <row r="1799" spans="3:8" x14ac:dyDescent="0.3">
      <c r="C1799" s="59"/>
      <c r="D1799" s="26"/>
      <c r="E1799" s="52"/>
      <c r="F1799" s="52"/>
      <c r="G1799" s="52"/>
      <c r="H1799" s="52"/>
    </row>
    <row r="1800" spans="3:8" x14ac:dyDescent="0.3">
      <c r="C1800" s="59"/>
      <c r="D1800" s="26"/>
      <c r="E1800" s="52"/>
      <c r="F1800" s="52"/>
      <c r="G1800" s="52"/>
      <c r="H1800" s="52"/>
    </row>
    <row r="1801" spans="3:8" x14ac:dyDescent="0.3">
      <c r="C1801" s="59"/>
      <c r="D1801" s="26"/>
      <c r="E1801" s="52"/>
      <c r="F1801" s="52"/>
      <c r="G1801" s="52"/>
      <c r="H1801" s="52"/>
    </row>
    <row r="1802" spans="3:8" x14ac:dyDescent="0.3">
      <c r="C1802" s="59"/>
      <c r="D1802" s="26"/>
      <c r="E1802" s="52"/>
      <c r="F1802" s="52"/>
      <c r="G1802" s="52"/>
      <c r="H1802" s="52"/>
    </row>
    <row r="1803" spans="3:8" x14ac:dyDescent="0.3">
      <c r="C1803" s="59"/>
      <c r="D1803" s="26"/>
      <c r="E1803" s="52"/>
      <c r="F1803" s="52"/>
      <c r="G1803" s="52"/>
      <c r="H1803" s="52"/>
    </row>
    <row r="1804" spans="3:8" x14ac:dyDescent="0.3">
      <c r="C1804" s="59"/>
      <c r="D1804" s="26"/>
      <c r="E1804" s="52"/>
      <c r="F1804" s="52"/>
      <c r="G1804" s="52"/>
      <c r="H1804" s="52"/>
    </row>
    <row r="1805" spans="3:8" x14ac:dyDescent="0.3">
      <c r="C1805" s="59"/>
      <c r="D1805" s="26"/>
      <c r="E1805" s="52"/>
      <c r="F1805" s="52"/>
      <c r="G1805" s="52"/>
      <c r="H1805" s="52"/>
    </row>
    <row r="1806" spans="3:8" x14ac:dyDescent="0.3">
      <c r="C1806" s="59"/>
      <c r="D1806" s="26"/>
      <c r="E1806" s="52"/>
      <c r="F1806" s="52"/>
      <c r="G1806" s="52"/>
      <c r="H1806" s="52"/>
    </row>
    <row r="1807" spans="3:8" x14ac:dyDescent="0.3">
      <c r="C1807" s="59"/>
      <c r="D1807" s="26"/>
      <c r="E1807" s="52"/>
      <c r="F1807" s="52"/>
      <c r="G1807" s="52"/>
      <c r="H1807" s="52"/>
    </row>
    <row r="1808" spans="3:8" x14ac:dyDescent="0.3">
      <c r="C1808" s="59"/>
      <c r="D1808" s="26"/>
      <c r="E1808" s="52"/>
      <c r="F1808" s="52"/>
      <c r="G1808" s="52"/>
      <c r="H1808" s="52"/>
    </row>
    <row r="1809" spans="3:8" x14ac:dyDescent="0.3">
      <c r="C1809" s="59"/>
      <c r="D1809" s="26"/>
      <c r="E1809" s="52"/>
      <c r="F1809" s="52"/>
      <c r="G1809" s="52"/>
      <c r="H1809" s="52"/>
    </row>
    <row r="1810" spans="3:8" x14ac:dyDescent="0.3">
      <c r="C1810" s="59"/>
      <c r="D1810" s="26"/>
      <c r="E1810" s="52"/>
      <c r="F1810" s="52"/>
      <c r="G1810" s="52"/>
      <c r="H1810" s="52"/>
    </row>
    <row r="1811" spans="3:8" x14ac:dyDescent="0.3">
      <c r="C1811" s="59"/>
      <c r="D1811" s="26"/>
      <c r="E1811" s="52"/>
      <c r="F1811" s="52"/>
      <c r="G1811" s="52"/>
      <c r="H1811" s="52"/>
    </row>
    <row r="1812" spans="3:8" x14ac:dyDescent="0.3">
      <c r="C1812" s="59"/>
      <c r="D1812" s="26"/>
      <c r="E1812" s="52"/>
      <c r="F1812" s="52"/>
      <c r="G1812" s="52"/>
      <c r="H1812" s="52"/>
    </row>
    <row r="1813" spans="3:8" x14ac:dyDescent="0.3">
      <c r="C1813" s="59"/>
      <c r="D1813" s="26"/>
      <c r="E1813" s="52"/>
      <c r="F1813" s="52"/>
      <c r="G1813" s="52"/>
      <c r="H1813" s="52"/>
    </row>
    <row r="1814" spans="3:8" x14ac:dyDescent="0.3">
      <c r="C1814" s="59"/>
      <c r="D1814" s="26"/>
      <c r="E1814" s="52"/>
      <c r="F1814" s="52"/>
      <c r="G1814" s="52"/>
      <c r="H1814" s="52"/>
    </row>
    <row r="1815" spans="3:8" x14ac:dyDescent="0.3">
      <c r="C1815" s="59"/>
      <c r="D1815" s="26"/>
      <c r="E1815" s="52"/>
      <c r="F1815" s="52"/>
      <c r="G1815" s="52"/>
      <c r="H1815" s="52"/>
    </row>
    <row r="1816" spans="3:8" x14ac:dyDescent="0.3">
      <c r="C1816" s="59"/>
      <c r="D1816" s="26"/>
      <c r="E1816" s="52"/>
      <c r="F1816" s="52"/>
      <c r="G1816" s="52"/>
      <c r="H1816" s="52"/>
    </row>
    <row r="1817" spans="3:8" x14ac:dyDescent="0.3">
      <c r="C1817" s="59"/>
      <c r="D1817" s="26"/>
      <c r="E1817" s="52"/>
      <c r="F1817" s="52"/>
      <c r="G1817" s="52"/>
      <c r="H1817" s="52"/>
    </row>
    <row r="1818" spans="3:8" x14ac:dyDescent="0.3">
      <c r="C1818" s="59"/>
      <c r="D1818" s="26"/>
      <c r="E1818" s="52"/>
      <c r="F1818" s="52"/>
      <c r="G1818" s="52"/>
      <c r="H1818" s="52"/>
    </row>
    <row r="1819" spans="3:8" x14ac:dyDescent="0.3">
      <c r="C1819" s="59"/>
      <c r="D1819" s="26"/>
      <c r="E1819" s="52"/>
      <c r="F1819" s="52"/>
      <c r="G1819" s="52"/>
      <c r="H1819" s="52"/>
    </row>
    <row r="1820" spans="3:8" x14ac:dyDescent="0.3">
      <c r="C1820" s="59"/>
      <c r="D1820" s="26"/>
      <c r="E1820" s="52"/>
      <c r="F1820" s="52"/>
      <c r="G1820" s="52"/>
      <c r="H1820" s="52"/>
    </row>
    <row r="1821" spans="3:8" x14ac:dyDescent="0.3">
      <c r="C1821" s="59"/>
      <c r="D1821" s="26"/>
      <c r="E1821" s="52"/>
      <c r="F1821" s="52"/>
      <c r="G1821" s="52"/>
      <c r="H1821" s="52"/>
    </row>
    <row r="1822" spans="3:8" x14ac:dyDescent="0.3">
      <c r="C1822" s="59"/>
      <c r="D1822" s="26"/>
      <c r="E1822" s="52"/>
      <c r="F1822" s="52"/>
      <c r="G1822" s="52"/>
      <c r="H1822" s="52"/>
    </row>
    <row r="1823" spans="3:8" x14ac:dyDescent="0.3">
      <c r="C1823" s="59"/>
      <c r="D1823" s="26"/>
      <c r="E1823" s="52"/>
      <c r="F1823" s="52"/>
      <c r="G1823" s="52"/>
      <c r="H1823" s="52"/>
    </row>
    <row r="1824" spans="3:8" x14ac:dyDescent="0.3">
      <c r="C1824" s="59"/>
      <c r="D1824" s="26"/>
      <c r="E1824" s="52"/>
      <c r="F1824" s="52"/>
      <c r="G1824" s="52"/>
      <c r="H1824" s="52"/>
    </row>
    <row r="1825" spans="3:8" x14ac:dyDescent="0.3">
      <c r="C1825" s="59"/>
      <c r="D1825" s="26"/>
      <c r="E1825" s="52"/>
      <c r="F1825" s="52"/>
      <c r="G1825" s="52"/>
      <c r="H1825" s="52"/>
    </row>
    <row r="1826" spans="3:8" x14ac:dyDescent="0.3">
      <c r="C1826" s="59"/>
      <c r="D1826" s="26"/>
      <c r="E1826" s="52"/>
      <c r="F1826" s="52"/>
      <c r="G1826" s="52"/>
      <c r="H1826" s="52"/>
    </row>
    <row r="1827" spans="3:8" x14ac:dyDescent="0.3">
      <c r="C1827" s="59"/>
      <c r="D1827" s="26"/>
      <c r="E1827" s="52"/>
      <c r="F1827" s="52"/>
      <c r="G1827" s="52"/>
      <c r="H1827" s="52"/>
    </row>
    <row r="1828" spans="3:8" x14ac:dyDescent="0.3">
      <c r="C1828" s="59"/>
      <c r="D1828" s="26"/>
      <c r="E1828" s="52"/>
      <c r="F1828" s="52"/>
      <c r="G1828" s="52"/>
      <c r="H1828" s="52"/>
    </row>
    <row r="1829" spans="3:8" x14ac:dyDescent="0.3">
      <c r="C1829" s="59"/>
      <c r="D1829" s="26"/>
      <c r="E1829" s="52"/>
      <c r="F1829" s="52"/>
      <c r="G1829" s="52"/>
      <c r="H1829" s="52"/>
    </row>
    <row r="1830" spans="3:8" x14ac:dyDescent="0.3">
      <c r="C1830" s="59"/>
      <c r="D1830" s="26"/>
      <c r="E1830" s="52"/>
      <c r="F1830" s="52"/>
      <c r="G1830" s="52"/>
      <c r="H1830" s="52"/>
    </row>
    <row r="1831" spans="3:8" x14ac:dyDescent="0.3">
      <c r="C1831" s="59"/>
      <c r="D1831" s="26"/>
      <c r="E1831" s="52"/>
      <c r="F1831" s="52"/>
      <c r="G1831" s="52"/>
      <c r="H1831" s="52"/>
    </row>
    <row r="1832" spans="3:8" x14ac:dyDescent="0.3">
      <c r="C1832" s="59"/>
      <c r="D1832" s="26"/>
      <c r="E1832" s="52"/>
      <c r="F1832" s="52"/>
      <c r="G1832" s="52"/>
      <c r="H1832" s="52"/>
    </row>
    <row r="1833" spans="3:8" x14ac:dyDescent="0.3">
      <c r="C1833" s="59"/>
      <c r="D1833" s="26"/>
      <c r="E1833" s="52"/>
      <c r="F1833" s="52"/>
      <c r="G1833" s="52"/>
      <c r="H1833" s="52"/>
    </row>
    <row r="1834" spans="3:8" x14ac:dyDescent="0.3">
      <c r="C1834" s="59"/>
      <c r="D1834" s="26"/>
      <c r="E1834" s="52"/>
      <c r="F1834" s="52"/>
      <c r="G1834" s="52"/>
      <c r="H1834" s="52"/>
    </row>
    <row r="1835" spans="3:8" x14ac:dyDescent="0.3">
      <c r="C1835" s="59"/>
      <c r="D1835" s="26"/>
      <c r="E1835" s="52"/>
      <c r="F1835" s="52"/>
      <c r="G1835" s="52"/>
      <c r="H1835" s="52"/>
    </row>
    <row r="1836" spans="3:8" x14ac:dyDescent="0.3">
      <c r="C1836" s="59"/>
      <c r="D1836" s="26"/>
      <c r="E1836" s="52"/>
      <c r="F1836" s="52"/>
      <c r="G1836" s="52"/>
      <c r="H1836" s="52"/>
    </row>
    <row r="1837" spans="3:8" x14ac:dyDescent="0.3">
      <c r="C1837" s="59"/>
      <c r="D1837" s="26"/>
      <c r="E1837" s="52"/>
      <c r="F1837" s="52"/>
      <c r="G1837" s="52"/>
      <c r="H1837" s="52"/>
    </row>
    <row r="1838" spans="3:8" x14ac:dyDescent="0.3">
      <c r="C1838" s="59"/>
      <c r="D1838" s="26"/>
      <c r="E1838" s="52"/>
      <c r="F1838" s="52"/>
      <c r="G1838" s="52"/>
      <c r="H1838" s="52"/>
    </row>
    <row r="1839" spans="3:8" x14ac:dyDescent="0.3">
      <c r="C1839" s="59"/>
      <c r="D1839" s="26"/>
      <c r="E1839" s="52"/>
      <c r="F1839" s="52"/>
      <c r="G1839" s="52"/>
      <c r="H1839" s="52"/>
    </row>
    <row r="1840" spans="3:8" x14ac:dyDescent="0.3">
      <c r="C1840" s="59"/>
      <c r="D1840" s="26"/>
      <c r="E1840" s="52"/>
      <c r="F1840" s="52"/>
      <c r="G1840" s="52"/>
      <c r="H1840" s="52"/>
    </row>
    <row r="1841" spans="3:8" x14ac:dyDescent="0.3">
      <c r="C1841" s="59"/>
      <c r="D1841" s="26"/>
      <c r="E1841" s="52"/>
      <c r="F1841" s="52"/>
      <c r="G1841" s="52"/>
      <c r="H1841" s="52"/>
    </row>
    <row r="1842" spans="3:8" x14ac:dyDescent="0.3">
      <c r="C1842" s="59"/>
      <c r="D1842" s="26"/>
      <c r="E1842" s="52"/>
      <c r="F1842" s="52"/>
      <c r="G1842" s="52"/>
      <c r="H1842" s="52"/>
    </row>
    <row r="1843" spans="3:8" x14ac:dyDescent="0.3">
      <c r="C1843" s="59"/>
      <c r="D1843" s="26"/>
      <c r="E1843" s="52"/>
      <c r="F1843" s="52"/>
      <c r="G1843" s="52"/>
      <c r="H1843" s="52"/>
    </row>
    <row r="1844" spans="3:8" x14ac:dyDescent="0.3">
      <c r="C1844" s="59"/>
      <c r="D1844" s="26"/>
      <c r="E1844" s="52"/>
      <c r="F1844" s="52"/>
      <c r="G1844" s="52"/>
      <c r="H1844" s="52"/>
    </row>
    <row r="1845" spans="3:8" x14ac:dyDescent="0.3">
      <c r="C1845" s="59"/>
      <c r="D1845" s="26"/>
      <c r="E1845" s="52"/>
      <c r="F1845" s="52"/>
      <c r="G1845" s="52"/>
      <c r="H1845" s="52"/>
    </row>
    <row r="1846" spans="3:8" x14ac:dyDescent="0.3">
      <c r="C1846" s="59"/>
      <c r="D1846" s="26"/>
      <c r="E1846" s="52"/>
      <c r="F1846" s="52"/>
      <c r="G1846" s="52"/>
      <c r="H1846" s="52"/>
    </row>
    <row r="1847" spans="3:8" x14ac:dyDescent="0.3">
      <c r="C1847" s="59"/>
      <c r="D1847" s="26"/>
      <c r="E1847" s="52"/>
      <c r="F1847" s="52"/>
      <c r="G1847" s="52"/>
      <c r="H1847" s="52"/>
    </row>
    <row r="1848" spans="3:8" x14ac:dyDescent="0.3">
      <c r="C1848" s="59"/>
      <c r="D1848" s="26"/>
      <c r="E1848" s="52"/>
      <c r="F1848" s="52"/>
      <c r="G1848" s="52"/>
      <c r="H1848" s="52"/>
    </row>
    <row r="1849" spans="3:8" x14ac:dyDescent="0.3">
      <c r="C1849" s="59"/>
      <c r="D1849" s="26"/>
      <c r="E1849" s="52"/>
      <c r="F1849" s="52"/>
      <c r="G1849" s="52"/>
      <c r="H1849" s="52"/>
    </row>
    <row r="1850" spans="3:8" x14ac:dyDescent="0.3">
      <c r="C1850" s="59"/>
      <c r="D1850" s="26"/>
      <c r="E1850" s="52"/>
      <c r="F1850" s="52"/>
      <c r="G1850" s="52"/>
      <c r="H1850" s="52"/>
    </row>
    <row r="1851" spans="3:8" x14ac:dyDescent="0.3">
      <c r="C1851" s="59"/>
      <c r="D1851" s="26"/>
      <c r="E1851" s="52"/>
      <c r="F1851" s="52"/>
      <c r="G1851" s="52"/>
      <c r="H1851" s="52"/>
    </row>
    <row r="1852" spans="3:8" x14ac:dyDescent="0.3">
      <c r="C1852" s="59"/>
      <c r="D1852" s="26"/>
      <c r="E1852" s="52"/>
      <c r="F1852" s="52"/>
      <c r="G1852" s="52"/>
      <c r="H1852" s="52"/>
    </row>
    <row r="1853" spans="3:8" x14ac:dyDescent="0.3">
      <c r="C1853" s="59"/>
      <c r="D1853" s="26"/>
      <c r="E1853" s="52"/>
      <c r="F1853" s="52"/>
      <c r="G1853" s="52"/>
      <c r="H1853" s="52"/>
    </row>
    <row r="1854" spans="3:8" x14ac:dyDescent="0.3">
      <c r="C1854" s="59"/>
      <c r="D1854" s="26"/>
      <c r="E1854" s="52"/>
      <c r="F1854" s="52"/>
      <c r="G1854" s="52"/>
      <c r="H1854" s="52"/>
    </row>
    <row r="1855" spans="3:8" x14ac:dyDescent="0.3">
      <c r="C1855" s="59"/>
      <c r="D1855" s="26"/>
      <c r="E1855" s="52"/>
      <c r="F1855" s="52"/>
      <c r="G1855" s="52"/>
      <c r="H1855" s="52"/>
    </row>
    <row r="1856" spans="3:8" x14ac:dyDescent="0.3">
      <c r="C1856" s="59"/>
      <c r="D1856" s="26"/>
      <c r="E1856" s="52"/>
      <c r="F1856" s="52"/>
      <c r="G1856" s="52"/>
      <c r="H1856" s="52"/>
    </row>
    <row r="1857" spans="3:8" x14ac:dyDescent="0.3">
      <c r="C1857" s="59"/>
      <c r="D1857" s="26"/>
      <c r="E1857" s="52"/>
      <c r="F1857" s="52"/>
      <c r="G1857" s="52"/>
      <c r="H1857" s="52"/>
    </row>
    <row r="1858" spans="3:8" x14ac:dyDescent="0.3">
      <c r="C1858" s="59"/>
      <c r="D1858" s="26"/>
      <c r="E1858" s="52"/>
      <c r="F1858" s="52"/>
      <c r="G1858" s="52"/>
      <c r="H1858" s="52"/>
    </row>
    <row r="1859" spans="3:8" x14ac:dyDescent="0.3">
      <c r="C1859" s="59"/>
      <c r="D1859" s="26"/>
      <c r="E1859" s="52"/>
      <c r="F1859" s="52"/>
      <c r="G1859" s="52"/>
      <c r="H1859" s="52"/>
    </row>
    <row r="1860" spans="3:8" x14ac:dyDescent="0.3">
      <c r="C1860" s="59"/>
      <c r="D1860" s="26"/>
      <c r="E1860" s="52"/>
      <c r="F1860" s="52"/>
      <c r="G1860" s="52"/>
      <c r="H1860" s="52"/>
    </row>
    <row r="1861" spans="3:8" x14ac:dyDescent="0.3">
      <c r="C1861" s="59"/>
      <c r="D1861" s="26"/>
      <c r="E1861" s="52"/>
      <c r="F1861" s="52"/>
      <c r="G1861" s="52"/>
      <c r="H1861" s="52"/>
    </row>
    <row r="1862" spans="3:8" x14ac:dyDescent="0.3">
      <c r="C1862" s="59"/>
      <c r="D1862" s="26"/>
      <c r="E1862" s="52"/>
      <c r="F1862" s="52"/>
      <c r="G1862" s="52"/>
      <c r="H1862" s="52"/>
    </row>
    <row r="1863" spans="3:8" x14ac:dyDescent="0.3">
      <c r="C1863" s="59"/>
      <c r="D1863" s="26"/>
      <c r="E1863" s="52"/>
      <c r="F1863" s="52"/>
      <c r="G1863" s="52"/>
      <c r="H1863" s="52"/>
    </row>
    <row r="1864" spans="3:8" x14ac:dyDescent="0.3">
      <c r="C1864" s="59"/>
      <c r="D1864" s="26"/>
      <c r="E1864" s="52"/>
      <c r="F1864" s="52"/>
      <c r="G1864" s="52"/>
      <c r="H1864" s="52"/>
    </row>
    <row r="1865" spans="3:8" x14ac:dyDescent="0.3">
      <c r="C1865" s="59"/>
      <c r="D1865" s="26"/>
      <c r="E1865" s="52"/>
      <c r="F1865" s="52"/>
      <c r="G1865" s="52"/>
      <c r="H1865" s="52"/>
    </row>
    <row r="1866" spans="3:8" x14ac:dyDescent="0.3">
      <c r="C1866" s="59"/>
      <c r="D1866" s="26"/>
      <c r="E1866" s="52"/>
      <c r="F1866" s="52"/>
      <c r="G1866" s="52"/>
      <c r="H1866" s="52"/>
    </row>
    <row r="1867" spans="3:8" x14ac:dyDescent="0.3">
      <c r="C1867" s="59"/>
      <c r="D1867" s="26"/>
      <c r="E1867" s="52"/>
      <c r="F1867" s="52"/>
      <c r="G1867" s="52"/>
      <c r="H1867" s="52"/>
    </row>
    <row r="1868" spans="3:8" x14ac:dyDescent="0.3">
      <c r="C1868" s="59"/>
      <c r="D1868" s="26"/>
      <c r="E1868" s="52"/>
      <c r="F1868" s="52"/>
      <c r="G1868" s="52"/>
      <c r="H1868" s="52"/>
    </row>
    <row r="1869" spans="3:8" x14ac:dyDescent="0.3">
      <c r="C1869" s="59"/>
      <c r="D1869" s="26"/>
      <c r="E1869" s="52"/>
      <c r="F1869" s="52"/>
      <c r="G1869" s="52"/>
      <c r="H1869" s="52"/>
    </row>
    <row r="1870" spans="3:8" x14ac:dyDescent="0.3">
      <c r="C1870" s="59"/>
      <c r="D1870" s="26"/>
      <c r="E1870" s="52"/>
      <c r="F1870" s="52"/>
      <c r="G1870" s="52"/>
      <c r="H1870" s="52"/>
    </row>
    <row r="1871" spans="3:8" x14ac:dyDescent="0.3">
      <c r="C1871" s="59"/>
      <c r="D1871" s="26"/>
      <c r="E1871" s="52"/>
      <c r="F1871" s="52"/>
      <c r="G1871" s="52"/>
      <c r="H1871" s="52"/>
    </row>
    <row r="1872" spans="3:8" x14ac:dyDescent="0.3">
      <c r="C1872" s="59"/>
      <c r="D1872" s="26"/>
      <c r="E1872" s="52"/>
      <c r="F1872" s="52"/>
      <c r="G1872" s="52"/>
      <c r="H1872" s="52"/>
    </row>
    <row r="1873" spans="3:8" x14ac:dyDescent="0.3">
      <c r="C1873" s="59"/>
      <c r="D1873" s="26"/>
      <c r="E1873" s="52"/>
      <c r="F1873" s="52"/>
      <c r="G1873" s="52"/>
      <c r="H1873" s="52"/>
    </row>
    <row r="1874" spans="3:8" x14ac:dyDescent="0.3">
      <c r="C1874" s="59"/>
      <c r="D1874" s="26"/>
      <c r="E1874" s="52"/>
      <c r="F1874" s="52"/>
      <c r="G1874" s="52"/>
      <c r="H1874" s="52"/>
    </row>
    <row r="1875" spans="3:8" x14ac:dyDescent="0.3">
      <c r="C1875" s="59"/>
      <c r="D1875" s="26"/>
      <c r="E1875" s="52"/>
      <c r="F1875" s="52"/>
      <c r="G1875" s="52"/>
      <c r="H1875" s="52"/>
    </row>
    <row r="1876" spans="3:8" x14ac:dyDescent="0.3">
      <c r="C1876" s="59"/>
      <c r="D1876" s="26"/>
      <c r="E1876" s="52"/>
      <c r="F1876" s="52"/>
      <c r="G1876" s="52"/>
      <c r="H1876" s="52"/>
    </row>
    <row r="1877" spans="3:8" x14ac:dyDescent="0.3">
      <c r="C1877" s="59"/>
      <c r="D1877" s="26"/>
      <c r="E1877" s="52"/>
      <c r="F1877" s="52"/>
      <c r="G1877" s="52"/>
      <c r="H1877" s="52"/>
    </row>
    <row r="1878" spans="3:8" x14ac:dyDescent="0.3">
      <c r="C1878" s="59"/>
      <c r="D1878" s="26"/>
      <c r="E1878" s="52"/>
      <c r="F1878" s="52"/>
      <c r="G1878" s="52"/>
      <c r="H1878" s="52"/>
    </row>
    <row r="1879" spans="3:8" x14ac:dyDescent="0.3">
      <c r="C1879" s="59"/>
      <c r="D1879" s="26"/>
      <c r="E1879" s="52"/>
      <c r="F1879" s="52"/>
      <c r="G1879" s="52"/>
      <c r="H1879" s="52"/>
    </row>
    <row r="1880" spans="3:8" x14ac:dyDescent="0.3">
      <c r="C1880" s="59"/>
      <c r="D1880" s="26"/>
      <c r="E1880" s="52"/>
      <c r="F1880" s="52"/>
      <c r="G1880" s="52"/>
      <c r="H1880" s="52"/>
    </row>
    <row r="1881" spans="3:8" x14ac:dyDescent="0.3">
      <c r="C1881" s="59"/>
      <c r="D1881" s="26"/>
      <c r="E1881" s="52"/>
      <c r="F1881" s="52"/>
      <c r="G1881" s="52"/>
      <c r="H1881" s="52"/>
    </row>
    <row r="1882" spans="3:8" x14ac:dyDescent="0.3">
      <c r="C1882" s="59"/>
      <c r="D1882" s="26"/>
      <c r="E1882" s="52"/>
      <c r="F1882" s="52"/>
      <c r="G1882" s="52"/>
      <c r="H1882" s="52"/>
    </row>
    <row r="1883" spans="3:8" x14ac:dyDescent="0.3">
      <c r="C1883" s="59"/>
      <c r="D1883" s="26"/>
      <c r="E1883" s="52"/>
      <c r="F1883" s="52"/>
      <c r="G1883" s="52"/>
      <c r="H1883" s="52"/>
    </row>
    <row r="1884" spans="3:8" x14ac:dyDescent="0.3">
      <c r="C1884" s="59"/>
      <c r="D1884" s="26"/>
      <c r="E1884" s="52"/>
      <c r="F1884" s="52"/>
      <c r="G1884" s="52"/>
      <c r="H1884" s="52"/>
    </row>
    <row r="1885" spans="3:8" x14ac:dyDescent="0.3">
      <c r="C1885" s="59"/>
      <c r="D1885" s="26"/>
      <c r="E1885" s="52"/>
      <c r="F1885" s="52"/>
      <c r="G1885" s="52"/>
      <c r="H1885" s="52"/>
    </row>
    <row r="1886" spans="3:8" x14ac:dyDescent="0.3">
      <c r="C1886" s="59"/>
      <c r="D1886" s="26"/>
      <c r="E1886" s="52"/>
      <c r="F1886" s="52"/>
      <c r="G1886" s="52"/>
      <c r="H1886" s="52"/>
    </row>
    <row r="1887" spans="3:8" x14ac:dyDescent="0.3">
      <c r="C1887" s="59"/>
      <c r="D1887" s="26"/>
      <c r="E1887" s="52"/>
      <c r="F1887" s="52"/>
      <c r="G1887" s="52"/>
      <c r="H1887" s="52"/>
    </row>
    <row r="1888" spans="3:8" x14ac:dyDescent="0.3">
      <c r="C1888" s="59"/>
      <c r="D1888" s="26"/>
      <c r="E1888" s="52"/>
      <c r="F1888" s="52"/>
      <c r="G1888" s="52"/>
      <c r="H1888" s="52"/>
    </row>
    <row r="1889" spans="3:8" x14ac:dyDescent="0.3">
      <c r="C1889" s="59"/>
      <c r="D1889" s="26"/>
      <c r="E1889" s="52"/>
      <c r="F1889" s="52"/>
      <c r="G1889" s="52"/>
      <c r="H1889" s="52"/>
    </row>
    <row r="1890" spans="3:8" x14ac:dyDescent="0.3">
      <c r="C1890" s="59"/>
      <c r="D1890" s="26"/>
      <c r="E1890" s="52"/>
      <c r="F1890" s="52"/>
      <c r="G1890" s="52"/>
      <c r="H1890" s="52"/>
    </row>
    <row r="1891" spans="3:8" x14ac:dyDescent="0.3">
      <c r="C1891" s="59"/>
      <c r="D1891" s="26"/>
      <c r="E1891" s="52"/>
      <c r="F1891" s="52"/>
      <c r="G1891" s="52"/>
      <c r="H1891" s="52"/>
    </row>
    <row r="1892" spans="3:8" x14ac:dyDescent="0.3">
      <c r="C1892" s="59"/>
      <c r="D1892" s="26"/>
      <c r="E1892" s="52"/>
      <c r="F1892" s="52"/>
      <c r="G1892" s="52"/>
      <c r="H1892" s="52"/>
    </row>
    <row r="1893" spans="3:8" x14ac:dyDescent="0.3">
      <c r="C1893" s="59"/>
      <c r="D1893" s="26"/>
      <c r="E1893" s="52"/>
      <c r="F1893" s="52"/>
      <c r="G1893" s="52"/>
      <c r="H1893" s="52"/>
    </row>
    <row r="1894" spans="3:8" x14ac:dyDescent="0.3">
      <c r="C1894" s="59"/>
      <c r="D1894" s="26"/>
      <c r="E1894" s="52"/>
      <c r="F1894" s="52"/>
      <c r="G1894" s="52"/>
      <c r="H1894" s="52"/>
    </row>
    <row r="1895" spans="3:8" x14ac:dyDescent="0.3">
      <c r="C1895" s="59"/>
      <c r="D1895" s="26"/>
      <c r="E1895" s="52"/>
      <c r="F1895" s="52"/>
      <c r="G1895" s="52"/>
      <c r="H1895" s="52"/>
    </row>
    <row r="1896" spans="3:8" x14ac:dyDescent="0.3">
      <c r="C1896" s="59"/>
      <c r="D1896" s="26"/>
      <c r="E1896" s="52"/>
      <c r="F1896" s="52"/>
      <c r="G1896" s="52"/>
      <c r="H1896" s="52"/>
    </row>
    <row r="1897" spans="3:8" x14ac:dyDescent="0.3">
      <c r="C1897" s="59"/>
      <c r="D1897" s="26"/>
      <c r="E1897" s="52"/>
      <c r="F1897" s="52"/>
      <c r="G1897" s="52"/>
      <c r="H1897" s="52"/>
    </row>
    <row r="1898" spans="3:8" x14ac:dyDescent="0.3">
      <c r="C1898" s="59"/>
      <c r="D1898" s="26"/>
      <c r="E1898" s="52"/>
      <c r="F1898" s="52"/>
      <c r="G1898" s="52"/>
      <c r="H1898" s="52"/>
    </row>
    <row r="1899" spans="3:8" x14ac:dyDescent="0.3">
      <c r="C1899" s="59"/>
      <c r="D1899" s="26"/>
      <c r="E1899" s="52"/>
      <c r="F1899" s="52"/>
      <c r="G1899" s="52"/>
      <c r="H1899" s="52"/>
    </row>
    <row r="1900" spans="3:8" x14ac:dyDescent="0.3">
      <c r="C1900" s="59"/>
      <c r="D1900" s="26"/>
      <c r="E1900" s="52"/>
      <c r="F1900" s="52"/>
      <c r="G1900" s="52"/>
      <c r="H1900" s="52"/>
    </row>
    <row r="1901" spans="3:8" x14ac:dyDescent="0.3">
      <c r="C1901" s="59"/>
      <c r="D1901" s="26"/>
      <c r="E1901" s="52"/>
      <c r="F1901" s="52"/>
      <c r="G1901" s="52"/>
      <c r="H1901" s="52"/>
    </row>
    <row r="1902" spans="3:8" x14ac:dyDescent="0.3">
      <c r="C1902" s="59"/>
      <c r="D1902" s="26"/>
      <c r="E1902" s="52"/>
      <c r="F1902" s="52"/>
      <c r="G1902" s="52"/>
      <c r="H1902" s="52"/>
    </row>
    <row r="1903" spans="3:8" x14ac:dyDescent="0.3">
      <c r="C1903" s="59"/>
      <c r="D1903" s="26"/>
      <c r="E1903" s="52"/>
      <c r="F1903" s="52"/>
      <c r="G1903" s="52"/>
      <c r="H1903" s="52"/>
    </row>
    <row r="1904" spans="3:8" x14ac:dyDescent="0.3">
      <c r="C1904" s="59"/>
      <c r="D1904" s="26"/>
      <c r="E1904" s="52"/>
      <c r="F1904" s="52"/>
      <c r="G1904" s="52"/>
      <c r="H1904" s="52"/>
    </row>
    <row r="1905" spans="3:8" x14ac:dyDescent="0.3">
      <c r="C1905" s="59"/>
      <c r="D1905" s="26"/>
      <c r="E1905" s="52"/>
      <c r="F1905" s="52"/>
      <c r="G1905" s="52"/>
      <c r="H1905" s="52"/>
    </row>
    <row r="1906" spans="3:8" x14ac:dyDescent="0.3">
      <c r="C1906" s="59"/>
      <c r="D1906" s="26"/>
      <c r="E1906" s="52"/>
      <c r="F1906" s="52"/>
      <c r="G1906" s="52"/>
      <c r="H1906" s="52"/>
    </row>
    <row r="1907" spans="3:8" x14ac:dyDescent="0.3">
      <c r="C1907" s="59"/>
      <c r="D1907" s="26"/>
      <c r="E1907" s="52"/>
      <c r="F1907" s="52"/>
      <c r="G1907" s="52"/>
      <c r="H1907" s="52"/>
    </row>
    <row r="1908" spans="3:8" x14ac:dyDescent="0.3">
      <c r="C1908" s="59"/>
      <c r="D1908" s="26"/>
      <c r="E1908" s="52"/>
      <c r="F1908" s="52"/>
      <c r="G1908" s="52"/>
      <c r="H1908" s="52"/>
    </row>
    <row r="1909" spans="3:8" x14ac:dyDescent="0.3">
      <c r="C1909" s="59"/>
      <c r="D1909" s="26"/>
      <c r="E1909" s="52"/>
      <c r="F1909" s="52"/>
      <c r="G1909" s="52"/>
      <c r="H1909" s="52"/>
    </row>
    <row r="1910" spans="3:8" x14ac:dyDescent="0.3">
      <c r="C1910" s="59"/>
      <c r="D1910" s="26"/>
      <c r="E1910" s="52"/>
      <c r="F1910" s="52"/>
      <c r="G1910" s="52"/>
      <c r="H1910" s="52"/>
    </row>
    <row r="1911" spans="3:8" x14ac:dyDescent="0.3">
      <c r="C1911" s="59"/>
      <c r="D1911" s="26"/>
      <c r="E1911" s="52"/>
      <c r="F1911" s="52"/>
      <c r="G1911" s="52"/>
      <c r="H1911" s="52"/>
    </row>
    <row r="1912" spans="3:8" x14ac:dyDescent="0.3">
      <c r="C1912" s="59"/>
      <c r="D1912" s="26"/>
      <c r="E1912" s="52"/>
      <c r="F1912" s="52"/>
      <c r="G1912" s="52"/>
      <c r="H1912" s="52"/>
    </row>
    <row r="1913" spans="3:8" x14ac:dyDescent="0.3">
      <c r="C1913" s="59"/>
      <c r="D1913" s="26"/>
      <c r="E1913" s="52"/>
      <c r="F1913" s="52"/>
      <c r="G1913" s="52"/>
      <c r="H1913" s="52"/>
    </row>
    <row r="1914" spans="3:8" x14ac:dyDescent="0.3">
      <c r="C1914" s="59"/>
      <c r="D1914" s="26"/>
      <c r="E1914" s="52"/>
      <c r="F1914" s="52"/>
      <c r="G1914" s="52"/>
      <c r="H1914" s="52"/>
    </row>
    <row r="1915" spans="3:8" x14ac:dyDescent="0.3">
      <c r="C1915" s="59"/>
      <c r="D1915" s="26"/>
      <c r="E1915" s="52"/>
      <c r="F1915" s="52"/>
      <c r="G1915" s="52"/>
      <c r="H1915" s="52"/>
    </row>
    <row r="1916" spans="3:8" x14ac:dyDescent="0.3">
      <c r="C1916" s="59"/>
      <c r="D1916" s="26"/>
      <c r="E1916" s="52"/>
      <c r="F1916" s="52"/>
      <c r="G1916" s="52"/>
      <c r="H1916" s="52"/>
    </row>
    <row r="1917" spans="3:8" x14ac:dyDescent="0.3">
      <c r="C1917" s="59"/>
      <c r="D1917" s="26"/>
      <c r="E1917" s="52"/>
      <c r="F1917" s="52"/>
      <c r="G1917" s="52"/>
      <c r="H1917" s="52"/>
    </row>
    <row r="1918" spans="3:8" x14ac:dyDescent="0.3">
      <c r="C1918" s="59"/>
      <c r="D1918" s="26"/>
      <c r="E1918" s="52"/>
      <c r="F1918" s="52"/>
      <c r="G1918" s="52"/>
      <c r="H1918" s="52"/>
    </row>
    <row r="1919" spans="3:8" x14ac:dyDescent="0.3">
      <c r="C1919" s="59"/>
      <c r="D1919" s="26"/>
      <c r="E1919" s="52"/>
      <c r="F1919" s="52"/>
      <c r="G1919" s="52"/>
      <c r="H1919" s="52"/>
    </row>
    <row r="1920" spans="3:8" x14ac:dyDescent="0.3">
      <c r="C1920" s="59"/>
      <c r="D1920" s="26"/>
      <c r="E1920" s="52"/>
      <c r="F1920" s="52"/>
      <c r="G1920" s="52"/>
      <c r="H1920" s="52"/>
    </row>
    <row r="1921" spans="3:8" x14ac:dyDescent="0.3">
      <c r="C1921" s="59"/>
      <c r="D1921" s="26"/>
      <c r="E1921" s="52"/>
      <c r="F1921" s="52"/>
      <c r="G1921" s="52"/>
      <c r="H1921" s="52"/>
    </row>
    <row r="1922" spans="3:8" x14ac:dyDescent="0.3">
      <c r="C1922" s="59"/>
      <c r="D1922" s="26"/>
      <c r="E1922" s="52"/>
      <c r="F1922" s="52"/>
      <c r="G1922" s="52"/>
      <c r="H1922" s="52"/>
    </row>
    <row r="1923" spans="3:8" x14ac:dyDescent="0.3">
      <c r="C1923" s="59"/>
      <c r="D1923" s="26"/>
      <c r="E1923" s="52"/>
      <c r="F1923" s="52"/>
      <c r="G1923" s="52"/>
      <c r="H1923" s="52"/>
    </row>
    <row r="1924" spans="3:8" x14ac:dyDescent="0.3">
      <c r="C1924" s="59"/>
      <c r="D1924" s="26"/>
      <c r="E1924" s="52"/>
      <c r="F1924" s="52"/>
      <c r="G1924" s="52"/>
      <c r="H1924" s="52"/>
    </row>
    <row r="1925" spans="3:8" x14ac:dyDescent="0.3">
      <c r="C1925" s="59"/>
      <c r="D1925" s="26"/>
      <c r="E1925" s="52"/>
      <c r="F1925" s="52"/>
      <c r="G1925" s="52"/>
      <c r="H1925" s="52"/>
    </row>
    <row r="1926" spans="3:8" x14ac:dyDescent="0.3">
      <c r="C1926" s="59"/>
      <c r="D1926" s="26"/>
      <c r="E1926" s="52"/>
      <c r="F1926" s="52"/>
      <c r="G1926" s="52"/>
      <c r="H1926" s="52"/>
    </row>
    <row r="1927" spans="3:8" x14ac:dyDescent="0.3">
      <c r="C1927" s="59"/>
      <c r="D1927" s="26"/>
      <c r="E1927" s="52"/>
      <c r="F1927" s="52"/>
      <c r="G1927" s="52"/>
      <c r="H1927" s="52"/>
    </row>
    <row r="1928" spans="3:8" x14ac:dyDescent="0.3">
      <c r="C1928" s="59"/>
      <c r="D1928" s="26"/>
      <c r="E1928" s="52"/>
      <c r="F1928" s="52"/>
      <c r="G1928" s="52"/>
      <c r="H1928" s="52"/>
    </row>
    <row r="1929" spans="3:8" x14ac:dyDescent="0.3">
      <c r="C1929" s="59"/>
      <c r="D1929" s="26"/>
      <c r="E1929" s="52"/>
      <c r="F1929" s="52"/>
      <c r="G1929" s="52"/>
      <c r="H1929" s="52"/>
    </row>
    <row r="1930" spans="3:8" x14ac:dyDescent="0.3">
      <c r="C1930" s="59"/>
      <c r="D1930" s="26"/>
      <c r="E1930" s="52"/>
      <c r="F1930" s="52"/>
      <c r="G1930" s="52"/>
      <c r="H1930" s="52"/>
    </row>
    <row r="1931" spans="3:8" x14ac:dyDescent="0.3">
      <c r="C1931" s="59"/>
      <c r="D1931" s="26"/>
      <c r="E1931" s="52"/>
      <c r="F1931" s="52"/>
      <c r="G1931" s="52"/>
      <c r="H1931" s="52"/>
    </row>
    <row r="1932" spans="3:8" x14ac:dyDescent="0.3">
      <c r="C1932" s="59"/>
      <c r="D1932" s="26"/>
      <c r="E1932" s="52"/>
      <c r="F1932" s="52"/>
      <c r="G1932" s="52"/>
      <c r="H1932" s="52"/>
    </row>
    <row r="1933" spans="3:8" x14ac:dyDescent="0.3">
      <c r="C1933" s="59"/>
      <c r="D1933" s="26"/>
      <c r="E1933" s="52"/>
      <c r="F1933" s="52"/>
      <c r="G1933" s="52"/>
      <c r="H1933" s="52"/>
    </row>
    <row r="1934" spans="3:8" x14ac:dyDescent="0.3">
      <c r="C1934" s="59"/>
      <c r="D1934" s="26"/>
      <c r="E1934" s="52"/>
      <c r="F1934" s="52"/>
      <c r="G1934" s="52"/>
      <c r="H1934" s="52"/>
    </row>
    <row r="1935" spans="3:8" x14ac:dyDescent="0.3">
      <c r="C1935" s="59"/>
      <c r="D1935" s="26"/>
      <c r="E1935" s="52"/>
      <c r="F1935" s="52"/>
      <c r="G1935" s="52"/>
      <c r="H1935" s="52"/>
    </row>
    <row r="1936" spans="3:8" x14ac:dyDescent="0.3">
      <c r="C1936" s="59"/>
      <c r="D1936" s="26"/>
      <c r="E1936" s="52"/>
      <c r="F1936" s="52"/>
      <c r="G1936" s="52"/>
      <c r="H1936" s="52"/>
    </row>
    <row r="1937" spans="3:8" x14ac:dyDescent="0.3">
      <c r="C1937" s="59"/>
      <c r="D1937" s="26"/>
      <c r="E1937" s="52"/>
      <c r="F1937" s="52"/>
      <c r="G1937" s="52"/>
      <c r="H1937" s="52"/>
    </row>
    <row r="1938" spans="3:8" x14ac:dyDescent="0.3">
      <c r="C1938" s="59"/>
      <c r="D1938" s="26"/>
      <c r="E1938" s="52"/>
      <c r="F1938" s="52"/>
      <c r="G1938" s="52"/>
      <c r="H1938" s="52"/>
    </row>
    <row r="1939" spans="3:8" x14ac:dyDescent="0.3">
      <c r="C1939" s="59"/>
      <c r="D1939" s="26"/>
      <c r="E1939" s="52"/>
      <c r="F1939" s="52"/>
      <c r="G1939" s="52"/>
      <c r="H1939" s="52"/>
    </row>
    <row r="1940" spans="3:8" x14ac:dyDescent="0.3">
      <c r="C1940" s="59"/>
      <c r="D1940" s="26"/>
      <c r="E1940" s="52"/>
      <c r="F1940" s="52"/>
      <c r="G1940" s="52"/>
      <c r="H1940" s="52"/>
    </row>
    <row r="1941" spans="3:8" x14ac:dyDescent="0.3">
      <c r="C1941" s="59"/>
      <c r="D1941" s="26"/>
      <c r="E1941" s="52"/>
      <c r="F1941" s="52"/>
      <c r="G1941" s="52"/>
      <c r="H1941" s="52"/>
    </row>
    <row r="1942" spans="3:8" x14ac:dyDescent="0.3">
      <c r="C1942" s="59"/>
      <c r="D1942" s="26"/>
      <c r="E1942" s="52"/>
      <c r="F1942" s="52"/>
      <c r="G1942" s="52"/>
      <c r="H1942" s="52"/>
    </row>
    <row r="1943" spans="3:8" x14ac:dyDescent="0.3">
      <c r="C1943" s="59"/>
      <c r="D1943" s="26"/>
      <c r="E1943" s="52"/>
      <c r="F1943" s="52"/>
      <c r="G1943" s="52"/>
      <c r="H1943" s="52"/>
    </row>
    <row r="1944" spans="3:8" x14ac:dyDescent="0.3">
      <c r="C1944" s="59"/>
      <c r="D1944" s="26"/>
      <c r="E1944" s="52"/>
      <c r="F1944" s="52"/>
      <c r="G1944" s="52"/>
      <c r="H1944" s="52"/>
    </row>
    <row r="1945" spans="3:8" x14ac:dyDescent="0.3">
      <c r="C1945" s="59"/>
      <c r="D1945" s="26"/>
      <c r="E1945" s="52"/>
      <c r="F1945" s="52"/>
      <c r="G1945" s="52"/>
      <c r="H1945" s="52"/>
    </row>
    <row r="1946" spans="3:8" x14ac:dyDescent="0.3">
      <c r="C1946" s="59"/>
      <c r="D1946" s="26"/>
      <c r="E1946" s="52"/>
      <c r="F1946" s="52"/>
      <c r="G1946" s="52"/>
      <c r="H1946" s="52"/>
    </row>
    <row r="1947" spans="3:8" x14ac:dyDescent="0.3">
      <c r="C1947" s="59"/>
      <c r="D1947" s="26"/>
      <c r="E1947" s="52"/>
      <c r="F1947" s="52"/>
      <c r="G1947" s="52"/>
      <c r="H1947" s="52"/>
    </row>
    <row r="1948" spans="3:8" x14ac:dyDescent="0.3">
      <c r="C1948" s="59"/>
      <c r="D1948" s="26"/>
      <c r="E1948" s="52"/>
      <c r="F1948" s="52"/>
      <c r="G1948" s="52"/>
      <c r="H1948" s="52"/>
    </row>
    <row r="1949" spans="3:8" x14ac:dyDescent="0.3">
      <c r="C1949" s="59"/>
      <c r="D1949" s="26"/>
      <c r="E1949" s="52"/>
      <c r="F1949" s="52"/>
      <c r="G1949" s="52"/>
      <c r="H1949" s="52"/>
    </row>
    <row r="1950" spans="3:8" x14ac:dyDescent="0.3">
      <c r="C1950" s="59"/>
      <c r="D1950" s="26"/>
      <c r="E1950" s="52"/>
      <c r="F1950" s="52"/>
      <c r="G1950" s="52"/>
      <c r="H1950" s="52"/>
    </row>
    <row r="1951" spans="3:8" x14ac:dyDescent="0.3">
      <c r="C1951" s="59"/>
      <c r="D1951" s="26"/>
      <c r="E1951" s="52"/>
      <c r="F1951" s="52"/>
      <c r="G1951" s="52"/>
      <c r="H1951" s="52"/>
    </row>
    <row r="1952" spans="3:8" x14ac:dyDescent="0.3">
      <c r="C1952" s="59"/>
      <c r="D1952" s="26"/>
      <c r="E1952" s="52"/>
      <c r="F1952" s="52"/>
      <c r="G1952" s="52"/>
      <c r="H1952" s="52"/>
    </row>
    <row r="1953" spans="3:8" x14ac:dyDescent="0.3">
      <c r="C1953" s="59"/>
      <c r="D1953" s="26"/>
      <c r="E1953" s="52"/>
      <c r="F1953" s="52"/>
      <c r="G1953" s="52"/>
      <c r="H1953" s="52"/>
    </row>
    <row r="1954" spans="3:8" x14ac:dyDescent="0.3">
      <c r="C1954" s="59"/>
      <c r="D1954" s="26"/>
      <c r="E1954" s="52"/>
      <c r="F1954" s="52"/>
      <c r="G1954" s="52"/>
      <c r="H1954" s="52"/>
    </row>
    <row r="1955" spans="3:8" x14ac:dyDescent="0.3">
      <c r="C1955" s="59"/>
      <c r="D1955" s="26"/>
      <c r="E1955" s="52"/>
      <c r="F1955" s="52"/>
      <c r="G1955" s="52"/>
      <c r="H1955" s="52"/>
    </row>
    <row r="1956" spans="3:8" x14ac:dyDescent="0.3">
      <c r="C1956" s="59"/>
      <c r="D1956" s="26"/>
      <c r="E1956" s="52"/>
      <c r="F1956" s="52"/>
      <c r="G1956" s="52"/>
      <c r="H1956" s="52"/>
    </row>
    <row r="1957" spans="3:8" x14ac:dyDescent="0.3">
      <c r="C1957" s="59"/>
      <c r="D1957" s="26"/>
      <c r="E1957" s="52"/>
      <c r="F1957" s="52"/>
      <c r="G1957" s="52"/>
      <c r="H1957" s="52"/>
    </row>
    <row r="1958" spans="3:8" x14ac:dyDescent="0.3">
      <c r="C1958" s="59"/>
      <c r="D1958" s="26"/>
      <c r="E1958" s="52"/>
      <c r="F1958" s="52"/>
      <c r="G1958" s="52"/>
      <c r="H1958" s="52"/>
    </row>
    <row r="1959" spans="3:8" x14ac:dyDescent="0.3">
      <c r="C1959" s="59"/>
      <c r="D1959" s="26"/>
      <c r="E1959" s="52"/>
      <c r="F1959" s="52"/>
      <c r="G1959" s="52"/>
      <c r="H1959" s="52"/>
    </row>
    <row r="1960" spans="3:8" x14ac:dyDescent="0.3">
      <c r="C1960" s="59"/>
      <c r="D1960" s="26"/>
      <c r="E1960" s="52"/>
      <c r="F1960" s="52"/>
      <c r="G1960" s="52"/>
      <c r="H1960" s="52"/>
    </row>
    <row r="1961" spans="3:8" x14ac:dyDescent="0.3">
      <c r="C1961" s="59"/>
      <c r="D1961" s="26"/>
      <c r="E1961" s="52"/>
      <c r="F1961" s="52"/>
      <c r="G1961" s="52"/>
      <c r="H1961" s="52"/>
    </row>
    <row r="1962" spans="3:8" x14ac:dyDescent="0.3">
      <c r="C1962" s="59"/>
      <c r="D1962" s="26"/>
      <c r="E1962" s="52"/>
      <c r="F1962" s="52"/>
      <c r="G1962" s="52"/>
      <c r="H1962" s="52"/>
    </row>
    <row r="1963" spans="3:8" x14ac:dyDescent="0.3">
      <c r="C1963" s="59"/>
      <c r="D1963" s="26"/>
      <c r="E1963" s="52"/>
      <c r="F1963" s="52"/>
      <c r="G1963" s="52"/>
      <c r="H1963" s="52"/>
    </row>
    <row r="1964" spans="3:8" x14ac:dyDescent="0.3">
      <c r="C1964" s="59"/>
      <c r="D1964" s="26"/>
      <c r="E1964" s="52"/>
      <c r="F1964" s="52"/>
      <c r="G1964" s="52"/>
      <c r="H1964" s="52"/>
    </row>
    <row r="1965" spans="3:8" x14ac:dyDescent="0.3">
      <c r="C1965" s="59"/>
      <c r="D1965" s="26"/>
      <c r="E1965" s="52"/>
      <c r="F1965" s="52"/>
      <c r="G1965" s="52"/>
      <c r="H1965" s="52"/>
    </row>
    <row r="1966" spans="3:8" x14ac:dyDescent="0.3">
      <c r="C1966" s="59"/>
      <c r="D1966" s="26"/>
      <c r="E1966" s="52"/>
      <c r="F1966" s="52"/>
      <c r="G1966" s="52"/>
      <c r="H1966" s="52"/>
    </row>
    <row r="1967" spans="3:8" x14ac:dyDescent="0.3">
      <c r="C1967" s="59"/>
      <c r="D1967" s="26"/>
      <c r="E1967" s="52"/>
      <c r="F1967" s="52"/>
      <c r="G1967" s="52"/>
      <c r="H1967" s="52"/>
    </row>
    <row r="1968" spans="3:8" x14ac:dyDescent="0.3">
      <c r="C1968" s="59"/>
      <c r="D1968" s="26"/>
      <c r="E1968" s="52"/>
      <c r="F1968" s="52"/>
      <c r="G1968" s="52"/>
      <c r="H1968" s="52"/>
    </row>
    <row r="1969" spans="3:8" x14ac:dyDescent="0.3">
      <c r="C1969" s="59"/>
      <c r="D1969" s="26"/>
      <c r="E1969" s="52"/>
      <c r="F1969" s="52"/>
      <c r="G1969" s="52"/>
      <c r="H1969" s="52"/>
    </row>
    <row r="1970" spans="3:8" x14ac:dyDescent="0.3">
      <c r="C1970" s="59"/>
      <c r="D1970" s="26"/>
      <c r="E1970" s="52"/>
      <c r="F1970" s="52"/>
      <c r="G1970" s="52"/>
      <c r="H1970" s="52"/>
    </row>
    <row r="1971" spans="3:8" x14ac:dyDescent="0.3">
      <c r="C1971" s="59"/>
      <c r="D1971" s="26"/>
      <c r="E1971" s="52"/>
      <c r="F1971" s="52"/>
      <c r="G1971" s="52"/>
      <c r="H1971" s="52"/>
    </row>
    <row r="1972" spans="3:8" x14ac:dyDescent="0.3">
      <c r="C1972" s="59"/>
      <c r="D1972" s="26"/>
      <c r="E1972" s="52"/>
      <c r="F1972" s="52"/>
      <c r="G1972" s="52"/>
      <c r="H1972" s="52"/>
    </row>
    <row r="1973" spans="3:8" x14ac:dyDescent="0.3">
      <c r="C1973" s="59"/>
      <c r="D1973" s="26"/>
      <c r="E1973" s="52"/>
      <c r="F1973" s="52"/>
      <c r="G1973" s="52"/>
      <c r="H1973" s="52"/>
    </row>
    <row r="1974" spans="3:8" x14ac:dyDescent="0.3">
      <c r="C1974" s="59"/>
      <c r="D1974" s="26"/>
      <c r="E1974" s="52"/>
      <c r="F1974" s="52"/>
      <c r="G1974" s="52"/>
      <c r="H1974" s="52"/>
    </row>
    <row r="1975" spans="3:8" x14ac:dyDescent="0.3">
      <c r="C1975" s="59"/>
      <c r="D1975" s="26"/>
      <c r="E1975" s="52"/>
      <c r="F1975" s="52"/>
      <c r="G1975" s="52"/>
      <c r="H1975" s="52"/>
    </row>
    <row r="1976" spans="3:8" x14ac:dyDescent="0.3">
      <c r="C1976" s="59"/>
      <c r="D1976" s="26"/>
      <c r="E1976" s="52"/>
      <c r="F1976" s="52"/>
      <c r="G1976" s="52"/>
      <c r="H1976" s="52"/>
    </row>
    <row r="1977" spans="3:8" x14ac:dyDescent="0.3">
      <c r="C1977" s="59"/>
      <c r="D1977" s="26"/>
      <c r="E1977" s="52"/>
      <c r="F1977" s="52"/>
      <c r="G1977" s="52"/>
      <c r="H1977" s="52"/>
    </row>
    <row r="1978" spans="3:8" x14ac:dyDescent="0.3">
      <c r="C1978" s="59"/>
      <c r="D1978" s="26"/>
      <c r="E1978" s="52"/>
      <c r="F1978" s="52"/>
      <c r="G1978" s="52"/>
      <c r="H1978" s="52"/>
    </row>
    <row r="1979" spans="3:8" x14ac:dyDescent="0.3">
      <c r="C1979" s="59"/>
      <c r="D1979" s="26"/>
      <c r="E1979" s="52"/>
      <c r="F1979" s="52"/>
      <c r="G1979" s="52"/>
      <c r="H1979" s="52"/>
    </row>
    <row r="1980" spans="3:8" x14ac:dyDescent="0.3">
      <c r="C1980" s="59"/>
      <c r="D1980" s="26"/>
      <c r="E1980" s="52"/>
      <c r="F1980" s="52"/>
      <c r="G1980" s="52"/>
      <c r="H1980" s="52"/>
    </row>
    <row r="1981" spans="3:8" x14ac:dyDescent="0.3">
      <c r="C1981" s="59"/>
      <c r="D1981" s="26"/>
      <c r="E1981" s="52"/>
      <c r="F1981" s="52"/>
      <c r="G1981" s="52"/>
      <c r="H1981" s="52"/>
    </row>
    <row r="1982" spans="3:8" x14ac:dyDescent="0.3">
      <c r="C1982" s="59"/>
      <c r="D1982" s="26"/>
      <c r="E1982" s="52"/>
      <c r="F1982" s="52"/>
      <c r="G1982" s="52"/>
      <c r="H1982" s="52"/>
    </row>
    <row r="1983" spans="3:8" x14ac:dyDescent="0.3">
      <c r="C1983" s="59"/>
      <c r="D1983" s="26"/>
      <c r="E1983" s="52"/>
      <c r="F1983" s="52"/>
      <c r="G1983" s="52"/>
      <c r="H1983" s="52"/>
    </row>
    <row r="1984" spans="3:8" x14ac:dyDescent="0.3">
      <c r="C1984" s="59"/>
      <c r="D1984" s="26"/>
      <c r="E1984" s="52"/>
      <c r="F1984" s="52"/>
      <c r="G1984" s="52"/>
      <c r="H1984" s="52"/>
    </row>
    <row r="1985" spans="3:8" x14ac:dyDescent="0.3">
      <c r="C1985" s="59"/>
      <c r="D1985" s="26"/>
      <c r="E1985" s="52"/>
      <c r="F1985" s="52"/>
      <c r="G1985" s="52"/>
      <c r="H1985" s="52"/>
    </row>
    <row r="1986" spans="3:8" x14ac:dyDescent="0.3">
      <c r="C1986" s="59"/>
      <c r="D1986" s="26"/>
      <c r="E1986" s="52"/>
      <c r="F1986" s="52"/>
      <c r="G1986" s="52"/>
      <c r="H1986" s="52"/>
    </row>
    <row r="1987" spans="3:8" x14ac:dyDescent="0.3">
      <c r="C1987" s="59"/>
      <c r="D1987" s="26"/>
      <c r="E1987" s="52"/>
      <c r="F1987" s="52"/>
      <c r="G1987" s="52"/>
      <c r="H1987" s="52"/>
    </row>
    <row r="1988" spans="3:8" x14ac:dyDescent="0.3">
      <c r="C1988" s="59"/>
      <c r="D1988" s="26"/>
      <c r="E1988" s="52"/>
      <c r="F1988" s="52"/>
      <c r="G1988" s="52"/>
      <c r="H1988" s="52"/>
    </row>
    <row r="1989" spans="3:8" x14ac:dyDescent="0.3">
      <c r="C1989" s="59"/>
      <c r="D1989" s="26"/>
      <c r="E1989" s="52"/>
      <c r="F1989" s="52"/>
      <c r="G1989" s="52"/>
      <c r="H1989" s="52"/>
    </row>
    <row r="1990" spans="3:8" x14ac:dyDescent="0.3">
      <c r="C1990" s="59"/>
      <c r="D1990" s="26"/>
      <c r="E1990" s="52"/>
      <c r="F1990" s="52"/>
      <c r="G1990" s="52"/>
      <c r="H1990" s="52"/>
    </row>
    <row r="1991" spans="3:8" x14ac:dyDescent="0.3">
      <c r="C1991" s="59"/>
      <c r="D1991" s="26"/>
      <c r="E1991" s="52"/>
      <c r="F1991" s="52"/>
      <c r="G1991" s="52"/>
      <c r="H1991" s="52"/>
    </row>
    <row r="1992" spans="3:8" x14ac:dyDescent="0.3">
      <c r="C1992" s="59"/>
      <c r="D1992" s="26"/>
      <c r="E1992" s="52"/>
      <c r="F1992" s="52"/>
      <c r="G1992" s="52"/>
      <c r="H1992" s="52"/>
    </row>
    <row r="1993" spans="3:8" x14ac:dyDescent="0.3">
      <c r="C1993" s="59"/>
      <c r="D1993" s="26"/>
      <c r="E1993" s="52"/>
      <c r="F1993" s="52"/>
      <c r="G1993" s="52"/>
      <c r="H1993" s="52"/>
    </row>
    <row r="1994" spans="3:8" x14ac:dyDescent="0.3">
      <c r="C1994" s="59"/>
      <c r="D1994" s="26"/>
      <c r="E1994" s="52"/>
      <c r="F1994" s="52"/>
      <c r="G1994" s="52"/>
      <c r="H1994" s="52"/>
    </row>
    <row r="1995" spans="3:8" x14ac:dyDescent="0.3">
      <c r="C1995" s="59"/>
      <c r="D1995" s="26"/>
      <c r="E1995" s="52"/>
      <c r="F1995" s="52"/>
      <c r="G1995" s="52"/>
      <c r="H1995" s="52"/>
    </row>
    <row r="1996" spans="3:8" x14ac:dyDescent="0.3">
      <c r="C1996" s="59"/>
      <c r="D1996" s="26"/>
      <c r="E1996" s="52"/>
      <c r="F1996" s="52"/>
      <c r="G1996" s="52"/>
      <c r="H1996" s="52"/>
    </row>
    <row r="1997" spans="3:8" x14ac:dyDescent="0.3">
      <c r="C1997" s="59"/>
      <c r="D1997" s="26"/>
      <c r="E1997" s="52"/>
      <c r="F1997" s="52"/>
      <c r="G1997" s="52"/>
      <c r="H1997" s="52"/>
    </row>
    <row r="1998" spans="3:8" x14ac:dyDescent="0.3">
      <c r="C1998" s="59"/>
      <c r="D1998" s="26"/>
      <c r="E1998" s="52"/>
      <c r="F1998" s="52"/>
      <c r="G1998" s="52"/>
      <c r="H1998" s="52"/>
    </row>
    <row r="1999" spans="3:8" x14ac:dyDescent="0.3">
      <c r="C1999" s="59"/>
      <c r="D1999" s="26"/>
      <c r="E1999" s="52"/>
      <c r="F1999" s="52"/>
      <c r="G1999" s="52"/>
      <c r="H1999" s="52"/>
    </row>
    <row r="2000" spans="3:8" x14ac:dyDescent="0.3">
      <c r="C2000" s="59"/>
      <c r="D2000" s="26"/>
      <c r="E2000" s="52"/>
      <c r="F2000" s="52"/>
      <c r="G2000" s="52"/>
      <c r="H2000" s="52"/>
    </row>
    <row r="2001" spans="3:8" x14ac:dyDescent="0.3">
      <c r="C2001" s="59"/>
      <c r="D2001" s="26"/>
      <c r="E2001" s="52"/>
      <c r="F2001" s="52"/>
      <c r="G2001" s="52"/>
      <c r="H2001" s="52"/>
    </row>
    <row r="2002" spans="3:8" x14ac:dyDescent="0.3">
      <c r="C2002" s="59"/>
      <c r="D2002" s="26"/>
      <c r="E2002" s="52"/>
      <c r="F2002" s="52"/>
      <c r="G2002" s="52"/>
      <c r="H2002" s="52"/>
    </row>
    <row r="2003" spans="3:8" x14ac:dyDescent="0.3">
      <c r="C2003" s="59"/>
      <c r="D2003" s="26"/>
      <c r="E2003" s="52"/>
      <c r="F2003" s="52"/>
      <c r="G2003" s="52"/>
      <c r="H2003" s="52"/>
    </row>
    <row r="2004" spans="3:8" x14ac:dyDescent="0.3">
      <c r="C2004" s="59"/>
      <c r="D2004" s="26"/>
      <c r="E2004" s="52"/>
      <c r="F2004" s="52"/>
      <c r="G2004" s="52"/>
      <c r="H2004" s="52"/>
    </row>
    <row r="2005" spans="3:8" x14ac:dyDescent="0.3">
      <c r="C2005" s="59"/>
      <c r="D2005" s="26"/>
      <c r="E2005" s="52"/>
      <c r="F2005" s="52"/>
      <c r="G2005" s="52"/>
      <c r="H2005" s="52"/>
    </row>
    <row r="2006" spans="3:8" x14ac:dyDescent="0.3">
      <c r="C2006" s="59"/>
      <c r="D2006" s="26"/>
      <c r="E2006" s="52"/>
      <c r="F2006" s="52"/>
      <c r="G2006" s="52"/>
      <c r="H2006" s="52"/>
    </row>
    <row r="2007" spans="3:8" x14ac:dyDescent="0.3">
      <c r="C2007" s="59"/>
      <c r="D2007" s="26"/>
      <c r="E2007" s="52"/>
      <c r="F2007" s="52"/>
      <c r="G2007" s="52"/>
      <c r="H2007" s="52"/>
    </row>
    <row r="2008" spans="3:8" x14ac:dyDescent="0.3">
      <c r="C2008" s="59"/>
      <c r="D2008" s="26"/>
      <c r="E2008" s="52"/>
      <c r="F2008" s="52"/>
      <c r="G2008" s="52"/>
      <c r="H2008" s="52"/>
    </row>
    <row r="2009" spans="3:8" x14ac:dyDescent="0.3">
      <c r="C2009" s="59"/>
      <c r="D2009" s="26"/>
      <c r="E2009" s="52"/>
      <c r="F2009" s="52"/>
      <c r="G2009" s="52"/>
      <c r="H2009" s="52"/>
    </row>
    <row r="2010" spans="3:8" x14ac:dyDescent="0.3">
      <c r="C2010" s="59"/>
      <c r="D2010" s="26"/>
      <c r="E2010" s="52"/>
      <c r="F2010" s="52"/>
      <c r="G2010" s="52"/>
      <c r="H2010" s="52"/>
    </row>
    <row r="2011" spans="3:8" x14ac:dyDescent="0.3">
      <c r="C2011" s="59"/>
      <c r="D2011" s="26"/>
      <c r="E2011" s="52"/>
      <c r="F2011" s="52"/>
      <c r="G2011" s="52"/>
      <c r="H2011" s="52"/>
    </row>
    <row r="2012" spans="3:8" x14ac:dyDescent="0.3">
      <c r="C2012" s="59"/>
      <c r="D2012" s="26"/>
      <c r="E2012" s="52"/>
      <c r="F2012" s="52"/>
      <c r="G2012" s="52"/>
      <c r="H2012" s="52"/>
    </row>
    <row r="2013" spans="3:8" x14ac:dyDescent="0.3">
      <c r="C2013" s="59"/>
      <c r="D2013" s="26"/>
      <c r="E2013" s="52"/>
      <c r="F2013" s="52"/>
      <c r="G2013" s="52"/>
      <c r="H2013" s="52"/>
    </row>
    <row r="2014" spans="3:8" x14ac:dyDescent="0.3">
      <c r="C2014" s="59"/>
      <c r="D2014" s="26"/>
      <c r="E2014" s="52"/>
      <c r="F2014" s="52"/>
      <c r="G2014" s="52"/>
      <c r="H2014" s="52"/>
    </row>
    <row r="2015" spans="3:8" x14ac:dyDescent="0.3">
      <c r="C2015" s="59"/>
      <c r="D2015" s="26"/>
      <c r="E2015" s="52"/>
      <c r="F2015" s="52"/>
      <c r="G2015" s="52"/>
      <c r="H2015" s="52"/>
    </row>
    <row r="2016" spans="3:8" x14ac:dyDescent="0.3">
      <c r="C2016" s="59"/>
      <c r="D2016" s="26"/>
      <c r="E2016" s="52"/>
      <c r="F2016" s="52"/>
      <c r="G2016" s="52"/>
      <c r="H2016" s="52"/>
    </row>
    <row r="2017" spans="3:8" x14ac:dyDescent="0.3">
      <c r="C2017" s="59"/>
      <c r="D2017" s="26"/>
      <c r="E2017" s="52"/>
      <c r="F2017" s="52"/>
      <c r="G2017" s="52"/>
      <c r="H2017" s="52"/>
    </row>
    <row r="2018" spans="3:8" x14ac:dyDescent="0.3">
      <c r="C2018" s="59"/>
      <c r="D2018" s="26"/>
      <c r="E2018" s="52"/>
      <c r="F2018" s="52"/>
      <c r="G2018" s="52"/>
      <c r="H2018" s="52"/>
    </row>
    <row r="2019" spans="3:8" x14ac:dyDescent="0.3">
      <c r="C2019" s="59"/>
      <c r="D2019" s="26"/>
      <c r="E2019" s="52"/>
      <c r="F2019" s="52"/>
      <c r="G2019" s="52"/>
      <c r="H2019" s="52"/>
    </row>
    <row r="2020" spans="3:8" x14ac:dyDescent="0.3">
      <c r="C2020" s="59"/>
      <c r="D2020" s="26"/>
      <c r="E2020" s="52"/>
      <c r="F2020" s="52"/>
      <c r="G2020" s="52"/>
      <c r="H2020" s="52"/>
    </row>
    <row r="2021" spans="3:8" x14ac:dyDescent="0.3">
      <c r="C2021" s="59"/>
      <c r="D2021" s="26"/>
      <c r="E2021" s="52"/>
      <c r="F2021" s="52"/>
      <c r="G2021" s="52"/>
      <c r="H2021" s="52"/>
    </row>
    <row r="2022" spans="3:8" x14ac:dyDescent="0.3">
      <c r="C2022" s="59"/>
      <c r="D2022" s="26"/>
      <c r="E2022" s="52"/>
      <c r="F2022" s="52"/>
      <c r="G2022" s="52"/>
      <c r="H2022" s="52"/>
    </row>
    <row r="2023" spans="3:8" x14ac:dyDescent="0.3">
      <c r="C2023" s="59"/>
      <c r="D2023" s="26"/>
      <c r="E2023" s="52"/>
      <c r="F2023" s="52"/>
      <c r="G2023" s="52"/>
      <c r="H2023" s="52"/>
    </row>
    <row r="2024" spans="3:8" x14ac:dyDescent="0.3">
      <c r="C2024" s="59"/>
      <c r="D2024" s="26"/>
      <c r="E2024" s="52"/>
      <c r="F2024" s="52"/>
      <c r="G2024" s="52"/>
      <c r="H2024" s="52"/>
    </row>
    <row r="2025" spans="3:8" x14ac:dyDescent="0.3">
      <c r="C2025" s="59"/>
      <c r="D2025" s="26"/>
      <c r="E2025" s="52"/>
      <c r="F2025" s="52"/>
      <c r="G2025" s="52"/>
      <c r="H2025" s="52"/>
    </row>
    <row r="2026" spans="3:8" x14ac:dyDescent="0.3">
      <c r="C2026" s="59"/>
      <c r="D2026" s="26"/>
      <c r="E2026" s="52"/>
      <c r="F2026" s="52"/>
      <c r="G2026" s="52"/>
      <c r="H2026" s="52"/>
    </row>
    <row r="2027" spans="3:8" x14ac:dyDescent="0.3">
      <c r="C2027" s="59"/>
      <c r="D2027" s="26"/>
      <c r="E2027" s="52"/>
      <c r="F2027" s="52"/>
      <c r="G2027" s="52"/>
      <c r="H2027" s="52"/>
    </row>
    <row r="2028" spans="3:8" x14ac:dyDescent="0.3">
      <c r="C2028" s="59"/>
      <c r="D2028" s="26"/>
      <c r="E2028" s="52"/>
      <c r="F2028" s="52"/>
      <c r="G2028" s="52"/>
      <c r="H2028" s="52"/>
    </row>
    <row r="2029" spans="3:8" x14ac:dyDescent="0.3">
      <c r="C2029" s="59"/>
      <c r="D2029" s="26"/>
      <c r="E2029" s="52"/>
      <c r="F2029" s="52"/>
      <c r="G2029" s="52"/>
      <c r="H2029" s="52"/>
    </row>
    <row r="2030" spans="3:8" x14ac:dyDescent="0.3">
      <c r="C2030" s="59"/>
      <c r="D2030" s="26"/>
      <c r="E2030" s="52"/>
      <c r="F2030" s="52"/>
      <c r="G2030" s="52"/>
      <c r="H2030" s="52"/>
    </row>
    <row r="2031" spans="3:8" x14ac:dyDescent="0.3">
      <c r="C2031" s="59"/>
      <c r="D2031" s="26"/>
      <c r="E2031" s="52"/>
      <c r="F2031" s="52"/>
      <c r="G2031" s="52"/>
      <c r="H2031" s="52"/>
    </row>
    <row r="2032" spans="3:8" x14ac:dyDescent="0.3">
      <c r="C2032" s="59"/>
      <c r="D2032" s="26"/>
      <c r="E2032" s="52"/>
      <c r="F2032" s="52"/>
      <c r="G2032" s="52"/>
      <c r="H2032" s="52"/>
    </row>
    <row r="2033" spans="3:8" x14ac:dyDescent="0.3">
      <c r="C2033" s="59"/>
      <c r="D2033" s="26"/>
      <c r="E2033" s="52"/>
      <c r="F2033" s="52"/>
      <c r="G2033" s="52"/>
      <c r="H2033" s="52"/>
    </row>
    <row r="2034" spans="3:8" x14ac:dyDescent="0.3">
      <c r="C2034" s="59"/>
      <c r="D2034" s="26"/>
      <c r="E2034" s="52"/>
      <c r="F2034" s="52"/>
      <c r="G2034" s="52"/>
      <c r="H2034" s="52"/>
    </row>
    <row r="2035" spans="3:8" x14ac:dyDescent="0.3">
      <c r="C2035" s="59"/>
      <c r="D2035" s="26"/>
      <c r="E2035" s="52"/>
      <c r="F2035" s="52"/>
      <c r="G2035" s="52"/>
      <c r="H2035" s="52"/>
    </row>
    <row r="2036" spans="3:8" x14ac:dyDescent="0.3">
      <c r="C2036" s="59"/>
      <c r="D2036" s="26"/>
      <c r="E2036" s="52"/>
      <c r="F2036" s="52"/>
      <c r="G2036" s="52"/>
      <c r="H2036" s="52"/>
    </row>
    <row r="2037" spans="3:8" x14ac:dyDescent="0.3">
      <c r="C2037" s="59"/>
      <c r="D2037" s="26"/>
      <c r="E2037" s="52"/>
      <c r="F2037" s="52"/>
      <c r="G2037" s="52"/>
      <c r="H2037" s="52"/>
    </row>
    <row r="2038" spans="3:8" x14ac:dyDescent="0.3">
      <c r="C2038" s="59"/>
      <c r="D2038" s="26"/>
      <c r="E2038" s="52"/>
      <c r="F2038" s="52"/>
      <c r="G2038" s="52"/>
      <c r="H2038" s="52"/>
    </row>
    <row r="2039" spans="3:8" x14ac:dyDescent="0.3">
      <c r="C2039" s="59"/>
      <c r="D2039" s="26"/>
      <c r="E2039" s="52"/>
      <c r="F2039" s="52"/>
      <c r="G2039" s="52"/>
      <c r="H2039" s="52"/>
    </row>
    <row r="2040" spans="3:8" x14ac:dyDescent="0.3">
      <c r="C2040" s="59"/>
      <c r="D2040" s="26"/>
      <c r="E2040" s="52"/>
      <c r="F2040" s="52"/>
      <c r="G2040" s="52"/>
      <c r="H2040" s="52"/>
    </row>
    <row r="2041" spans="3:8" x14ac:dyDescent="0.3">
      <c r="C2041" s="59"/>
      <c r="D2041" s="26"/>
      <c r="E2041" s="52"/>
      <c r="F2041" s="52"/>
      <c r="G2041" s="52"/>
      <c r="H2041" s="52"/>
    </row>
    <row r="2042" spans="3:8" x14ac:dyDescent="0.3">
      <c r="C2042" s="59"/>
      <c r="D2042" s="26"/>
      <c r="E2042" s="52"/>
      <c r="F2042" s="52"/>
      <c r="G2042" s="52"/>
      <c r="H2042" s="52"/>
    </row>
    <row r="2043" spans="3:8" x14ac:dyDescent="0.3">
      <c r="C2043" s="59"/>
      <c r="D2043" s="26"/>
      <c r="E2043" s="52"/>
      <c r="F2043" s="52"/>
      <c r="G2043" s="52"/>
      <c r="H2043" s="52"/>
    </row>
    <row r="2044" spans="3:8" x14ac:dyDescent="0.3">
      <c r="C2044" s="59"/>
      <c r="D2044" s="26"/>
      <c r="E2044" s="52"/>
      <c r="F2044" s="52"/>
      <c r="G2044" s="52"/>
      <c r="H2044" s="52"/>
    </row>
    <row r="2045" spans="3:8" x14ac:dyDescent="0.3">
      <c r="C2045" s="59"/>
      <c r="D2045" s="26"/>
      <c r="E2045" s="52"/>
      <c r="F2045" s="52"/>
      <c r="G2045" s="52"/>
      <c r="H2045" s="52"/>
    </row>
    <row r="2046" spans="3:8" x14ac:dyDescent="0.3">
      <c r="C2046" s="59"/>
      <c r="D2046" s="26"/>
      <c r="E2046" s="52"/>
      <c r="F2046" s="52"/>
      <c r="G2046" s="52"/>
      <c r="H2046" s="52"/>
    </row>
    <row r="2047" spans="3:8" x14ac:dyDescent="0.3">
      <c r="C2047" s="59"/>
      <c r="D2047" s="26"/>
      <c r="E2047" s="52"/>
      <c r="F2047" s="52"/>
      <c r="G2047" s="52"/>
      <c r="H2047" s="52"/>
    </row>
    <row r="2048" spans="3:8" x14ac:dyDescent="0.3">
      <c r="C2048" s="59"/>
      <c r="D2048" s="26"/>
      <c r="E2048" s="52"/>
      <c r="F2048" s="52"/>
      <c r="G2048" s="52"/>
      <c r="H2048" s="52"/>
    </row>
    <row r="2049" spans="3:8" x14ac:dyDescent="0.3">
      <c r="C2049" s="59"/>
      <c r="D2049" s="26"/>
      <c r="E2049" s="52"/>
      <c r="F2049" s="52"/>
      <c r="G2049" s="52"/>
      <c r="H2049" s="52"/>
    </row>
    <row r="2050" spans="3:8" x14ac:dyDescent="0.3">
      <c r="C2050" s="59"/>
      <c r="D2050" s="26"/>
      <c r="E2050" s="52"/>
      <c r="F2050" s="52"/>
      <c r="G2050" s="52"/>
      <c r="H2050" s="52"/>
    </row>
    <row r="2051" spans="3:8" x14ac:dyDescent="0.3">
      <c r="C2051" s="59"/>
      <c r="D2051" s="26"/>
      <c r="E2051" s="52"/>
      <c r="F2051" s="52"/>
      <c r="G2051" s="52"/>
      <c r="H2051" s="52"/>
    </row>
    <row r="2052" spans="3:8" x14ac:dyDescent="0.3">
      <c r="C2052" s="59"/>
      <c r="D2052" s="26"/>
      <c r="E2052" s="52"/>
      <c r="F2052" s="52"/>
      <c r="G2052" s="52"/>
      <c r="H2052" s="52"/>
    </row>
    <row r="2053" spans="3:8" x14ac:dyDescent="0.3">
      <c r="C2053" s="59"/>
      <c r="D2053" s="26"/>
      <c r="E2053" s="52"/>
      <c r="F2053" s="52"/>
      <c r="G2053" s="52"/>
      <c r="H2053" s="52"/>
    </row>
    <row r="2054" spans="3:8" x14ac:dyDescent="0.3">
      <c r="C2054" s="59"/>
      <c r="D2054" s="26"/>
      <c r="E2054" s="52"/>
      <c r="F2054" s="52"/>
      <c r="G2054" s="52"/>
      <c r="H2054" s="52"/>
    </row>
    <row r="2055" spans="3:8" x14ac:dyDescent="0.3">
      <c r="C2055" s="59"/>
      <c r="D2055" s="26"/>
      <c r="E2055" s="52"/>
      <c r="F2055" s="52"/>
      <c r="G2055" s="52"/>
      <c r="H2055" s="52"/>
    </row>
    <row r="2056" spans="3:8" x14ac:dyDescent="0.3">
      <c r="C2056" s="59"/>
      <c r="D2056" s="26"/>
      <c r="E2056" s="52"/>
      <c r="F2056" s="52"/>
      <c r="G2056" s="52"/>
      <c r="H2056" s="52"/>
    </row>
    <row r="2057" spans="3:8" x14ac:dyDescent="0.3">
      <c r="C2057" s="59"/>
      <c r="D2057" s="26"/>
      <c r="E2057" s="52"/>
      <c r="F2057" s="52"/>
      <c r="G2057" s="52"/>
      <c r="H2057" s="52"/>
    </row>
    <row r="2058" spans="3:8" x14ac:dyDescent="0.3">
      <c r="C2058" s="59"/>
      <c r="D2058" s="26"/>
      <c r="E2058" s="52"/>
      <c r="F2058" s="52"/>
      <c r="G2058" s="52"/>
      <c r="H2058" s="52"/>
    </row>
    <row r="2059" spans="3:8" x14ac:dyDescent="0.3">
      <c r="C2059" s="59"/>
      <c r="D2059" s="26"/>
      <c r="E2059" s="52"/>
      <c r="F2059" s="52"/>
      <c r="G2059" s="52"/>
      <c r="H2059" s="52"/>
    </row>
    <row r="2060" spans="3:8" x14ac:dyDescent="0.3">
      <c r="C2060" s="59"/>
      <c r="D2060" s="26"/>
      <c r="E2060" s="52"/>
      <c r="F2060" s="52"/>
      <c r="G2060" s="52"/>
      <c r="H2060" s="52"/>
    </row>
    <row r="2061" spans="3:8" x14ac:dyDescent="0.3">
      <c r="C2061" s="59"/>
      <c r="D2061" s="26"/>
      <c r="E2061" s="52"/>
      <c r="F2061" s="52"/>
      <c r="G2061" s="52"/>
      <c r="H2061" s="52"/>
    </row>
    <row r="2062" spans="3:8" x14ac:dyDescent="0.3">
      <c r="C2062" s="59"/>
      <c r="D2062" s="26"/>
      <c r="E2062" s="52"/>
      <c r="F2062" s="52"/>
      <c r="G2062" s="52"/>
      <c r="H2062" s="52"/>
    </row>
    <row r="2063" spans="3:8" x14ac:dyDescent="0.3">
      <c r="C2063" s="59"/>
      <c r="D2063" s="26"/>
      <c r="E2063" s="52"/>
      <c r="F2063" s="52"/>
      <c r="G2063" s="52"/>
      <c r="H2063" s="52"/>
    </row>
    <row r="2064" spans="3:8" x14ac:dyDescent="0.3">
      <c r="C2064" s="59"/>
      <c r="D2064" s="26"/>
      <c r="E2064" s="52"/>
      <c r="F2064" s="52"/>
      <c r="G2064" s="52"/>
      <c r="H2064" s="52"/>
    </row>
    <row r="2065" spans="3:8" x14ac:dyDescent="0.3">
      <c r="C2065" s="59"/>
      <c r="D2065" s="26"/>
      <c r="E2065" s="52"/>
      <c r="F2065" s="52"/>
      <c r="G2065" s="52"/>
      <c r="H2065" s="52"/>
    </row>
    <row r="2066" spans="3:8" x14ac:dyDescent="0.3">
      <c r="C2066" s="59"/>
      <c r="D2066" s="26"/>
      <c r="E2066" s="52"/>
      <c r="F2066" s="52"/>
      <c r="G2066" s="52"/>
      <c r="H2066" s="52"/>
    </row>
    <row r="2067" spans="3:8" x14ac:dyDescent="0.3">
      <c r="C2067" s="59"/>
      <c r="D2067" s="26"/>
      <c r="E2067" s="52"/>
      <c r="F2067" s="52"/>
      <c r="G2067" s="52"/>
      <c r="H2067" s="52"/>
    </row>
    <row r="2068" spans="3:8" x14ac:dyDescent="0.3">
      <c r="C2068" s="59"/>
      <c r="D2068" s="26"/>
      <c r="E2068" s="52"/>
      <c r="F2068" s="52"/>
      <c r="G2068" s="52"/>
      <c r="H2068" s="52"/>
    </row>
    <row r="2069" spans="3:8" x14ac:dyDescent="0.3">
      <c r="C2069" s="59"/>
      <c r="D2069" s="26"/>
      <c r="E2069" s="52"/>
      <c r="F2069" s="52"/>
      <c r="G2069" s="52"/>
      <c r="H2069" s="52"/>
    </row>
    <row r="2070" spans="3:8" x14ac:dyDescent="0.3">
      <c r="C2070" s="59"/>
      <c r="D2070" s="26"/>
      <c r="E2070" s="52"/>
      <c r="F2070" s="52"/>
      <c r="G2070" s="52"/>
      <c r="H2070" s="52"/>
    </row>
    <row r="2071" spans="3:8" x14ac:dyDescent="0.3">
      <c r="C2071" s="59"/>
      <c r="D2071" s="26"/>
      <c r="E2071" s="52"/>
      <c r="F2071" s="52"/>
      <c r="G2071" s="52"/>
      <c r="H2071" s="52"/>
    </row>
    <row r="2072" spans="3:8" x14ac:dyDescent="0.3">
      <c r="C2072" s="59"/>
      <c r="D2072" s="26"/>
      <c r="E2072" s="52"/>
      <c r="F2072" s="52"/>
      <c r="G2072" s="52"/>
      <c r="H2072" s="52"/>
    </row>
    <row r="2073" spans="3:8" x14ac:dyDescent="0.3">
      <c r="C2073" s="59"/>
      <c r="D2073" s="26"/>
      <c r="E2073" s="52"/>
      <c r="F2073" s="52"/>
      <c r="G2073" s="52"/>
      <c r="H2073" s="52"/>
    </row>
    <row r="2074" spans="3:8" x14ac:dyDescent="0.3">
      <c r="C2074" s="59"/>
      <c r="D2074" s="26"/>
      <c r="E2074" s="52"/>
      <c r="F2074" s="52"/>
      <c r="G2074" s="52"/>
      <c r="H2074" s="52"/>
    </row>
    <row r="2075" spans="3:8" x14ac:dyDescent="0.3">
      <c r="C2075" s="59"/>
      <c r="D2075" s="26"/>
      <c r="E2075" s="52"/>
      <c r="F2075" s="52"/>
      <c r="G2075" s="52"/>
      <c r="H2075" s="52"/>
    </row>
    <row r="2076" spans="3:8" x14ac:dyDescent="0.3">
      <c r="C2076" s="59"/>
      <c r="D2076" s="26"/>
      <c r="E2076" s="52"/>
      <c r="F2076" s="52"/>
      <c r="G2076" s="52"/>
      <c r="H2076" s="52"/>
    </row>
    <row r="2077" spans="3:8" x14ac:dyDescent="0.3">
      <c r="C2077" s="59"/>
      <c r="D2077" s="26"/>
      <c r="E2077" s="52"/>
      <c r="F2077" s="52"/>
      <c r="G2077" s="52"/>
      <c r="H2077" s="52"/>
    </row>
    <row r="2078" spans="3:8" x14ac:dyDescent="0.3">
      <c r="C2078" s="59"/>
      <c r="D2078" s="26"/>
      <c r="E2078" s="52"/>
      <c r="F2078" s="52"/>
      <c r="G2078" s="52"/>
      <c r="H2078" s="52"/>
    </row>
    <row r="2079" spans="3:8" x14ac:dyDescent="0.3">
      <c r="C2079" s="59"/>
      <c r="D2079" s="26"/>
      <c r="E2079" s="52"/>
      <c r="F2079" s="52"/>
      <c r="G2079" s="52"/>
      <c r="H2079" s="52"/>
    </row>
    <row r="2080" spans="3:8" x14ac:dyDescent="0.3">
      <c r="C2080" s="59"/>
      <c r="D2080" s="26"/>
      <c r="E2080" s="52"/>
      <c r="F2080" s="52"/>
      <c r="G2080" s="52"/>
      <c r="H2080" s="52"/>
    </row>
    <row r="2081" spans="3:8" x14ac:dyDescent="0.3">
      <c r="C2081" s="59"/>
      <c r="D2081" s="26"/>
      <c r="E2081" s="52"/>
      <c r="F2081" s="52"/>
      <c r="G2081" s="52"/>
      <c r="H2081" s="52"/>
    </row>
    <row r="2082" spans="3:8" x14ac:dyDescent="0.3">
      <c r="C2082" s="59"/>
      <c r="D2082" s="26"/>
      <c r="E2082" s="52"/>
      <c r="F2082" s="52"/>
      <c r="G2082" s="52"/>
      <c r="H2082" s="52"/>
    </row>
    <row r="2083" spans="3:8" x14ac:dyDescent="0.3">
      <c r="C2083" s="59"/>
      <c r="D2083" s="26"/>
      <c r="E2083" s="52"/>
      <c r="F2083" s="52"/>
      <c r="G2083" s="52"/>
      <c r="H2083" s="52"/>
    </row>
    <row r="2084" spans="3:8" x14ac:dyDescent="0.3">
      <c r="C2084" s="59"/>
      <c r="D2084" s="26"/>
      <c r="E2084" s="52"/>
      <c r="F2084" s="52"/>
      <c r="G2084" s="52"/>
      <c r="H2084" s="52"/>
    </row>
    <row r="2085" spans="3:8" x14ac:dyDescent="0.3">
      <c r="C2085" s="59"/>
      <c r="D2085" s="26"/>
      <c r="E2085" s="52"/>
      <c r="F2085" s="52"/>
      <c r="G2085" s="52"/>
      <c r="H2085" s="52"/>
    </row>
    <row r="2086" spans="3:8" x14ac:dyDescent="0.3">
      <c r="C2086" s="59"/>
      <c r="D2086" s="26"/>
      <c r="E2086" s="52"/>
      <c r="F2086" s="52"/>
      <c r="G2086" s="52"/>
      <c r="H2086" s="52"/>
    </row>
    <row r="2087" spans="3:8" x14ac:dyDescent="0.3">
      <c r="C2087" s="59"/>
      <c r="D2087" s="26"/>
      <c r="E2087" s="52"/>
      <c r="F2087" s="52"/>
      <c r="G2087" s="52"/>
      <c r="H2087" s="52"/>
    </row>
    <row r="2088" spans="3:8" x14ac:dyDescent="0.3">
      <c r="C2088" s="59"/>
      <c r="D2088" s="26"/>
      <c r="E2088" s="52"/>
      <c r="F2088" s="52"/>
      <c r="G2088" s="52"/>
      <c r="H2088" s="52"/>
    </row>
    <row r="2089" spans="3:8" x14ac:dyDescent="0.3">
      <c r="C2089" s="59"/>
      <c r="D2089" s="26"/>
      <c r="E2089" s="52"/>
      <c r="F2089" s="52"/>
      <c r="G2089" s="52"/>
      <c r="H2089" s="52"/>
    </row>
    <row r="2090" spans="3:8" x14ac:dyDescent="0.3">
      <c r="C2090" s="59"/>
      <c r="D2090" s="26"/>
      <c r="E2090" s="52"/>
      <c r="F2090" s="52"/>
      <c r="G2090" s="52"/>
      <c r="H2090" s="52"/>
    </row>
    <row r="2091" spans="3:8" x14ac:dyDescent="0.3">
      <c r="C2091" s="59"/>
      <c r="D2091" s="26"/>
      <c r="E2091" s="52"/>
      <c r="F2091" s="52"/>
      <c r="G2091" s="52"/>
      <c r="H2091" s="52"/>
    </row>
    <row r="2092" spans="3:8" x14ac:dyDescent="0.3">
      <c r="C2092" s="59"/>
      <c r="D2092" s="26"/>
      <c r="E2092" s="52"/>
      <c r="F2092" s="52"/>
      <c r="G2092" s="52"/>
      <c r="H2092" s="52"/>
    </row>
    <row r="2093" spans="3:8" x14ac:dyDescent="0.3">
      <c r="C2093" s="59"/>
      <c r="D2093" s="26"/>
      <c r="E2093" s="52"/>
      <c r="F2093" s="52"/>
      <c r="G2093" s="52"/>
      <c r="H2093" s="52"/>
    </row>
    <row r="2094" spans="3:8" x14ac:dyDescent="0.3">
      <c r="C2094" s="59"/>
      <c r="D2094" s="26"/>
      <c r="E2094" s="52"/>
      <c r="F2094" s="52"/>
      <c r="G2094" s="52"/>
      <c r="H2094" s="52"/>
    </row>
    <row r="2095" spans="3:8" x14ac:dyDescent="0.3">
      <c r="C2095" s="59"/>
      <c r="D2095" s="26"/>
      <c r="E2095" s="52"/>
      <c r="F2095" s="52"/>
      <c r="G2095" s="52"/>
      <c r="H2095" s="52"/>
    </row>
    <row r="2096" spans="3:8" x14ac:dyDescent="0.3">
      <c r="C2096" s="59"/>
      <c r="D2096" s="26"/>
      <c r="E2096" s="52"/>
      <c r="F2096" s="52"/>
      <c r="G2096" s="52"/>
      <c r="H2096" s="52"/>
    </row>
    <row r="2097" spans="3:8" x14ac:dyDescent="0.3">
      <c r="C2097" s="59"/>
      <c r="D2097" s="26"/>
      <c r="E2097" s="52"/>
      <c r="F2097" s="52"/>
      <c r="G2097" s="52"/>
      <c r="H2097" s="52"/>
    </row>
    <row r="2098" spans="3:8" x14ac:dyDescent="0.3">
      <c r="C2098" s="59"/>
      <c r="D2098" s="26"/>
      <c r="E2098" s="52"/>
      <c r="F2098" s="52"/>
      <c r="G2098" s="52"/>
      <c r="H2098" s="52"/>
    </row>
    <row r="2099" spans="3:8" x14ac:dyDescent="0.3">
      <c r="C2099" s="59"/>
      <c r="D2099" s="26"/>
      <c r="E2099" s="52"/>
      <c r="F2099" s="52"/>
      <c r="G2099" s="52"/>
      <c r="H2099" s="52"/>
    </row>
    <row r="2100" spans="3:8" x14ac:dyDescent="0.3">
      <c r="C2100" s="59"/>
      <c r="D2100" s="26"/>
      <c r="E2100" s="52"/>
      <c r="F2100" s="52"/>
      <c r="G2100" s="52"/>
      <c r="H2100" s="52"/>
    </row>
    <row r="2101" spans="3:8" x14ac:dyDescent="0.3">
      <c r="C2101" s="59"/>
      <c r="D2101" s="26"/>
      <c r="E2101" s="52"/>
      <c r="F2101" s="52"/>
      <c r="G2101" s="52"/>
      <c r="H2101" s="52"/>
    </row>
    <row r="2102" spans="3:8" x14ac:dyDescent="0.3">
      <c r="C2102" s="59"/>
      <c r="D2102" s="26"/>
      <c r="E2102" s="52"/>
      <c r="F2102" s="52"/>
      <c r="G2102" s="52"/>
      <c r="H2102" s="52"/>
    </row>
    <row r="2103" spans="3:8" x14ac:dyDescent="0.3">
      <c r="C2103" s="59"/>
      <c r="D2103" s="26"/>
      <c r="E2103" s="52"/>
      <c r="F2103" s="52"/>
      <c r="G2103" s="52"/>
      <c r="H2103" s="52"/>
    </row>
    <row r="2104" spans="3:8" x14ac:dyDescent="0.3">
      <c r="C2104" s="59"/>
      <c r="D2104" s="26"/>
      <c r="E2104" s="52"/>
      <c r="F2104" s="52"/>
      <c r="G2104" s="52"/>
      <c r="H2104" s="52"/>
    </row>
    <row r="2105" spans="3:8" x14ac:dyDescent="0.3">
      <c r="C2105" s="59"/>
      <c r="D2105" s="26"/>
      <c r="E2105" s="52"/>
      <c r="F2105" s="52"/>
      <c r="G2105" s="52"/>
      <c r="H2105" s="52"/>
    </row>
    <row r="2106" spans="3:8" x14ac:dyDescent="0.3">
      <c r="C2106" s="59"/>
      <c r="D2106" s="26"/>
      <c r="E2106" s="52"/>
      <c r="F2106" s="52"/>
      <c r="G2106" s="52"/>
      <c r="H2106" s="52"/>
    </row>
    <row r="2107" spans="3:8" x14ac:dyDescent="0.3">
      <c r="C2107" s="59"/>
      <c r="D2107" s="26"/>
      <c r="E2107" s="52"/>
      <c r="F2107" s="52"/>
      <c r="G2107" s="52"/>
      <c r="H2107" s="52"/>
    </row>
    <row r="2108" spans="3:8" x14ac:dyDescent="0.3">
      <c r="C2108" s="59"/>
      <c r="D2108" s="26"/>
      <c r="E2108" s="52"/>
      <c r="F2108" s="52"/>
      <c r="G2108" s="52"/>
      <c r="H2108" s="52"/>
    </row>
    <row r="2109" spans="3:8" x14ac:dyDescent="0.3">
      <c r="C2109" s="59"/>
      <c r="D2109" s="26"/>
      <c r="E2109" s="52"/>
      <c r="F2109" s="52"/>
      <c r="G2109" s="52"/>
      <c r="H2109" s="52"/>
    </row>
    <row r="2110" spans="3:8" x14ac:dyDescent="0.3">
      <c r="C2110" s="59"/>
      <c r="D2110" s="26"/>
      <c r="E2110" s="52"/>
      <c r="F2110" s="52"/>
      <c r="G2110" s="52"/>
      <c r="H2110" s="52"/>
    </row>
    <row r="2111" spans="3:8" x14ac:dyDescent="0.3">
      <c r="C2111" s="59"/>
      <c r="D2111" s="26"/>
      <c r="E2111" s="52"/>
      <c r="F2111" s="52"/>
      <c r="G2111" s="52"/>
      <c r="H2111" s="52"/>
    </row>
    <row r="2112" spans="3:8" x14ac:dyDescent="0.3">
      <c r="C2112" s="59"/>
      <c r="D2112" s="26"/>
      <c r="E2112" s="52"/>
      <c r="F2112" s="52"/>
      <c r="G2112" s="52"/>
      <c r="H2112" s="52"/>
    </row>
    <row r="2113" spans="3:8" x14ac:dyDescent="0.3">
      <c r="C2113" s="59"/>
      <c r="D2113" s="26"/>
      <c r="E2113" s="52"/>
      <c r="F2113" s="52"/>
      <c r="G2113" s="52"/>
      <c r="H2113" s="52"/>
    </row>
    <row r="2114" spans="3:8" x14ac:dyDescent="0.3">
      <c r="C2114" s="59"/>
      <c r="D2114" s="26"/>
      <c r="E2114" s="52"/>
      <c r="F2114" s="52"/>
      <c r="G2114" s="52"/>
      <c r="H2114" s="52"/>
    </row>
    <row r="2115" spans="3:8" x14ac:dyDescent="0.3">
      <c r="C2115" s="59"/>
      <c r="D2115" s="26"/>
      <c r="E2115" s="52"/>
      <c r="F2115" s="52"/>
      <c r="G2115" s="52"/>
      <c r="H2115" s="52"/>
    </row>
    <row r="2116" spans="3:8" x14ac:dyDescent="0.3">
      <c r="C2116" s="59"/>
      <c r="D2116" s="26"/>
      <c r="E2116" s="52"/>
      <c r="F2116" s="52"/>
      <c r="G2116" s="52"/>
      <c r="H2116" s="52"/>
    </row>
    <row r="2117" spans="3:8" x14ac:dyDescent="0.3">
      <c r="C2117" s="59"/>
      <c r="D2117" s="26"/>
      <c r="E2117" s="52"/>
      <c r="F2117" s="52"/>
      <c r="G2117" s="52"/>
      <c r="H2117" s="52"/>
    </row>
    <row r="2118" spans="3:8" x14ac:dyDescent="0.3">
      <c r="C2118" s="59"/>
      <c r="D2118" s="26"/>
      <c r="E2118" s="52"/>
      <c r="F2118" s="52"/>
      <c r="G2118" s="52"/>
      <c r="H2118" s="52"/>
    </row>
    <row r="2119" spans="3:8" x14ac:dyDescent="0.3">
      <c r="C2119" s="59"/>
      <c r="D2119" s="26"/>
      <c r="E2119" s="52"/>
      <c r="F2119" s="52"/>
      <c r="G2119" s="52"/>
      <c r="H2119" s="52"/>
    </row>
    <row r="2120" spans="3:8" x14ac:dyDescent="0.3">
      <c r="C2120" s="59"/>
      <c r="D2120" s="26"/>
      <c r="E2120" s="52"/>
      <c r="F2120" s="52"/>
      <c r="G2120" s="52"/>
      <c r="H2120" s="52"/>
    </row>
    <row r="2121" spans="3:8" x14ac:dyDescent="0.3">
      <c r="C2121" s="59"/>
      <c r="D2121" s="26"/>
      <c r="E2121" s="52"/>
      <c r="F2121" s="52"/>
      <c r="G2121" s="52"/>
      <c r="H2121" s="52"/>
    </row>
    <row r="2122" spans="3:8" x14ac:dyDescent="0.3">
      <c r="C2122" s="59"/>
      <c r="D2122" s="26"/>
      <c r="E2122" s="52"/>
      <c r="F2122" s="52"/>
      <c r="G2122" s="52"/>
      <c r="H2122" s="52"/>
    </row>
    <row r="2123" spans="3:8" x14ac:dyDescent="0.3">
      <c r="C2123" s="59"/>
      <c r="D2123" s="26"/>
      <c r="E2123" s="52"/>
      <c r="F2123" s="52"/>
      <c r="G2123" s="52"/>
      <c r="H2123" s="52"/>
    </row>
    <row r="2124" spans="3:8" x14ac:dyDescent="0.3">
      <c r="C2124" s="59"/>
      <c r="D2124" s="26"/>
      <c r="E2124" s="52"/>
      <c r="F2124" s="52"/>
      <c r="G2124" s="52"/>
      <c r="H2124" s="52"/>
    </row>
    <row r="2125" spans="3:8" x14ac:dyDescent="0.3">
      <c r="C2125" s="59"/>
      <c r="D2125" s="26"/>
      <c r="E2125" s="52"/>
      <c r="F2125" s="52"/>
      <c r="G2125" s="52"/>
      <c r="H2125" s="52"/>
    </row>
    <row r="2126" spans="3:8" x14ac:dyDescent="0.3">
      <c r="C2126" s="59"/>
      <c r="D2126" s="26"/>
      <c r="E2126" s="52"/>
      <c r="F2126" s="52"/>
      <c r="G2126" s="52"/>
      <c r="H2126" s="52"/>
    </row>
    <row r="2127" spans="3:8" x14ac:dyDescent="0.3">
      <c r="C2127" s="59"/>
      <c r="D2127" s="26"/>
      <c r="E2127" s="52"/>
      <c r="F2127" s="52"/>
      <c r="G2127" s="52"/>
      <c r="H2127" s="52"/>
    </row>
    <row r="2128" spans="3:8" x14ac:dyDescent="0.3">
      <c r="C2128" s="59"/>
      <c r="D2128" s="26"/>
      <c r="E2128" s="52"/>
      <c r="F2128" s="52"/>
      <c r="G2128" s="52"/>
      <c r="H2128" s="52"/>
    </row>
    <row r="2129" spans="3:8" x14ac:dyDescent="0.3">
      <c r="C2129" s="59"/>
      <c r="D2129" s="26"/>
      <c r="E2129" s="52"/>
      <c r="F2129" s="52"/>
      <c r="G2129" s="52"/>
      <c r="H2129" s="52"/>
    </row>
    <row r="2130" spans="3:8" x14ac:dyDescent="0.3">
      <c r="C2130" s="59"/>
      <c r="D2130" s="26"/>
      <c r="E2130" s="52"/>
      <c r="F2130" s="52"/>
      <c r="G2130" s="52"/>
      <c r="H2130" s="52"/>
    </row>
    <row r="2131" spans="3:8" x14ac:dyDescent="0.3">
      <c r="C2131" s="59"/>
      <c r="D2131" s="26"/>
      <c r="E2131" s="52"/>
      <c r="F2131" s="52"/>
      <c r="G2131" s="52"/>
      <c r="H2131" s="52"/>
    </row>
    <row r="2132" spans="3:8" x14ac:dyDescent="0.3">
      <c r="C2132" s="59"/>
      <c r="D2132" s="26"/>
      <c r="E2132" s="52"/>
      <c r="F2132" s="52"/>
      <c r="G2132" s="52"/>
      <c r="H2132" s="52"/>
    </row>
    <row r="2133" spans="3:8" x14ac:dyDescent="0.3">
      <c r="C2133" s="59"/>
      <c r="D2133" s="26"/>
      <c r="E2133" s="52"/>
      <c r="F2133" s="52"/>
      <c r="G2133" s="52"/>
      <c r="H2133" s="52"/>
    </row>
    <row r="2134" spans="3:8" x14ac:dyDescent="0.3">
      <c r="C2134" s="59"/>
      <c r="D2134" s="26"/>
      <c r="E2134" s="52"/>
      <c r="F2134" s="52"/>
      <c r="G2134" s="52"/>
      <c r="H2134" s="52"/>
    </row>
    <row r="2135" spans="3:8" x14ac:dyDescent="0.3">
      <c r="C2135" s="59"/>
      <c r="D2135" s="26"/>
      <c r="E2135" s="52"/>
      <c r="F2135" s="52"/>
      <c r="G2135" s="52"/>
      <c r="H2135" s="52"/>
    </row>
    <row r="2136" spans="3:8" x14ac:dyDescent="0.3">
      <c r="C2136" s="59"/>
      <c r="D2136" s="26"/>
      <c r="E2136" s="52"/>
      <c r="F2136" s="52"/>
      <c r="G2136" s="52"/>
      <c r="H2136" s="52"/>
    </row>
    <row r="2137" spans="3:8" x14ac:dyDescent="0.3">
      <c r="C2137" s="59"/>
      <c r="D2137" s="26"/>
      <c r="E2137" s="52"/>
      <c r="F2137" s="52"/>
      <c r="G2137" s="52"/>
      <c r="H2137" s="52"/>
    </row>
    <row r="2138" spans="3:8" x14ac:dyDescent="0.3">
      <c r="C2138" s="59"/>
      <c r="D2138" s="26"/>
      <c r="E2138" s="52"/>
      <c r="F2138" s="52"/>
      <c r="G2138" s="52"/>
      <c r="H2138" s="52"/>
    </row>
    <row r="2139" spans="3:8" x14ac:dyDescent="0.3">
      <c r="C2139" s="59"/>
      <c r="D2139" s="26"/>
      <c r="E2139" s="52"/>
      <c r="F2139" s="52"/>
      <c r="G2139" s="52"/>
      <c r="H2139" s="52"/>
    </row>
    <row r="2140" spans="3:8" x14ac:dyDescent="0.3">
      <c r="C2140" s="59"/>
      <c r="D2140" s="26"/>
      <c r="E2140" s="52"/>
      <c r="F2140" s="52"/>
      <c r="G2140" s="52"/>
      <c r="H2140" s="52"/>
    </row>
    <row r="2141" spans="3:8" x14ac:dyDescent="0.3">
      <c r="C2141" s="59"/>
      <c r="D2141" s="26"/>
      <c r="E2141" s="52"/>
      <c r="F2141" s="52"/>
      <c r="G2141" s="52"/>
      <c r="H2141" s="52"/>
    </row>
    <row r="2142" spans="3:8" x14ac:dyDescent="0.3">
      <c r="C2142" s="59"/>
      <c r="D2142" s="26"/>
      <c r="E2142" s="52"/>
      <c r="F2142" s="52"/>
      <c r="G2142" s="52"/>
      <c r="H2142" s="52"/>
    </row>
    <row r="2143" spans="3:8" x14ac:dyDescent="0.3">
      <c r="C2143" s="59"/>
      <c r="D2143" s="26"/>
      <c r="E2143" s="52"/>
      <c r="F2143" s="52"/>
      <c r="G2143" s="52"/>
      <c r="H2143" s="52"/>
    </row>
    <row r="2144" spans="3:8" x14ac:dyDescent="0.3">
      <c r="C2144" s="59"/>
      <c r="D2144" s="26"/>
      <c r="E2144" s="52"/>
      <c r="F2144" s="52"/>
      <c r="G2144" s="52"/>
      <c r="H2144" s="52"/>
    </row>
    <row r="2145" spans="3:8" x14ac:dyDescent="0.3">
      <c r="C2145" s="59"/>
      <c r="D2145" s="26"/>
      <c r="E2145" s="52"/>
      <c r="F2145" s="52"/>
      <c r="G2145" s="52"/>
      <c r="H2145" s="52"/>
    </row>
    <row r="2146" spans="3:8" x14ac:dyDescent="0.3">
      <c r="C2146" s="53"/>
      <c r="D2146" s="26"/>
    </row>
    <row r="2147" spans="3:8" x14ac:dyDescent="0.3">
      <c r="C2147" s="53"/>
      <c r="D2147" s="26"/>
    </row>
    <row r="2148" spans="3:8" x14ac:dyDescent="0.3">
      <c r="C2148" s="53"/>
      <c r="D2148" s="26"/>
    </row>
    <row r="2149" spans="3:8" x14ac:dyDescent="0.3">
      <c r="C2149" s="53"/>
      <c r="D2149" s="26"/>
    </row>
    <row r="2150" spans="3:8" x14ac:dyDescent="0.3">
      <c r="C2150" s="53"/>
      <c r="D2150" s="26"/>
    </row>
    <row r="2151" spans="3:8" x14ac:dyDescent="0.3">
      <c r="C2151" s="53"/>
      <c r="D2151" s="26"/>
    </row>
    <row r="2152" spans="3:8" x14ac:dyDescent="0.3">
      <c r="C2152" s="53"/>
      <c r="D2152" s="26"/>
    </row>
    <row r="2153" spans="3:8" x14ac:dyDescent="0.3">
      <c r="C2153" s="53"/>
      <c r="D2153" s="26"/>
    </row>
    <row r="2154" spans="3:8" x14ac:dyDescent="0.3">
      <c r="C2154" s="53"/>
      <c r="D2154" s="26"/>
    </row>
    <row r="2155" spans="3:8" x14ac:dyDescent="0.3">
      <c r="C2155" s="53"/>
      <c r="D2155" s="26"/>
    </row>
    <row r="2156" spans="3:8" x14ac:dyDescent="0.3">
      <c r="C2156" s="53"/>
      <c r="D2156" s="26"/>
    </row>
    <row r="2157" spans="3:8" x14ac:dyDescent="0.3">
      <c r="C2157" s="53"/>
      <c r="D2157" s="26"/>
    </row>
    <row r="2158" spans="3:8" x14ac:dyDescent="0.3">
      <c r="C2158" s="53"/>
      <c r="D2158" s="26"/>
    </row>
    <row r="2159" spans="3:8" x14ac:dyDescent="0.3">
      <c r="C2159" s="53"/>
      <c r="D2159" s="26"/>
    </row>
    <row r="2160" spans="3:8" x14ac:dyDescent="0.3">
      <c r="C2160" s="53"/>
      <c r="D2160" s="26"/>
    </row>
    <row r="2161" spans="3:4" x14ac:dyDescent="0.3">
      <c r="C2161" s="53"/>
      <c r="D2161" s="26"/>
    </row>
    <row r="2162" spans="3:4" x14ac:dyDescent="0.3">
      <c r="C2162" s="53"/>
      <c r="D2162" s="26"/>
    </row>
    <row r="2163" spans="3:4" x14ac:dyDescent="0.3">
      <c r="C2163" s="53"/>
      <c r="D2163" s="26"/>
    </row>
    <row r="2164" spans="3:4" x14ac:dyDescent="0.3">
      <c r="C2164" s="53"/>
      <c r="D2164" s="26"/>
    </row>
    <row r="2165" spans="3:4" x14ac:dyDescent="0.3">
      <c r="C2165" s="53"/>
      <c r="D2165" s="26"/>
    </row>
    <row r="2166" spans="3:4" x14ac:dyDescent="0.3">
      <c r="C2166" s="53"/>
      <c r="D2166" s="26"/>
    </row>
    <row r="2167" spans="3:4" x14ac:dyDescent="0.3">
      <c r="C2167" s="53"/>
      <c r="D2167" s="26"/>
    </row>
    <row r="2168" spans="3:4" x14ac:dyDescent="0.3">
      <c r="C2168" s="53"/>
      <c r="D2168" s="26"/>
    </row>
    <row r="2169" spans="3:4" x14ac:dyDescent="0.3">
      <c r="C2169" s="53"/>
      <c r="D2169" s="26"/>
    </row>
    <row r="2170" spans="3:4" x14ac:dyDescent="0.3">
      <c r="C2170" s="53"/>
      <c r="D2170" s="26"/>
    </row>
    <row r="2171" spans="3:4" x14ac:dyDescent="0.3">
      <c r="C2171" s="53"/>
      <c r="D2171" s="26"/>
    </row>
    <row r="2172" spans="3:4" x14ac:dyDescent="0.3">
      <c r="C2172" s="53"/>
      <c r="D2172" s="26"/>
    </row>
    <row r="2173" spans="3:4" x14ac:dyDescent="0.3">
      <c r="C2173" s="53"/>
    </row>
    <row r="2174" spans="3:4" x14ac:dyDescent="0.3">
      <c r="C2174" s="53"/>
    </row>
    <row r="2175" spans="3:4" x14ac:dyDescent="0.3">
      <c r="C2175" s="53"/>
    </row>
    <row r="2176" spans="3:4" x14ac:dyDescent="0.3">
      <c r="C2176" s="53"/>
    </row>
    <row r="2177" spans="3:3" x14ac:dyDescent="0.3">
      <c r="C2177" s="53"/>
    </row>
    <row r="2178" spans="3:3" x14ac:dyDescent="0.3">
      <c r="C2178" s="53"/>
    </row>
    <row r="2179" spans="3:3" x14ac:dyDescent="0.3">
      <c r="C2179" s="53"/>
    </row>
    <row r="2180" spans="3:3" x14ac:dyDescent="0.3">
      <c r="C2180" s="53"/>
    </row>
    <row r="2181" spans="3:3" x14ac:dyDescent="0.3">
      <c r="C2181" s="53"/>
    </row>
    <row r="2182" spans="3:3" x14ac:dyDescent="0.3">
      <c r="C2182" s="53"/>
    </row>
    <row r="2183" spans="3:3" x14ac:dyDescent="0.3">
      <c r="C2183" s="53"/>
    </row>
    <row r="2184" spans="3:3" x14ac:dyDescent="0.3">
      <c r="C2184" s="53"/>
    </row>
    <row r="2185" spans="3:3" x14ac:dyDescent="0.3">
      <c r="C2185" s="53"/>
    </row>
    <row r="2186" spans="3:3" x14ac:dyDescent="0.3">
      <c r="C2186" s="53"/>
    </row>
    <row r="2187" spans="3:3" x14ac:dyDescent="0.3">
      <c r="C2187" s="53"/>
    </row>
    <row r="2188" spans="3:3" x14ac:dyDescent="0.3">
      <c r="C2188" s="53"/>
    </row>
    <row r="2189" spans="3:3" x14ac:dyDescent="0.3">
      <c r="C2189" s="53"/>
    </row>
    <row r="2190" spans="3:3" x14ac:dyDescent="0.3">
      <c r="C2190" s="53"/>
    </row>
    <row r="2191" spans="3:3" x14ac:dyDescent="0.3">
      <c r="C2191" s="53"/>
    </row>
    <row r="2192" spans="3:3" x14ac:dyDescent="0.3">
      <c r="C2192" s="53"/>
    </row>
    <row r="2193" spans="3:3" x14ac:dyDescent="0.3">
      <c r="C2193" s="53"/>
    </row>
    <row r="2194" spans="3:3" x14ac:dyDescent="0.3">
      <c r="C2194" s="53"/>
    </row>
    <row r="2195" spans="3:3" x14ac:dyDescent="0.3">
      <c r="C2195" s="53"/>
    </row>
    <row r="2196" spans="3:3" x14ac:dyDescent="0.3">
      <c r="C2196" s="53"/>
    </row>
    <row r="2197" spans="3:3" x14ac:dyDescent="0.3">
      <c r="C2197" s="53"/>
    </row>
    <row r="2198" spans="3:3" x14ac:dyDescent="0.3">
      <c r="C2198" s="53"/>
    </row>
    <row r="2199" spans="3:3" x14ac:dyDescent="0.3">
      <c r="C2199" s="53"/>
    </row>
    <row r="2200" spans="3:3" x14ac:dyDescent="0.3">
      <c r="C2200" s="53"/>
    </row>
    <row r="2201" spans="3:3" x14ac:dyDescent="0.3">
      <c r="C2201" s="53"/>
    </row>
    <row r="2202" spans="3:3" x14ac:dyDescent="0.3">
      <c r="C2202" s="53"/>
    </row>
    <row r="2203" spans="3:3" x14ac:dyDescent="0.3">
      <c r="C2203" s="53"/>
    </row>
    <row r="2204" spans="3:3" x14ac:dyDescent="0.3">
      <c r="C2204" s="53"/>
    </row>
    <row r="2205" spans="3:3" x14ac:dyDescent="0.3">
      <c r="C2205" s="53"/>
    </row>
    <row r="2206" spans="3:3" x14ac:dyDescent="0.3">
      <c r="C2206" s="53"/>
    </row>
    <row r="2207" spans="3:3" x14ac:dyDescent="0.3">
      <c r="C2207" s="53"/>
    </row>
    <row r="2208" spans="3:3" x14ac:dyDescent="0.3">
      <c r="C2208" s="53"/>
    </row>
    <row r="2209" spans="3:3" x14ac:dyDescent="0.3">
      <c r="C2209" s="53"/>
    </row>
    <row r="2210" spans="3:3" x14ac:dyDescent="0.3">
      <c r="C2210" s="53"/>
    </row>
    <row r="2211" spans="3:3" x14ac:dyDescent="0.3">
      <c r="C2211" s="53"/>
    </row>
    <row r="2212" spans="3:3" x14ac:dyDescent="0.3">
      <c r="C2212" s="53"/>
    </row>
    <row r="2213" spans="3:3" x14ac:dyDescent="0.3">
      <c r="C2213" s="53"/>
    </row>
    <row r="2214" spans="3:3" x14ac:dyDescent="0.3">
      <c r="C2214" s="53"/>
    </row>
    <row r="2215" spans="3:3" x14ac:dyDescent="0.3">
      <c r="C2215" s="53"/>
    </row>
    <row r="2216" spans="3:3" x14ac:dyDescent="0.3">
      <c r="C2216" s="53"/>
    </row>
    <row r="2217" spans="3:3" x14ac:dyDescent="0.3">
      <c r="C2217" s="53"/>
    </row>
    <row r="2218" spans="3:3" x14ac:dyDescent="0.3">
      <c r="C2218" s="53"/>
    </row>
    <row r="2219" spans="3:3" x14ac:dyDescent="0.3">
      <c r="C2219" s="53"/>
    </row>
    <row r="2220" spans="3:3" x14ac:dyDescent="0.3">
      <c r="C2220" s="53"/>
    </row>
    <row r="2221" spans="3:3" x14ac:dyDescent="0.3">
      <c r="C2221" s="53"/>
    </row>
    <row r="2222" spans="3:3" x14ac:dyDescent="0.3">
      <c r="C2222" s="53"/>
    </row>
    <row r="2223" spans="3:3" x14ac:dyDescent="0.3">
      <c r="C2223" s="53"/>
    </row>
    <row r="2224" spans="3:3" x14ac:dyDescent="0.3">
      <c r="C2224" s="53"/>
    </row>
    <row r="2225" spans="3:3" x14ac:dyDescent="0.3">
      <c r="C2225" s="53"/>
    </row>
    <row r="2226" spans="3:3" x14ac:dyDescent="0.3">
      <c r="C2226" s="53"/>
    </row>
    <row r="2227" spans="3:3" x14ac:dyDescent="0.3">
      <c r="C2227" s="53"/>
    </row>
    <row r="2228" spans="3:3" x14ac:dyDescent="0.3">
      <c r="C2228" s="53"/>
    </row>
    <row r="2229" spans="3:3" x14ac:dyDescent="0.3">
      <c r="C2229" s="53"/>
    </row>
    <row r="2230" spans="3:3" x14ac:dyDescent="0.3">
      <c r="C2230" s="53"/>
    </row>
    <row r="2231" spans="3:3" x14ac:dyDescent="0.3">
      <c r="C2231" s="53"/>
    </row>
    <row r="2232" spans="3:3" x14ac:dyDescent="0.3">
      <c r="C2232" s="53"/>
    </row>
    <row r="2233" spans="3:3" x14ac:dyDescent="0.3">
      <c r="C2233" s="53"/>
    </row>
    <row r="2234" spans="3:3" x14ac:dyDescent="0.3">
      <c r="C2234" s="53"/>
    </row>
    <row r="2235" spans="3:3" x14ac:dyDescent="0.3">
      <c r="C2235" s="53"/>
    </row>
    <row r="2236" spans="3:3" x14ac:dyDescent="0.3">
      <c r="C2236" s="53"/>
    </row>
    <row r="2237" spans="3:3" x14ac:dyDescent="0.3">
      <c r="C2237" s="53"/>
    </row>
    <row r="2238" spans="3:3" x14ac:dyDescent="0.3">
      <c r="C2238" s="53"/>
    </row>
    <row r="2239" spans="3:3" x14ac:dyDescent="0.3">
      <c r="C2239" s="53"/>
    </row>
    <row r="2240" spans="3:3" x14ac:dyDescent="0.3">
      <c r="C2240" s="53"/>
    </row>
    <row r="2241" spans="3:3" x14ac:dyDescent="0.3">
      <c r="C2241" s="53"/>
    </row>
    <row r="2242" spans="3:3" x14ac:dyDescent="0.3">
      <c r="C2242" s="53"/>
    </row>
    <row r="2243" spans="3:3" x14ac:dyDescent="0.3">
      <c r="C2243" s="53"/>
    </row>
    <row r="2244" spans="3:3" x14ac:dyDescent="0.3">
      <c r="C2244" s="53"/>
    </row>
    <row r="2245" spans="3:3" x14ac:dyDescent="0.3">
      <c r="C2245" s="53"/>
    </row>
    <row r="2246" spans="3:3" x14ac:dyDescent="0.3">
      <c r="C2246" s="53"/>
    </row>
    <row r="2247" spans="3:3" x14ac:dyDescent="0.3">
      <c r="C2247" s="53"/>
    </row>
    <row r="2248" spans="3:3" x14ac:dyDescent="0.3">
      <c r="C2248" s="53"/>
    </row>
    <row r="2249" spans="3:3" x14ac:dyDescent="0.3">
      <c r="C2249" s="53"/>
    </row>
    <row r="2250" spans="3:3" x14ac:dyDescent="0.3">
      <c r="C2250" s="53"/>
    </row>
    <row r="2251" spans="3:3" x14ac:dyDescent="0.3">
      <c r="C2251" s="53"/>
    </row>
    <row r="2252" spans="3:3" x14ac:dyDescent="0.3">
      <c r="C2252" s="53"/>
    </row>
    <row r="2253" spans="3:3" x14ac:dyDescent="0.3">
      <c r="C2253" s="53"/>
    </row>
    <row r="2254" spans="3:3" x14ac:dyDescent="0.3">
      <c r="C2254" s="53"/>
    </row>
    <row r="2255" spans="3:3" x14ac:dyDescent="0.3">
      <c r="C2255" s="53"/>
    </row>
    <row r="2256" spans="3:3" x14ac:dyDescent="0.3">
      <c r="C2256" s="53"/>
    </row>
  </sheetData>
  <mergeCells count="21">
    <mergeCell ref="C16:E16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24:E24"/>
    <mergeCell ref="C26:E26"/>
    <mergeCell ref="B130:C130"/>
    <mergeCell ref="C18:E18"/>
    <mergeCell ref="C19:E19"/>
    <mergeCell ref="C20:E20"/>
    <mergeCell ref="C21:E21"/>
    <mergeCell ref="C22:E22"/>
    <mergeCell ref="C23:E23"/>
  </mergeCells>
  <pageMargins left="0.26" right="0.22" top="0.75" bottom="0.75" header="0.4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HYPOTHESES</vt:lpstr>
      <vt:lpstr>hypotehse de vente</vt:lpstr>
      <vt:lpstr>PLAN D'AFAIRES</vt:lpstr>
      <vt:lpstr>Investissement (2)</vt:lpstr>
      <vt:lpstr> PERSONNEL</vt:lpstr>
      <vt:lpstr>CREDIT</vt:lpstr>
      <vt:lpstr>CREDIT!Zone_d_impression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iheb beji</dc:creator>
  <cp:lastModifiedBy>ياسين الخبوشى</cp:lastModifiedBy>
  <cp:lastPrinted>2021-08-19T13:19:42Z</cp:lastPrinted>
  <dcterms:created xsi:type="dcterms:W3CDTF">2020-07-27T08:57:42Z</dcterms:created>
  <dcterms:modified xsi:type="dcterms:W3CDTF">2023-12-12T21:23:12Z</dcterms:modified>
</cp:coreProperties>
</file>