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prittncom-my.sharepoint.com/personal/amira_kamelinoubli_esprit_tn/Documents/Bureau/AMIRA KI_DEPT 23_24/GP_23-24_VE/ETUDE DE CAS PROJET_P3/"/>
    </mc:Choice>
  </mc:AlternateContent>
  <xr:revisionPtr revIDLastSave="210" documentId="8_{5E3CCC44-3A43-4058-9B52-CDCDBA7A826F}" xr6:coauthVersionLast="47" xr6:coauthVersionMax="47" xr10:uidLastSave="{103BBE30-88FA-481A-AF53-8789111925F3}"/>
  <bookViews>
    <workbookView xWindow="-110" yWindow="-110" windowWidth="19420" windowHeight="10300" xr2:uid="{87A03256-D261-42E7-9C6F-0C7CD417AFE2}"/>
  </bookViews>
  <sheets>
    <sheet name="EV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6" i="1"/>
  <c r="C49" i="1" s="1"/>
  <c r="C44" i="1"/>
  <c r="C48" i="1" s="1"/>
  <c r="C37" i="1"/>
  <c r="C39" i="1" s="1"/>
  <c r="B36" i="1"/>
  <c r="B28" i="1"/>
  <c r="C18" i="1"/>
  <c r="C14" i="1"/>
  <c r="C13" i="1"/>
  <c r="C36" i="1" s="1"/>
  <c r="C38" i="1" s="1"/>
  <c r="C40" i="1" s="1"/>
  <c r="C25" i="1" l="1"/>
  <c r="C24" i="1"/>
  <c r="C21" i="1"/>
  <c r="C22" i="1" s="1"/>
  <c r="C20" i="1"/>
  <c r="C30" i="1" l="1"/>
  <c r="C32" i="1" s="1"/>
  <c r="C28" i="1"/>
  <c r="C31" i="1"/>
  <c r="C29" i="1"/>
</calcChain>
</file>

<file path=xl/sharedStrings.xml><?xml version="1.0" encoding="utf-8"?>
<sst xmlns="http://schemas.openxmlformats.org/spreadsheetml/2006/main" count="68" uniqueCount="57">
  <si>
    <t>EVM pour le Projet global</t>
  </si>
  <si>
    <t>Projet</t>
  </si>
  <si>
    <t>ACTIVITE PERIODE 03</t>
  </si>
  <si>
    <t>Coût mensuel de l'équipe</t>
  </si>
  <si>
    <t>Budget du projet</t>
  </si>
  <si>
    <t>Durée estimée du projet</t>
  </si>
  <si>
    <t>8 mois</t>
  </si>
  <si>
    <t>Avancement du travail au 4ème mois</t>
  </si>
  <si>
    <t>Avancement</t>
  </si>
  <si>
    <t>Coût réel</t>
  </si>
  <si>
    <t>FORMULES</t>
  </si>
  <si>
    <t>EV (DT) =</t>
  </si>
  <si>
    <t>BAC * Avancement</t>
  </si>
  <si>
    <t>PV (DT) =</t>
  </si>
  <si>
    <t>BAC * Avancement Planifié à ce jour</t>
  </si>
  <si>
    <t>AC  (DT) =</t>
  </si>
  <si>
    <t>Coût réel à ce jour (donnée)</t>
  </si>
  <si>
    <t>BAC  (DT) =</t>
  </si>
  <si>
    <t>Budget At Completion</t>
  </si>
  <si>
    <t>SAC (mois) =</t>
  </si>
  <si>
    <t>Durée totale prévu pour le projet</t>
  </si>
  <si>
    <t>PAR  (DT/mois) =</t>
  </si>
  <si>
    <t>BAC / SAC</t>
  </si>
  <si>
    <t xml:space="preserve">CV = </t>
  </si>
  <si>
    <t>EV - AC</t>
  </si>
  <si>
    <t xml:space="preserve">SV = </t>
  </si>
  <si>
    <t>EV - PV</t>
  </si>
  <si>
    <t>SV en jours =</t>
  </si>
  <si>
    <t>SV / PAR</t>
  </si>
  <si>
    <t xml:space="preserve">CPI = </t>
  </si>
  <si>
    <t>EV / AC</t>
  </si>
  <si>
    <t xml:space="preserve">SPI = </t>
  </si>
  <si>
    <t>EV / PV</t>
  </si>
  <si>
    <t>Scénario 1</t>
  </si>
  <si>
    <t>Suivre la tendance</t>
  </si>
  <si>
    <t>ETC en coût=</t>
  </si>
  <si>
    <t>ETC en  délai=</t>
  </si>
  <si>
    <t xml:space="preserve">EAC en coût = </t>
  </si>
  <si>
    <t>BAC / CPI</t>
  </si>
  <si>
    <t xml:space="preserve">EAC en Délai = </t>
  </si>
  <si>
    <t>SAC / SPI</t>
  </si>
  <si>
    <t>VAC =</t>
  </si>
  <si>
    <t>BAC - EAC</t>
  </si>
  <si>
    <t>Scénario 2</t>
  </si>
  <si>
    <t>Continuer le projet avec l'estimation initiale</t>
  </si>
  <si>
    <t xml:space="preserve">AC + ETC en coût </t>
  </si>
  <si>
    <t xml:space="preserve">Date d'observation  + ETC en délai </t>
  </si>
  <si>
    <t>BAC - EAC =</t>
  </si>
  <si>
    <t>Scénario 3</t>
  </si>
  <si>
    <t>Terminer le projet en respectant le BAC et le SAC initiaux</t>
  </si>
  <si>
    <t xml:space="preserve">BAC - AC </t>
  </si>
  <si>
    <t xml:space="preserve"> ==&gt; il faudra encore dépenser 7000 DT pour terminer le 55% restant du projet.</t>
  </si>
  <si>
    <t xml:space="preserve">SAC - date d'observation </t>
  </si>
  <si>
    <t>Le temps restant pour completer le projet.</t>
  </si>
  <si>
    <t>AC + ETC en coût = BAC</t>
  </si>
  <si>
    <t xml:space="preserve">BAC - EAC </t>
  </si>
  <si>
    <t xml:space="preserve"> ==&gt; signifie que nous estimons que le coût total du projet sera exactement le même que le budget initial.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</si>
</sst>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DT&quot;;[Red]\-#,##0\ &quot;DT&quot;"/>
    <numFmt numFmtId="165" formatCode="#,##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164" fontId="0" fillId="0" borderId="9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0" fontId="2" fillId="2" borderId="14" xfId="0" applyFont="1" applyFill="1" applyBorder="1" applyAlignment="1">
      <alignment horizontal="center"/>
    </xf>
    <xf numFmtId="165" fontId="0" fillId="0" borderId="17" xfId="0" applyNumberFormat="1" applyBorder="1" applyAlignment="1">
      <alignment horizontal="right"/>
    </xf>
    <xf numFmtId="0" fontId="2" fillId="0" borderId="13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20" xfId="0" applyFont="1" applyBorder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0" xfId="0" applyFont="1"/>
    <xf numFmtId="10" fontId="0" fillId="0" borderId="0" xfId="1" applyNumberFormat="1" applyFont="1"/>
    <xf numFmtId="0" fontId="2" fillId="0" borderId="22" xfId="0" applyFont="1" applyBorder="1"/>
    <xf numFmtId="0" fontId="0" fillId="0" borderId="1" xfId="0" applyBorder="1" applyAlignment="1">
      <alignment horizontal="right"/>
    </xf>
    <xf numFmtId="165" fontId="0" fillId="0" borderId="17" xfId="0" applyNumberFormat="1" applyBorder="1" applyAlignment="1">
      <alignment horizontal="right" vertical="center" wrapText="1"/>
    </xf>
    <xf numFmtId="0" fontId="2" fillId="0" borderId="16" xfId="0" applyFont="1" applyBorder="1" applyAlignment="1">
      <alignment vertical="center" wrapText="1"/>
    </xf>
    <xf numFmtId="0" fontId="2" fillId="0" borderId="11" xfId="0" applyFont="1" applyBorder="1"/>
    <xf numFmtId="0" fontId="2" fillId="0" borderId="1" xfId="0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0" fontId="2" fillId="0" borderId="8" xfId="0" applyFont="1" applyBorder="1"/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center" vertical="center"/>
    </xf>
    <xf numFmtId="0" fontId="0" fillId="0" borderId="11" xfId="0" applyBorder="1" applyAlignment="1">
      <alignment horizontal="right" wrapText="1"/>
    </xf>
    <xf numFmtId="0" fontId="0" fillId="0" borderId="13" xfId="0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right"/>
    </xf>
    <xf numFmtId="165" fontId="0" fillId="0" borderId="11" xfId="0" applyNumberFormat="1" applyBorder="1" applyAlignment="1">
      <alignment horizontal="right" wrapText="1"/>
    </xf>
    <xf numFmtId="165" fontId="0" fillId="0" borderId="13" xfId="0" applyNumberFormat="1" applyBorder="1" applyAlignment="1">
      <alignment horizontal="right" wrapText="1"/>
    </xf>
    <xf numFmtId="0" fontId="2" fillId="0" borderId="12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left" vertical="center" wrapText="1"/>
    </xf>
    <xf numFmtId="165" fontId="0" fillId="0" borderId="11" xfId="0" applyNumberFormat="1" applyBorder="1" applyAlignment="1">
      <alignment horizontal="right" vertical="center" wrapText="1"/>
    </xf>
    <xf numFmtId="165" fontId="0" fillId="0" borderId="13" xfId="0" applyNumberFormat="1" applyBorder="1" applyAlignment="1">
      <alignment horizontal="right" vertical="center" wrapText="1"/>
    </xf>
    <xf numFmtId="0" fontId="5" fillId="0" borderId="0" xfId="0" applyFont="1"/>
    <xf numFmtId="0" fontId="0" fillId="0" borderId="23" xfId="0" applyBorder="1"/>
    <xf numFmtId="10" fontId="2" fillId="3" borderId="14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right" wrapText="1"/>
    </xf>
    <xf numFmtId="164" fontId="2" fillId="3" borderId="11" xfId="0" applyNumberFormat="1" applyFont="1" applyFill="1" applyBorder="1" applyAlignment="1">
      <alignment wrapText="1"/>
    </xf>
    <xf numFmtId="164" fontId="2" fillId="3" borderId="13" xfId="0" applyNumberFormat="1" applyFont="1" applyFill="1" applyBorder="1" applyAlignment="1">
      <alignment wrapText="1"/>
    </xf>
    <xf numFmtId="0" fontId="2" fillId="3" borderId="11" xfId="0" applyNumberFormat="1" applyFont="1" applyFill="1" applyBorder="1" applyAlignment="1">
      <alignment horizontal="right"/>
    </xf>
    <xf numFmtId="0" fontId="2" fillId="3" borderId="13" xfId="0" applyNumberFormat="1" applyFont="1" applyFill="1" applyBorder="1" applyAlignment="1">
      <alignment horizontal="right"/>
    </xf>
    <xf numFmtId="0" fontId="6" fillId="4" borderId="14" xfId="0" applyFont="1" applyFill="1" applyBorder="1" applyAlignment="1"/>
    <xf numFmtId="0" fontId="6" fillId="4" borderId="25" xfId="0" applyFont="1" applyFill="1" applyBorder="1" applyAlignment="1"/>
    <xf numFmtId="0" fontId="6" fillId="0" borderId="21" xfId="0" applyFont="1" applyFill="1" applyBorder="1" applyAlignment="1">
      <alignment wrapText="1"/>
    </xf>
    <xf numFmtId="0" fontId="6" fillId="0" borderId="21" xfId="0" applyFont="1" applyFill="1" applyBorder="1" applyAlignment="1"/>
    <xf numFmtId="10" fontId="6" fillId="4" borderId="14" xfId="0" applyNumberFormat="1" applyFont="1" applyFill="1" applyBorder="1" applyAlignment="1"/>
    <xf numFmtId="165" fontId="2" fillId="3" borderId="11" xfId="0" applyNumberFormat="1" applyFont="1" applyFill="1" applyBorder="1" applyAlignment="1">
      <alignment horizontal="right"/>
    </xf>
    <xf numFmtId="3" fontId="2" fillId="3" borderId="11" xfId="0" applyNumberFormat="1" applyFont="1" applyFill="1" applyBorder="1" applyAlignment="1">
      <alignment horizontal="right"/>
    </xf>
    <xf numFmtId="3" fontId="0" fillId="0" borderId="11" xfId="0" applyNumberFormat="1" applyBorder="1" applyAlignment="1">
      <alignment horizontal="right" wrapText="1"/>
    </xf>
    <xf numFmtId="0" fontId="6" fillId="4" borderId="24" xfId="0" applyFont="1" applyFill="1" applyBorder="1" applyAlignment="1"/>
    <xf numFmtId="164" fontId="2" fillId="3" borderId="11" xfId="0" applyNumberFormat="1" applyFont="1" applyFill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Fill="1" applyBorder="1" applyAlignment="1"/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13" xfId="0" applyNumberFormat="1" applyBorder="1" applyAlignment="1">
      <alignment horizontal="right"/>
    </xf>
    <xf numFmtId="0" fontId="6" fillId="0" borderId="21" xfId="0" applyFont="1" applyFill="1" applyBorder="1" applyAlignment="1"/>
    <xf numFmtId="0" fontId="6" fillId="0" borderId="14" xfId="0" applyFont="1" applyFill="1" applyBorder="1" applyAlignment="1"/>
    <xf numFmtId="165" fontId="0" fillId="0" borderId="13" xfId="0" applyNumberFormat="1" applyBorder="1" applyAlignment="1">
      <alignment horizontal="center"/>
    </xf>
    <xf numFmtId="165" fontId="7" fillId="0" borderId="11" xfId="0" quotePrefix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20CA-F0A7-4102-8523-505466E460F1}">
  <dimension ref="A1:L52"/>
  <sheetViews>
    <sheetView tabSelected="1" workbookViewId="0">
      <selection activeCell="B52" sqref="B52"/>
    </sheetView>
  </sheetViews>
  <sheetFormatPr defaultColWidth="11.42578125" defaultRowHeight="15"/>
  <cols>
    <col min="1" max="1" width="29.7109375" customWidth="1"/>
    <col min="2" max="2" width="37.28515625" customWidth="1"/>
    <col min="3" max="3" width="43.5703125" customWidth="1"/>
    <col min="4" max="4" width="49.28515625" customWidth="1"/>
    <col min="8" max="8" width="16.140625" customWidth="1"/>
    <col min="9" max="9" width="0.42578125" hidden="1" customWidth="1"/>
    <col min="10" max="10" width="6.5703125" hidden="1" customWidth="1"/>
    <col min="11" max="12" width="11.42578125" hidden="1" customWidth="1"/>
  </cols>
  <sheetData>
    <row r="1" spans="1:4" thickBot="1">
      <c r="A1" s="3" t="s">
        <v>0</v>
      </c>
      <c r="B1" s="1"/>
    </row>
    <row r="2" spans="1:4" thickBot="1"/>
    <row r="3" spans="1:4" ht="14.45">
      <c r="A3" s="49" t="s">
        <v>1</v>
      </c>
      <c r="B3" s="50"/>
      <c r="C3" s="38" t="s">
        <v>2</v>
      </c>
    </row>
    <row r="4" spans="1:4" ht="14.45">
      <c r="A4" s="51" t="s">
        <v>3</v>
      </c>
      <c r="B4" s="52"/>
      <c r="C4" s="4">
        <v>1500</v>
      </c>
    </row>
    <row r="5" spans="1:4" ht="14.45">
      <c r="A5" s="51" t="s">
        <v>4</v>
      </c>
      <c r="B5" s="52"/>
      <c r="C5" s="4">
        <v>12000</v>
      </c>
    </row>
    <row r="6" spans="1:4" thickBot="1">
      <c r="A6" s="53" t="s">
        <v>5</v>
      </c>
      <c r="B6" s="54"/>
      <c r="C6" s="5" t="s">
        <v>6</v>
      </c>
    </row>
    <row r="7" spans="1:4" thickBot="1"/>
    <row r="8" spans="1:4" thickBot="1">
      <c r="A8" s="47" t="s">
        <v>7</v>
      </c>
      <c r="B8" s="55"/>
      <c r="C8" s="48"/>
    </row>
    <row r="9" spans="1:4" thickBot="1">
      <c r="A9" s="45" t="s">
        <v>8</v>
      </c>
      <c r="B9" s="46"/>
      <c r="C9" s="8">
        <v>0.45</v>
      </c>
    </row>
    <row r="10" spans="1:4" thickBot="1">
      <c r="A10" s="45" t="s">
        <v>9</v>
      </c>
      <c r="B10" s="46"/>
      <c r="C10" s="9">
        <v>5000</v>
      </c>
    </row>
    <row r="11" spans="1:4" thickBot="1">
      <c r="A11" s="6"/>
      <c r="B11" s="6"/>
      <c r="C11" s="7"/>
    </row>
    <row r="12" spans="1:4" thickBot="1">
      <c r="B12" s="14" t="s">
        <v>10</v>
      </c>
    </row>
    <row r="13" spans="1:4" thickBot="1">
      <c r="A13" s="10" t="s">
        <v>11</v>
      </c>
      <c r="B13" s="11" t="s">
        <v>12</v>
      </c>
      <c r="C13" s="15">
        <f>C5*C9</f>
        <v>5400</v>
      </c>
    </row>
    <row r="14" spans="1:4" ht="57.75" customHeight="1" thickBot="1">
      <c r="A14" s="23" t="s">
        <v>13</v>
      </c>
      <c r="B14" s="34" t="s">
        <v>14</v>
      </c>
      <c r="C14" s="33">
        <f>C5*((4*100)/8)/100</f>
        <v>6000</v>
      </c>
      <c r="D14" s="29"/>
    </row>
    <row r="15" spans="1:4" thickBot="1">
      <c r="A15" s="35" t="s">
        <v>15</v>
      </c>
      <c r="B15" s="2" t="s">
        <v>16</v>
      </c>
      <c r="C15" s="36">
        <v>5000</v>
      </c>
    </row>
    <row r="16" spans="1:4" thickBot="1">
      <c r="A16" s="31" t="s">
        <v>17</v>
      </c>
      <c r="B16" s="71" t="s">
        <v>18</v>
      </c>
      <c r="C16" s="32">
        <v>12000</v>
      </c>
      <c r="D16" s="29"/>
    </row>
    <row r="17" spans="1:12">
      <c r="A17" s="10" t="s">
        <v>19</v>
      </c>
      <c r="B17" s="11" t="s">
        <v>20</v>
      </c>
      <c r="C17" s="37">
        <v>8</v>
      </c>
    </row>
    <row r="18" spans="1:12">
      <c r="A18" s="10" t="s">
        <v>21</v>
      </c>
      <c r="B18" s="72" t="s">
        <v>22</v>
      </c>
      <c r="C18" s="11">
        <f>C16/C17</f>
        <v>1500</v>
      </c>
    </row>
    <row r="20" spans="1:12">
      <c r="A20" s="10" t="s">
        <v>23</v>
      </c>
      <c r="B20" s="11" t="s">
        <v>24</v>
      </c>
      <c r="C20" s="11">
        <f>C13-C15</f>
        <v>400</v>
      </c>
      <c r="D20" s="45"/>
      <c r="E20" s="64"/>
      <c r="F20" s="46"/>
      <c r="I20" s="16"/>
    </row>
    <row r="21" spans="1:12">
      <c r="A21" s="12" t="s">
        <v>25</v>
      </c>
      <c r="B21" s="13" t="s">
        <v>26</v>
      </c>
      <c r="C21" s="13">
        <f>C13-C14</f>
        <v>-600</v>
      </c>
      <c r="D21" s="45"/>
      <c r="E21" s="64"/>
      <c r="F21" s="46"/>
      <c r="I21" s="16"/>
    </row>
    <row r="22" spans="1:12">
      <c r="A22" s="10" t="s">
        <v>27</v>
      </c>
      <c r="B22" s="11" t="s">
        <v>28</v>
      </c>
      <c r="C22" s="11">
        <f>C21/(C16/(C17*30))</f>
        <v>-12</v>
      </c>
      <c r="D22" s="45"/>
      <c r="E22" s="64"/>
      <c r="F22" s="46"/>
    </row>
    <row r="24" spans="1:12">
      <c r="A24" s="10" t="s">
        <v>29</v>
      </c>
      <c r="B24" s="11" t="s">
        <v>30</v>
      </c>
      <c r="C24" s="11">
        <f>C13/C15</f>
        <v>1.08</v>
      </c>
      <c r="D24" s="65"/>
      <c r="E24" s="66"/>
      <c r="F24" s="66"/>
      <c r="G24" s="67"/>
      <c r="I24" s="26"/>
    </row>
    <row r="25" spans="1:12" s="25" customFormat="1" ht="47.25" customHeight="1">
      <c r="A25" s="23" t="s">
        <v>31</v>
      </c>
      <c r="B25" s="24" t="s">
        <v>32</v>
      </c>
      <c r="C25" s="24">
        <f>C13/C14</f>
        <v>0.9</v>
      </c>
      <c r="D25" s="39"/>
      <c r="E25" s="68"/>
      <c r="F25" s="68"/>
      <c r="G25" s="40"/>
      <c r="I25" s="27"/>
      <c r="J25" s="27"/>
      <c r="K25" s="27"/>
      <c r="L25" s="28"/>
    </row>
    <row r="26" spans="1:12">
      <c r="A26" s="1"/>
      <c r="B26" s="1"/>
    </row>
    <row r="27" spans="1:12">
      <c r="A27" s="47" t="s">
        <v>33</v>
      </c>
      <c r="B27" s="48"/>
      <c r="C27" s="59" t="s">
        <v>34</v>
      </c>
      <c r="D27" s="60"/>
    </row>
    <row r="28" spans="1:12">
      <c r="A28" s="19" t="s">
        <v>35</v>
      </c>
      <c r="B28" s="73">
        <f>100%-C9</f>
        <v>0.55000000000000004</v>
      </c>
      <c r="C28" s="75">
        <f>(C5-C13)/C24</f>
        <v>6111.1111111111104</v>
      </c>
      <c r="D28" s="76"/>
    </row>
    <row r="29" spans="1:12">
      <c r="A29" s="19" t="s">
        <v>36</v>
      </c>
      <c r="B29" s="56"/>
      <c r="C29" s="77">
        <f>(8-4)/C25</f>
        <v>4.4444444444444446</v>
      </c>
      <c r="D29" s="78"/>
    </row>
    <row r="30" spans="1:12" ht="45" customHeight="1" thickBot="1">
      <c r="A30" s="18" t="s">
        <v>37</v>
      </c>
      <c r="B30" s="22" t="s">
        <v>38</v>
      </c>
      <c r="C30" s="69">
        <f>C5/C24</f>
        <v>11111.111111111109</v>
      </c>
      <c r="D30" s="70"/>
    </row>
    <row r="31" spans="1:12" thickBot="1">
      <c r="A31" s="18" t="s">
        <v>39</v>
      </c>
      <c r="B31" s="17" t="s">
        <v>40</v>
      </c>
      <c r="C31" s="57">
        <f>C17/C25</f>
        <v>8.8888888888888893</v>
      </c>
      <c r="D31" s="58"/>
    </row>
    <row r="32" spans="1:12" ht="30" customHeight="1" thickBot="1">
      <c r="A32" s="18" t="s">
        <v>41</v>
      </c>
      <c r="B32" s="18" t="s">
        <v>42</v>
      </c>
      <c r="C32" s="74">
        <f>C5-C30</f>
        <v>888.88888888889051</v>
      </c>
      <c r="D32" s="58"/>
    </row>
    <row r="33" spans="1:5" ht="14.45">
      <c r="A33" s="1"/>
      <c r="B33" s="1"/>
      <c r="C33" s="20"/>
      <c r="D33" s="21"/>
    </row>
    <row r="34" spans="1:5" thickBot="1"/>
    <row r="35" spans="1:5">
      <c r="A35" s="47" t="s">
        <v>43</v>
      </c>
      <c r="B35" s="48"/>
      <c r="C35" s="59" t="s">
        <v>44</v>
      </c>
      <c r="D35" s="60"/>
    </row>
    <row r="36" spans="1:5">
      <c r="A36" s="19" t="s">
        <v>35</v>
      </c>
      <c r="B36" s="83">
        <f>100% - 45%</f>
        <v>0.55000000000000004</v>
      </c>
      <c r="C36" s="84">
        <f>C5-C13</f>
        <v>6600</v>
      </c>
      <c r="D36" s="61"/>
    </row>
    <row r="37" spans="1:5">
      <c r="A37" s="19" t="s">
        <v>36</v>
      </c>
      <c r="B37" s="80"/>
      <c r="C37" s="85">
        <f>C17-4</f>
        <v>4</v>
      </c>
      <c r="D37" s="61"/>
    </row>
    <row r="38" spans="1:5">
      <c r="A38" s="18" t="s">
        <v>37</v>
      </c>
      <c r="B38" s="81" t="s">
        <v>45</v>
      </c>
      <c r="C38" s="62">
        <f>C15+C36</f>
        <v>11600</v>
      </c>
      <c r="D38" s="63"/>
    </row>
    <row r="39" spans="1:5">
      <c r="A39" s="2" t="s">
        <v>39</v>
      </c>
      <c r="B39" s="81" t="s">
        <v>46</v>
      </c>
      <c r="C39" s="86">
        <f>4+C37</f>
        <v>8</v>
      </c>
      <c r="D39" s="58"/>
    </row>
    <row r="40" spans="1:5" ht="33" customHeight="1">
      <c r="A40" s="18" t="s">
        <v>41</v>
      </c>
      <c r="B40" s="82" t="s">
        <v>47</v>
      </c>
      <c r="C40" s="62">
        <f>C5-C38</f>
        <v>400</v>
      </c>
      <c r="D40" s="58"/>
    </row>
    <row r="43" spans="1:5">
      <c r="A43" s="47" t="s">
        <v>48</v>
      </c>
      <c r="B43" s="48"/>
      <c r="C43" s="59" t="s">
        <v>49</v>
      </c>
      <c r="D43" s="60"/>
    </row>
    <row r="44" spans="1:5">
      <c r="A44" s="41" t="s">
        <v>35</v>
      </c>
      <c r="B44" s="79" t="s">
        <v>50</v>
      </c>
      <c r="C44" s="88">
        <f>C5-C15</f>
        <v>7000</v>
      </c>
      <c r="D44" s="61"/>
    </row>
    <row r="45" spans="1:5" ht="39" customHeight="1">
      <c r="A45" s="42"/>
      <c r="B45" s="80"/>
      <c r="C45" s="39" t="s">
        <v>51</v>
      </c>
      <c r="D45" s="40"/>
      <c r="E45" s="29"/>
    </row>
    <row r="46" spans="1:5">
      <c r="A46" s="41" t="s">
        <v>36</v>
      </c>
      <c r="B46" s="87" t="s">
        <v>52</v>
      </c>
      <c r="C46" s="85">
        <f>C17-4</f>
        <v>4</v>
      </c>
      <c r="D46" s="61"/>
    </row>
    <row r="47" spans="1:5" ht="29.25" customHeight="1">
      <c r="A47" s="42"/>
      <c r="B47" s="80"/>
      <c r="C47" s="43" t="s">
        <v>53</v>
      </c>
      <c r="D47" s="44"/>
      <c r="E47" s="29"/>
    </row>
    <row r="48" spans="1:5">
      <c r="A48" s="18" t="s">
        <v>37</v>
      </c>
      <c r="B48" s="81" t="s">
        <v>54</v>
      </c>
      <c r="C48" s="62">
        <f>C15+C44</f>
        <v>12000</v>
      </c>
      <c r="D48" s="63"/>
    </row>
    <row r="49" spans="1:6">
      <c r="A49" s="2" t="s">
        <v>39</v>
      </c>
      <c r="B49" s="81" t="s">
        <v>46</v>
      </c>
      <c r="C49" s="86">
        <f>4+C46</f>
        <v>8</v>
      </c>
      <c r="D49" s="58"/>
    </row>
    <row r="50" spans="1:6">
      <c r="A50" s="90" t="s">
        <v>41</v>
      </c>
      <c r="B50" s="98" t="s">
        <v>55</v>
      </c>
      <c r="C50" s="89">
        <f>C5-C48</f>
        <v>0</v>
      </c>
      <c r="D50" s="96"/>
    </row>
    <row r="51" spans="1:6" ht="51" customHeight="1">
      <c r="A51" s="91"/>
      <c r="B51" s="97"/>
      <c r="C51" s="100" t="s">
        <v>56</v>
      </c>
      <c r="D51" s="99"/>
      <c r="F51" s="30"/>
    </row>
    <row r="52" spans="1:6" ht="34.5" customHeight="1">
      <c r="A52" s="92"/>
      <c r="B52" s="93"/>
      <c r="C52" s="94"/>
      <c r="D52" s="95"/>
      <c r="F52" s="30"/>
    </row>
  </sheetData>
  <mergeCells count="44">
    <mergeCell ref="A50:A51"/>
    <mergeCell ref="C50:D50"/>
    <mergeCell ref="B50:B51"/>
    <mergeCell ref="C48:D48"/>
    <mergeCell ref="C49:D49"/>
    <mergeCell ref="C51:D51"/>
    <mergeCell ref="D20:F20"/>
    <mergeCell ref="D21:F21"/>
    <mergeCell ref="D22:F22"/>
    <mergeCell ref="D24:G24"/>
    <mergeCell ref="D25:G25"/>
    <mergeCell ref="C46:D46"/>
    <mergeCell ref="C28:D28"/>
    <mergeCell ref="C30:D30"/>
    <mergeCell ref="C27:D27"/>
    <mergeCell ref="C29:D29"/>
    <mergeCell ref="C31:D31"/>
    <mergeCell ref="C38:D38"/>
    <mergeCell ref="C39:D39"/>
    <mergeCell ref="C40:D40"/>
    <mergeCell ref="A43:B43"/>
    <mergeCell ref="C43:D43"/>
    <mergeCell ref="C44:D44"/>
    <mergeCell ref="C36:D36"/>
    <mergeCell ref="C37:D37"/>
    <mergeCell ref="B36:B37"/>
    <mergeCell ref="A9:B9"/>
    <mergeCell ref="A10:B10"/>
    <mergeCell ref="A27:B27"/>
    <mergeCell ref="A35:B35"/>
    <mergeCell ref="A3:B3"/>
    <mergeCell ref="A4:B4"/>
    <mergeCell ref="A5:B5"/>
    <mergeCell ref="A6:B6"/>
    <mergeCell ref="A8:C8"/>
    <mergeCell ref="B28:B29"/>
    <mergeCell ref="C32:D32"/>
    <mergeCell ref="C35:D35"/>
    <mergeCell ref="C45:D45"/>
    <mergeCell ref="B44:B45"/>
    <mergeCell ref="A44:A45"/>
    <mergeCell ref="C47:D47"/>
    <mergeCell ref="B46:B47"/>
    <mergeCell ref="A46:A4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E2B8BD5999854A9D9B73174F2414D8" ma:contentTypeVersion="5" ma:contentTypeDescription="Crée un document." ma:contentTypeScope="" ma:versionID="f6b02b85ba3ba7da34a881957204e9ea">
  <xsd:schema xmlns:xsd="http://www.w3.org/2001/XMLSchema" xmlns:xs="http://www.w3.org/2001/XMLSchema" xmlns:p="http://schemas.microsoft.com/office/2006/metadata/properties" xmlns:ns2="9e56a61d-06bb-4df7-9bf2-050775dc6464" targetNamespace="http://schemas.microsoft.com/office/2006/metadata/properties" ma:root="true" ma:fieldsID="efd322ff9f5248ab9dcc92cdc03c7ee3" ns2:_="">
    <xsd:import namespace="9e56a61d-06bb-4df7-9bf2-050775dc646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6a61d-06bb-4df7-9bf2-050775dc646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e56a61d-06bb-4df7-9bf2-050775dc6464" xsi:nil="true"/>
  </documentManagement>
</p:properties>
</file>

<file path=customXml/itemProps1.xml><?xml version="1.0" encoding="utf-8"?>
<ds:datastoreItem xmlns:ds="http://schemas.openxmlformats.org/officeDocument/2006/customXml" ds:itemID="{D0E19262-083C-4ED4-B2A6-3108A6C3C409}"/>
</file>

<file path=customXml/itemProps2.xml><?xml version="1.0" encoding="utf-8"?>
<ds:datastoreItem xmlns:ds="http://schemas.openxmlformats.org/officeDocument/2006/customXml" ds:itemID="{291D4632-37D2-4C31-ACCC-544E607D0E72}"/>
</file>

<file path=customXml/itemProps3.xml><?xml version="1.0" encoding="utf-8"?>
<ds:datastoreItem xmlns:ds="http://schemas.openxmlformats.org/officeDocument/2006/customXml" ds:itemID="{E43E6BA4-4F89-4639-A32E-B479FD900B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amira.kamelinoubli@esprit.tn</dc:creator>
  <cp:keywords/>
  <dc:description/>
  <cp:lastModifiedBy>Eya ARRARI</cp:lastModifiedBy>
  <cp:revision/>
  <dcterms:created xsi:type="dcterms:W3CDTF">2023-12-03T09:04:43Z</dcterms:created>
  <dcterms:modified xsi:type="dcterms:W3CDTF">2024-03-06T20:47:22Z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0x010100B6E2B8BD5999854A9D9B73174F2414D8</vt:lpwstr>
  </property>
  <property fmtid="{D5CDD505-2E9C-101B-9397-08002B2CF9AE}" pid="3" name="Order">
    <vt:r8>1600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