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ivotTables/pivotTable2.xml" ContentType="application/vnd.openxmlformats-officedocument.spreadsheetml.pivot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pivotTables/pivotTable3.xml" ContentType="application/vnd.openxmlformats-officedocument.spreadsheetml.pivotTable+xml"/>
  <Override PartName="/xl/tables/table11.xml" ContentType="application/vnd.openxmlformats-officedocument.spreadsheetml.table+xml"/>
  <Override PartName="/xl/tables/table12.xml" ContentType="application/vnd.openxmlformats-officedocument.spreadsheetml.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lexassante/Desktop/"/>
    </mc:Choice>
  </mc:AlternateContent>
  <xr:revisionPtr revIDLastSave="0" documentId="8_{25864FA4-307F-B545-87E3-D40D32CEE700}" xr6:coauthVersionLast="47" xr6:coauthVersionMax="47" xr10:uidLastSave="{00000000-0000-0000-0000-000000000000}"/>
  <bookViews>
    <workbookView xWindow="760" yWindow="1380" windowWidth="28020" windowHeight="11380" tabRatio="934" xr2:uid="{95816979-8291-B942-81AD-9E2D89743A2D}"/>
  </bookViews>
  <sheets>
    <sheet name="Introduction" sheetId="1" r:id="rId1"/>
    <sheet name="NERC CIP" sheetId="9" r:id="rId2"/>
    <sheet name="NERC CIP ANALYSIS" sheetId="21" r:id="rId3"/>
    <sheet name="NERC CIP Controls Implemented" sheetId="23" r:id="rId4"/>
    <sheet name="NIST" sheetId="3" r:id="rId5"/>
    <sheet name="NIST ANALYSIS" sheetId="19" r:id="rId6"/>
    <sheet name="NIST Controls Implemented" sheetId="25" r:id="rId7"/>
    <sheet name="CIS" sheetId="4" r:id="rId8"/>
    <sheet name="CIS ANALYSIS" sheetId="20" r:id="rId9"/>
    <sheet name="CIS Controls Implemented" sheetId="7" r:id="rId10"/>
    <sheet name="FULLCrossmapping" sheetId="5" r:id="rId11"/>
    <sheet name="Crossmapping Analysis" sheetId="26" r:id="rId12"/>
    <sheet name="Resources" sheetId="8" r:id="rId13"/>
  </sheets>
  <definedNames>
    <definedName name="CIP.10.Full">'NERC CIP Controls Implemented'!$F$34:$F$37</definedName>
    <definedName name="CIP.10.Partial">'NERC CIP Controls Implemented'!$E$34:$E$37</definedName>
    <definedName name="CIP.11.Full">'NERC CIP Controls Implemented'!$F$38:$F$39</definedName>
    <definedName name="CIP.11.Partial">'NERC CIP Controls Implemented'!$E$38:$E$39</definedName>
    <definedName name="CIP.13.Full">'NERC CIP Controls Implemented'!$F$40:$F$42</definedName>
    <definedName name="CIP.13.Partial">'NERC CIP Controls Implemented'!$E$40:$E$42</definedName>
    <definedName name="CIP.14.Full">'NERC CIP Controls Implemented'!$F$43:$F$48</definedName>
    <definedName name="CIP.14.Partial">'NERC CIP Controls Implemented'!$E$43:$E$48</definedName>
    <definedName name="CIP.2.Full">'NERC CIP Controls Implemented'!$F$6:$F$7</definedName>
    <definedName name="CIP.2.Partial">'NERC CIP Controls Implemented'!$E$6:$E$7</definedName>
    <definedName name="CIP.3.Full">'NERC CIP Controls Implemented'!$F$8:$F$11</definedName>
    <definedName name="CIP.3.Partial">'NERC CIP Controls Implemented'!$E$8:$E$11</definedName>
    <definedName name="CIP.4.Full">'NERC CIP Controls Implemented'!$F$12:$F$16</definedName>
    <definedName name="CIP.4.Partial">'NERC CIP Controls Implemented'!$E$12:$E$16</definedName>
    <definedName name="CIP.5.Full">'NERC CIP Controls Implemented'!$F$17:$F$18</definedName>
    <definedName name="CIP.5.Partial">'NERC CIP Controls Implemented'!$E$17:$E$18</definedName>
    <definedName name="CIP.6.Full">'NERC CIP Controls Implemented'!$F$19:$F$21</definedName>
    <definedName name="CIP.6.Partial">'NERC CIP Controls Implemented'!$E$19:$E$21</definedName>
    <definedName name="CIP.7.Full">'NERC CIP Controls Implemented'!$F$22:$F$26</definedName>
    <definedName name="CIP.7.Partial">'NERC CIP Controls Implemented'!$E$22:$E$26</definedName>
    <definedName name="CIP.8.Full">'NERC CIP Controls Implemented'!$F$27:$F$30</definedName>
    <definedName name="CIP.8.Partial">'NERC CIP Controls Implemented'!$E$27:$E$30</definedName>
    <definedName name="CIP.9.Full">'NERC CIP Controls Implemented'!$F$31:$F$33</definedName>
    <definedName name="CIP.9.Partial">'NERC CIP Controls Implemented'!$E$31:$E$33</definedName>
    <definedName name="CIS.1.Full">'CIS Controls Implemented'!$J$6:$J$10</definedName>
    <definedName name="CIS.1.Full.Count">'CIS Controls Implemented'!$R$5</definedName>
    <definedName name="CIS.1.Partial">'CIS Controls Implemented'!$I$6:$I$10</definedName>
    <definedName name="CIS.1.Partial.Count">'CIS Controls Implemented'!$Q$5</definedName>
    <definedName name="CIS.1.TotalCount">'CIS Controls Implemented'!$S$5</definedName>
    <definedName name="CIS.10.Full">'CIS Controls Implemented'!$J$93:$J$99</definedName>
    <definedName name="CIS.10.Full.Count">'CIS Controls Implemented'!$R$14</definedName>
    <definedName name="CIS.10.Partial">'CIS Controls Implemented'!$I$93:$I$99</definedName>
    <definedName name="CIS.10.Partial.Count">'CIS Controls Implemented'!$Q$14</definedName>
    <definedName name="CIS.10.TotalCount">'CIS Controls Implemented'!$S$14</definedName>
    <definedName name="CIS.11.Full">'CIS Controls Implemented'!$J$101:$J$105</definedName>
    <definedName name="CIS.11.Full.Count">'CIS Controls Implemented'!$R$15</definedName>
    <definedName name="CIS.11.Partial">'CIS Controls Implemented'!$I$101:$I$105</definedName>
    <definedName name="CIS.11.Partial.Count">'CIS Controls Implemented'!$Q$15</definedName>
    <definedName name="CIS.11.TotalCount">'CIS Controls Implemented'!$S$15</definedName>
    <definedName name="CIS.12.Full">'CIS Controls Implemented'!$J$107:$J$114</definedName>
    <definedName name="CIS.12.Full.Count">'CIS Controls Implemented'!$R$16</definedName>
    <definedName name="CIS.12.Partial">'CIS Controls Implemented'!$I$107:$I$114</definedName>
    <definedName name="CIS.12.Partial.Count">'CIS Controls Implemented'!$Q$16</definedName>
    <definedName name="CIS.12.TotalCount">'CIS Controls Implemented'!$S$16</definedName>
    <definedName name="CIS.13.Full">'CIS Controls Implemented'!$J$116:$J$126</definedName>
    <definedName name="CIS.13.Full.Count">'CIS Controls Implemented'!$R$17</definedName>
    <definedName name="CIS.13.Partial">'CIS Controls Implemented'!$I$116:$I$126</definedName>
    <definedName name="CIS.13.Partial.Count">'CIS Controls Implemented'!$Q$17</definedName>
    <definedName name="CIS.13.TotalCount">'CIS Controls Implemented'!$S$17</definedName>
    <definedName name="CIS.14.Full">'CIS Controls Implemented'!$J$128:$J$136</definedName>
    <definedName name="CIS.14.Full.Count">'CIS Controls Implemented'!$R$18</definedName>
    <definedName name="CIS.14.Partial">'CIS Controls Implemented'!$I$128:$I$136</definedName>
    <definedName name="CIS.14.Partial.Count">'CIS Controls Implemented'!$Q$18</definedName>
    <definedName name="CIS.14.TotalCount">'CIS Controls Implemented'!$S$18</definedName>
    <definedName name="CIS.15.Full">'CIS Controls Implemented'!$J$138:$J$144</definedName>
    <definedName name="CIS.15.Full.Count">'CIS Controls Implemented'!$R$19</definedName>
    <definedName name="CIS.15.Partial">'CIS Controls Implemented'!$I$138:$I$144</definedName>
    <definedName name="CIS.15.Partial.Count">'CIS Controls Implemented'!$Q$19</definedName>
    <definedName name="CIS.15.TotalCount">'CIS Controls Implemented'!$S$19</definedName>
    <definedName name="CIS.16.Full">'CIS Controls Implemented'!$J$146:$J$159</definedName>
    <definedName name="CIS.16.Full.Count">'CIS Controls Implemented'!$R$20</definedName>
    <definedName name="CIS.16.Partial">'CIS Controls Implemented'!$I$146:$I$159</definedName>
    <definedName name="CIS.16.Partial.Count">'CIS Controls Implemented'!$Q$20</definedName>
    <definedName name="CIS.16.TotalCount">'CIS Controls Implemented'!$S$20</definedName>
    <definedName name="CIS.17.Full">'CIS Controls Implemented'!$J$161:$J$169</definedName>
    <definedName name="CIS.17.Full.Count">'CIS Controls Implemented'!$R$21</definedName>
    <definedName name="CIS.17.Partial">'CIS Controls Implemented'!$I$161:$I$169</definedName>
    <definedName name="CIS.17.Partial.Count">'CIS Controls Implemented'!$Q$21</definedName>
    <definedName name="CIS.17.TotalCount">'CIS Controls Implemented'!$S$21</definedName>
    <definedName name="CIS.18.Full">'CIS Controls Implemented'!$J$171:$J$175</definedName>
    <definedName name="CIS.18.Full.Count">'CIS Controls Implemented'!$R$22</definedName>
    <definedName name="CIS.18.Partial">'CIS Controls Implemented'!$I$171:$I$175</definedName>
    <definedName name="CIS.18.Partial.Count">'CIS Controls Implemented'!$Q$22</definedName>
    <definedName name="CIS.18.TotalCount">'CIS Controls Implemented'!$S$22</definedName>
    <definedName name="CIS.2.Full">'CIS Controls Implemented'!$J$12:$J$18</definedName>
    <definedName name="CIS.2.Full.Count">'CIS Controls Implemented'!$R$6</definedName>
    <definedName name="CIS.2.Partial">'CIS Controls Implemented'!$I$12:$I$18</definedName>
    <definedName name="CIS.2.Partial.Count">'CIS Controls Implemented'!$Q$6</definedName>
    <definedName name="CIS.2.TotalCount">'CIS Controls Implemented'!$S$6</definedName>
    <definedName name="CIS.3.Full">'CIS Controls Implemented'!$J$20:$J$33</definedName>
    <definedName name="CIS.3.Full.Count">'CIS Controls Implemented'!$R$7</definedName>
    <definedName name="CIS.3.Partial">'CIS Controls Implemented'!$I$20:$I$33</definedName>
    <definedName name="CIS.3.Partial.Count">'CIS Controls Implemented'!$Q$7</definedName>
    <definedName name="CIS.3.TotalCount">'CIS Controls Implemented'!$S$7</definedName>
    <definedName name="CIS.4.Full">'CIS Controls Implemented'!$J$35:$J$46</definedName>
    <definedName name="CIS.4.Full.Count">'CIS Controls Implemented'!$R$8</definedName>
    <definedName name="CIS.4.Partial">'CIS Controls Implemented'!$I$35:$I$46</definedName>
    <definedName name="CIS.4.Partial.Count">'CIS Controls Implemented'!$Q$8</definedName>
    <definedName name="CIS.4.TotalCount">'CIS Controls Implemented'!$S$8</definedName>
    <definedName name="CIS.5.Full">'CIS Controls Implemented'!$J$48:$J$53</definedName>
    <definedName name="CIS.5.Full.Count">'CIS Controls Implemented'!$R$9</definedName>
    <definedName name="CIS.5.Partial">'CIS Controls Implemented'!$I$48:$I$53</definedName>
    <definedName name="CIS.5.Partial.Count">'CIS Controls Implemented'!$Q$9</definedName>
    <definedName name="CIS.5.TotalCount">'CIS Controls Implemented'!$S$9</definedName>
    <definedName name="CIS.6.Full">'CIS Controls Implemented'!$J$55:$J$62</definedName>
    <definedName name="CIS.6.Full.Count">'CIS Controls Implemented'!$R$10</definedName>
    <definedName name="CIS.6.Partial">'CIS Controls Implemented'!$I$55:$I$62</definedName>
    <definedName name="CIS.6.Partial.Count">'CIS Controls Implemented'!$Q$10</definedName>
    <definedName name="CIS.6.TotalCount">'CIS Controls Implemented'!$S$10</definedName>
    <definedName name="CIS.7.Full">'CIS Controls Implemented'!$J$64:$J$70</definedName>
    <definedName name="CIS.7.Full.Count">'CIS Controls Implemented'!$R$11</definedName>
    <definedName name="CIS.7.Partial">'CIS Controls Implemented'!$I$64:$I$70</definedName>
    <definedName name="CIS.7.Partial.Count">'CIS Controls Implemented'!$Q$11</definedName>
    <definedName name="CIS.7.TotalCount">'CIS Controls Implemented'!$S$11</definedName>
    <definedName name="CIS.8.Full">'CIS Controls Implemented'!$J$72:$J$83</definedName>
    <definedName name="CIS.8.Full.Count">'CIS Controls Implemented'!$R$12</definedName>
    <definedName name="CIS.8.Partial">'CIS Controls Implemented'!$I$72:$I$83</definedName>
    <definedName name="CIS.8.Partial.Count">'CIS Controls Implemented'!$Q$12</definedName>
    <definedName name="CIS.8.TotalCount">'CIS Controls Implemented'!$S$12</definedName>
    <definedName name="CIS.9.Full">'CIS Controls Implemented'!$J$85:$J$91</definedName>
    <definedName name="CIS.9.Full.Count">'CIS Controls Implemented'!$R$13</definedName>
    <definedName name="CIS.9.Partial">'CIS Controls Implemented'!$I$85:$I$91</definedName>
    <definedName name="CIS.9.Partial.Count">'CIS Controls Implemented'!$Q$13</definedName>
    <definedName name="CIS.9.TotalCount">'CIS Controls Implemented'!$S$13</definedName>
    <definedName name="DE.AE.Full">'NIST Controls Implemented'!$G$78:$G$82</definedName>
    <definedName name="DE.AE.Full.Count">'NIST Controls Implemented'!$N$16</definedName>
    <definedName name="DE.AE.Full.Percent">'NIST Controls Implemented'!$Q$16</definedName>
    <definedName name="DE.AE.Partial">'NIST Controls Implemented'!$F$78:$F$82</definedName>
    <definedName name="DE.AE.Partial.Count">'NIST Controls Implemented'!$M$16</definedName>
    <definedName name="DE.AE.Partial.Percent">'NIST Controls Implemented'!$P$16</definedName>
    <definedName name="DE.AE.TotalCount">'NIST Controls Implemented'!$O$16</definedName>
    <definedName name="DE.CM.Full">'NIST Controls Implemented'!$G$83:$G$90</definedName>
    <definedName name="DE.CM.Full.Count">'NIST Controls Implemented'!$N$17</definedName>
    <definedName name="DE.CM.Full.Percent">'NIST Controls Implemented'!$Q$17</definedName>
    <definedName name="DE.CM.Partial">'NIST Controls Implemented'!$F$83:$F$90</definedName>
    <definedName name="DE.CM.Partial.Count">'NIST Controls Implemented'!$M$17</definedName>
    <definedName name="DE.CM.Partial.Percent">'NIST Controls Implemented'!$P$17</definedName>
    <definedName name="DE.CM.TotalCount">'NIST Controls Implemented'!$O$17</definedName>
    <definedName name="DE.DP.Full">'NIST Controls Implemented'!$G$91:$G$95</definedName>
    <definedName name="DE.DP.Full.Count">'NIST Controls Implemented'!$N$18</definedName>
    <definedName name="DE.DP.Full.Percent">'NIST Controls Implemented'!$Q$18</definedName>
    <definedName name="DE.DP.Partial">'NIST Controls Implemented'!$F$91:$F$95</definedName>
    <definedName name="DE.DP.Partial.Count">'NIST Controls Implemented'!$M$18</definedName>
    <definedName name="DE.DP.Partial.Percent">'NIST Controls Implemented'!$P$18</definedName>
    <definedName name="DE.DP.TotalCount">'NIST Controls Implemented'!$O$18</definedName>
    <definedName name="ID.AM.Full">'NIST Controls Implemented'!$G$10:$G$15</definedName>
    <definedName name="ID.AM.Full.Count">'NIST Controls Implemented'!$N$10</definedName>
    <definedName name="ID.AM.Full.Percent">'NIST Controls Implemented'!$Q$10</definedName>
    <definedName name="ID.AM.Partial">'NIST Controls Implemented'!$F$10:$F$15</definedName>
    <definedName name="ID.AM.Partial.Count">'NIST Controls Implemented'!$M$10</definedName>
    <definedName name="ID.AM.Partial.Percent">'NIST Controls Implemented'!$P$10</definedName>
    <definedName name="ID.AM.TotalCount">'NIST Controls Implemented'!$O$10</definedName>
    <definedName name="ID.BE.Full">'NIST Controls Implemented'!$G$16:$G$20</definedName>
    <definedName name="ID.BE.Full.Count">'NIST Controls Implemented'!$N$11</definedName>
    <definedName name="ID.BE.Full.Percent">'NIST Controls Implemented'!$Q$11</definedName>
    <definedName name="ID.BE.Partial">'NIST Controls Implemented'!$F$16:$F$20</definedName>
    <definedName name="ID.BE.Partial.Count">'NIST Controls Implemented'!$M$11</definedName>
    <definedName name="ID.BE.Partial.Percent">'NIST Controls Implemented'!$P$11</definedName>
    <definedName name="ID.BE.TotalCount">'NIST Controls Implemented'!$O$11</definedName>
    <definedName name="ID.GV.Full">'NIST Controls Implemented'!$G$21:$G$24</definedName>
    <definedName name="ID.GV.Full.Count">'NIST Controls Implemented'!$N$12</definedName>
    <definedName name="ID.GV.Full.Percent">'NIST Controls Implemented'!$Q$12</definedName>
    <definedName name="ID.GV.Partial">'NIST Controls Implemented'!$F$21:$F$24</definedName>
    <definedName name="ID.GV.Partial.Count">'NIST Controls Implemented'!$M$12</definedName>
    <definedName name="ID.GV.Partial.Percent">'NIST Controls Implemented'!$P$12</definedName>
    <definedName name="ID.GV.TotalCount">'NIST Controls Implemented'!$O$12</definedName>
    <definedName name="ID.RA.Full">'NIST Controls Implemented'!$G$25:$G$30</definedName>
    <definedName name="ID.RA.Full.Count">'NIST Controls Implemented'!$N$13</definedName>
    <definedName name="ID.RA.Full.Percent">'NIST Controls Implemented'!$Q$13</definedName>
    <definedName name="ID.RA.Partial">'NIST Controls Implemented'!$F$25:$F$30</definedName>
    <definedName name="ID.RA.Partial.Count">'NIST Controls Implemented'!$M$13</definedName>
    <definedName name="ID.RA.Partial.Percent">'NIST Controls Implemented'!$P$13</definedName>
    <definedName name="ID.RA.TotalCount">'NIST Controls Implemented'!$O$13</definedName>
    <definedName name="ID.RM.Full">'NIST Controls Implemented'!$G$31:$G$33</definedName>
    <definedName name="ID.RM.Full.Count">'NIST Controls Implemented'!$N$14</definedName>
    <definedName name="ID.RM.Full.Percent">'NIST Controls Implemented'!$Q$14</definedName>
    <definedName name="ID.RM.Partial">'NIST Controls Implemented'!$F$31:$F$33</definedName>
    <definedName name="ID.RM.Partial.Count">'NIST Controls Implemented'!$M$14</definedName>
    <definedName name="ID.RM.Partial.Percent">'NIST Controls Implemented'!$P$14</definedName>
    <definedName name="ID.RM.TotalCount">'NIST Controls Implemented'!$O$14</definedName>
    <definedName name="ID.SC.Full">'NIST Controls Implemented'!$G$34:$G$38</definedName>
    <definedName name="ID.SC.Full.Count">'NIST Controls Implemented'!$N$15</definedName>
    <definedName name="ID.SC.Full.Percent">'NIST Controls Implemented'!$Q$15</definedName>
    <definedName name="ID.SC.Partial">'NIST Controls Implemented'!$F$34:$F$38</definedName>
    <definedName name="ID.SC.Partial.Count">'NIST Controls Implemented'!$M$15</definedName>
    <definedName name="ID.SC.Partial.Percent">'NIST Controls Implemented'!$P$15</definedName>
    <definedName name="ID.SC.TotalCount">'NIST Controls Implemented'!$O$15</definedName>
    <definedName name="PR.AC.Full">'NIST Controls Implemented'!$G$39:$G$45</definedName>
    <definedName name="PR.AC.Full.Count">'NIST Controls Implemented'!$N$19</definedName>
    <definedName name="PR.AC.Full.Percent">'NIST Controls Implemented'!$Q$19</definedName>
    <definedName name="PR.AC.Partial">'NIST Controls Implemented'!$F$39:$F$45</definedName>
    <definedName name="PR.AC.Partial.Count">'NIST Controls Implemented'!$M$19</definedName>
    <definedName name="PR.AC.Partial.Percent">'NIST Controls Implemented'!$P$19</definedName>
    <definedName name="PR.AC.TotalCount">'NIST Controls Implemented'!$O$19</definedName>
    <definedName name="PR.AT.Full">'NIST Controls Implemented'!$G$46:$G$50</definedName>
    <definedName name="PR.AT.Full.Count">'NIST Controls Implemented'!$N$20</definedName>
    <definedName name="PR.AT.Full.Percent">'NIST Controls Implemented'!$Q$20</definedName>
    <definedName name="PR.AT.Partial">'NIST Controls Implemented'!$F$46:$F$50</definedName>
    <definedName name="PR.AT.Partial.Count">'NIST Controls Implemented'!$M$20</definedName>
    <definedName name="PR.AT.Partial.Percent">'NIST Controls Implemented'!$P$20</definedName>
    <definedName name="PR.AT.TotalCount">'NIST Controls Implemented'!$O$20</definedName>
    <definedName name="PR.DS.Full">'NIST Controls Implemented'!$G$51:$G$58</definedName>
    <definedName name="PR.DS.Full.Count">'NIST Controls Implemented'!$N$21</definedName>
    <definedName name="PR.DS.Full.Percent">'NIST Controls Implemented'!$Q$21</definedName>
    <definedName name="PR.DS.Partial">'NIST Controls Implemented'!$F$51:$F$58</definedName>
    <definedName name="PR.DS.Partial.Count">'NIST Controls Implemented'!$M$21</definedName>
    <definedName name="PR.DS.Partial.Percent">'NIST Controls Implemented'!$P$21</definedName>
    <definedName name="PR.DS.TotalCount">'NIST Controls Implemented'!$O$21</definedName>
    <definedName name="PR.IP.Full">'NIST Controls Implemented'!$G$59:$G$70</definedName>
    <definedName name="PR.IP.Full.Count">'NIST Controls Implemented'!$N$22</definedName>
    <definedName name="PR.IP.Full.Percent">'NIST Controls Implemented'!$Q$22</definedName>
    <definedName name="PR.IP.Partial">'NIST Controls Implemented'!$F$59:$F$70</definedName>
    <definedName name="PR.IP.Partial.Count">'NIST Controls Implemented'!$M$22</definedName>
    <definedName name="PR.IP.Partial.Percent">'NIST Controls Implemented'!$P$22</definedName>
    <definedName name="PR.IP.TotalCount">'NIST Controls Implemented'!$O$22</definedName>
    <definedName name="PR.MA.Full">'NIST Controls Implemented'!$G$71:$G$72</definedName>
    <definedName name="PR.MA.Full.Count">'NIST Controls Implemented'!$N$23</definedName>
    <definedName name="PR.MA.Full.Percent">'NIST Controls Implemented'!$Q$23</definedName>
    <definedName name="PR.MA.Partial">'NIST Controls Implemented'!$F$71:$F$72</definedName>
    <definedName name="PR.MA.Partial.Count">'NIST Controls Implemented'!$M$23</definedName>
    <definedName name="PR.MA.Partial.Percent">'NIST Controls Implemented'!$P$23</definedName>
    <definedName name="PR.MA.TotalCount">'NIST Controls Implemented'!$O$23</definedName>
    <definedName name="PR.PT.Full">'NIST Controls Implemented'!$G$73:$G$77</definedName>
    <definedName name="PR.PT.Full.Count">'NIST Controls Implemented'!$N$24</definedName>
    <definedName name="PR.PT.Full.Percent">'NIST Controls Implemented'!$Q$24</definedName>
    <definedName name="PR.PT.Partial">'NIST Controls Implemented'!$F$73:$F$77</definedName>
    <definedName name="PR.PT.Partial.Count">'NIST Controls Implemented'!$M$24</definedName>
    <definedName name="PR.PT.Partial.Percent">'NIST Controls Implemented'!$P$24</definedName>
    <definedName name="PR.PT.TotalCount">'NIST Controls Implemented'!$O$24</definedName>
    <definedName name="RC.CO.Full">'NIST Controls Implemented'!$G$112:$G$114</definedName>
    <definedName name="RC.CO.Full.Count">'NIST Controls Implemented'!$N$30</definedName>
    <definedName name="RC.CO.Full.Percent">'NIST Controls Implemented'!$Q$30</definedName>
    <definedName name="RC.CO.Partial">'NIST Controls Implemented'!$F$112:$F$114</definedName>
    <definedName name="RC.CO.Partial.Count">'NIST Controls Implemented'!$M$30</definedName>
    <definedName name="RC.CO.Partial.Percent">'NIST Controls Implemented'!$P$30</definedName>
    <definedName name="RC.CO.TotalCount">'NIST Controls Implemented'!$O$30</definedName>
    <definedName name="RC.IM.Full">'NIST Controls Implemented'!$G$115:$G$116</definedName>
    <definedName name="RC.IM.Full.Count">'NIST Controls Implemented'!$N$31</definedName>
    <definedName name="RC.IM.Full.Percent">'NIST Controls Implemented'!$Q$31</definedName>
    <definedName name="RC.IM.Partial">'NIST Controls Implemented'!$F$115:$F$116</definedName>
    <definedName name="RC.IM.Partial.Count">'NIST Controls Implemented'!$M$31</definedName>
    <definedName name="RC.IM.Partial.Percent">'NIST Controls Implemented'!$P$31</definedName>
    <definedName name="RC.IM.TotalCount">'NIST Controls Implemented'!$O$31</definedName>
    <definedName name="RC.RP.Full">'NIST Controls Implemented'!$G$117</definedName>
    <definedName name="RC.RP.Full.Count">'NIST Controls Implemented'!$N$32</definedName>
    <definedName name="RC.RP.Full.Percent">'NIST Controls Implemented'!$Q$32</definedName>
    <definedName name="RC.RP.Partial">'NIST Controls Implemented'!$F$117</definedName>
    <definedName name="RC.RP.Partial.Count">'NIST Controls Implemented'!$M$32</definedName>
    <definedName name="RC.RP.Partial.Percent">'NIST Controls Implemented'!$P$32</definedName>
    <definedName name="RC.RP.TotalCount">'NIST Controls Implemented'!$O$32</definedName>
    <definedName name="RS.AN.Full">'NIST Controls Implemented'!$G$96:$G$100</definedName>
    <definedName name="RS.AN.Full.Count">'NIST Controls Implemented'!$N$25</definedName>
    <definedName name="RS.AN.Full.Percent">'NIST Controls Implemented'!$Q$25</definedName>
    <definedName name="RS.AN.Partial">'NIST Controls Implemented'!$F$96:$F$100</definedName>
    <definedName name="RS.AN.Partial.Count">'NIST Controls Implemented'!$M$25</definedName>
    <definedName name="RS.AN.Partial.Percent">'NIST Controls Implemented'!$P$25</definedName>
    <definedName name="RS.AN.TotalCount">'NIST Controls Implemented'!$O$25</definedName>
    <definedName name="RS.CO.Full">'NIST Controls Implemented'!$G$101:$G$105</definedName>
    <definedName name="RS.CO.Full.Count">'NIST Controls Implemented'!$N$26</definedName>
    <definedName name="RS.CO.Full.Percent">'NIST Controls Implemented'!$Q$26</definedName>
    <definedName name="RS.CO.Partial">'NIST Controls Implemented'!$F$101:$F$105</definedName>
    <definedName name="RS.CO.Partial.Count">'NIST Controls Implemented'!$M$26</definedName>
    <definedName name="RS.CO.Partial.Percent">'NIST Controls Implemented'!$P$26</definedName>
    <definedName name="RS.CO.TotalCount">'NIST Controls Implemented'!$O$26</definedName>
    <definedName name="RS.IM.Full">'NIST Controls Implemented'!$G$106:$G$107</definedName>
    <definedName name="RS.IM.Full.Count">'NIST Controls Implemented'!$N$27</definedName>
    <definedName name="RS.IM.Full.Percent">'NIST Controls Implemented'!$Q$27</definedName>
    <definedName name="RS.IM.Partial">'NIST Controls Implemented'!$F$106:$F$107</definedName>
    <definedName name="RS.IM.Partial.Count">'NIST Controls Implemented'!$M$27</definedName>
    <definedName name="RS.IM.Partial.Percent">'NIST Controls Implemented'!$P$27</definedName>
    <definedName name="RS.IM.TotalCount">'NIST Controls Implemented'!$O$27</definedName>
    <definedName name="RS.MI.Full">'NIST Controls Implemented'!$G$108:$G$110</definedName>
    <definedName name="RS.MI.Full.Count">'NIST Controls Implemented'!$N$28</definedName>
    <definedName name="RS.MI.Full.Percent">'NIST Controls Implemented'!$Q$28</definedName>
    <definedName name="RS.MI.Partial">'NIST Controls Implemented'!$F$108:$F$110</definedName>
    <definedName name="RS.MI.Partial.Count">'NIST Controls Implemented'!$M$28</definedName>
    <definedName name="RS.MI.Partial.Percent">'NIST Controls Implemented'!$P$28</definedName>
    <definedName name="RS.MI.TotalCount">'NIST Controls Implemented'!$O$28</definedName>
    <definedName name="RS.RP.Full">'NIST Controls Implemented'!$G$111</definedName>
    <definedName name="RS.RP.Full.Count">'NIST Controls Implemented'!$N$29</definedName>
    <definedName name="RS.RP.Full.Percent">'NIST Controls Implemented'!$Q$29</definedName>
    <definedName name="RS.RP.Partial">'NIST Controls Implemented'!$F$111</definedName>
    <definedName name="RS.RP.Partial.Count">'NIST Controls Implemented'!$M$29</definedName>
    <definedName name="RS.RP.Partial.Percent">'NIST Controls Implemented'!$P$29</definedName>
    <definedName name="RS.RP.TotalCount">'NIST Controls Implemented'!$O$29</definedName>
  </definedNames>
  <calcPr calcId="191029"/>
  <pivotCaches>
    <pivotCache cacheId="20" r:id="rId14"/>
    <pivotCache cacheId="21" r:id="rId15"/>
    <pivotCache cacheId="22" r:id="rId16"/>
    <pivotCache cacheId="23" r:id="rId1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C12" i="25" l="1"/>
  <c r="AC13" i="25"/>
  <c r="AC14" i="25"/>
  <c r="AC15" i="25"/>
  <c r="AC16" i="25"/>
  <c r="AC17" i="25"/>
  <c r="AC18" i="25"/>
  <c r="AC19" i="25"/>
  <c r="AC20" i="25"/>
  <c r="AC21" i="25"/>
  <c r="AC22" i="25"/>
  <c r="AC23" i="25"/>
  <c r="AC24" i="25"/>
  <c r="AC25" i="25"/>
  <c r="AC26" i="25"/>
  <c r="AC27" i="25"/>
  <c r="AC28" i="25"/>
  <c r="AC29" i="25"/>
  <c r="AC30" i="25"/>
  <c r="AC31" i="25"/>
  <c r="AC32" i="25"/>
  <c r="O17" i="23"/>
  <c r="N17" i="23"/>
  <c r="Q17" i="23" s="1"/>
  <c r="W17" i="23" s="1"/>
  <c r="M17" i="23"/>
  <c r="O16" i="23"/>
  <c r="N16" i="23"/>
  <c r="M16" i="23"/>
  <c r="P15" i="23"/>
  <c r="O15" i="23"/>
  <c r="N15" i="23"/>
  <c r="Q15" i="23" s="1"/>
  <c r="W15" i="23" s="1"/>
  <c r="M15" i="23"/>
  <c r="O14" i="23"/>
  <c r="N14" i="23"/>
  <c r="Q14" i="23" s="1"/>
  <c r="W14" i="23" s="1"/>
  <c r="M14" i="23"/>
  <c r="O13" i="23"/>
  <c r="N13" i="23"/>
  <c r="M13" i="23"/>
  <c r="O12" i="23"/>
  <c r="N12" i="23"/>
  <c r="M12" i="23"/>
  <c r="P12" i="23" s="1"/>
  <c r="O11" i="23"/>
  <c r="N11" i="23"/>
  <c r="M11" i="23"/>
  <c r="P11" i="23" s="1"/>
  <c r="P10" i="23"/>
  <c r="O10" i="23"/>
  <c r="N10" i="23"/>
  <c r="M10" i="23"/>
  <c r="O9" i="23"/>
  <c r="N9" i="23"/>
  <c r="Q9" i="23" s="1"/>
  <c r="W9" i="23" s="1"/>
  <c r="M9" i="23"/>
  <c r="O8" i="23"/>
  <c r="N8" i="23"/>
  <c r="Q8" i="23" s="1"/>
  <c r="W8" i="23" s="1"/>
  <c r="M8" i="23"/>
  <c r="O7" i="23"/>
  <c r="N7" i="23"/>
  <c r="M7" i="23"/>
  <c r="O6" i="23"/>
  <c r="N6" i="23"/>
  <c r="M6" i="23"/>
  <c r="P6" i="23" s="1"/>
  <c r="AF6" i="7"/>
  <c r="AF5" i="7"/>
  <c r="BN5" i="7"/>
  <c r="P17" i="23" l="1"/>
  <c r="Q10" i="23"/>
  <c r="W10" i="23" s="1"/>
  <c r="P16" i="23"/>
  <c r="Q16" i="23"/>
  <c r="W16" i="23" s="1"/>
  <c r="P8" i="23"/>
  <c r="P13" i="23"/>
  <c r="Q13" i="23"/>
  <c r="W13" i="23" s="1"/>
  <c r="Q11" i="23"/>
  <c r="W11" i="23" s="1"/>
  <c r="Q7" i="23"/>
  <c r="W7" i="23" s="1"/>
  <c r="Q12" i="23"/>
  <c r="W12" i="23" s="1"/>
  <c r="P14" i="23"/>
  <c r="P9" i="23"/>
  <c r="P7" i="23"/>
  <c r="Q6" i="23"/>
  <c r="W6" i="23" s="1"/>
  <c r="Z6" i="23" s="1"/>
  <c r="S22" i="7"/>
  <c r="S21" i="7"/>
  <c r="S20" i="7"/>
  <c r="S19" i="7"/>
  <c r="S18" i="7"/>
  <c r="S17" i="7"/>
  <c r="S16" i="7"/>
  <c r="S15" i="7"/>
  <c r="S14" i="7"/>
  <c r="S13" i="7"/>
  <c r="S12" i="7"/>
  <c r="S11" i="7"/>
  <c r="S10" i="7"/>
  <c r="S9" i="7"/>
  <c r="S8" i="7"/>
  <c r="S7" i="7"/>
  <c r="S6" i="7"/>
  <c r="S5" i="7"/>
  <c r="R22" i="7"/>
  <c r="Q22" i="7"/>
  <c r="R21" i="7"/>
  <c r="Q21" i="7"/>
  <c r="R20" i="7"/>
  <c r="U20" i="7" s="1"/>
  <c r="Q20" i="7"/>
  <c r="R19" i="7"/>
  <c r="Q19" i="7"/>
  <c r="R18" i="7"/>
  <c r="Q18" i="7"/>
  <c r="R17" i="7"/>
  <c r="Q17" i="7"/>
  <c r="R16" i="7"/>
  <c r="Q16" i="7"/>
  <c r="R15" i="7"/>
  <c r="Q15" i="7"/>
  <c r="R14" i="7"/>
  <c r="Q14" i="7"/>
  <c r="R13" i="7"/>
  <c r="Q13" i="7"/>
  <c r="R12" i="7"/>
  <c r="Q12" i="7"/>
  <c r="R11" i="7"/>
  <c r="Q11" i="7"/>
  <c r="R10" i="7"/>
  <c r="Q10" i="7"/>
  <c r="R9" i="7"/>
  <c r="Q9" i="7"/>
  <c r="T9" i="7" s="1"/>
  <c r="R8" i="7"/>
  <c r="U8" i="7" s="1"/>
  <c r="Q8" i="7"/>
  <c r="T8" i="7" s="1"/>
  <c r="R7" i="7"/>
  <c r="U7" i="7" s="1"/>
  <c r="Q7" i="7"/>
  <c r="T7" i="7" s="1"/>
  <c r="AB7" i="7" s="1"/>
  <c r="R6" i="7"/>
  <c r="Q6" i="7"/>
  <c r="R5" i="7"/>
  <c r="Q5" i="7"/>
  <c r="T6" i="7" l="1"/>
  <c r="T22" i="7"/>
  <c r="U6" i="7"/>
  <c r="U22" i="7"/>
  <c r="T5" i="7"/>
  <c r="T21" i="7"/>
  <c r="U21" i="7"/>
  <c r="AB8" i="7"/>
  <c r="U17" i="7"/>
  <c r="T17" i="7"/>
  <c r="AB17" i="7" s="1"/>
  <c r="T13" i="7"/>
  <c r="U9" i="7"/>
  <c r="AB9" i="7" s="1"/>
  <c r="U12" i="7"/>
  <c r="AB21" i="7"/>
  <c r="U13" i="7"/>
  <c r="U14" i="7"/>
  <c r="T15" i="7"/>
  <c r="T14" i="7"/>
  <c r="U15" i="7"/>
  <c r="T16" i="7"/>
  <c r="U16" i="7"/>
  <c r="U18" i="7"/>
  <c r="AB6" i="7"/>
  <c r="T10" i="7"/>
  <c r="T19" i="7"/>
  <c r="U11" i="7"/>
  <c r="U19" i="7"/>
  <c r="T18" i="7"/>
  <c r="U10" i="7"/>
  <c r="T11" i="7"/>
  <c r="AB11" i="7" s="1"/>
  <c r="T12" i="7"/>
  <c r="AB12" i="7" s="1"/>
  <c r="T20" i="7"/>
  <c r="AB20" i="7" s="1"/>
  <c r="U5" i="7"/>
  <c r="O22" i="25"/>
  <c r="N22" i="25"/>
  <c r="M22" i="25"/>
  <c r="O28" i="25"/>
  <c r="N28" i="25"/>
  <c r="M28" i="25"/>
  <c r="O16" i="25"/>
  <c r="M16" i="25"/>
  <c r="P16" i="25" s="1"/>
  <c r="N16" i="25"/>
  <c r="O32" i="25"/>
  <c r="N32" i="25"/>
  <c r="M32" i="25"/>
  <c r="O31" i="25"/>
  <c r="N31" i="25"/>
  <c r="Q31" i="25" s="1"/>
  <c r="M31" i="25"/>
  <c r="O30" i="25"/>
  <c r="N30" i="25"/>
  <c r="M30" i="25"/>
  <c r="O29" i="25"/>
  <c r="N29" i="25"/>
  <c r="M29" i="25"/>
  <c r="O27" i="25"/>
  <c r="N27" i="25"/>
  <c r="M27" i="25"/>
  <c r="O26" i="25"/>
  <c r="N26" i="25"/>
  <c r="M26" i="25"/>
  <c r="O25" i="25"/>
  <c r="N25" i="25"/>
  <c r="M25" i="25"/>
  <c r="O24" i="25"/>
  <c r="N24" i="25"/>
  <c r="M24" i="25"/>
  <c r="O23" i="25"/>
  <c r="N23" i="25"/>
  <c r="M23" i="25"/>
  <c r="O21" i="25"/>
  <c r="N21" i="25"/>
  <c r="M21" i="25"/>
  <c r="O20" i="25"/>
  <c r="N20" i="25"/>
  <c r="M20" i="25"/>
  <c r="O19" i="25"/>
  <c r="N19" i="25"/>
  <c r="M19" i="25"/>
  <c r="O18" i="25"/>
  <c r="N18" i="25"/>
  <c r="M18" i="25"/>
  <c r="O17" i="25"/>
  <c r="N17" i="25"/>
  <c r="M17" i="25"/>
  <c r="O15" i="25"/>
  <c r="N15" i="25"/>
  <c r="M15" i="25"/>
  <c r="M14" i="25"/>
  <c r="N14" i="25"/>
  <c r="O14" i="25"/>
  <c r="O13" i="25"/>
  <c r="N13" i="25"/>
  <c r="M13" i="25"/>
  <c r="O12" i="25"/>
  <c r="N12" i="25"/>
  <c r="M12" i="25"/>
  <c r="O11" i="25"/>
  <c r="N11" i="25"/>
  <c r="M11" i="25"/>
  <c r="N10" i="25"/>
  <c r="M10" i="25"/>
  <c r="O10" i="25"/>
  <c r="AB14" i="7" l="1"/>
  <c r="AB22" i="7"/>
  <c r="AF7" i="7"/>
  <c r="AF8" i="7" s="1"/>
  <c r="Q32" i="25"/>
  <c r="AB16" i="7"/>
  <c r="P28" i="25"/>
  <c r="Q28" i="25"/>
  <c r="AB15" i="7"/>
  <c r="AB13" i="7"/>
  <c r="AB18" i="7"/>
  <c r="AB19" i="7"/>
  <c r="P22" i="25"/>
  <c r="AB10" i="7"/>
  <c r="Q22" i="25"/>
  <c r="P24" i="25"/>
  <c r="Q30" i="25"/>
  <c r="AB5" i="7"/>
  <c r="P32" i="25"/>
  <c r="P25" i="25"/>
  <c r="P18" i="25"/>
  <c r="P12" i="25" a="1"/>
  <c r="P12" i="25" s="1"/>
  <c r="Q16" i="25"/>
  <c r="Q20" i="25"/>
  <c r="P20" i="25"/>
  <c r="P31" i="25"/>
  <c r="P19" i="25"/>
  <c r="Q19" i="25"/>
  <c r="Q27" i="25"/>
  <c r="P10" i="25"/>
  <c r="AC10" i="25" s="1"/>
  <c r="Q29" i="25"/>
  <c r="Q26" i="25"/>
  <c r="Q17" i="25"/>
  <c r="P23" i="25"/>
  <c r="P30" i="25"/>
  <c r="Q18" i="25"/>
  <c r="P17" i="25"/>
  <c r="Q23" i="25"/>
  <c r="P29" i="25"/>
  <c r="P11" i="25"/>
  <c r="P13" i="25"/>
  <c r="P15" i="25"/>
  <c r="Q15" i="25"/>
  <c r="Q13" i="25"/>
  <c r="Q11" i="25"/>
  <c r="P21" i="25"/>
  <c r="Q12" i="25" a="1"/>
  <c r="Q12" i="25" s="1"/>
  <c r="Q24" i="25"/>
  <c r="Q25" i="25"/>
  <c r="P14" i="25"/>
  <c r="P26" i="25"/>
  <c r="Q21" i="25"/>
  <c r="P27" i="25"/>
  <c r="Q14" i="25"/>
  <c r="Q10" i="25"/>
  <c r="AC11" i="25" l="1"/>
  <c r="AF14" i="25"/>
  <c r="AF13" i="25"/>
  <c r="AF12" i="25"/>
  <c r="AF10" i="25"/>
  <c r="AF11" i="25"/>
  <c r="AF15" i="25"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<sst xmlns="http://schemas.openxmlformats.org/spreadsheetml/2006/main" count="7047" uniqueCount="1491">
  <si>
    <t>Alex Assante</t>
  </si>
  <si>
    <t>alexander.assante@gmail.com</t>
  </si>
  <si>
    <t>208.270.2055</t>
  </si>
  <si>
    <t>Contact Information:</t>
  </si>
  <si>
    <t>Standards</t>
  </si>
  <si>
    <t>https://www.nerc.com/pa/Stand/Pages/CIPStandards.aspx</t>
  </si>
  <si>
    <t>Title</t>
  </si>
  <si>
    <t>Electronic Security Perimeter(s)</t>
  </si>
  <si>
    <t>Configuration Change Management and Vulnerability Assessments</t>
  </si>
  <si>
    <t>Information Protection</t>
  </si>
  <si>
    <t>BES Cyber System Categorization</t>
  </si>
  <si>
    <t>Security Management Controls</t>
  </si>
  <si>
    <t>Personnel &amp; Training</t>
  </si>
  <si>
    <t>Physical Security of BES Cyber Systems</t>
  </si>
  <si>
    <t>System Security Management</t>
  </si>
  <si>
    <t>Incident Reporting and Response Planning</t>
  </si>
  <si>
    <t>Recovery Plans for BES Cyber Systems</t>
  </si>
  <si>
    <t>Physical Security</t>
  </si>
  <si>
    <t>CIP-002-5.1a</t>
  </si>
  <si>
    <t>CIP-003-8</t>
  </si>
  <si>
    <t>CIP-004-6</t>
  </si>
  <si>
    <t>CIP-007-6</t>
  </si>
  <si>
    <t>CIP-006-6</t>
  </si>
  <si>
    <t>CIP-005-6</t>
  </si>
  <si>
    <t>CIP-008-6</t>
  </si>
  <si>
    <t>CIP-009-6</t>
  </si>
  <si>
    <t>CIP-010-3</t>
  </si>
  <si>
    <t>CIP-011-2</t>
  </si>
  <si>
    <t>CIP-013-1</t>
  </si>
  <si>
    <t>CIP-014-2</t>
  </si>
  <si>
    <t>Cyber System Categorization</t>
  </si>
  <si>
    <t>Description</t>
  </si>
  <si>
    <t>Requirement 1</t>
  </si>
  <si>
    <t>Requirement 2</t>
  </si>
  <si>
    <t>Requirement 3</t>
  </si>
  <si>
    <t>Requirement 4</t>
  </si>
  <si>
    <t>Identify each of the high impact BES Cyber Systems according to Attachment 1, Section 1, if any, at each asset</t>
  </si>
  <si>
    <t>Identify each asset that contains a low impact BES Cyber System according to Attachment 1, section 3, if any (a discrete list of low impact BES Cyber Systems is not required)</t>
  </si>
  <si>
    <t>Identify each of the medium impact BES Cyber Systems according to Attachment 1, Section 2, if any, at each asset</t>
  </si>
  <si>
    <t>Acceptable Evidence includes, but is not limited to, dated electronic or physical lists required by Requirement R1, and Parts 1.1 and 1.2</t>
  </si>
  <si>
    <t xml:space="preserve">The Responsible Entity Shall: </t>
  </si>
  <si>
    <t>Requirement 5</t>
  </si>
  <si>
    <t>Requirement 6</t>
  </si>
  <si>
    <t xml:space="preserve">For its high impact and medium impact BES Cyber Systems if any: </t>
  </si>
  <si>
    <t>Evidence shall include each of the documented cyber security plan(s) that collectively include each of the sections in Attachment 1 and additional evidence to demonstrate implementation of the cyber security plan(s). Additional examples of evidence per section are located in Attachment 2</t>
  </si>
  <si>
    <t>An example of evidence may include, but is not limited to, a dated and approved document from a high level official designating the name of the individual identified as the CIP Senior Manager</t>
  </si>
  <si>
    <t>An example of evidence may include, but is not limited to, a dated document, approved by the CIP Senior Manager, listing individuals (by name or title) who are delegated the authority to approve or authorize specifically identified items</t>
  </si>
  <si>
    <t>An example of evidence may include, but is not limited to, documentation that the quarterly reinforcement has been provided. Examples of evidence of reinforcement may include, but are not limited to, dated copies of information used to reinforce security awareness, as well as evidence of distribution, such as: 
• direct communications (for example, e-mails, memos, computer-based training); or 
• indirect communications (for example, posters, intranet, or brochures); or management support and reinforcement (for example, presentations or meetings).</t>
  </si>
  <si>
    <t xml:space="preserve"> Each Responsible Entity shall implement one or more cyber security training program(s) appropriate to individual roles, functions, or responsibilities that collectively includes each of the applicable requirement parts:</t>
  </si>
  <si>
    <t>Evidence must include the training program that includes each of the applicable requirement parts</t>
  </si>
  <si>
    <t>Examples of evidence may include, but are not limited to, training material such as power point presentations, instructor notes, student notes, handouts, or other training materials.</t>
  </si>
  <si>
    <t xml:space="preserve">Training content on: </t>
  </si>
  <si>
    <t>Require completion of the training specified in Part 2.1 prior to granting authorized electronic access and authorized unescorted physical access to applicable Cyber Assets, except during CIP Exceptional Circumstances.</t>
  </si>
  <si>
    <t>Examples of evidence may include, but are not limited to, training records and documentation of when CIP Exceptional Circumstances were invoked.</t>
  </si>
  <si>
    <t>Examples of evidence may include, but are not limited to, dated individual training records</t>
  </si>
  <si>
    <t>Each Responsible Entity shall implement one or more documented personnel risk assessment program(s) to attain and retain authorized electronic or authorized unescorted physical access to BES Cyber Systems that collectively include each of the applicable requirement parts:</t>
  </si>
  <si>
    <t>Evidence must include the documented personnel risk assessment programs that collectively include each of the applicable requirement parts</t>
  </si>
  <si>
    <t>Process to confirm identity</t>
  </si>
  <si>
    <t>An example of evidence may include, but is not limited to, documentation of the Responsible Entity’s process to confirm identity</t>
  </si>
  <si>
    <t xml:space="preserve">An example of evidence may include, but is not limited to, documentation of the Responsible Entity’s process to perform a seven year criminal history records check. </t>
  </si>
  <si>
    <t xml:space="preserve">Criteria or process to evaluate criminal history records checks for authorizing access. </t>
  </si>
  <si>
    <t>An example of evidence may include, but is not limited to, documentation of the Responsible Entity’s process to evaluate criminal history records checks.</t>
  </si>
  <si>
    <t>Criteria or process for verifying that personnel risk assessments performed for contractors or service vendors are conducted according to Parts 3.1 through 3.3.</t>
  </si>
  <si>
    <t>An example of evidence may include, but is not limited to, documentation of the Responsible Entity’s criteria or process for verifying contractors or service vendors personnel risk assessments.</t>
  </si>
  <si>
    <t xml:space="preserve">Process to ensure that individuals with authorized electronic or authorized unescorted physical access have had a personnel risk assessment completed according to Parts 3.1 to 3.4 within the last seven years. </t>
  </si>
  <si>
    <t>An example of evidence may include, but is not limited to, documentation of the Responsible Entity’s process for ensuring that individuals with authorized electronic or authorized unescorted physical access have had a personnel risk assessment completed within the last seven years.</t>
  </si>
  <si>
    <t>Each Responsible Entity shall implement one or more documented access management program(s) that collectively include each of the applicable requirement parts:</t>
  </si>
  <si>
    <t>Evidence must include the documented processes that collectively include each of the applicable requirement parts</t>
  </si>
  <si>
    <t>Process to authorize based on need, as determined by the Responsible Entity, except for CIP Exceptional Circumstances:</t>
  </si>
  <si>
    <t>An example of evidence may include, but is not limited to, dated documentation of the process to authorize electronic access, unescorted physical access in a Physical Security Perimeter, and access to designated storage locations, whether physical or electronic, for BES Cyber System Information.</t>
  </si>
  <si>
    <t>Examples of evidence may include, but are not limited to:
• Dated documentation of the verification between the system generated list of individuals who have been authorized for access (i.e., workflow database) and a system generated list of personnel who have access (i.e., user account listing), or
• Dated documentation of the verification between a list of individuals who have been authorized for access (i.e., authorization forms) and a list of individuals provisioned for access (i.e., provisioning forms or shared account listing).</t>
  </si>
  <si>
    <t>An example of evidence may include, but is not limited to, documentation of the review that includes all of the following:
1. A dated listing of all accounts/account groups or roles within the system;
2. A summary description of privileges associated with each group or role;
3. Accounts assigned to the group or role; and
4. Dated evidence showing verification of the privileges for the group are authorized and appropriate to the work function performed by people assigned to each account.</t>
  </si>
  <si>
    <t>An example of evidence may include, but is not limited to, the documentation of the review that includes all of the following:
1. A dated listing of authorizations for BES Cyber System information;
2. Any privileges associated with the authorizations; and
3. Dated evidence showing a verification of the authorizations and any privileges were confirmed correct and the minimum necessary for performing assigned work functions.</t>
  </si>
  <si>
    <t>Each Responsible Entity shall implement one or more documented access revocation program(s) that collectively include each of the applicable requirement parts:</t>
  </si>
  <si>
    <t>Evidence must include each of the applicable documented programs that collectively include each of the applicable requirement parts</t>
  </si>
  <si>
    <t xml:space="preserve">An example of evidence may include, but is not limited to, documentation of all of the following:
1. Dated workflow or sign-off form verifying access removal associated with the termination action; and
2. Logs or other demonstration showing such persons no longer have access. </t>
  </si>
  <si>
    <t xml:space="preserve">For reassignments or transfers, revoke the individual’s authorized electronic access to individual accounts and authorized unescorted physical access that the Responsible Entity determines are not necessary by the end of the next calendar day following the date that the Responsible Entity determines that the individual no longer requires retention of that access. </t>
  </si>
  <si>
    <t>An example of evidence may include, but is not limited to, documentation of all of the following:
1. Dated workflow or sign-off form showing a review of logical and physical access; and
2. Logs or other demonstration showing such persons no longer have access that the Responsible Entity determines is not necessary</t>
  </si>
  <si>
    <t>An example of evidence may include, but is not limited to, workflow or signoff form verifying access removal to designated physical areas or cyber systems containing BES Cyber System Information associated with the terminations and dated within the next calendar day of the termination action.</t>
  </si>
  <si>
    <t xml:space="preserve">An example of evidence may include, but is not limited to, workflow or signoff form showing access removal for any individual BES Cyber Assets and software applications as determined necessary to completing the revocation of access and dated within thirty calendar days of the termination actions. </t>
  </si>
  <si>
    <t>All applicable Cyber Assets connected to a network via a routable protocol shall reside within a defined ESP.</t>
  </si>
  <si>
    <t>An example of evidence may include, but is not limited to, a list of all ESPs with all uniquely identifiable applicable Cyber Assets connected via a routable protocol within each ESP.</t>
  </si>
  <si>
    <t xml:space="preserve">Each Responsible Entity shall implement one or more documented processes that collectively include each of the applicable requirement parts: </t>
  </si>
  <si>
    <t>Evidence must include each of the applicable documented processes that collectively include each of the applicable requirement parts</t>
  </si>
  <si>
    <t>All External Routable Connectivity must be through an identified Electronic Access Point (EAP).</t>
  </si>
  <si>
    <t xml:space="preserve">An example of evidence may include, but is not limited to, network diagrams showing all external routable communication paths and the identified EAPs. </t>
  </si>
  <si>
    <t>Require inbound and outbound access permissions, including the reason for granting access, and deny all other access by default.</t>
  </si>
  <si>
    <t>An example of evidence may include, but is not limited to, a list of rules (firewall, access control lists, etc.) that demonstrate that only permitted access is allowed and that each access rule has a documented reason.</t>
  </si>
  <si>
    <t xml:space="preserve">Where technically feasible, perform authentication when establishing Dialup Connectivity with applicable Cyber Assets. </t>
  </si>
  <si>
    <t>An example of evidence may include, but is not limited to, a documented process that describes how the Responsible Entity is providing authenticated access through each dial-up connection.</t>
  </si>
  <si>
    <t xml:space="preserve">Have one or more methods for detecting known or suspected malicious communications for both inbound and outbound communications. </t>
  </si>
  <si>
    <t>An example of evidence may include, but is not limited to, documentation that malicious communications detection methods (e.g. intrusion detection system, application layer firewall, etc.) are implemented.</t>
  </si>
  <si>
    <t>Evidence must include the documented processes that collectively address each of the applicable requirement parts</t>
  </si>
  <si>
    <t xml:space="preserve">Each Responsible Entity shall implement one or more documented processes that collectively include the applicable requirement parts: </t>
  </si>
  <si>
    <t>For all Interactive Remote Access, utilize an Intermediate System such that the Cyber Asset initiating Interactive Remote Access does not directly access an applicable Cyber Asset.</t>
  </si>
  <si>
    <t>Examples of evidence may include, but are not limited to, network diagrams or architecture documents.</t>
  </si>
  <si>
    <t>For all Interactive Remote Access sessions, utilize encryption that terminates at an Intermediate System.</t>
  </si>
  <si>
    <t xml:space="preserve">An example of evidence may include, but is not limited to, architecture documents detailing where encryption initiates and terminates. </t>
  </si>
  <si>
    <t xml:space="preserve">Require multi-factor authentication for all Interactive Remote Access sessions. </t>
  </si>
  <si>
    <t>An example of evidence may include, but is not limited to, architecture documents detailing the authentication factors used. Examples of authenticators may include, but are not limited to,
• Something the individual knows such as passwords or PINs. This does not include User ID;
• Something the individual has such as tokens, digital certificates, or smart cards; or
• Something the individual is such as fingerprints, iris scans, or other biometr</t>
  </si>
  <si>
    <t>Have one or more methods for determining active vendor remote access sessions (including Interactive Remote Access and system-to-system remote access).</t>
  </si>
  <si>
    <t>Examples of evidence may include, but are not limited to, documentation of the methods used to determine active vendor remote access (including Interactive Remote Access and system-to-system remote access), such as:
• Methods for accessing logged or monitoring information to determine active vendor remote access sessions;
• Methods for monitoring activity (e.g. connection tables or rule hit counters in a firewall, or user activity monitoring) or open ports (e.g. netstat or related commands to display currently active ports) to determine active system to system remote access sessions; or
• Methods that control vendor initiation of remote access such as vendors calling and requesting a second factor in order to initiate remote access</t>
  </si>
  <si>
    <t>Have one or more method(s) to disable active vendor remote access (including Interactive Remote Access and system-to-system remote access)</t>
  </si>
  <si>
    <t>Examples of evidence may include, but are not limited to, documentation of the methods(s) used to disable active vendor remote access (including Interactive Remote Access and system-to-system remote access), such as:
• Methods to disable vendor remote access at the applicable Electronic Access Point for system-to-system remote access; or
• Methods to disable vendor Interactive Remote Access at the applicable Intermediate System.</t>
  </si>
  <si>
    <t>Define operational or procedural controls to restrict physical access.</t>
  </si>
  <si>
    <t>An example of evidence may include, but is not limited to, documentation that operational or procedural controls exist.</t>
  </si>
  <si>
    <t xml:space="preserve">Each Responsible Entity shall implement one or more documented physical security plan(s) that collectively include all of the applicable requirement parts: </t>
  </si>
  <si>
    <t>Evidence must include each of the documented physical security plans that collectively include all of the applicable requirement parts</t>
  </si>
  <si>
    <t xml:space="preserve">Utilize at least one physical access control to allow unescorted physical access into each applicable Physical Security Perimeter to only those individuals who have authorized unescorted physical access. </t>
  </si>
  <si>
    <t xml:space="preserve">An example of evidence may include, but is not limited to, language in the physical security plan that describes each Physical Security Perimeter and how unescorted physical access is controlled by one or more different methods and proof that unescorted physical access is restricted to only authorized individuals, such as a list of authorized individuals accompanied by access logs. </t>
  </si>
  <si>
    <t>Where technically feasible, utilize two or more different physical access controls (this does not require two completely independent physical access control systems) to collectively allow unescorted physical access into Physical Security Perimeters to only those individuals who have authorized unescorted physical access.</t>
  </si>
  <si>
    <t>An example of evidence may include, but is not limited to, language in the physical security plan that describes the Physical Security Perimeters and how unescorted physical access is controlled by two or more different methods and proof that unescorted physical access is restricted to only authorized individuals, such as a list of authorized individuals accompanied by access logs.</t>
  </si>
  <si>
    <t>Monitor for unauthorized access through a physical access point into a Physical Security Perimeter</t>
  </si>
  <si>
    <t xml:space="preserve">An example of evidence may include, but is not limited to, documentation of controls that monitor for unauthorized access through a physical access point into a Physical Security Perimeter. </t>
  </si>
  <si>
    <t>An example of evidence may include, but is not limited to, language in the physical security plan that describes the issuance of an alarm or alert in response to unauthorized access through a physical access control into a Physical Security Perimeter and additional evidence that the alarm or alert was issued and communicated as identified in the BES Cyber Security Incident Response Plan, such as manual or electronic alarm or alert logs, cell phone or pager logs, or other evidence that documents that the alarm or alert was generated and communicated.</t>
  </si>
  <si>
    <t>Monitor each Physical Access Control System for unauthorized physical access to a Physical Access Control System.</t>
  </si>
  <si>
    <t xml:space="preserve">An example of evidence may include, but is not limited to, documentation of controls that monitor for unauthorized physical access to a PACS. </t>
  </si>
  <si>
    <t>An example of evidence may include, but is not limited to, language in the physical security plan that describes the issuance of an alarm or alert in response to unauthorized physical access to Physical Access Control Systems and additional evidence that the alarm or alerts was issued and communicated as identified in the BES Cyber Security Incident Response Plan, such as alarm or alert logs, cell phone or pager logs, or other evidence that the alarm or alert was generated and communicated.</t>
  </si>
  <si>
    <t xml:space="preserve">Log (through automated means or by personnel who control entry) entry of each individual with authorized unescorted physical access into each Physical Security Perimeter, with information to identify the individual and date and time of entry. </t>
  </si>
  <si>
    <t>An example of evidence may include, but is not limited to, dated documentation such as logs of physical access into Physical Security Perimeters that show the date and time of entry into Physical Security Perimeter.</t>
  </si>
  <si>
    <t>Restrict physical access to cabling and other nonprogrammable communication components used for connection between applicable Cyber Assets within the same Electronic Security Perimeter in those instances when such cabling and components are located outside of a Physical Security Perimeter. Where physical access restrictions to such cabling and components are not implemented, the Responsible Entity shall document and implement one or more of the following:
•  encryption of data that transits such cabling and components; or
•  monitoring the status of the communication link composed of such cabling and components and issuing an alarm or alert in response to detected communication failures to the personnel identified in the BES Cyber Security Incident response plan within 15 minutes of detection; or
•   an equally effective logical protection.</t>
  </si>
  <si>
    <t>An example of evidence may include, but is not limited to, records of the Responsible Entity’s implementation of the physical access restrictions (e.g., cabling and components secured through conduit or secured cable trays) encryption, monitoring, or equally effective logical protections.</t>
  </si>
  <si>
    <t>Each Responsible Entity shall implement one or more documented visitor control program(s) that include each of the applicable requirement parts</t>
  </si>
  <si>
    <t>Evidence must include one or more documented visitor control programs that collectively include each of the applicable requirement parts</t>
  </si>
  <si>
    <t>Require continuous escorted access of visitors (individuals who are provided access but are not authorized for unescorted physical access) within each Physical Security Perimeter, except during CIP Exceptional Circumstances.</t>
  </si>
  <si>
    <t>An example of evidence may include, but is not limited to, language in a visitor control program that requires continuous escorted access of visitors within Physical Security Perimeters and additional evidence to demonstrate that the process was implemented, such as visitor logs.</t>
  </si>
  <si>
    <t>Require manual or automated logging of visitor entry into and exit from the Physical Security Perimeter that includes date and time of the initial entry and last exit, the visitor’s name, and the name of an individual point of contact responsible for the visitor, except during CIP Exceptional Circumstances</t>
  </si>
  <si>
    <t>An example of evidence may include, but is not limited to, language in a visitor control program that requires continuous escorted access of visitors within Physical Security Perimeters and additional evidence to demonstrate that the process was implemented, such as dated visitor logs that include the required information.</t>
  </si>
  <si>
    <t xml:space="preserve">Each Responsible Entity shall implement one or more documented Physical Access Control System maintenance and testing program(s) that collectively include each of the applicable requirement parts: </t>
  </si>
  <si>
    <t>Evidence must include each of the documented Physical Access Control System maintenance and testing programs that collectively include each of the applicable requirement parts</t>
  </si>
  <si>
    <t xml:space="preserve">Each Responsible Entity shall implement one or more documented process(es) that collectively include each of the applicable requirement parts: </t>
  </si>
  <si>
    <t xml:space="preserve">Evidence must include the documented processes that collectively include each of the applicable requirement parts: </t>
  </si>
  <si>
    <t>Where technically feasible, enable only logical network accessible ports that have been determined to be needed by the Responsible Entity, including port ranges or services where needed to handle dynamic ports. If a device has no provision for disabling or restricting logical ports on the device then those ports that are open are deemed needed.</t>
  </si>
  <si>
    <t xml:space="preserve">Examples of evidence may include, but are not limited to:
• Documentation of the need for all enabled ports on all applicable Cyber Assets and Electronic Access Points, individually or by group.
• Listings of the listening ports on the Cyber Assets, individually or by group, from either the device configuration files, command output (such as netstat), or network scans of open ports; or
• Configuration files of hostbased firewalls or other device level mechanisms that only allow needed ports and deny all others. </t>
  </si>
  <si>
    <t>Protect against the use of unnecessary physical input/output ports used for network connectivity, console commands, or Removable Media.</t>
  </si>
  <si>
    <t xml:space="preserve">An example of evidence may include, but is not limited to, documentation showing types of protection of physical input/output ports, either logically through system configuration or physically using a port lock or signage. </t>
  </si>
  <si>
    <t>Applicable to: 
• High Impact BES Cyber Systems and their associated: EACMS,  PACS, and PCA
• Medium Impact BES Cyber Systems and their associated: EACMS, PACS, and PCA</t>
  </si>
  <si>
    <t>A patch management process for tracking, evaluating, and installing cyber security patches for applicable Cyber Assets. The tracking portion shall include the identification of a source or sources that the Responsible Entity tracks for the release of cyber security patches for applicable Cyber Assets that are updateable and for which a patching source exists.</t>
  </si>
  <si>
    <t xml:space="preserve">An example of evidence may include, but is not limited to, documentation of a patch management process and documentation or lists of sources that are monitored, whether on an individual BES Cyber System or Cyber Asset basis. </t>
  </si>
  <si>
    <t>Examples of evidence may include, but are not limited to:
• Records of the installation of the patch (e.g., exports from automated patch management tools that provide installation date, verification of BES Cyber System Component software revision, or registry exports that show software has been installed); or
•  A dated plan showing when and how the vulnerability will be addressed, to include documentation of the actions to be taken by the Responsible Entity to mitigate the vulnerabilities addressed by the security patch and a timeframe for the completion of these mitigations.</t>
  </si>
  <si>
    <t>For each mitigation plan created or revised in Part 2.3, implement the plan within the timeframe specified in the plan, unless a revision to the plan or an extension to the timeframe specified in Part 2.3 is approved by the CIP Senior Manager or delegate.</t>
  </si>
  <si>
    <t>An example of evidence may include, but is not limited to, records of implementation of mitigations.</t>
  </si>
  <si>
    <t>Evidence must include each of the documented processes that collectively include each of the applicable requirement parts</t>
  </si>
  <si>
    <t>Deploy method(s) to deter, detect, or prevent malicious code.</t>
  </si>
  <si>
    <t>An example of evidence may include, but is not limited to, records of the Responsible Entity’s performance of these processes (e.g., through traditional antivirus, system hardening, policies, etc.).</t>
  </si>
  <si>
    <t>Mitigate the threat of detected malicious code.</t>
  </si>
  <si>
    <t>Examples of evidence may include, but are not limited to:
• Records of response processes for malicious code detection
• Records of the performance of these processes when malicious code is detected.</t>
  </si>
  <si>
    <t>For those methods identified in Part 3.1 that use signatures or patterns, have a process for the update of the signatures or patterns. The process must address testing and installing the signatures or patterns.</t>
  </si>
  <si>
    <t>An example of evidence may include, but is not limited to, documentation showing the process used for the update of signatures or patterns.</t>
  </si>
  <si>
    <t>Each Responsible Entity shall implement one or more documented process(es) that collectively include each of the applicable requirement parts:</t>
  </si>
  <si>
    <t>Log events at the BES Cyber System level (per BES Cyber System capability) or at the Cyber Asset level (per Cyber Asset capability) for identification of, and after-the-fact investigations of, Cyber Security Incidents that includes, as a minimum, each of the following types of events:</t>
  </si>
  <si>
    <t>Examples of evidence may include, but are not limited to, a paper or system generated listing of event types for which the BES Cyber System is capable of detecting and, for generated events, is configured to log. This listing must include the required types of events.</t>
  </si>
  <si>
    <t>Generate alerts for security events that the Responsible Entity determines necessitates an alert, that includes, as a minimum, each of the following types of events (per Cyber Asset or BES Cyber System capability):</t>
  </si>
  <si>
    <t>Examples of evidence may include, but are not limited to, paper or systemgenerated listing of security events that the Responsible Entity determined necessitate alerts, including paper or system generated list showing how alerts are configured.</t>
  </si>
  <si>
    <t>Examples of evidence may include, but are not limited to, documentation describing the review, any findings from the review (if any), and dated documentation showing the review occurred.</t>
  </si>
  <si>
    <t>Have a method(s) to enforce authentication of interactive user access, where technically feasible.</t>
  </si>
  <si>
    <t>An example of evidence may include, but is not limited to, documentation describing how access is authenticated.</t>
  </si>
  <si>
    <t>Identify and inventory all known enabled default or other generic account types, either by system, by groups of systems, by location, or by system type(s).</t>
  </si>
  <si>
    <t xml:space="preserve">An example of evidence may include, but is not limited to, a listing of accounts by account types showing the enabled or generic account types in use for the BES Cyber System. </t>
  </si>
  <si>
    <t>Identify individuals who have authorized access to shared accounts</t>
  </si>
  <si>
    <t>An example of evidence may include, but is not limited to, listing of shared accounts and the individuals who have authorized access to each shared account.</t>
  </si>
  <si>
    <t>Change known default passwords, per Cyber Asset capability</t>
  </si>
  <si>
    <t>Examples of evidence may include, but are not limited to:
•  Records of a procedure that passwords are changed when new devices are in production; or
•  Documentation in system manuals or other vendor documents showing default vendor passwords were generated pseudo-randomly and are thereby unique to the device.</t>
  </si>
  <si>
    <t>For password-only authentication for interactive user access, either technically or procedurally enforce the following password parameters:</t>
  </si>
  <si>
    <t>Examples of evidence may include, but are not limited to:
• System-generated reports or screen-shots of the systemenforced password parameters, including length and complexity; or
• Attestations that include a reference to the documented procedures that were followed.</t>
  </si>
  <si>
    <t>Examples of evidence may include, but are not limited to:
• Documentation of the accountlockout parameters; or
•  Rules in the alerting configuration showing how the system notified individuals after a determined number of unsuccessful login attempts.</t>
  </si>
  <si>
    <t>One or more processes to identify, classify, and respond to Cyber Security Incidents.</t>
  </si>
  <si>
    <t>An example of evidence may include, but is not limited to, dated documentation of Cyber Security Incident response plan(s) that include the process(es) to identify, classify, and respond to Cyber Security Incidents.</t>
  </si>
  <si>
    <t>One or more processes:</t>
  </si>
  <si>
    <t>Examples of evidence may include, but are not limited to, dated documentation of Cyber Security Incident response plan(s) that provide guidance or thresholds for determining which Cyber Security Incidents are also Reportable Cyber Security Incidents or a Cyber Security Incident that is determined to be an attempt to compromise a system identified in the “Applicable Systems” column including justification for attempt determination criteria and documented processes for notification.</t>
  </si>
  <si>
    <t>The roles and responsibilities of Cyber Security Incident response groups or individuals.</t>
  </si>
  <si>
    <t>An example of evidence may include, but is not limited to, dated Cyber Security Incident response process(es) or procedure(s) that define roles and responsibilities (e.g., monitoring, reporting, initiating, documenting, etc.) of Cyber Security Incident response groups or individuals.</t>
  </si>
  <si>
    <t>Incident handling procedures for Cyber Security Incidents.</t>
  </si>
  <si>
    <t>An example of evidence may include, but is not limited to, dated Cyber Security Incident response process(es) or procedure(s) that address incident handling (e.g., containment, eradication, recovery/incident resolution).</t>
  </si>
  <si>
    <t xml:space="preserve">Each Responsible Entity shall document one or more Cyber Security Incident response plan(s) that collectively include each of the applicable requirement parts: </t>
  </si>
  <si>
    <t>Evidence must include each of the documented plan(s) that collectively include each of the applicable requirement parts</t>
  </si>
  <si>
    <t xml:space="preserve">Each Responsible Entity shall implement each of its documented Cyber Security Incident response plans to collectively include each of the applicable requirement parts: </t>
  </si>
  <si>
    <t>Evidence must include, but is not limited to, documentation that collectively demonstrates implementation of each of the applicable requirement parts</t>
  </si>
  <si>
    <t>Examples of evidence may include,but are not limited to, dated evidenceof a lessons-learned report thatincludes a summary of the test or acompilation of notes, logs, and communication resulting from the test. Types of exercises may include discussion or operations based exercises.</t>
  </si>
  <si>
    <t>Use the Cyber Security Incident response plan(s) under Requirement R1 when responding to a Reportable Cyber Security Incident, responding to a Cyber Security Incident that attempted to compromise a system identified in the “Applicable Systems” column for this Part, or performing an exercise of a Reportable Cyber Security Incident. Document deviations from the plan(s) taken during the response to the incident or exercise.</t>
  </si>
  <si>
    <t>Examples of evidence may include, but are not limited to, incident reports, logs, and notes that were kept during the incident response process, and follow-up documentation that describes deviations taken from the plan during the incident response or exercise.</t>
  </si>
  <si>
    <t>Retain records related to Reportable Cyber Security Incidents and Cyber Security Incidents that attempted to compromise a system identified in the “Applicable Systems” column for this Part as per the Cyber Security Incident response plan(s) under Requirement R1.</t>
  </si>
  <si>
    <t>An example of evidence may include, but is not limited to, dated documentation, such as security logs, police reports, emails, response forms or checklists, forensic analysis results, restoration records, and post-incident review notes related to Reportable Cyber Security Incidents and a Cyber Security Incident that is determined to be an attempt to compromise a system identified in the “Applicable Systems” column.</t>
  </si>
  <si>
    <t xml:space="preserve">Each Responsible Entity shall maintain each of its Cyber Security Incident response plans according to each of the applicable requirement parts: </t>
  </si>
  <si>
    <t xml:space="preserve">Evidence must include, but is not limited to, documentation that collectively demonstrates maintenance of each Cyber Security Incident response plan according to the applicable requirement parts: </t>
  </si>
  <si>
    <t>An example of evidence may include, but is not limited to, all of the following:
1. Dated documentation of post incident(s) review meeting notes or follow-up report showing lessons learned associated with the Cyber Security Incident response plan(s) test or actual Reportable Cyber Security Incident response or dated documentation stating there were no lessons learned;
2. Dated and revised Cyber Security Incident response plan showing any changes based on the lessons learned; and
3. Evidence of plan update distribution including, but not limited to:
• Emails;
• USPS or other mail service;
• Electronic distribution system; or
• Training sign-in sheets.</t>
  </si>
  <si>
    <t>An example of evidence may include, but is not limited to:
1. Dated and revised Cyber Security Incident response plan with changes to the roles or responsibilities, responders or technology; and
2. Evidence of plan update distribution including, but not limited to:
• Emails;
• USPS or other mail service;
• Electronic distribution system; or
• Training sign-in sheets.</t>
  </si>
  <si>
    <t xml:space="preserve">Each Responsible Entity shall notify the Electricity Information Sharing and Analysis Center (E-ISAC) and, if subject to the jurisdiction of the United States, the United States National Cybersecurity and Communications Integration Center (NCCIC), 1 or their successors, of a Reportable Cyber Security Incident and a Cyber Security Incident that was an attempt to compromise, as determined by applying the criteria from Requirement R1, Part 1.2.1, a system identified in the “Applicable Systems” column, unless prohibited by law, in accordance with each of the applicable requirement parts: </t>
  </si>
  <si>
    <t xml:space="preserve">Evidence must include, but is not limited to, documentation that collectively demonstrates notification of each determined Reportable Cyber Security Incident and a Cyber Security Incident that was an attempt to compromise a system identified in the “Applicable Systems” column according to the applicable requirement parts: </t>
  </si>
  <si>
    <t>Initial notifications and updates shall include the following attributes, at a minimum, to the extent known:</t>
  </si>
  <si>
    <t>Examples of evidence may include, but are not limited to, dated documentation of initial notifications and updates to the EISAC and NCCIC.</t>
  </si>
  <si>
    <t>After the Responsible Entity’s determination made pursuant to documented process(es) in Requirement R1, Part 1.2, provide initial notification within the following timelines:
• One hour after the determination of a Reportable Cyber Security Incident.
• By the end of the next calendar day after determination that a Cyber Security Incident was an attempt to compromise a system identified in the “Applicable Systems” column for this Part.</t>
  </si>
  <si>
    <t>Examples of evidence may include, but are not limited to, dated documentation of notices to the EISAC and NCCIC.</t>
  </si>
  <si>
    <t>Examples of evidence may include, but are not limited to, dated documentation of submissions to the E-ISAC and NCCIC</t>
  </si>
  <si>
    <t xml:space="preserve">Each Responsible Entity shall have one or more documented recovery plan(s) that collectively include each of the applicable requirement parts: </t>
  </si>
  <si>
    <t>Evidence must include the documented recovery plan(s) that collectively include the applicable requirement parts</t>
  </si>
  <si>
    <t>Conditions for activation of the recovery plan(s).</t>
  </si>
  <si>
    <t>An example of evidence may include, but is not limited to, one or more plans that include language identifying conditions for activation of the recovery plan(s).</t>
  </si>
  <si>
    <t>Roles and responsibilities of responders.</t>
  </si>
  <si>
    <t>One or more processes for the backup and storage of information required to recover BES Cyber System functionality.</t>
  </si>
  <si>
    <t>An example of evidence may include, but is not limited to, one or more recovery plans that include language identifying the roles and responsibilities of responders.</t>
  </si>
  <si>
    <t>An example of evidence may include, but is not limited to, documentation of specific processes for the backup and storage of information required to recover BES Cyber System functionality.</t>
  </si>
  <si>
    <t>One or more processes to verify the successful completion of the backup processes in Part 1.3 and to address any backup failures.</t>
  </si>
  <si>
    <t>An example of evidence may include, but is not limited to, logs, workflow or other documentation confirming that the backup process completed successfully and backup failures, if any, were addressed.</t>
  </si>
  <si>
    <t>An example of evidence may include, but is not limited to, procedures to preserve data, such as preserving a corrupted drive or making a data mirror of the system before proceeding with recovery.</t>
  </si>
  <si>
    <t>One or more processes to preserve data, per Cyber Asset capability, for determining the cause of a Cyber Security Incident that triggers activation of the recovery plan(s). Data preservation should not impede or restrict recovery.</t>
  </si>
  <si>
    <t xml:space="preserve">Each Responsible Entity shall implement its documented recovery plan(s) to collectively include each of the applicable requirement parts: </t>
  </si>
  <si>
    <t xml:space="preserve">Evidence must include, but is not limited to, documentation that collectively demonstrates implementation of each of the applicable requirement parts: </t>
  </si>
  <si>
    <t>An example of evidence may include, but is not limited to, operational logs or test results with criteria for testing the usability (e.g. sample tape load, browsing tape contents) and compatibility with current system configurations (e.g. manual or automated comparison checkpoints between backup media contents and current configuration).</t>
  </si>
  <si>
    <t xml:space="preserve">Each Responsible Entity shall maintain each of its recovery plan(s) in accordance with each of the applicable requirement parts: </t>
  </si>
  <si>
    <t xml:space="preserve">Acceptable evidence includes, but is not limited to, each of the applicable requirement parts: </t>
  </si>
  <si>
    <t>An example of evidence may include, but is not limited to, all of the following:
1. Dated documentation of identified deficiencies or lessons learned for each recovery plan test or actual incident recovery or dated documentation stating there were no lessons learned;
2. Dated and revised recovery plan showing any changes based on the lessons learned; and
3. Evidence of plan update distribution including, but not limited to:
• Emails;
• USPS or other mail service;
• Electronic distribution
system; or
• Training sign-in sheets.</t>
  </si>
  <si>
    <t>An example of evidence may include, but is not limited to, all of the following:
1. Dated and revised recovery plan with changes to the roles or responsibilities, responders, or technology; and
2. Evidence of plan update distribution including, but not limited to:
• Emails;
• USPS or other mail service;
• Electronic distribution system; or
• Training sign-in sheets.</t>
  </si>
  <si>
    <t xml:space="preserve">Evidence must include each of the applicable documented processes that collectively include each of the applicable requirement parts: </t>
  </si>
  <si>
    <t xml:space="preserve">Develop a baseline configuration, individually or by group, which shall include the following items: </t>
  </si>
  <si>
    <t>Examples of evidence may include, but are not limited to:
• A spreadsheet identifying the required items of the baseline configuration for each Cyber Asset, individually or by group; or
• A record in an asset management system that identifies the required items of the baseline configuration for each Cyber Asset, individually or by group.</t>
  </si>
  <si>
    <t xml:space="preserve">Authorize and document changes that deviate from the existing baseline configuration. </t>
  </si>
  <si>
    <t>Examples of evidence may include, but are not limited to:
• A change request record and associated electronic authorization (performed by the individual or group with the authority to authorize the change) in a change management system for each change; or
• Documentation that the change was performed in accordance with the requirement.</t>
  </si>
  <si>
    <t xml:space="preserve">For a change that deviates from the existing baseline configuration: </t>
  </si>
  <si>
    <t>An example of evidence may include, but is not limited to, a list of cyber security controls verified or tested along with the dated test results.</t>
  </si>
  <si>
    <t>Where technically feasible, for each change that deviates from the existing baseline configuration:</t>
  </si>
  <si>
    <t>An example of evidence may include, but is not limited to, a list of cyber security controls tested along with successful test results and a list of differences between the production and test environments with descriptions of how any differences were accounted for, including of the date of the test.</t>
  </si>
  <si>
    <t>Prior to a change that deviates from the existing baseline configuration associated with baseline items in Parts 1.1.1, 1.1.2, and 1.1.5, and when the method to do so is available to the Responsible Entity from the software source:</t>
  </si>
  <si>
    <t>An example of evidence may include, but is not limited to a change request record that demonstrates the verification of identity of the software source and integrity of the software was performed prior to the baseline change or a process which documents the mechanisms in place that would automatically ensure the identity of the software source and integrity of the software.</t>
  </si>
  <si>
    <t xml:space="preserve">Examples of evidence may include, but are not limited to:
• A document listing the date of the assessment (performed at least once every 15 calendar months), the controls assessed for each BES Cyber System along with the method of assessment; or
• A document listing the date of the assessment and the output of any tools used to perform the assessment. </t>
  </si>
  <si>
    <t>Prior to adding a new applicable Cyber Asset to a production environment, perform an active vulnerability assessment of the new Cyber Asset, except for CIP Exceptional Circumstances and like replacements of the same type of Cyber Asset with a baseline configuration that models an existing baseline configuration of the previous or other existing Cyber Asset.</t>
  </si>
  <si>
    <t>Document the results of the assessments conducted according to Parts 3.1, 3.2, and 3.3 and the action plan to remediate or mitigate vulnerabilities identified in the assessments including the planned date of completing the action plan and the execution status of any remediation or mitigation action items.</t>
  </si>
  <si>
    <t xml:space="preserve">An example of evidence may include, but is not limited to, a document listing the date of the assessment (performed prior to the commissioning of the new Cyber Asset) and the output of any tools used to perform the assessment. </t>
  </si>
  <si>
    <t xml:space="preserve">An example of evidence may include, but is not limited to, a document listing the results or the review or assessment, a list of action items, documented proposed dates of completion for the action plan, and records of the status of the action items (such as minutes of a status meeting, updates in a work order system, or a spreadsheet tracking the action items). </t>
  </si>
  <si>
    <t>Each Responsible Entity, for its high impact and medium impact BES Cyber Systems and associated Protected Cyber Assets, shall implement, except under CIP Exceptional Circumstances, one or more documented plan(s) for Transient Cyber Assets and Removable Media that include the sections in Attachment 1.</t>
  </si>
  <si>
    <t>Evidence shall include each of the documented plan(s) for Transient Cyber Assets and Removable Media that collectively include each of the applicable sections in Attachment 1 and additional evidence to demonstrate implementation of plan(s) for Transient Cyber Assets and Removable Media. Additional examples of evidence per section are located in Attachment 2. If a Responsible Entity does not use Transient Cyber Asset(s) or Removable Media, examples of evidence include, but are not limited to, a statement, policy, or other document that states the Responsible Entity does not use Transient Cyber Asset(s) or Removable Media.</t>
  </si>
  <si>
    <t xml:space="preserve">Each Responsible Entity shall implement one or more documented information protection program(s) that collectively includes each of the applicable requirement parts: </t>
  </si>
  <si>
    <t xml:space="preserve"> Evidence for the information protection program must include the applicable requirement parts: </t>
  </si>
  <si>
    <t xml:space="preserve">Method(s) to identify information that meets the definition of BES Cyber System Information. </t>
  </si>
  <si>
    <t>Examples of acceptable evidence include, but are not limited to:
• Documented method to identify BES Cyber System Information from entity’s information protection program; or
• Indications on information (e.g., labels or classification) that identify BES Cyber System Information as designated in the entity’s information protection program; or
• Training materials that provide personnel with sufficient knowledge to recognize BES Cyber System Information; or
• Repository or electronic and physical location designated for housing BES Cyber System Information in the entity’s information protection program.</t>
  </si>
  <si>
    <t xml:space="preserve">Procedure(s) for protecting and securely handling BES Cyber System Information, including storage, transit, and use. </t>
  </si>
  <si>
    <t>Examples of acceptable evidence include, but are not limited to:
• Procedures for protecting and securely handling, which include topics such as storage, security during transit, and use of BES Cyber System Information; or
• Records indicating that BES Cyber System Information is handled in a manner consistent with the entity’s documented procedure(s).</t>
  </si>
  <si>
    <t xml:space="preserve">Each Responsible Entity shall implement one or more documented process(es) that collectively include the applicable requirement parts: </t>
  </si>
  <si>
    <t xml:space="preserve">Prior to the release for reuse of applicable Cyber Assets that contain BES Cyber System Information (except for reuse within other systems identified in the “Applicable Systems” column), the Responsible Entity shall take action to prevent the unauthorized retrieval of BES Cyber System Information from the Cyber Asset data storage media. </t>
  </si>
  <si>
    <t>Examples of acceptable evidence include, but are not limited to:
• Records tracking sanitization actions taken to prevent unauthorized retrieval of BES Cyber System Information such as clearing, purging, or destroying; or
• Records tracking actions such as encrypting, retaining in the Physical Security Perimeter or other methods used to prevent unauthorized retrieval of BES Cyber System Information.</t>
  </si>
  <si>
    <t>Prior to the disposal of applicable Cyber Assets that contain BES Cyber System Information, the Responsible Entity shall take action to prevent the unauthorized retrieval of BES Cyber System Information from the Cyber Asset or destroy the data storage media.</t>
  </si>
  <si>
    <t>Examples of acceptable evidence include, but are not limited to:
• Records that indicate that data storage media was destroyed prior to the disposal of an applicable Cyber Asset; or
•  Records of actions taken to prevent unauthorized retrieval of BES Cyber System Information prior to the disposal of an applicable Cyber Asset.</t>
  </si>
  <si>
    <t>Each Responsible Entity shall develop one or more documented supply chain cyber security risk management plan(s) for high and medium impact BES Cyber Systems. The plan(s) shall include:</t>
  </si>
  <si>
    <t>Evidence shall include one or more documented supply chain cyber security risk management plan(s) as specified in the Requirement.</t>
  </si>
  <si>
    <t>One or more process(es) used in planning for the procurement of BES Cyber Systems to identify and assess cyber security risk(s) to the Bulk Electric System from vendor products or services resulting from: (i) procuring and installing vendor equipment and software; and (ii) transitions from one vendor(s) to another vendor(s).</t>
  </si>
  <si>
    <t>One or more process(es) used in procuring BES Cyber Systems that address the following, as applicable:</t>
  </si>
  <si>
    <t>Each Responsible Entity shall implement its supply chain cyber security risk management plan(s) specified in Requirement R1.
Note: Implementation of the plan does not require the Responsible Entity to renegotiate or abrogate existing contracts (including amendments to master agreements and purchase orders). Additionally, the following issues are beyond the scope of Requirement R2: (1) the actual terms and conditions of a procurement contract; and (2) vendor performance and adherence to a contract.</t>
  </si>
  <si>
    <t>Evidence shall include documentation to demonstrate implementation of the supply chain cyber security risk management plan(s), which could include, but is not limited to, correspondence, policy documents, or working documents that demonstrate use of the supply chain cyber security risk management plan.</t>
  </si>
  <si>
    <t>Evidence shall include the dated supply chain cyber security risk management plan(s) approved by the CIP Senior Manager or delegate(s) and additional evidence to demonstrate review of the supply chain cyber security risk management plan(s). Evidence may include, but is not limited to, policy documents, revision history, records of review, or workflow evidence from a document management system that indicate review of supply chain risk management plan(s) at least once every 15 calendar months; and documented approval by the CIP Senior Manager or delegate</t>
  </si>
  <si>
    <t xml:space="preserve">The Transmission Owner shall identify the primary control center that operationally controls each Transmission station or Transmission substation identified in the Requirement R1 risk assessment. </t>
  </si>
  <si>
    <t>Each Transmission Owner shall have an unaffiliated third party verify the risk assessment performed under Requirement R1. The verification may occur concurrent with or after the risk assessment performed under Requirement R1.</t>
  </si>
  <si>
    <t>Each Transmission Owner shall select an unaffiliated verifying entity that is either:
• A registered Planning Coordinator, Transmission Planner, or Reliability Coordinator; or
• An entity that has transmission planning or analysis experience</t>
  </si>
  <si>
    <t>Each Transmission Owner shall implement procedures, such as the use of nondisclosure agreements, for protecting sensitive or confidential information made available to the unaffiliated third party verifier and to protect or exempt sensitive or confidential information developed pursuant to this Reliability Standard from public disclosure</t>
  </si>
  <si>
    <t>Examples of acceptable evidence may include, but are not limited to, dated written or electronic documentation that the Transmission Owner completed an unaffiliated third party verification of the Requirement R1 risk assessment and satisfied all of the applicable provisions of Requirement R2, including, if applicable, documenting the technical basis for not modifying the Requirement R1 identification as specified under Part 2.3. Additionally, examples of evidence may include, but are not limited to, written or electronic documentation of procedures to protect information under Part 2.4.</t>
  </si>
  <si>
    <t>If a Transmission station or Transmission substation previously identified under Requirement R1 and verified according to Requirement R2 is removed from the identification during a subsequent risk assessment performed according to Requirement R1 or a verification according to Requirement R2, then the Transmission Owner shall, within seven calendar days following the verification or the subsequent risk assessment, notify the Transmission Operator that has operational control of the primary control center of the removal.</t>
  </si>
  <si>
    <t>Examples of acceptable evidence may include, but are not limited to, dated written or electronic notifications or communications that the Transmission Owner notified each Transmission Operator, as applicable, according to Requirement R3.</t>
  </si>
  <si>
    <t>Each Transmission Owner that identified a Transmission station, Transmission substation, or a primary control center in Requirement R1 and verified according to Requirement R2, and each Transmission Operator notified by a Transmission Owner according to Requirement R3, shall conduct an evaluation of the potential threats and vulnerabilities of a physical attack to each of their respective Transmission station(s), Transmission substation(s), and primary control center(s) identified in Requirement R1 and verified according to Requirement R2. The evaluation shall consider the following:</t>
  </si>
  <si>
    <t>Unique characteristics of the identified and verified Transmission station(s), Transmission substation(s), and primary control center(s);</t>
  </si>
  <si>
    <t xml:space="preserve">Prior history of attack on similar facilities taking into account the frequency, geographic proximity, and severity of past physical security related events; and </t>
  </si>
  <si>
    <t>Intelligence or threat warnings received from sources such as law enforcement, the Electric Reliability Organization (ERO), the Electricity Sector Information Sharing and Analysis Center (ES-ISAC), U.S. federal and/or Canadian governmental agencies, or their successors.</t>
  </si>
  <si>
    <t xml:space="preserve"> Examples of evidence may include, but are not limited to, dated written or electronic documentation that the Transmission Owner or Transmission Operator conducted an evaluation of the potential threats and vulnerabilities of a physical attack to their respective Transmission station(s), Transmission substation(s) and primary control center(s) as specified in Requirement R4.</t>
  </si>
  <si>
    <t xml:space="preserve">Each Transmission Owner that identified a Transmission station, Transmission substation, or primary control center in Requirement R1 and verified according to Requirement R2, and each Transmission Operator notified by a Transmission Owner according to Requirement R3, shall develop and implement a documented physical security plan(s) that covers their respective Transmission station(s), Transmission substation(s), and primary control center(s). The physical security plan(s) shall be  developed within 120 calendar days following the completion of Requirement R2 and executed according to the timeline specified in the physical security plan(s). The physical security plan(s) shall include the following attributes: </t>
  </si>
  <si>
    <t xml:space="preserve"> Resiliency or security measures designed collectively to deter, detect, delay, assess, communicate, and respond to potential physical threats and vulnerabilities identified during the evaluation conducted in Requirement R4</t>
  </si>
  <si>
    <t>Law enforcement contact and coordination information.</t>
  </si>
  <si>
    <t>A timeline for executing the physical security enhancements and modifications specified in the physical security plan.</t>
  </si>
  <si>
    <t>Provisions to evaluate evolving physical threats, and their corresponding security measures, to the Transmission station(s), Transmission substation(s), or primary control center(s).</t>
  </si>
  <si>
    <t>Examples of evidence may include, but are not limited to, dated written or electronic documentation of its physical security plan(s) that covers their respective identified and verified Transmission station(s), Transmission substation(s), and primary control center(s) as specified in Requirement R5, and additional evidence demonstrating execution of the physical security plan according to the timeline specified in the physical security plan.</t>
  </si>
  <si>
    <t>Each Transmission Owner that identified a Transmission station, Transmission substation, or primary control center in Requirement R1 and verified according to Requirement R2, and each Transmission Operator notified by a Transmission Owner according to Requirement R3, shall have an unaffiliated third party review the evaluation performed under Requirement R4 and the security plan(s) developed under Requirement R5. The review may occur concurrently with or after completion of the evaluation performed under Requirement R4 and the security plan development under Requirement R5.</t>
  </si>
  <si>
    <t>Each Transmission Owner and Transmission Operator shall select an unaffiliated third party reviewer from the following:
• An entity or organization with electric industry physical security experience and whose review staff has at least one member who holds either a Certified Protection Professional (CPP) or Physical Security Professional (PSP) certification.
• An entity or organization approved by the ERO.
•  A governmental agency with physical security expertise.
• An entity or organization with demonstrated law enforcement, government, or military physical security expertise.</t>
  </si>
  <si>
    <t>Each Transmission Owner and Transmission Operator shall implement procedures, such as the use of non-disclosure agreements, for protecting sensitive or confidential information made available to the unaffiliated third party reviewer and to protect or exempt sensitive or confidential information developed pursuant to this Reliability Standard from public disclosure.</t>
  </si>
  <si>
    <t xml:space="preserve"> Examples of evidence may include, but are not limited to, written or electronic documentation that the Transmission Owner or Transmission Operator had an unaffiliated third party review the evaluation performed under Requirement R4 and the security plan(s) developed under Requirement R5 as specified in Requirement R6 including, if applicable, documenting the reasons for not modifying the evaluation or security plan(s) in accordance with a recommendation under Part 6.3. Additionally, examples of evidence may include, but are not limited to, written or electronic documentation of procedures to protect information under Part 6.4.</t>
  </si>
  <si>
    <t>Functions</t>
  </si>
  <si>
    <t>Recover (RC)</t>
  </si>
  <si>
    <t>Respond (RS)</t>
  </si>
  <si>
    <t>Detect (DE)</t>
  </si>
  <si>
    <t>Protect (PR)</t>
  </si>
  <si>
    <t>Identify (ID)</t>
  </si>
  <si>
    <t>Category</t>
  </si>
  <si>
    <t>Subcategory</t>
  </si>
  <si>
    <t>ID</t>
  </si>
  <si>
    <t>NIST Framework</t>
  </si>
  <si>
    <t>https://www.nist.gov/cyberframework/framework</t>
  </si>
  <si>
    <r>
      <rPr>
        <b/>
        <sz val="12"/>
        <color theme="1"/>
        <rFont val="Calibri"/>
        <family val="2"/>
        <scheme val="minor"/>
      </rPr>
      <t>Asset Management (ID.AM)</t>
    </r>
    <r>
      <rPr>
        <sz val="12"/>
        <color theme="1"/>
        <rFont val="Calibri"/>
        <family val="2"/>
        <scheme val="minor"/>
      </rPr>
      <t>: The data, personnel, devices, systems, and facilities that enable the organization to achieve business purposes are identified and managed consistent with their relative importance to organizational objectives and the organization’s risk strategy.</t>
    </r>
  </si>
  <si>
    <r>
      <rPr>
        <b/>
        <sz val="12"/>
        <color theme="1"/>
        <rFont val="Calibri"/>
        <family val="2"/>
        <scheme val="minor"/>
      </rPr>
      <t>Business Environment (ID.BE)</t>
    </r>
    <r>
      <rPr>
        <sz val="12"/>
        <color theme="1"/>
        <rFont val="Calibri"/>
        <family val="2"/>
        <scheme val="minor"/>
      </rPr>
      <t>: The organization’s mission, objectives, stakeholders, and activities are understood and prioritized; this information is used to inform cybersecurity roles, responsibilities, and risk management decisions.</t>
    </r>
  </si>
  <si>
    <r>
      <rPr>
        <b/>
        <sz val="12"/>
        <color theme="1"/>
        <rFont val="Calibri"/>
        <family val="2"/>
        <scheme val="minor"/>
      </rPr>
      <t>Governance (ID.GV)</t>
    </r>
    <r>
      <rPr>
        <sz val="12"/>
        <color theme="1"/>
        <rFont val="Calibri"/>
        <family val="2"/>
        <scheme val="minor"/>
      </rPr>
      <t>: The policies, procedures, and processes to manage and monitor the organization’s regulatory, legal, risk, environmental, and operational requirements are understood and inform the management of cybersecurity risk.</t>
    </r>
  </si>
  <si>
    <r>
      <rPr>
        <b/>
        <sz val="12"/>
        <color theme="1"/>
        <rFont val="Calibri"/>
        <family val="2"/>
        <scheme val="minor"/>
      </rPr>
      <t>Risk Assessment (ID.RA)</t>
    </r>
    <r>
      <rPr>
        <sz val="12"/>
        <color theme="1"/>
        <rFont val="Calibri"/>
        <family val="2"/>
        <scheme val="minor"/>
      </rPr>
      <t>: The organization understands the cybersecurity risk to organizational operations (including mission, functions, image, or reputation), organizational assets, and individuals.</t>
    </r>
  </si>
  <si>
    <r>
      <rPr>
        <b/>
        <sz val="12"/>
        <color theme="1"/>
        <rFont val="Calibri"/>
        <family val="2"/>
        <scheme val="minor"/>
      </rPr>
      <t>Risk Management Strategy (ID.RM)</t>
    </r>
    <r>
      <rPr>
        <sz val="12"/>
        <color theme="1"/>
        <rFont val="Calibri"/>
        <family val="2"/>
        <scheme val="minor"/>
      </rPr>
      <t>: The organization’s priorities, constraints, risk tolerances, and assumptions are established and used to support operational risk decisions.</t>
    </r>
  </si>
  <si>
    <r>
      <rPr>
        <b/>
        <sz val="12"/>
        <color theme="1"/>
        <rFont val="Calibri"/>
        <family val="2"/>
        <scheme val="minor"/>
      </rPr>
      <t>ID.AM-1</t>
    </r>
    <r>
      <rPr>
        <sz val="12"/>
        <color theme="1"/>
        <rFont val="Calibri"/>
        <family val="2"/>
        <scheme val="minor"/>
      </rPr>
      <t>: Physical devices and systems within the organization are inventoried</t>
    </r>
  </si>
  <si>
    <r>
      <rPr>
        <b/>
        <sz val="12"/>
        <color theme="1"/>
        <rFont val="Calibri"/>
        <family val="2"/>
        <scheme val="minor"/>
      </rPr>
      <t>ID.AM-2</t>
    </r>
    <r>
      <rPr>
        <sz val="12"/>
        <color theme="1"/>
        <rFont val="Calibri"/>
        <family val="2"/>
        <scheme val="minor"/>
      </rPr>
      <t>: Software platforms and applications within the organization are inventoried</t>
    </r>
  </si>
  <si>
    <r>
      <rPr>
        <b/>
        <sz val="12"/>
        <color theme="1"/>
        <rFont val="Calibri"/>
        <family val="2"/>
        <scheme val="minor"/>
      </rPr>
      <t>ID.AM-3</t>
    </r>
    <r>
      <rPr>
        <sz val="12"/>
        <color theme="1"/>
        <rFont val="Calibri"/>
        <family val="2"/>
        <scheme val="minor"/>
      </rPr>
      <t>: Organizational communication and data flows are mapped</t>
    </r>
  </si>
  <si>
    <r>
      <rPr>
        <b/>
        <sz val="12"/>
        <color theme="1"/>
        <rFont val="Calibri"/>
        <family val="2"/>
        <scheme val="minor"/>
      </rPr>
      <t>ID.AM-4</t>
    </r>
    <r>
      <rPr>
        <sz val="12"/>
        <color theme="1"/>
        <rFont val="Calibri"/>
        <family val="2"/>
        <scheme val="minor"/>
      </rPr>
      <t>: External information systems are catalogued</t>
    </r>
  </si>
  <si>
    <r>
      <rPr>
        <b/>
        <sz val="12"/>
        <color theme="1"/>
        <rFont val="Calibri"/>
        <family val="2"/>
        <scheme val="minor"/>
      </rPr>
      <t>ID.AM-5</t>
    </r>
    <r>
      <rPr>
        <sz val="12"/>
        <color theme="1"/>
        <rFont val="Calibri"/>
        <family val="2"/>
        <scheme val="minor"/>
      </rPr>
      <t xml:space="preserve">: Resources (e.g., hardware, devices, data, time, personnel, and software) are prioritized based on their classification, criticality, and business value </t>
    </r>
  </si>
  <si>
    <r>
      <rPr>
        <b/>
        <sz val="12"/>
        <color theme="1"/>
        <rFont val="Calibri"/>
        <family val="2"/>
        <scheme val="minor"/>
      </rPr>
      <t>ID.AM-6</t>
    </r>
    <r>
      <rPr>
        <sz val="12"/>
        <color theme="1"/>
        <rFont val="Calibri"/>
        <family val="2"/>
        <scheme val="minor"/>
      </rPr>
      <t>: Cybersecurity roles and responsibilities for the entire workforce and third-party stakeholders (e.g., suppliers, customers, partners) are established</t>
    </r>
  </si>
  <si>
    <r>
      <rPr>
        <b/>
        <sz val="12"/>
        <color theme="1"/>
        <rFont val="Calibri"/>
        <family val="2"/>
        <scheme val="minor"/>
      </rPr>
      <t>ID.BE-1</t>
    </r>
    <r>
      <rPr>
        <sz val="12"/>
        <color theme="1"/>
        <rFont val="Calibri"/>
        <family val="2"/>
        <scheme val="minor"/>
      </rPr>
      <t>: The organization’s role in the supply chain is identified and communicated</t>
    </r>
  </si>
  <si>
    <r>
      <rPr>
        <b/>
        <sz val="12"/>
        <color theme="1"/>
        <rFont val="Calibri"/>
        <family val="2"/>
        <scheme val="minor"/>
      </rPr>
      <t>ID.BE-2</t>
    </r>
    <r>
      <rPr>
        <sz val="12"/>
        <color theme="1"/>
        <rFont val="Calibri"/>
        <family val="2"/>
        <scheme val="minor"/>
      </rPr>
      <t>: The organization’s place in critical infrastructure and its industry sector is identified and communicated</t>
    </r>
  </si>
  <si>
    <r>
      <rPr>
        <b/>
        <sz val="12"/>
        <color theme="1"/>
        <rFont val="Calibri"/>
        <family val="2"/>
        <scheme val="minor"/>
      </rPr>
      <t>ID.BE-3</t>
    </r>
    <r>
      <rPr>
        <sz val="12"/>
        <color theme="1"/>
        <rFont val="Calibri"/>
        <family val="2"/>
        <scheme val="minor"/>
      </rPr>
      <t>: Priorities for organizational mission, objectives, and activities are established and communicated</t>
    </r>
  </si>
  <si>
    <r>
      <rPr>
        <b/>
        <sz val="12"/>
        <color theme="1"/>
        <rFont val="Calibri"/>
        <family val="2"/>
        <scheme val="minor"/>
      </rPr>
      <t>ID.BE-4</t>
    </r>
    <r>
      <rPr>
        <sz val="12"/>
        <color theme="1"/>
        <rFont val="Calibri"/>
        <family val="2"/>
        <scheme val="minor"/>
      </rPr>
      <t>: Dependencies and critical functions for delivery of critical services are established</t>
    </r>
  </si>
  <si>
    <r>
      <rPr>
        <b/>
        <sz val="12"/>
        <color theme="1"/>
        <rFont val="Calibri"/>
        <family val="2"/>
        <scheme val="minor"/>
      </rPr>
      <t>ID.BE-5</t>
    </r>
    <r>
      <rPr>
        <sz val="12"/>
        <color theme="1"/>
        <rFont val="Calibri"/>
        <family val="2"/>
        <scheme val="minor"/>
      </rPr>
      <t>: Resilience requirements to support delivery of critical services are established for all operating states (e.g. under duress/attack, during recovery, normal operations)</t>
    </r>
  </si>
  <si>
    <r>
      <rPr>
        <b/>
        <sz val="12"/>
        <color theme="1"/>
        <rFont val="Calibri"/>
        <family val="2"/>
        <scheme val="minor"/>
      </rPr>
      <t>ID.GV-1</t>
    </r>
    <r>
      <rPr>
        <sz val="12"/>
        <color theme="1"/>
        <rFont val="Calibri"/>
        <family val="2"/>
        <scheme val="minor"/>
      </rPr>
      <t>: Organizational cybersecurity policy is established and communicated</t>
    </r>
  </si>
  <si>
    <r>
      <rPr>
        <b/>
        <sz val="12"/>
        <color theme="1"/>
        <rFont val="Calibri"/>
        <family val="2"/>
        <scheme val="minor"/>
      </rPr>
      <t>ID.GV-2</t>
    </r>
    <r>
      <rPr>
        <sz val="12"/>
        <color theme="1"/>
        <rFont val="Calibri"/>
        <family val="2"/>
        <scheme val="minor"/>
      </rPr>
      <t>: Cybersecurity roles and responsibilities are coordinated and aligned with internal roles and external partners</t>
    </r>
  </si>
  <si>
    <r>
      <rPr>
        <b/>
        <sz val="12"/>
        <color theme="1"/>
        <rFont val="Calibri"/>
        <family val="2"/>
        <scheme val="minor"/>
      </rPr>
      <t>ID.GV-3</t>
    </r>
    <r>
      <rPr>
        <sz val="12"/>
        <color theme="1"/>
        <rFont val="Calibri"/>
        <family val="2"/>
        <scheme val="minor"/>
      </rPr>
      <t>: Legal and regulatory requirements regarding cybersecurity, including privacy and civil liberties obligations, are understood and managed</t>
    </r>
  </si>
  <si>
    <r>
      <rPr>
        <b/>
        <sz val="12"/>
        <color theme="1"/>
        <rFont val="Calibri"/>
        <family val="2"/>
        <scheme val="minor"/>
      </rPr>
      <t>ID.GV-4</t>
    </r>
    <r>
      <rPr>
        <sz val="12"/>
        <color theme="1"/>
        <rFont val="Calibri"/>
        <family val="2"/>
        <scheme val="minor"/>
      </rPr>
      <t>: Governance and risk management processes address cybersecurity risks</t>
    </r>
  </si>
  <si>
    <r>
      <rPr>
        <b/>
        <sz val="12"/>
        <color theme="1"/>
        <rFont val="Calibri"/>
        <family val="2"/>
        <scheme val="minor"/>
      </rPr>
      <t>ID.RA-1</t>
    </r>
    <r>
      <rPr>
        <sz val="12"/>
        <color theme="1"/>
        <rFont val="Calibri"/>
        <family val="2"/>
        <scheme val="minor"/>
      </rPr>
      <t>: Asset vulnerabilities are identified and documented</t>
    </r>
  </si>
  <si>
    <r>
      <rPr>
        <b/>
        <sz val="12"/>
        <color theme="1"/>
        <rFont val="Calibri"/>
        <family val="2"/>
        <scheme val="minor"/>
      </rPr>
      <t>ID.RA-2</t>
    </r>
    <r>
      <rPr>
        <sz val="12"/>
        <color theme="1"/>
        <rFont val="Calibri"/>
        <family val="2"/>
        <scheme val="minor"/>
      </rPr>
      <t>: Cyber threat intelligence is received from information sharing forums and sources</t>
    </r>
  </si>
  <si>
    <r>
      <rPr>
        <b/>
        <sz val="12"/>
        <color theme="1"/>
        <rFont val="Calibri"/>
        <family val="2"/>
        <scheme val="minor"/>
      </rPr>
      <t>ID.RA-3</t>
    </r>
    <r>
      <rPr>
        <sz val="12"/>
        <color theme="1"/>
        <rFont val="Calibri"/>
        <family val="2"/>
        <scheme val="minor"/>
      </rPr>
      <t>: Threats, both internal and external, are identified and documented</t>
    </r>
  </si>
  <si>
    <r>
      <rPr>
        <b/>
        <sz val="12"/>
        <color theme="1"/>
        <rFont val="Calibri"/>
        <family val="2"/>
        <scheme val="minor"/>
      </rPr>
      <t>ID.RA-4</t>
    </r>
    <r>
      <rPr>
        <sz val="12"/>
        <color theme="1"/>
        <rFont val="Calibri"/>
        <family val="2"/>
        <scheme val="minor"/>
      </rPr>
      <t>: Potential business impacts and likelihoods are identified</t>
    </r>
  </si>
  <si>
    <r>
      <rPr>
        <b/>
        <sz val="12"/>
        <color theme="1"/>
        <rFont val="Calibri"/>
        <family val="2"/>
        <scheme val="minor"/>
      </rPr>
      <t>ID.RA-5</t>
    </r>
    <r>
      <rPr>
        <sz val="12"/>
        <color theme="1"/>
        <rFont val="Calibri"/>
        <family val="2"/>
        <scheme val="minor"/>
      </rPr>
      <t>: Threats, vulnerabilities, likelihoods, and impacts are used to determine risk</t>
    </r>
  </si>
  <si>
    <r>
      <rPr>
        <b/>
        <sz val="12"/>
        <color theme="1"/>
        <rFont val="Calibri"/>
        <family val="2"/>
        <scheme val="minor"/>
      </rPr>
      <t>ID.RA-6</t>
    </r>
    <r>
      <rPr>
        <sz val="12"/>
        <color theme="1"/>
        <rFont val="Calibri"/>
        <family val="2"/>
        <scheme val="minor"/>
      </rPr>
      <t>: Risk responses are identified and prioritized</t>
    </r>
  </si>
  <si>
    <r>
      <rPr>
        <b/>
        <sz val="12"/>
        <color theme="1"/>
        <rFont val="Calibri"/>
        <family val="2"/>
        <scheme val="minor"/>
      </rPr>
      <t>ID.RM-1</t>
    </r>
    <r>
      <rPr>
        <sz val="12"/>
        <color theme="1"/>
        <rFont val="Calibri"/>
        <family val="2"/>
        <scheme val="minor"/>
      </rPr>
      <t>: Risk management processes are established, managed, and agreed to by organizational stakeholders</t>
    </r>
  </si>
  <si>
    <r>
      <rPr>
        <b/>
        <sz val="12"/>
        <color theme="1"/>
        <rFont val="Calibri"/>
        <family val="2"/>
        <scheme val="minor"/>
      </rPr>
      <t>ID.RM-2</t>
    </r>
    <r>
      <rPr>
        <sz val="12"/>
        <color theme="1"/>
        <rFont val="Calibri"/>
        <family val="2"/>
        <scheme val="minor"/>
      </rPr>
      <t>: Organizational risk tolerance is determined and clearly expressed</t>
    </r>
  </si>
  <si>
    <r>
      <rPr>
        <b/>
        <sz val="12"/>
        <color theme="1"/>
        <rFont val="Calibri"/>
        <family val="2"/>
        <scheme val="minor"/>
      </rPr>
      <t>ID.RM-3</t>
    </r>
    <r>
      <rPr>
        <sz val="12"/>
        <color theme="1"/>
        <rFont val="Calibri"/>
        <family val="2"/>
        <scheme val="minor"/>
      </rPr>
      <t>: The organization’s determination of risk tolerance is informed by its role in critical infrastructure and sector specific risk analysis</t>
    </r>
  </si>
  <si>
    <r>
      <rPr>
        <b/>
        <sz val="12"/>
        <color theme="1"/>
        <rFont val="Calibri"/>
        <family val="2"/>
        <scheme val="minor"/>
      </rPr>
      <t>ID.SC-1</t>
    </r>
    <r>
      <rPr>
        <sz val="12"/>
        <color theme="1"/>
        <rFont val="Calibri"/>
        <family val="2"/>
        <scheme val="minor"/>
      </rPr>
      <t>: Cyber supply chain risk management processes are identified, established, assessed, managed, and agreed to by organizational stakeholders</t>
    </r>
  </si>
  <si>
    <r>
      <rPr>
        <b/>
        <sz val="12"/>
        <color theme="1"/>
        <rFont val="Calibri"/>
        <family val="2"/>
        <scheme val="minor"/>
      </rPr>
      <t>ID.SC-2</t>
    </r>
    <r>
      <rPr>
        <sz val="12"/>
        <color theme="1"/>
        <rFont val="Calibri"/>
        <family val="2"/>
        <scheme val="minor"/>
      </rPr>
      <t xml:space="preserve">: Suppliers and third party partners of information systems, components, and services are identified, prioritized, and assessed using a cyber supply chain risk assessment process </t>
    </r>
  </si>
  <si>
    <r>
      <rPr>
        <b/>
        <sz val="12"/>
        <color theme="1"/>
        <rFont val="Calibri"/>
        <family val="2"/>
        <scheme val="minor"/>
      </rPr>
      <t>ID.SC-3</t>
    </r>
    <r>
      <rPr>
        <sz val="12"/>
        <color theme="1"/>
        <rFont val="Calibri"/>
        <family val="2"/>
        <scheme val="minor"/>
      </rPr>
      <t>: Contracts with suppliers and third-party partners are used to implement appropriate measures designed to meet the objectives of an organization’s cybersecurity program and Cyber Supply Chain Risk Management Plan.</t>
    </r>
  </si>
  <si>
    <r>
      <rPr>
        <b/>
        <sz val="12"/>
        <color theme="1"/>
        <rFont val="Calibri"/>
        <family val="2"/>
        <scheme val="minor"/>
      </rPr>
      <t>ID.SC-4</t>
    </r>
    <r>
      <rPr>
        <sz val="12"/>
        <color theme="1"/>
        <rFont val="Calibri"/>
        <family val="2"/>
        <scheme val="minor"/>
      </rPr>
      <t>: Suppliers and third-party partners are routinely assessed using audits, test results, or other forms of evaluations to confirm they are meeting their contractual obligations.</t>
    </r>
  </si>
  <si>
    <r>
      <rPr>
        <b/>
        <sz val="12"/>
        <color theme="1"/>
        <rFont val="Calibri"/>
        <family val="2"/>
        <scheme val="minor"/>
      </rPr>
      <t>ID.SC-5</t>
    </r>
    <r>
      <rPr>
        <sz val="12"/>
        <color theme="1"/>
        <rFont val="Calibri"/>
        <family val="2"/>
        <scheme val="minor"/>
      </rPr>
      <t>: Response and recovery planning and testing are conducted with suppliers and third-party providers</t>
    </r>
  </si>
  <si>
    <t>PR</t>
  </si>
  <si>
    <r>
      <rPr>
        <b/>
        <sz val="12"/>
        <color theme="1"/>
        <rFont val="Calibri"/>
        <family val="2"/>
        <scheme val="minor"/>
      </rPr>
      <t>Identity Management, Authentication and Access Control (PR.AC)</t>
    </r>
    <r>
      <rPr>
        <sz val="12"/>
        <color theme="1"/>
        <rFont val="Calibri"/>
        <family val="2"/>
        <scheme val="minor"/>
      </rPr>
      <t>: Access to physical and logical assets and associated facilities is limited to authorized users, processes, and devices, and is managed consistent with the assessed risk of unauthorized access to authorized activities and transactions.</t>
    </r>
  </si>
  <si>
    <r>
      <rPr>
        <b/>
        <sz val="12"/>
        <color theme="1"/>
        <rFont val="Calibri"/>
        <family val="2"/>
        <scheme val="minor"/>
      </rPr>
      <t>Awareness and Training (PR.AT)</t>
    </r>
    <r>
      <rPr>
        <sz val="12"/>
        <color theme="1"/>
        <rFont val="Calibri"/>
        <family val="2"/>
        <scheme val="minor"/>
      </rPr>
      <t>: The organization’s personnel and partners are provided cybersecurity awareness education and are trained to perform their cybersecurity-related duties and responsibilities consistent with related policies, procedures, and agreements.</t>
    </r>
  </si>
  <si>
    <r>
      <rPr>
        <b/>
        <sz val="12"/>
        <color theme="1"/>
        <rFont val="Calibri"/>
        <family val="2"/>
        <scheme val="minor"/>
      </rPr>
      <t>Data Security (PR.DS)</t>
    </r>
    <r>
      <rPr>
        <sz val="12"/>
        <color theme="1"/>
        <rFont val="Calibri"/>
        <family val="2"/>
        <scheme val="minor"/>
      </rPr>
      <t>: Information and records (data) are managed consistent with the organization’s risk strategy to protect the confidentiality, integrity, and availability of information.</t>
    </r>
  </si>
  <si>
    <r>
      <rPr>
        <b/>
        <sz val="12"/>
        <color theme="1"/>
        <rFont val="Calibri"/>
        <family val="2"/>
        <scheme val="minor"/>
      </rPr>
      <t>Information Protection Processes and Procedures (PR.IP)</t>
    </r>
    <r>
      <rPr>
        <sz val="12"/>
        <color theme="1"/>
        <rFont val="Calibri"/>
        <family val="2"/>
        <scheme val="minor"/>
      </rPr>
      <t>: Security policies (that address purpose, scope, roles, responsibilities, management commitment, and coordination among organizational entities), processes, and procedures are maintained and used to manage protection of information systems and assets.</t>
    </r>
  </si>
  <si>
    <r>
      <rPr>
        <b/>
        <sz val="12"/>
        <color theme="1"/>
        <rFont val="Calibri"/>
        <family val="2"/>
        <scheme val="minor"/>
      </rPr>
      <t>Maintenance (PR.MA)</t>
    </r>
    <r>
      <rPr>
        <sz val="12"/>
        <color theme="1"/>
        <rFont val="Calibri"/>
        <family val="2"/>
        <scheme val="minor"/>
      </rPr>
      <t>: Maintenance and repairs of industrial control and information system components are performed consistent with policies and procedures.</t>
    </r>
  </si>
  <si>
    <r>
      <rPr>
        <b/>
        <sz val="12"/>
        <color theme="1"/>
        <rFont val="Calibri"/>
        <family val="2"/>
        <scheme val="minor"/>
      </rPr>
      <t>Protective Technology (PR.PT)</t>
    </r>
    <r>
      <rPr>
        <sz val="12"/>
        <color theme="1"/>
        <rFont val="Calibri"/>
        <family val="2"/>
        <scheme val="minor"/>
      </rPr>
      <t>: Technical security solutions are managed to ensure the security and resilience of systems and assets, consistent with related policies, procedures, and agreements.</t>
    </r>
  </si>
  <si>
    <r>
      <rPr>
        <b/>
        <sz val="12"/>
        <color theme="1"/>
        <rFont val="Calibri"/>
        <family val="2"/>
        <scheme val="minor"/>
      </rPr>
      <t>PR.AC-1</t>
    </r>
    <r>
      <rPr>
        <sz val="12"/>
        <color theme="1"/>
        <rFont val="Calibri"/>
        <family val="2"/>
        <scheme val="minor"/>
      </rPr>
      <t>: Identities and credentials are issued, managed, verified, revoked, and audited for authorized devices, users and processes</t>
    </r>
  </si>
  <si>
    <r>
      <rPr>
        <b/>
        <sz val="12"/>
        <color theme="1"/>
        <rFont val="Calibri"/>
        <family val="2"/>
        <scheme val="minor"/>
      </rPr>
      <t>PR.AC-2</t>
    </r>
    <r>
      <rPr>
        <sz val="12"/>
        <color theme="1"/>
        <rFont val="Calibri"/>
        <family val="2"/>
        <scheme val="minor"/>
      </rPr>
      <t>: Physical access to assets is managed and protected</t>
    </r>
  </si>
  <si>
    <r>
      <rPr>
        <b/>
        <sz val="12"/>
        <color theme="1"/>
        <rFont val="Calibri"/>
        <family val="2"/>
        <scheme val="minor"/>
      </rPr>
      <t>PR.AC-3</t>
    </r>
    <r>
      <rPr>
        <sz val="12"/>
        <color theme="1"/>
        <rFont val="Calibri"/>
        <family val="2"/>
        <scheme val="minor"/>
      </rPr>
      <t>: Remote access is managed</t>
    </r>
  </si>
  <si>
    <r>
      <rPr>
        <b/>
        <sz val="12"/>
        <color theme="1"/>
        <rFont val="Calibri"/>
        <family val="2"/>
        <scheme val="minor"/>
      </rPr>
      <t>PR.AC-4</t>
    </r>
    <r>
      <rPr>
        <sz val="12"/>
        <color theme="1"/>
        <rFont val="Calibri"/>
        <family val="2"/>
        <scheme val="minor"/>
      </rPr>
      <t>: Access permissions and authorizations are managed, incorporating the principles of least privilege and separation of duties</t>
    </r>
  </si>
  <si>
    <r>
      <rPr>
        <b/>
        <sz val="12"/>
        <color theme="1"/>
        <rFont val="Calibri"/>
        <family val="2"/>
        <scheme val="minor"/>
      </rPr>
      <t>PR.AC-5</t>
    </r>
    <r>
      <rPr>
        <sz val="12"/>
        <color theme="1"/>
        <rFont val="Calibri"/>
        <family val="2"/>
        <scheme val="minor"/>
      </rPr>
      <t>: Network integrity is protected (e.g., network segregation, network segmentation)</t>
    </r>
  </si>
  <si>
    <r>
      <rPr>
        <b/>
        <sz val="12"/>
        <color theme="1"/>
        <rFont val="Calibri"/>
        <family val="2"/>
        <scheme val="minor"/>
      </rPr>
      <t>PR.AC-6</t>
    </r>
    <r>
      <rPr>
        <sz val="12"/>
        <color theme="1"/>
        <rFont val="Calibri"/>
        <family val="2"/>
        <scheme val="minor"/>
      </rPr>
      <t>: Identities are proofed and bound to credentials and asserted in interactions</t>
    </r>
  </si>
  <si>
    <r>
      <rPr>
        <b/>
        <sz val="12"/>
        <color theme="1"/>
        <rFont val="Calibri"/>
        <family val="2"/>
        <scheme val="minor"/>
      </rPr>
      <t>PR.AC-7</t>
    </r>
    <r>
      <rPr>
        <sz val="12"/>
        <color theme="1"/>
        <rFont val="Calibri"/>
        <family val="2"/>
        <scheme val="minor"/>
      </rPr>
      <t>: Users, devices, and other assets are authenticated (e.g., single-factor, multi-factor) commensurate with the risk of the transaction (e.g., individuals’ security and privacy risks and other organizational risks)</t>
    </r>
  </si>
  <si>
    <r>
      <rPr>
        <b/>
        <sz val="12"/>
        <color theme="1"/>
        <rFont val="Calibri"/>
        <family val="2"/>
        <scheme val="minor"/>
      </rPr>
      <t>PR.AT-1</t>
    </r>
    <r>
      <rPr>
        <sz val="12"/>
        <color theme="1"/>
        <rFont val="Calibri"/>
        <family val="2"/>
        <scheme val="minor"/>
      </rPr>
      <t xml:space="preserve">: All users are informed and trained </t>
    </r>
  </si>
  <si>
    <r>
      <rPr>
        <b/>
        <sz val="12"/>
        <color theme="1"/>
        <rFont val="Calibri"/>
        <family val="2"/>
        <scheme val="minor"/>
      </rPr>
      <t>PR.AT-2</t>
    </r>
    <r>
      <rPr>
        <sz val="12"/>
        <color theme="1"/>
        <rFont val="Calibri"/>
        <family val="2"/>
        <scheme val="minor"/>
      </rPr>
      <t xml:space="preserve">: Privileged users understand their roles and responsibilities </t>
    </r>
  </si>
  <si>
    <r>
      <rPr>
        <b/>
        <sz val="12"/>
        <color theme="1"/>
        <rFont val="Calibri"/>
        <family val="2"/>
        <scheme val="minor"/>
      </rPr>
      <t>PR.AT-3</t>
    </r>
    <r>
      <rPr>
        <sz val="12"/>
        <color theme="1"/>
        <rFont val="Calibri"/>
        <family val="2"/>
        <scheme val="minor"/>
      </rPr>
      <t xml:space="preserve">: Third-party stakeholders (e.g., suppliers, customers, partners) understand their roles and responsibilities </t>
    </r>
  </si>
  <si>
    <r>
      <rPr>
        <b/>
        <sz val="12"/>
        <color theme="1"/>
        <rFont val="Calibri"/>
        <family val="2"/>
        <scheme val="minor"/>
      </rPr>
      <t>PR.AT-4</t>
    </r>
    <r>
      <rPr>
        <sz val="12"/>
        <color theme="1"/>
        <rFont val="Calibri"/>
        <family val="2"/>
        <scheme val="minor"/>
      </rPr>
      <t xml:space="preserve">: Senior executives understand their roles and responsibilities </t>
    </r>
  </si>
  <si>
    <r>
      <rPr>
        <b/>
        <sz val="12"/>
        <color theme="1"/>
        <rFont val="Calibri"/>
        <family val="2"/>
        <scheme val="minor"/>
      </rPr>
      <t>PR.AT-5</t>
    </r>
    <r>
      <rPr>
        <sz val="12"/>
        <color theme="1"/>
        <rFont val="Calibri"/>
        <family val="2"/>
        <scheme val="minor"/>
      </rPr>
      <t xml:space="preserve">: Physical and cybersecurity personnel understand their roles and responsibilities </t>
    </r>
  </si>
  <si>
    <r>
      <rPr>
        <b/>
        <sz val="12"/>
        <color theme="1"/>
        <rFont val="Calibri"/>
        <family val="2"/>
        <scheme val="minor"/>
      </rPr>
      <t>PR.DS-1</t>
    </r>
    <r>
      <rPr>
        <sz val="12"/>
        <color theme="1"/>
        <rFont val="Calibri"/>
        <family val="2"/>
        <scheme val="minor"/>
      </rPr>
      <t>: Data-at-rest is protected</t>
    </r>
  </si>
  <si>
    <r>
      <rPr>
        <b/>
        <sz val="12"/>
        <color theme="1"/>
        <rFont val="Calibri"/>
        <family val="2"/>
        <scheme val="minor"/>
      </rPr>
      <t>PR.DS-2</t>
    </r>
    <r>
      <rPr>
        <sz val="12"/>
        <color theme="1"/>
        <rFont val="Calibri"/>
        <family val="2"/>
        <scheme val="minor"/>
      </rPr>
      <t>: Data-in-transit is protected</t>
    </r>
  </si>
  <si>
    <r>
      <rPr>
        <b/>
        <sz val="12"/>
        <color theme="1"/>
        <rFont val="Calibri"/>
        <family val="2"/>
        <scheme val="minor"/>
      </rPr>
      <t>PR.DS-3</t>
    </r>
    <r>
      <rPr>
        <sz val="12"/>
        <color theme="1"/>
        <rFont val="Calibri"/>
        <family val="2"/>
        <scheme val="minor"/>
      </rPr>
      <t>: Assets are formally managed throughout removal, transfers, and disposition</t>
    </r>
  </si>
  <si>
    <r>
      <rPr>
        <b/>
        <sz val="12"/>
        <color theme="1"/>
        <rFont val="Calibri"/>
        <family val="2"/>
        <scheme val="minor"/>
      </rPr>
      <t>PR.DS-4</t>
    </r>
    <r>
      <rPr>
        <sz val="12"/>
        <color theme="1"/>
        <rFont val="Calibri"/>
        <family val="2"/>
        <scheme val="minor"/>
      </rPr>
      <t>: Adequate capacity to ensure availability is maintained</t>
    </r>
  </si>
  <si>
    <r>
      <rPr>
        <b/>
        <sz val="12"/>
        <color theme="1"/>
        <rFont val="Calibri"/>
        <family val="2"/>
        <scheme val="minor"/>
      </rPr>
      <t>PR.DS-5</t>
    </r>
    <r>
      <rPr>
        <sz val="12"/>
        <color theme="1"/>
        <rFont val="Calibri"/>
        <family val="2"/>
        <scheme val="minor"/>
      </rPr>
      <t>: Protections against data leaks are implemented</t>
    </r>
  </si>
  <si>
    <r>
      <rPr>
        <b/>
        <sz val="12"/>
        <color theme="1"/>
        <rFont val="Calibri"/>
        <family val="2"/>
        <scheme val="minor"/>
      </rPr>
      <t>PR.DS-6</t>
    </r>
    <r>
      <rPr>
        <sz val="12"/>
        <color theme="1"/>
        <rFont val="Calibri"/>
        <family val="2"/>
        <scheme val="minor"/>
      </rPr>
      <t>: Integrity checking mechanisms are used to verify software, firmware, and information integrity</t>
    </r>
  </si>
  <si>
    <r>
      <rPr>
        <b/>
        <sz val="12"/>
        <color theme="1"/>
        <rFont val="Calibri"/>
        <family val="2"/>
        <scheme val="minor"/>
      </rPr>
      <t>PR.DS-7</t>
    </r>
    <r>
      <rPr>
        <sz val="12"/>
        <color theme="1"/>
        <rFont val="Calibri"/>
        <family val="2"/>
        <scheme val="minor"/>
      </rPr>
      <t>: The development and testing environment(s) are separate from the production environment</t>
    </r>
  </si>
  <si>
    <r>
      <rPr>
        <b/>
        <sz val="12"/>
        <color theme="1"/>
        <rFont val="Calibri"/>
        <family val="2"/>
        <scheme val="minor"/>
      </rPr>
      <t>PR.DS-8</t>
    </r>
    <r>
      <rPr>
        <sz val="12"/>
        <color theme="1"/>
        <rFont val="Calibri"/>
        <family val="2"/>
        <scheme val="minor"/>
      </rPr>
      <t>: Integrity checking mechanisms are used to verify hardware integrity</t>
    </r>
  </si>
  <si>
    <r>
      <rPr>
        <b/>
        <sz val="12"/>
        <color theme="1"/>
        <rFont val="Calibri"/>
        <family val="2"/>
        <scheme val="minor"/>
      </rPr>
      <t>PR.IP-1</t>
    </r>
    <r>
      <rPr>
        <sz val="12"/>
        <color theme="1"/>
        <rFont val="Calibri"/>
        <family val="2"/>
        <scheme val="minor"/>
      </rPr>
      <t>: A baseline configuration of information technology/industrial control systems is created and maintained incorporating security principles (e.g. concept of least functionality)</t>
    </r>
  </si>
  <si>
    <r>
      <rPr>
        <b/>
        <sz val="12"/>
        <color theme="1"/>
        <rFont val="Calibri"/>
        <family val="2"/>
        <scheme val="minor"/>
      </rPr>
      <t>PR.IP-2</t>
    </r>
    <r>
      <rPr>
        <sz val="12"/>
        <color theme="1"/>
        <rFont val="Calibri"/>
        <family val="2"/>
        <scheme val="minor"/>
      </rPr>
      <t>: A System Development Life Cycle to manage systems is implemented</t>
    </r>
  </si>
  <si>
    <r>
      <rPr>
        <b/>
        <sz val="12"/>
        <color theme="1"/>
        <rFont val="Calibri"/>
        <family val="2"/>
        <scheme val="minor"/>
      </rPr>
      <t>PR.IP-3</t>
    </r>
    <r>
      <rPr>
        <sz val="12"/>
        <color theme="1"/>
        <rFont val="Calibri"/>
        <family val="2"/>
        <scheme val="minor"/>
      </rPr>
      <t>: Configuration change control processes are in place</t>
    </r>
  </si>
  <si>
    <r>
      <rPr>
        <b/>
        <sz val="12"/>
        <color theme="1"/>
        <rFont val="Calibri"/>
        <family val="2"/>
        <scheme val="minor"/>
      </rPr>
      <t>PR.IP-4</t>
    </r>
    <r>
      <rPr>
        <sz val="12"/>
        <color theme="1"/>
        <rFont val="Calibri"/>
        <family val="2"/>
        <scheme val="minor"/>
      </rPr>
      <t xml:space="preserve">: Backups of information are conducted, maintained, and tested </t>
    </r>
  </si>
  <si>
    <r>
      <rPr>
        <b/>
        <sz val="12"/>
        <color theme="1"/>
        <rFont val="Calibri"/>
        <family val="2"/>
        <scheme val="minor"/>
      </rPr>
      <t>PR.IP-5</t>
    </r>
    <r>
      <rPr>
        <sz val="12"/>
        <color theme="1"/>
        <rFont val="Calibri"/>
        <family val="2"/>
        <scheme val="minor"/>
      </rPr>
      <t>: Policy and regulations regarding the physical operating environment for organizational assets are met</t>
    </r>
  </si>
  <si>
    <r>
      <rPr>
        <b/>
        <sz val="12"/>
        <color theme="1"/>
        <rFont val="Calibri"/>
        <family val="2"/>
        <scheme val="minor"/>
      </rPr>
      <t>PR.IP-6</t>
    </r>
    <r>
      <rPr>
        <sz val="12"/>
        <color theme="1"/>
        <rFont val="Calibri"/>
        <family val="2"/>
        <scheme val="minor"/>
      </rPr>
      <t>: Data is destroyed according to policy</t>
    </r>
  </si>
  <si>
    <r>
      <rPr>
        <b/>
        <sz val="12"/>
        <color theme="1"/>
        <rFont val="Calibri"/>
        <family val="2"/>
        <scheme val="minor"/>
      </rPr>
      <t>PR.IP-7</t>
    </r>
    <r>
      <rPr>
        <sz val="12"/>
        <color theme="1"/>
        <rFont val="Calibri"/>
        <family val="2"/>
        <scheme val="minor"/>
      </rPr>
      <t>: Protection processes are improved</t>
    </r>
  </si>
  <si>
    <r>
      <rPr>
        <b/>
        <sz val="12"/>
        <color theme="1"/>
        <rFont val="Calibri"/>
        <family val="2"/>
        <scheme val="minor"/>
      </rPr>
      <t>PR.IP-8</t>
    </r>
    <r>
      <rPr>
        <sz val="12"/>
        <color theme="1"/>
        <rFont val="Calibri"/>
        <family val="2"/>
        <scheme val="minor"/>
      </rPr>
      <t xml:space="preserve">: Effectiveness of protection technologies is shared </t>
    </r>
  </si>
  <si>
    <r>
      <rPr>
        <b/>
        <sz val="12"/>
        <color theme="1"/>
        <rFont val="Calibri"/>
        <family val="2"/>
        <scheme val="minor"/>
      </rPr>
      <t>PR.IP-9</t>
    </r>
    <r>
      <rPr>
        <sz val="12"/>
        <color theme="1"/>
        <rFont val="Calibri"/>
        <family val="2"/>
        <scheme val="minor"/>
      </rPr>
      <t>: Response plans (Incident Response and Business Continuity) and recovery plans (Incident Recovery and Disaster Recovery) are in place and managed</t>
    </r>
  </si>
  <si>
    <r>
      <rPr>
        <b/>
        <sz val="12"/>
        <color theme="1"/>
        <rFont val="Calibri"/>
        <family val="2"/>
        <scheme val="minor"/>
      </rPr>
      <t>PR.IP-10</t>
    </r>
    <r>
      <rPr>
        <sz val="12"/>
        <color theme="1"/>
        <rFont val="Calibri"/>
        <family val="2"/>
        <scheme val="minor"/>
      </rPr>
      <t>: Response and recovery plans are tested</t>
    </r>
  </si>
  <si>
    <r>
      <rPr>
        <b/>
        <sz val="12"/>
        <color theme="1"/>
        <rFont val="Calibri"/>
        <family val="2"/>
        <scheme val="minor"/>
      </rPr>
      <t>PR.IP-11</t>
    </r>
    <r>
      <rPr>
        <sz val="12"/>
        <color theme="1"/>
        <rFont val="Calibri"/>
        <family val="2"/>
        <scheme val="minor"/>
      </rPr>
      <t>: Cybersecurity is included in human resources practices (e.g., deprovisioning, personnel screening)</t>
    </r>
  </si>
  <si>
    <r>
      <rPr>
        <b/>
        <sz val="12"/>
        <color theme="1"/>
        <rFont val="Calibri"/>
        <family val="2"/>
        <scheme val="minor"/>
      </rPr>
      <t>PR.IP-12</t>
    </r>
    <r>
      <rPr>
        <sz val="12"/>
        <color theme="1"/>
        <rFont val="Calibri"/>
        <family val="2"/>
        <scheme val="minor"/>
      </rPr>
      <t>: A vulnerability management plan is developed and implemented</t>
    </r>
  </si>
  <si>
    <r>
      <rPr>
        <b/>
        <sz val="12"/>
        <color theme="1"/>
        <rFont val="Calibri"/>
        <family val="2"/>
        <scheme val="minor"/>
      </rPr>
      <t>PR.MA-1</t>
    </r>
    <r>
      <rPr>
        <sz val="12"/>
        <color theme="1"/>
        <rFont val="Calibri"/>
        <family val="2"/>
        <scheme val="minor"/>
      </rPr>
      <t>: Maintenance and repair of organizational assets are performed and logged, with approved and controlled tools</t>
    </r>
  </si>
  <si>
    <r>
      <rPr>
        <b/>
        <sz val="12"/>
        <color theme="1"/>
        <rFont val="Calibri"/>
        <family val="2"/>
        <scheme val="minor"/>
      </rPr>
      <t>PR.MA-2</t>
    </r>
    <r>
      <rPr>
        <sz val="12"/>
        <color theme="1"/>
        <rFont val="Calibri"/>
        <family val="2"/>
        <scheme val="minor"/>
      </rPr>
      <t>: Remote maintenance of organizational assets is approved, logged, and performed in a manner that prevents unauthorized access</t>
    </r>
  </si>
  <si>
    <r>
      <rPr>
        <b/>
        <sz val="12"/>
        <color theme="1"/>
        <rFont val="Calibri"/>
        <family val="2"/>
        <scheme val="minor"/>
      </rPr>
      <t>PR.PT-1</t>
    </r>
    <r>
      <rPr>
        <sz val="12"/>
        <color theme="1"/>
        <rFont val="Calibri"/>
        <family val="2"/>
        <scheme val="minor"/>
      </rPr>
      <t>: Audit/log records are determined, documented, implemented, and reviewed in accordance with policy</t>
    </r>
  </si>
  <si>
    <r>
      <rPr>
        <b/>
        <sz val="12"/>
        <color theme="1"/>
        <rFont val="Calibri"/>
        <family val="2"/>
        <scheme val="minor"/>
      </rPr>
      <t>PR.PT-2</t>
    </r>
    <r>
      <rPr>
        <sz val="12"/>
        <color theme="1"/>
        <rFont val="Calibri"/>
        <family val="2"/>
        <scheme val="minor"/>
      </rPr>
      <t>: Removable media is protected and its use restricted according to policy</t>
    </r>
  </si>
  <si>
    <r>
      <rPr>
        <b/>
        <sz val="12"/>
        <color theme="1"/>
        <rFont val="Calibri"/>
        <family val="2"/>
        <scheme val="minor"/>
      </rPr>
      <t>PR.PT-3</t>
    </r>
    <r>
      <rPr>
        <sz val="12"/>
        <color theme="1"/>
        <rFont val="Calibri"/>
        <family val="2"/>
        <scheme val="minor"/>
      </rPr>
      <t>: The principle of least functionality is incorporated by configuring systems to provide only essential capabilities</t>
    </r>
  </si>
  <si>
    <r>
      <rPr>
        <b/>
        <sz val="12"/>
        <color theme="1"/>
        <rFont val="Calibri"/>
        <family val="2"/>
        <scheme val="minor"/>
      </rPr>
      <t>PR.PT-4</t>
    </r>
    <r>
      <rPr>
        <sz val="12"/>
        <color theme="1"/>
        <rFont val="Calibri"/>
        <family val="2"/>
        <scheme val="minor"/>
      </rPr>
      <t>: Communications and control networks are protected</t>
    </r>
  </si>
  <si>
    <r>
      <rPr>
        <b/>
        <sz val="12"/>
        <color theme="1"/>
        <rFont val="Calibri"/>
        <family val="2"/>
        <scheme val="minor"/>
      </rPr>
      <t>PR.PT-5</t>
    </r>
    <r>
      <rPr>
        <sz val="12"/>
        <color theme="1"/>
        <rFont val="Calibri"/>
        <family val="2"/>
        <scheme val="minor"/>
      </rPr>
      <t>: Mechanisms (e.g., failsafe, load balancing, hot swap) are implemented to achieve resilience requirements in normal and adverse situations</t>
    </r>
  </si>
  <si>
    <t>DE</t>
  </si>
  <si>
    <r>
      <rPr>
        <b/>
        <sz val="12"/>
        <color theme="1"/>
        <rFont val="Calibri"/>
        <family val="2"/>
        <scheme val="minor"/>
      </rPr>
      <t>Anomalies and Events (DE.AE)</t>
    </r>
    <r>
      <rPr>
        <sz val="12"/>
        <color theme="1"/>
        <rFont val="Calibri"/>
        <family val="2"/>
        <scheme val="minor"/>
      </rPr>
      <t>: Anomalous activity is detected and the potential impact of events is understood.</t>
    </r>
  </si>
  <si>
    <r>
      <rPr>
        <b/>
        <sz val="12"/>
        <color theme="1"/>
        <rFont val="Calibri"/>
        <family val="2"/>
        <scheme val="minor"/>
      </rPr>
      <t>Detection Processes (DE.DP)</t>
    </r>
    <r>
      <rPr>
        <sz val="12"/>
        <color theme="1"/>
        <rFont val="Calibri"/>
        <family val="2"/>
        <scheme val="minor"/>
      </rPr>
      <t>: Detection processes and procedures are maintained and tested to ensure awareness of anomalous events.</t>
    </r>
  </si>
  <si>
    <r>
      <rPr>
        <b/>
        <sz val="12"/>
        <color theme="1"/>
        <rFont val="Calibri"/>
        <family val="2"/>
        <scheme val="minor"/>
      </rPr>
      <t>DE.AE-1</t>
    </r>
    <r>
      <rPr>
        <sz val="12"/>
        <color theme="1"/>
        <rFont val="Calibri"/>
        <family val="2"/>
        <scheme val="minor"/>
      </rPr>
      <t>: A baseline of network operations and expected data flows for users and systems is established and managed</t>
    </r>
  </si>
  <si>
    <r>
      <rPr>
        <b/>
        <sz val="12"/>
        <color theme="1"/>
        <rFont val="Calibri"/>
        <family val="2"/>
        <scheme val="minor"/>
      </rPr>
      <t>DE.AE-2</t>
    </r>
    <r>
      <rPr>
        <sz val="12"/>
        <color theme="1"/>
        <rFont val="Calibri"/>
        <family val="2"/>
        <scheme val="minor"/>
      </rPr>
      <t>: Detected events are analyzed to understand attack targets and methods</t>
    </r>
  </si>
  <si>
    <r>
      <rPr>
        <b/>
        <sz val="12"/>
        <color theme="1"/>
        <rFont val="Calibri"/>
        <family val="2"/>
        <scheme val="minor"/>
      </rPr>
      <t>DE.AE-3</t>
    </r>
    <r>
      <rPr>
        <sz val="12"/>
        <color theme="1"/>
        <rFont val="Calibri"/>
        <family val="2"/>
        <scheme val="minor"/>
      </rPr>
      <t>: Event data are collected and correlated from multiple sources and sensors</t>
    </r>
  </si>
  <si>
    <r>
      <rPr>
        <b/>
        <sz val="12"/>
        <color theme="1"/>
        <rFont val="Calibri"/>
        <family val="2"/>
        <scheme val="minor"/>
      </rPr>
      <t>DE.AE-4</t>
    </r>
    <r>
      <rPr>
        <sz val="12"/>
        <color theme="1"/>
        <rFont val="Calibri"/>
        <family val="2"/>
        <scheme val="minor"/>
      </rPr>
      <t>: Impact of events is determined</t>
    </r>
  </si>
  <si>
    <r>
      <rPr>
        <b/>
        <sz val="12"/>
        <color theme="1"/>
        <rFont val="Calibri"/>
        <family val="2"/>
        <scheme val="minor"/>
      </rPr>
      <t>DE.AE-5</t>
    </r>
    <r>
      <rPr>
        <sz val="12"/>
        <color theme="1"/>
        <rFont val="Calibri"/>
        <family val="2"/>
        <scheme val="minor"/>
      </rPr>
      <t>: Incident alert thresholds are established</t>
    </r>
  </si>
  <si>
    <r>
      <rPr>
        <b/>
        <sz val="12"/>
        <color theme="1"/>
        <rFont val="Calibri"/>
        <family val="2"/>
        <scheme val="minor"/>
      </rPr>
      <t>DE.CM-1</t>
    </r>
    <r>
      <rPr>
        <sz val="12"/>
        <color theme="1"/>
        <rFont val="Calibri"/>
        <family val="2"/>
        <scheme val="minor"/>
      </rPr>
      <t>: The network is monitored to detect potential cybersecurity events</t>
    </r>
  </si>
  <si>
    <r>
      <rPr>
        <b/>
        <sz val="12"/>
        <color theme="1"/>
        <rFont val="Calibri"/>
        <family val="2"/>
        <scheme val="minor"/>
      </rPr>
      <t>DE.CM-2</t>
    </r>
    <r>
      <rPr>
        <sz val="12"/>
        <color theme="1"/>
        <rFont val="Calibri"/>
        <family val="2"/>
        <scheme val="minor"/>
      </rPr>
      <t>: The physical environment is monitored to detect potential cybersecurity events</t>
    </r>
  </si>
  <si>
    <r>
      <rPr>
        <b/>
        <sz val="12"/>
        <color theme="1"/>
        <rFont val="Calibri"/>
        <family val="2"/>
        <scheme val="minor"/>
      </rPr>
      <t>DE.CM-3</t>
    </r>
    <r>
      <rPr>
        <sz val="12"/>
        <color theme="1"/>
        <rFont val="Calibri"/>
        <family val="2"/>
        <scheme val="minor"/>
      </rPr>
      <t>: Personnel activity is monitored to detect potential cybersecurity events</t>
    </r>
  </si>
  <si>
    <r>
      <rPr>
        <b/>
        <sz val="12"/>
        <color theme="1"/>
        <rFont val="Calibri"/>
        <family val="2"/>
        <scheme val="minor"/>
      </rPr>
      <t>DE.CM-4</t>
    </r>
    <r>
      <rPr>
        <sz val="12"/>
        <color theme="1"/>
        <rFont val="Calibri"/>
        <family val="2"/>
        <scheme val="minor"/>
      </rPr>
      <t>: Malicious code is detected</t>
    </r>
  </si>
  <si>
    <r>
      <rPr>
        <b/>
        <sz val="12"/>
        <color theme="1"/>
        <rFont val="Calibri"/>
        <family val="2"/>
        <scheme val="minor"/>
      </rPr>
      <t>DE.CM-5</t>
    </r>
    <r>
      <rPr>
        <sz val="12"/>
        <color theme="1"/>
        <rFont val="Calibri"/>
        <family val="2"/>
        <scheme val="minor"/>
      </rPr>
      <t>: Unauthorized mobile code is detected</t>
    </r>
  </si>
  <si>
    <r>
      <rPr>
        <b/>
        <sz val="12"/>
        <color theme="1"/>
        <rFont val="Calibri"/>
        <family val="2"/>
        <scheme val="minor"/>
      </rPr>
      <t>DE.CM-6</t>
    </r>
    <r>
      <rPr>
        <sz val="12"/>
        <color theme="1"/>
        <rFont val="Calibri"/>
        <family val="2"/>
        <scheme val="minor"/>
      </rPr>
      <t>: External service provider activity is monitored to detect potential cybersecurity events</t>
    </r>
  </si>
  <si>
    <r>
      <rPr>
        <b/>
        <sz val="12"/>
        <color theme="1"/>
        <rFont val="Calibri"/>
        <family val="2"/>
        <scheme val="minor"/>
      </rPr>
      <t>DE.CM-7</t>
    </r>
    <r>
      <rPr>
        <sz val="12"/>
        <color theme="1"/>
        <rFont val="Calibri"/>
        <family val="2"/>
        <scheme val="minor"/>
      </rPr>
      <t>: Monitoring for unauthorized personnel, connections, devices, and software is performed</t>
    </r>
  </si>
  <si>
    <r>
      <rPr>
        <b/>
        <sz val="12"/>
        <color theme="1"/>
        <rFont val="Calibri"/>
        <family val="2"/>
        <scheme val="minor"/>
      </rPr>
      <t>DE.CM-8</t>
    </r>
    <r>
      <rPr>
        <sz val="12"/>
        <color theme="1"/>
        <rFont val="Calibri"/>
        <family val="2"/>
        <scheme val="minor"/>
      </rPr>
      <t>: Vulnerability scans are performed</t>
    </r>
  </si>
  <si>
    <r>
      <rPr>
        <b/>
        <sz val="12"/>
        <color theme="1"/>
        <rFont val="Calibri"/>
        <family val="2"/>
        <scheme val="minor"/>
      </rPr>
      <t>DE.DP-1</t>
    </r>
    <r>
      <rPr>
        <sz val="12"/>
        <color theme="1"/>
        <rFont val="Calibri"/>
        <family val="2"/>
        <scheme val="minor"/>
      </rPr>
      <t>: Roles and responsibilities for detection are well defined to ensure accountability</t>
    </r>
  </si>
  <si>
    <r>
      <rPr>
        <b/>
        <sz val="12"/>
        <color theme="1"/>
        <rFont val="Calibri"/>
        <family val="2"/>
        <scheme val="minor"/>
      </rPr>
      <t>DE.DP-2</t>
    </r>
    <r>
      <rPr>
        <sz val="12"/>
        <color theme="1"/>
        <rFont val="Calibri"/>
        <family val="2"/>
        <scheme val="minor"/>
      </rPr>
      <t>: Detection activities comply with all applicable requirements</t>
    </r>
  </si>
  <si>
    <r>
      <rPr>
        <b/>
        <sz val="12"/>
        <color theme="1"/>
        <rFont val="Calibri"/>
        <family val="2"/>
        <scheme val="minor"/>
      </rPr>
      <t>DE.DP-3</t>
    </r>
    <r>
      <rPr>
        <sz val="12"/>
        <color theme="1"/>
        <rFont val="Calibri"/>
        <family val="2"/>
        <scheme val="minor"/>
      </rPr>
      <t>: Detection processes are tested</t>
    </r>
  </si>
  <si>
    <r>
      <rPr>
        <b/>
        <sz val="12"/>
        <color theme="1"/>
        <rFont val="Calibri"/>
        <family val="2"/>
        <scheme val="minor"/>
      </rPr>
      <t>DE.DP-4</t>
    </r>
    <r>
      <rPr>
        <sz val="12"/>
        <color theme="1"/>
        <rFont val="Calibri"/>
        <family val="2"/>
        <scheme val="minor"/>
      </rPr>
      <t>: Event detection information is communicated</t>
    </r>
  </si>
  <si>
    <r>
      <rPr>
        <b/>
        <sz val="12"/>
        <color theme="1"/>
        <rFont val="Calibri"/>
        <family val="2"/>
        <scheme val="minor"/>
      </rPr>
      <t>DE.DP-5</t>
    </r>
    <r>
      <rPr>
        <sz val="12"/>
        <color theme="1"/>
        <rFont val="Calibri"/>
        <family val="2"/>
        <scheme val="minor"/>
      </rPr>
      <t>: Detection processes are continuously improved</t>
    </r>
  </si>
  <si>
    <t>RS</t>
  </si>
  <si>
    <t>RC</t>
  </si>
  <si>
    <r>
      <rPr>
        <b/>
        <sz val="12"/>
        <color theme="1"/>
        <rFont val="Calibri"/>
        <family val="2"/>
        <scheme val="minor"/>
      </rPr>
      <t>Response Planning (RS.RP)</t>
    </r>
    <r>
      <rPr>
        <sz val="12"/>
        <color theme="1"/>
        <rFont val="Calibri"/>
        <family val="2"/>
        <scheme val="minor"/>
      </rPr>
      <t>: Response processes and procedures are executed and maintained, to ensure response to detected cybersecurity incidents.</t>
    </r>
  </si>
  <si>
    <r>
      <rPr>
        <b/>
        <sz val="12"/>
        <color theme="1"/>
        <rFont val="Calibri"/>
        <family val="2"/>
        <scheme val="minor"/>
      </rPr>
      <t>Communications (RS.CO)</t>
    </r>
    <r>
      <rPr>
        <sz val="12"/>
        <color theme="1"/>
        <rFont val="Calibri"/>
        <family val="2"/>
        <scheme val="minor"/>
      </rPr>
      <t>: Response activities are coordinated with internal and external stakeholders (e.g. external support from law enforcement agencies).</t>
    </r>
  </si>
  <si>
    <r>
      <rPr>
        <b/>
        <sz val="12"/>
        <color theme="1"/>
        <rFont val="Calibri"/>
        <family val="2"/>
        <scheme val="minor"/>
      </rPr>
      <t>Analysis (RS.AN)</t>
    </r>
    <r>
      <rPr>
        <sz val="12"/>
        <color theme="1"/>
        <rFont val="Calibri"/>
        <family val="2"/>
        <scheme val="minor"/>
      </rPr>
      <t>: Analysis is conducted to ensure effective response and support recovery activities.</t>
    </r>
  </si>
  <si>
    <r>
      <rPr>
        <b/>
        <sz val="12"/>
        <color theme="1"/>
        <rFont val="Calibri"/>
        <family val="2"/>
        <scheme val="minor"/>
      </rPr>
      <t>Mitigation (RS.MI)</t>
    </r>
    <r>
      <rPr>
        <sz val="12"/>
        <color theme="1"/>
        <rFont val="Calibri"/>
        <family val="2"/>
        <scheme val="minor"/>
      </rPr>
      <t>: Activities are performed to prevent expansion of an event, mitigate its effects, and resolve the incident.</t>
    </r>
  </si>
  <si>
    <r>
      <rPr>
        <b/>
        <sz val="12"/>
        <color theme="1"/>
        <rFont val="Calibri"/>
        <family val="2"/>
        <scheme val="minor"/>
      </rPr>
      <t>Improvements (RS.IM)</t>
    </r>
    <r>
      <rPr>
        <sz val="12"/>
        <color theme="1"/>
        <rFont val="Calibri"/>
        <family val="2"/>
        <scheme val="minor"/>
      </rPr>
      <t>: Organizational response activities are improved by incorporating lessons learned from current and previous detection/response activities.</t>
    </r>
  </si>
  <si>
    <r>
      <rPr>
        <b/>
        <sz val="12"/>
        <color theme="1"/>
        <rFont val="Calibri"/>
        <family val="2"/>
        <scheme val="minor"/>
      </rPr>
      <t>Recovery Planning (RC.RP)</t>
    </r>
    <r>
      <rPr>
        <sz val="12"/>
        <color theme="1"/>
        <rFont val="Calibri"/>
        <family val="2"/>
        <scheme val="minor"/>
      </rPr>
      <t>: Recovery processes and procedures are executed and maintained to ensure restoration of systems or assets affected by cybersecurity incidents.</t>
    </r>
  </si>
  <si>
    <r>
      <rPr>
        <b/>
        <sz val="12"/>
        <color theme="1"/>
        <rFont val="Calibri"/>
        <family val="2"/>
        <scheme val="minor"/>
      </rPr>
      <t>Improvements (RC.IM)</t>
    </r>
    <r>
      <rPr>
        <sz val="12"/>
        <color theme="1"/>
        <rFont val="Calibri"/>
        <family val="2"/>
        <scheme val="minor"/>
      </rPr>
      <t>: Recovery planning and processes are improved by incorporating lessons learned into future activities.</t>
    </r>
  </si>
  <si>
    <r>
      <rPr>
        <b/>
        <sz val="12"/>
        <color theme="1"/>
        <rFont val="Calibri"/>
        <family val="2"/>
        <scheme val="minor"/>
      </rPr>
      <t>Communications (RC.CO)</t>
    </r>
    <r>
      <rPr>
        <sz val="12"/>
        <color theme="1"/>
        <rFont val="Calibri"/>
        <family val="2"/>
        <scheme val="minor"/>
      </rPr>
      <t>: Restoration activities are coordinated with internal and external parties (e.g.  coordinating centers, Internet Service Providers, owners of attacking systems, victims, other CSIRTs, and vendors).</t>
    </r>
  </si>
  <si>
    <r>
      <rPr>
        <b/>
        <sz val="12"/>
        <color theme="1"/>
        <rFont val="Calibri"/>
        <family val="2"/>
        <scheme val="minor"/>
      </rPr>
      <t>RS.RP-1</t>
    </r>
    <r>
      <rPr>
        <sz val="12"/>
        <color theme="1"/>
        <rFont val="Calibri"/>
        <family val="2"/>
        <scheme val="minor"/>
      </rPr>
      <t>: Response plan is executed during or after an incident</t>
    </r>
  </si>
  <si>
    <r>
      <rPr>
        <b/>
        <sz val="12"/>
        <color theme="1"/>
        <rFont val="Calibri"/>
        <family val="2"/>
        <scheme val="minor"/>
      </rPr>
      <t>RS.CO-1</t>
    </r>
    <r>
      <rPr>
        <sz val="12"/>
        <color theme="1"/>
        <rFont val="Calibri"/>
        <family val="2"/>
        <scheme val="minor"/>
      </rPr>
      <t>: Personnel know their roles and order of operations when a response is needed</t>
    </r>
  </si>
  <si>
    <r>
      <rPr>
        <b/>
        <sz val="12"/>
        <color theme="1"/>
        <rFont val="Calibri"/>
        <family val="2"/>
        <scheme val="minor"/>
      </rPr>
      <t>RS.CO-2</t>
    </r>
    <r>
      <rPr>
        <sz val="12"/>
        <color theme="1"/>
        <rFont val="Calibri"/>
        <family val="2"/>
        <scheme val="minor"/>
      </rPr>
      <t>: Incidents are reported consistent with established criteria</t>
    </r>
  </si>
  <si>
    <r>
      <rPr>
        <b/>
        <sz val="12"/>
        <color theme="1"/>
        <rFont val="Calibri"/>
        <family val="2"/>
        <scheme val="minor"/>
      </rPr>
      <t>RS.CO-3</t>
    </r>
    <r>
      <rPr>
        <sz val="12"/>
        <color theme="1"/>
        <rFont val="Calibri"/>
        <family val="2"/>
        <scheme val="minor"/>
      </rPr>
      <t>: Information is shared consistent with response plans</t>
    </r>
  </si>
  <si>
    <r>
      <rPr>
        <b/>
        <sz val="12"/>
        <color theme="1"/>
        <rFont val="Calibri"/>
        <family val="2"/>
        <scheme val="minor"/>
      </rPr>
      <t>RS.CO-4</t>
    </r>
    <r>
      <rPr>
        <sz val="12"/>
        <color theme="1"/>
        <rFont val="Calibri"/>
        <family val="2"/>
        <scheme val="minor"/>
      </rPr>
      <t>: Coordination with stakeholders occurs consistent with response plans</t>
    </r>
  </si>
  <si>
    <r>
      <rPr>
        <b/>
        <sz val="12"/>
        <color theme="1"/>
        <rFont val="Calibri"/>
        <family val="2"/>
        <scheme val="minor"/>
      </rPr>
      <t>RS.CO-5</t>
    </r>
    <r>
      <rPr>
        <sz val="12"/>
        <color theme="1"/>
        <rFont val="Calibri"/>
        <family val="2"/>
        <scheme val="minor"/>
      </rPr>
      <t xml:space="preserve">: Voluntary information sharing occurs with external stakeholders to achieve broader cybersecurity situational awareness </t>
    </r>
  </si>
  <si>
    <r>
      <rPr>
        <b/>
        <sz val="12"/>
        <color theme="1"/>
        <rFont val="Calibri"/>
        <family val="2"/>
        <scheme val="minor"/>
      </rPr>
      <t>RS.AN-1</t>
    </r>
    <r>
      <rPr>
        <sz val="12"/>
        <color theme="1"/>
        <rFont val="Calibri"/>
        <family val="2"/>
        <scheme val="minor"/>
      </rPr>
      <t>: Notifications from detection systems are investigated </t>
    </r>
  </si>
  <si>
    <r>
      <rPr>
        <b/>
        <sz val="12"/>
        <color theme="1"/>
        <rFont val="Calibri"/>
        <family val="2"/>
        <scheme val="minor"/>
      </rPr>
      <t>RS.AN-2</t>
    </r>
    <r>
      <rPr>
        <sz val="12"/>
        <color theme="1"/>
        <rFont val="Calibri"/>
        <family val="2"/>
        <scheme val="minor"/>
      </rPr>
      <t>: The impact of the incident is understood</t>
    </r>
  </si>
  <si>
    <r>
      <rPr>
        <b/>
        <sz val="12"/>
        <color theme="1"/>
        <rFont val="Calibri"/>
        <family val="2"/>
        <scheme val="minor"/>
      </rPr>
      <t>RS.AN-3</t>
    </r>
    <r>
      <rPr>
        <sz val="12"/>
        <color theme="1"/>
        <rFont val="Calibri"/>
        <family val="2"/>
        <scheme val="minor"/>
      </rPr>
      <t>: Forensics are performed</t>
    </r>
  </si>
  <si>
    <r>
      <rPr>
        <b/>
        <sz val="12"/>
        <color theme="1"/>
        <rFont val="Calibri"/>
        <family val="2"/>
        <scheme val="minor"/>
      </rPr>
      <t>RS.AN-4</t>
    </r>
    <r>
      <rPr>
        <sz val="12"/>
        <color theme="1"/>
        <rFont val="Calibri"/>
        <family val="2"/>
        <scheme val="minor"/>
      </rPr>
      <t>: Incidents are categorized consistent with response plans</t>
    </r>
  </si>
  <si>
    <r>
      <rPr>
        <b/>
        <sz val="12"/>
        <color theme="1"/>
        <rFont val="Calibri"/>
        <family val="2"/>
        <scheme val="minor"/>
      </rPr>
      <t>RS.AN-5</t>
    </r>
    <r>
      <rPr>
        <sz val="12"/>
        <color theme="1"/>
        <rFont val="Calibri"/>
        <family val="2"/>
        <scheme val="minor"/>
      </rPr>
      <t>: Processes are established to receive, analyze and respond to vulnerabilities disclosed to the organization from internal and external sources (e.g. internal testing, security bulletins, or security researchers)</t>
    </r>
  </si>
  <si>
    <r>
      <rPr>
        <b/>
        <sz val="12"/>
        <color theme="1"/>
        <rFont val="Calibri"/>
        <family val="2"/>
        <scheme val="minor"/>
      </rPr>
      <t>RS.MI-1</t>
    </r>
    <r>
      <rPr>
        <sz val="12"/>
        <color theme="1"/>
        <rFont val="Calibri"/>
        <family val="2"/>
        <scheme val="minor"/>
      </rPr>
      <t>: Incidents are contained</t>
    </r>
  </si>
  <si>
    <r>
      <rPr>
        <b/>
        <sz val="12"/>
        <color theme="1"/>
        <rFont val="Calibri"/>
        <family val="2"/>
        <scheme val="minor"/>
      </rPr>
      <t>RS.MI-2</t>
    </r>
    <r>
      <rPr>
        <sz val="12"/>
        <color theme="1"/>
        <rFont val="Calibri"/>
        <family val="2"/>
        <scheme val="minor"/>
      </rPr>
      <t>: Incidents are mitigated</t>
    </r>
  </si>
  <si>
    <r>
      <rPr>
        <b/>
        <sz val="12"/>
        <color theme="1"/>
        <rFont val="Calibri"/>
        <family val="2"/>
        <scheme val="minor"/>
      </rPr>
      <t>RS.MI-3</t>
    </r>
    <r>
      <rPr>
        <sz val="12"/>
        <color theme="1"/>
        <rFont val="Calibri"/>
        <family val="2"/>
        <scheme val="minor"/>
      </rPr>
      <t>: Newly identified vulnerabilities are mitigated or documented as accepted risks</t>
    </r>
  </si>
  <si>
    <r>
      <rPr>
        <b/>
        <sz val="12"/>
        <color theme="1"/>
        <rFont val="Calibri"/>
        <family val="2"/>
        <scheme val="minor"/>
      </rPr>
      <t>RS.IM-1</t>
    </r>
    <r>
      <rPr>
        <sz val="12"/>
        <color theme="1"/>
        <rFont val="Calibri"/>
        <family val="2"/>
        <scheme val="minor"/>
      </rPr>
      <t>: Response plans incorporate lessons learned</t>
    </r>
  </si>
  <si>
    <r>
      <rPr>
        <b/>
        <sz val="12"/>
        <color theme="1"/>
        <rFont val="Calibri"/>
        <family val="2"/>
        <scheme val="minor"/>
      </rPr>
      <t>RS.IM-2</t>
    </r>
    <r>
      <rPr>
        <sz val="12"/>
        <color theme="1"/>
        <rFont val="Calibri"/>
        <family val="2"/>
        <scheme val="minor"/>
      </rPr>
      <t>: Response strategies are updated</t>
    </r>
  </si>
  <si>
    <r>
      <rPr>
        <b/>
        <sz val="12"/>
        <color theme="1"/>
        <rFont val="Calibri"/>
        <family val="2"/>
        <scheme val="minor"/>
      </rPr>
      <t>RC.RP-1</t>
    </r>
    <r>
      <rPr>
        <sz val="12"/>
        <color theme="1"/>
        <rFont val="Calibri"/>
        <family val="2"/>
        <scheme val="minor"/>
      </rPr>
      <t xml:space="preserve">: Recovery plan is executed during or after a cybersecurity incident </t>
    </r>
  </si>
  <si>
    <r>
      <rPr>
        <b/>
        <sz val="12"/>
        <color theme="1"/>
        <rFont val="Calibri"/>
        <family val="2"/>
        <scheme val="minor"/>
      </rPr>
      <t>RC.IM-1</t>
    </r>
    <r>
      <rPr>
        <sz val="12"/>
        <color theme="1"/>
        <rFont val="Calibri"/>
        <family val="2"/>
        <scheme val="minor"/>
      </rPr>
      <t>: Recovery plans incorporate lessons learned</t>
    </r>
  </si>
  <si>
    <r>
      <rPr>
        <b/>
        <sz val="12"/>
        <color theme="1"/>
        <rFont val="Calibri"/>
        <family val="2"/>
        <scheme val="minor"/>
      </rPr>
      <t>RC.IM-2</t>
    </r>
    <r>
      <rPr>
        <sz val="12"/>
        <color theme="1"/>
        <rFont val="Calibri"/>
        <family val="2"/>
        <scheme val="minor"/>
      </rPr>
      <t>: Recovery strategies are updated</t>
    </r>
  </si>
  <si>
    <r>
      <rPr>
        <b/>
        <sz val="12"/>
        <color theme="1"/>
        <rFont val="Calibri"/>
        <family val="2"/>
        <scheme val="minor"/>
      </rPr>
      <t>RC.CO-1</t>
    </r>
    <r>
      <rPr>
        <sz val="12"/>
        <color theme="1"/>
        <rFont val="Calibri"/>
        <family val="2"/>
        <scheme val="minor"/>
      </rPr>
      <t>: Public relations are managed</t>
    </r>
  </si>
  <si>
    <r>
      <rPr>
        <b/>
        <sz val="12"/>
        <color theme="1"/>
        <rFont val="Calibri"/>
        <family val="2"/>
        <scheme val="minor"/>
      </rPr>
      <t>RC.CO-2</t>
    </r>
    <r>
      <rPr>
        <sz val="12"/>
        <color theme="1"/>
        <rFont val="Calibri"/>
        <family val="2"/>
        <scheme val="minor"/>
      </rPr>
      <t xml:space="preserve">: Reputation is repaired after an incident </t>
    </r>
  </si>
  <si>
    <r>
      <rPr>
        <b/>
        <sz val="12"/>
        <color theme="1"/>
        <rFont val="Calibri"/>
        <family val="2"/>
        <scheme val="minor"/>
      </rPr>
      <t>RC.CO-3</t>
    </r>
    <r>
      <rPr>
        <sz val="12"/>
        <color theme="1"/>
        <rFont val="Calibri"/>
        <family val="2"/>
        <scheme val="minor"/>
      </rPr>
      <t>: Recovery activities are communicated to internal and external stakeholders as well as executive and management teams</t>
    </r>
  </si>
  <si>
    <t>CIS Controls</t>
  </si>
  <si>
    <t>https://www.cisecurity.org/controls</t>
  </si>
  <si>
    <t>CIS Control</t>
  </si>
  <si>
    <t>CIS Safeguard</t>
  </si>
  <si>
    <t>Security Function</t>
  </si>
  <si>
    <t>IG1</t>
  </si>
  <si>
    <t>IG2</t>
  </si>
  <si>
    <t>IG3</t>
  </si>
  <si>
    <t>Implementation Groups</t>
  </si>
  <si>
    <t>Essential Cyber Hygeine: 
• Minimum standard of information security
• 56 Safeguards against the most common attacks</t>
  </si>
  <si>
    <t xml:space="preserve">Builds Upon IG1: 
•  Additional 74 Safeguards
• Total of 130 Safeguards
</t>
  </si>
  <si>
    <t>All Controls and Safeguards: 
• Additional 23 Safeguards
• Total of 153 Safeguards
• Safeguards selected for IG3 must abate targeted attacks from a sophisticated adversary and reduce the impact of zero-day attacks.</t>
  </si>
  <si>
    <t>Asset Type</t>
  </si>
  <si>
    <t>Inventory and Control of Enterprise Assets</t>
  </si>
  <si>
    <t>Actively manage (inventory, track, and correct) all enterprise assets (end-user devices, including portable and mobile; network devices; non-computing/Internet of Things (IoT) devices; and servers) connected to the infrastructure physically, virtually, remotely, and those within cloud environments, to accurately know the totality of assets that need to be monitored and protected within the enterprise. This will also support identifying unauthorized and unmanaged assets to remove or remediate.</t>
  </si>
  <si>
    <t>x</t>
  </si>
  <si>
    <t>Devices</t>
  </si>
  <si>
    <t>Identify</t>
  </si>
  <si>
    <t>Protect</t>
  </si>
  <si>
    <t>Establish and Maintain Detailed Enterprise Asset Inventory</t>
  </si>
  <si>
    <t>Address Unauthorized Assets</t>
  </si>
  <si>
    <t>Utilize an Active Discovery Tool</t>
  </si>
  <si>
    <t>Use Dynamic Host Configuration Protocol (DHCP) Logging to Update Enterprise Asset Inventory</t>
  </si>
  <si>
    <t>Use a Passive Asset Discovery Tool</t>
  </si>
  <si>
    <t>Respond</t>
  </si>
  <si>
    <t>Detect</t>
  </si>
  <si>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</si>
  <si>
    <t>Ensure that a process exists to address unauthorized assets on a weekly basis. The enterprise may choose to remove the asset from the network, deny the asset from connecting remotely to the network, or quarantine the asset.</t>
  </si>
  <si>
    <t>Utilize an active discovery tool to identify assets connected to the enterprise’s network. Configure the active discovery tool to execute daily, or more frequently.</t>
  </si>
  <si>
    <t>Use DHCP logging on all DHCP servers or Internet Protocol (IP) address management tools to update the enterprise’s asset inventory. Review and use logs to update the enterprise’s asset inventory weekly, or more frequently.</t>
  </si>
  <si>
    <t>Use a passive discovery tool to identify assets connected to the enterprise’s network. Review and use scans to update the enterprise’s asset inventory at least weekly, or more frequently.</t>
  </si>
  <si>
    <t>Inventory and Control of Software Assets</t>
  </si>
  <si>
    <t>Actively manage (inventory, track, and correct) all software (operating systems and applications) on the network so that only authorized software is installed and can execute, and that unauthorized and unmanaged software is found and prevented from installation or execution.</t>
  </si>
  <si>
    <t>Applications</t>
  </si>
  <si>
    <t>Establish and Maintain a Software Inventory</t>
  </si>
  <si>
    <t>Ensure Authorized Software is Currently Supported</t>
  </si>
  <si>
    <t>Address Unauthorized Software</t>
  </si>
  <si>
    <t>Utilize Automated Software Inventory Tools</t>
  </si>
  <si>
    <t>Allowlist Authorized Software</t>
  </si>
  <si>
    <t>Allowlist Authorized Libraries</t>
  </si>
  <si>
    <t>Allowlist Authorized Scripts</t>
  </si>
  <si>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t>
  </si>
  <si>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</si>
  <si>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Ensure that unauthorized software is either removed from use on enterprise assets or receives a documented exception. Review monthly, or more frequently.</t>
  </si>
  <si>
    <t xml:space="preserve">Utilize software inventory tools, when possible, throughout the enterprise to automate the discovery and documentation of installed software. </t>
  </si>
  <si>
    <t>Use technical controls, such as application allowlisting, to ensure that only authorized software can execute or be accessed. Reassess bi-annually, or more frequently.</t>
  </si>
  <si>
    <t xml:space="preserve"> Use technical controls to ensure that only authorized software libraries, such as specific .dll, .ocx, .so, etc., files, are allowed to load into a system process. Block unauthorized libraries from loading into a system process. Reassess bi-annually, or more frequently.</t>
  </si>
  <si>
    <t>Use technical controls, such as digital signatures and version control, to ensure that only authorized scripts, such as specific .ps1, .py, etc., files, are allowed to execute. Block unauthorized scripts from executing. Reassess bi-annually, or more frequently.</t>
  </si>
  <si>
    <t>Data Protection</t>
  </si>
  <si>
    <t>Develop processes and technical controls to identify, classify, securely handle, retain, and dispose of data.</t>
  </si>
  <si>
    <t>Data</t>
  </si>
  <si>
    <t>Network</t>
  </si>
  <si>
    <t>Establish and Maintain a Data Management Process</t>
  </si>
  <si>
    <t>Establish and Maintain a Data Inventory</t>
  </si>
  <si>
    <t>Configure Data Access Control Lists</t>
  </si>
  <si>
    <t>Enforce Data Retention</t>
  </si>
  <si>
    <t>Securely Dispose of Data</t>
  </si>
  <si>
    <t>Encrypt Data on End-User Devices</t>
  </si>
  <si>
    <t>Establish and Maintain a Data Classification Scheme</t>
  </si>
  <si>
    <t>Document Data Flows</t>
  </si>
  <si>
    <t>Encrypt Data on Removable Media</t>
  </si>
  <si>
    <t>Encrypt Sensitive Data in Transit</t>
  </si>
  <si>
    <t>Encrypt Sensitive Data at Rest</t>
  </si>
  <si>
    <t>Segment Data Processing and Storage Based on Sensitivity</t>
  </si>
  <si>
    <t>Deploy a Data Loss Prevention Solution</t>
  </si>
  <si>
    <t>Log Sensitive Data Access</t>
  </si>
  <si>
    <t>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</si>
  <si>
    <t>Establish and maintain a data inventory, based on the enterprise’s data management process. Inventory sensitive data, at a minimum. Review and update inventory annually, at a minimum, with a priority on sensitive data.</t>
  </si>
  <si>
    <t>Configure data access control lists based on a user’s need to know. Apply data access control lists, also known as access permissions, to local and remote file systems, databases, and applications.</t>
  </si>
  <si>
    <t>Retain data according to the enterprise’s data management process. Data retention must include both minimum and maximum timelines.</t>
  </si>
  <si>
    <t>Securely dispose of data as outlined in the enterprise’s data management process. Ensure the disposal process and method are commensurate with the data sensitivity.</t>
  </si>
  <si>
    <t>Encrypt data on end-user devices containing sensitive data. Example implementations can include: Windows BitLocker®, Apple FileVault®, Linux® dm-crypt.</t>
  </si>
  <si>
    <t>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
  </si>
  <si>
    <t>Document data flows. Data flow documentation includes service provider data flows and should be based on the enterprise’s data management process. Review and update documentation annually, or when significant enterprise changes occur that could impact this Safeguard.</t>
  </si>
  <si>
    <t>Encrypt data on removable media.</t>
  </si>
  <si>
    <t>Encrypt sensitive data in transit. Example implementations can include: Transport Layer Security (TLS) and Open Secure Shell (OpenSSH).</t>
  </si>
  <si>
    <t xml:space="preserve">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
  </si>
  <si>
    <t>Segment data processing and storage based on the sensitivity of the data. Do not process sensitive data on enterprise assets intended for lower sensitivity data.</t>
  </si>
  <si>
    <t>Implement an automated tool, such as a host-based Data Loss Prevention (DLP) tool to identify all sensitive data stored, processed, or transmitted through enterprise assets, including those located onsite or at a remote service provider, and update the enterprise's sensitive data inventory.</t>
  </si>
  <si>
    <t xml:space="preserve">Log sensitive data access, including modification and disposal. </t>
  </si>
  <si>
    <t>Secure Configuration of Enterprise Assets and Software</t>
  </si>
  <si>
    <t>Establish and maintain the secure configuration of enterprise assets (end-user devices, including portable and mobile; network devices; non-computing/IoT devices; and servers) and software (operating systems and applications).</t>
  </si>
  <si>
    <t>Users</t>
  </si>
  <si>
    <t>Establish and Maintain a Secure Configuration Process</t>
  </si>
  <si>
    <t>Establish and Maintain a Secure Configuration Process for Network Infrastructure</t>
  </si>
  <si>
    <t>Configure Automatic Session Locking on Enterprise Assets</t>
  </si>
  <si>
    <t>Implement and Manage a Firewall on Servers</t>
  </si>
  <si>
    <t>Implement and Manage a Firewall on End-User Devices</t>
  </si>
  <si>
    <t>Securely Manage Enterprise Assets and Software</t>
  </si>
  <si>
    <t>Manage Default Accounts on Enterprise Assets and Software</t>
  </si>
  <si>
    <t>Uninstall or Disable Unnecessary Services on Enterprise Assets and Software</t>
  </si>
  <si>
    <t>Configure Trusted DNS Servers on Enterprise Assets</t>
  </si>
  <si>
    <t>Enforce Automatic Device Lockout on Portable End-User Devices</t>
  </si>
  <si>
    <t>Enforce Remote Wipe Capability on Portable End-User Devices</t>
  </si>
  <si>
    <t>Separate Enterprise Workspaces on Mobile End-User Devices</t>
  </si>
  <si>
    <t>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</si>
  <si>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Establish and maintain a secure configuration process for network devices. Review and update documentation annually, or when significant enterprise changes occur that could impact this Safeguard.</t>
  </si>
  <si>
    <t>Configure automatic session locking on enterprise assets after a defined period of inactivity. For general purpose operating systems, the period must not exceed 15 minutes. For mobile end-user devices, the period must not exceed 2 minutes.</t>
  </si>
  <si>
    <t>Implement and manage a firewall on Configure automatic session locking on enterprise assets after a defined period of inactivity. For general purpose operating systems, the period must not exceed 15 minutes. For mobile end-user devices, the period must not exceed 2 minutes., where supported. Example implementations include a virtual firewall, operating system firewall, or a third-party firewall agent.</t>
  </si>
  <si>
    <t>Implement and manage a host-based firewall or port-filtering tool on end-user devices, with a default-deny rule that drops all traffic except those services and ports that are explicitly allowed.</t>
  </si>
  <si>
    <t>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
  </si>
  <si>
    <t>Manage default accounts on enterprise assets and software, such as root, administrator, and other pre-configured vendor accounts. Example implementations can include: disabling default accounts or making them unusable.</t>
  </si>
  <si>
    <t>Uninstall or disable unnecessary services on enterprise assets and software, such as an unused file sharing service, web application module, or service function.</t>
  </si>
  <si>
    <t xml:space="preserve">Configure trusted DNS servers on enterprise assets. Example implementations include: configuring assets to use enterprise-controlled DNS servers and/or reputable externally accessible DNS servers. </t>
  </si>
  <si>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</si>
  <si>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Remotely wipe enterprise data from enterprise-owned portable end-user devices when deemed appropriate such as lost or stolen devices, or when an individual no longer supports the enterprise.</t>
  </si>
  <si>
    <t>Ensure separate enterprise workspaces are used on mobile end-user devices, where supported. Example implementations include using an Apple® Configuration Profile or Android™ Work Profile to separate enterprise applications and data from personal applications and data.</t>
  </si>
  <si>
    <t>Account Management</t>
  </si>
  <si>
    <t>Use processes and tools to assign and manage authorization to credentials for user accounts, including administrator accounts, as well as service accounts, to enterprise assets and software.</t>
  </si>
  <si>
    <t>Establish and Maintain an Inventory of Accounts</t>
  </si>
  <si>
    <t>Use Unique Passwords</t>
  </si>
  <si>
    <t>Disable Dormant Accounts</t>
  </si>
  <si>
    <t>Restrict Administrator Privileges to Dedicated Administrator Accounts</t>
  </si>
  <si>
    <t>Establish and Maintain an Inventory of Service Accounts</t>
  </si>
  <si>
    <t>Centralize Account Management</t>
  </si>
  <si>
    <t>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t>
  </si>
  <si>
    <t xml:space="preserve">Use unique passwords for all enterprise assets. Best practice implementation includes, at a minimum, an 8-character password for accounts using MFA and a 14-character password for accounts not using MFA. </t>
  </si>
  <si>
    <t>Delete or disable any dormant accounts after a period of 45 days of inactivity, where supported.</t>
  </si>
  <si>
    <t>Restrict administrator privileges to dedicated administrator accounts on enterprise assets. Conduct general computing activities, such as internet browsing, email, and productivity suite use, from the user’s primary, non-privileged account.</t>
  </si>
  <si>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</si>
  <si>
    <t>Centralize account management through a directory or identity service.</t>
  </si>
  <si>
    <t>Access Control Management</t>
  </si>
  <si>
    <t>Use processes and tools to create, assign, manage, and revoke access credentials and privileges for user, administrator, and service accounts for enterprise assets and software.</t>
  </si>
  <si>
    <t>Establish an Access Granting Process</t>
  </si>
  <si>
    <t>Establish an Access Revoking Process</t>
  </si>
  <si>
    <t>Require MFA for Externally-Exposed Applications</t>
  </si>
  <si>
    <t>Require MFA for Remote Network Access</t>
  </si>
  <si>
    <t>Require MFA for Administrative Access</t>
  </si>
  <si>
    <t>Establish and Maintain an Inventory of Authentication and Authorization Systems</t>
  </si>
  <si>
    <t>Centralize Access Control</t>
  </si>
  <si>
    <t>Define and Maintain Role-Based Access Control</t>
  </si>
  <si>
    <t>Establish and follow a process, preferably automated, for granting access to enterprise assets upon new hire, rights grant, or role change of a user.</t>
  </si>
  <si>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</si>
  <si>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Require all externally-exposed enterprise or third-party applications to enforce MFA, where supported. Enforcing MFA through a directory service or SSO provider is a satisfactory implementation of this Safeguard.</t>
  </si>
  <si>
    <t>Require MFA for remote network access.</t>
  </si>
  <si>
    <t>Require MFA for all administrative access accounts, where supported, on all enterprise assets, whether managed on-site or through a third-party provider.</t>
  </si>
  <si>
    <t>Establish and maintain an inventory of the enterprise’s authentication and authorization systems, including those hosted on-site or at a remote service provider. Review and update the inventory, at a minimum, annually, or more frequently.</t>
  </si>
  <si>
    <t>Centralize access control for all enterprise assets through a directory service or SSO provider, where supported.</t>
  </si>
  <si>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</si>
  <si>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Continuous Vulnerability Management</t>
  </si>
  <si>
    <t>Develop a plan to continuously assess and track vulnerabilities on all enterprise assets within the enterprise’s infrastructure, in order to remediate, and minimize, the window of opportunity for attackers. Monitor public and private industry sources for new threat and vulnerability information.</t>
  </si>
  <si>
    <t>Establish and Maintain a Vulnerability Management Process</t>
  </si>
  <si>
    <t>Establish and Maintain a Remediation Process</t>
  </si>
  <si>
    <t>Perform Automated Operating System Patch Management</t>
  </si>
  <si>
    <t>Perform Automated Application Patch Management</t>
  </si>
  <si>
    <t>Perform Automated Vulnerability Scans of Internal Enterprise Assets</t>
  </si>
  <si>
    <t>Perform Automated Vulnerability Scans of Externally-Exposed Enterprise Assets</t>
  </si>
  <si>
    <t>Remediate Detected Vulnerabilities</t>
  </si>
  <si>
    <t>Establish and maintain a documented vulnerability management process for enterprise assets. Review and update documentation annually, or when significant enterprise changes occur that could impact this Safeguard.</t>
  </si>
  <si>
    <t>Establish and maintain a risk-based remediation strategy documented in a remediation process, with monthly, or more frequent, reviews.</t>
  </si>
  <si>
    <t>Perform operating system updates on enterprise assets through automated patch management on a monthly, or more frequent, basis.</t>
  </si>
  <si>
    <t>Perform application updates on enterprise assets through automated patch management on a monthly, or more frequent, basis.</t>
  </si>
  <si>
    <t>Perform automated vulnerability scans of internal enterprise assets on a quarterly, or more frequent, basis. Conduct both authenticated and unauthenticated scans, using a SCAP-compliant vulnerability scanning tool.</t>
  </si>
  <si>
    <t xml:space="preserve">Perform automated vulnerability scans of externally-exposed enterprise assets using a SCAP-compliant vulnerability scanning tool. Perform scans on a monthly, or more frequent, basis. </t>
  </si>
  <si>
    <t>Remediate detected vulnerabilities in software through processes and tooling on a monthly, or more frequent, basis, based on the remediation process.</t>
  </si>
  <si>
    <t>Audit Log Management</t>
  </si>
  <si>
    <t>Collect, alert, review, and retain audit logs of events that could help detect, understand, or recover from an attack.</t>
  </si>
  <si>
    <t>Establish and Maintain an Audit Log Management Process</t>
  </si>
  <si>
    <t>Collect Audit Logs</t>
  </si>
  <si>
    <t>Ensure Adequate Audit Log Storage</t>
  </si>
  <si>
    <t>Standardize Time Synchronization</t>
  </si>
  <si>
    <t>Collect Detailed Audit Logs</t>
  </si>
  <si>
    <t>Collect DNS Query Audit Logs</t>
  </si>
  <si>
    <t>Collect URL Request Audit Logs</t>
  </si>
  <si>
    <t>Collect Command-Line Audit Logs</t>
  </si>
  <si>
    <t>Centralize Audit Logs</t>
  </si>
  <si>
    <t>Retain Audit Logs</t>
  </si>
  <si>
    <t>Conduct Audit Log Reviews</t>
  </si>
  <si>
    <t>Collect Service Provider Logs</t>
  </si>
  <si>
    <t>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</si>
  <si>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Collect audit logs. Ensure that logging, per the enterprise’s audit log management process, has been enabled across enterprise assets.</t>
  </si>
  <si>
    <t>Ensure that logging destinations maintain adequate storage to comply with the enterprise’s audit log management process.</t>
  </si>
  <si>
    <t>Standardize time synchronization. Configure at least two synchronized time sources across enterprise assets, where supported.</t>
  </si>
  <si>
    <t>Configure detailed audit logging for enterprise assets containing sensitive data. Include event source, date, username, timestamp, source addresses, destination addresses, and other useful elements that could assist in a forensic investigation.</t>
  </si>
  <si>
    <t>Collect DNS query audit logs on enterprise assets, where appropriate and supported.</t>
  </si>
  <si>
    <t>Collect URL request audit logs on enterprise assets, where appropriate and supported.</t>
  </si>
  <si>
    <t>Collect command-line audit logs. Example implementations include collecting audit logs from PowerShell®, BASH™, and remote administrative terminals.</t>
  </si>
  <si>
    <t>Centralize, to the extent possible, audit log collection and retention across enterprise assets.</t>
  </si>
  <si>
    <t>Retain audit logs across enterprise assets for a minimum of 90 days.</t>
  </si>
  <si>
    <t>Conduct reviews of audit logs to detect anomalies or abnormal events that could indicate a potential threat. Conduct reviews on a weekly, or more frequent, basis.</t>
  </si>
  <si>
    <t>Collect service provider logs, where supported. Example implementations include collecting authentication and authorization events, data creation and disposal events, and user management events.</t>
  </si>
  <si>
    <t>Email and Web Browser Protections</t>
  </si>
  <si>
    <t>Improve protections and detections of threats from email and web vectors, as these are opportunities for attackers to manipulate human behavior through direct engagement.</t>
  </si>
  <si>
    <t>Ensure Use of Only Fully Supported Browsers and Email Clients</t>
  </si>
  <si>
    <t>Use DNS Filtering Services</t>
  </si>
  <si>
    <t>Maintain and Enforce Network-Based URL Filters</t>
  </si>
  <si>
    <t>Restrict Unnecessary or Unauthorized Browser and Email Client Extensions</t>
  </si>
  <si>
    <t>Implement DMARC</t>
  </si>
  <si>
    <t>Block Unnecessary File Types</t>
  </si>
  <si>
    <t>Deploy and Maintain Email Server Anti-Malware Protections</t>
  </si>
  <si>
    <t>Ensure only fully supported browsers and email clients are allowed to execute in the enterprise, only using the latest version of browsers and email clients provided through the vendor.</t>
  </si>
  <si>
    <t>Use DNS filtering services on all enterprise assets to block access to known malicious domains.</t>
  </si>
  <si>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</si>
  <si>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Restrict, either through uninstalling or disabling, any unauthorized or unnecessary browser or email client plugins, extensions, and add-on applications.</t>
  </si>
  <si>
    <t>To lower the chance of spoofed or modified emails from valid domains, implement DMARC policy and verification, starting with implementing the Sender Policy Framework (SPF) and the DomainKeys Identified Mail (DKIM) standards.</t>
  </si>
  <si>
    <t>Block unnecessary file types attempting to enter the enterprise’s email gateway.</t>
  </si>
  <si>
    <t>Deploy and maintain email server anti-malware protections, such as attachment scanning and/or sandboxing.</t>
  </si>
  <si>
    <t>Prevent or control the installation, spread, and execution of malicious applications, code, or scripts on enterprise assets.</t>
  </si>
  <si>
    <t>Malware Defenses</t>
  </si>
  <si>
    <t>Data Recovery</t>
  </si>
  <si>
    <t>Establish and maintain data recovery practices sufficient to restore in-scope enterprise assets to a pre-incident and trusted state.</t>
  </si>
  <si>
    <t>Deploy and Maintain Anti-Malware Software</t>
  </si>
  <si>
    <t>Configure Automatic Anti-Malware Signature Updates</t>
  </si>
  <si>
    <t>Disable Autorun and Autoplay for Removable Media</t>
  </si>
  <si>
    <t>Configure Automatic Anti-Malware Scanning of Removable Media</t>
  </si>
  <si>
    <t>Enable Anti-Exploitation Features</t>
  </si>
  <si>
    <t>Centrally Manage Anti-Malware Software</t>
  </si>
  <si>
    <t>Use Behavior-Based Anti-Malware Software</t>
  </si>
  <si>
    <t>Deploy and maintain anti-malware software on all enterprise assets.</t>
  </si>
  <si>
    <t>Configure automatic updates for anti-malware signature files on all enterprise assets.</t>
  </si>
  <si>
    <t>Disable autorun and autoplay auto-execute functionality for removable media.</t>
  </si>
  <si>
    <t>Configure anti-malware software to automatically scan removable media.</t>
  </si>
  <si>
    <t>Enable anti-exploitation features on enterprise assets and software, where possible, such as Microsoft® Data Execution Prevention (DEP), Windows® Defender Exploit Guard (WDEG), or Apple® System Integrity Protection (SIP) and Gatekeeper™.</t>
  </si>
  <si>
    <t>Centrally manage anti-malware software.</t>
  </si>
  <si>
    <t>Use behavior-based anti-malware software.</t>
  </si>
  <si>
    <t>Network Infrastructure Management</t>
  </si>
  <si>
    <t>Establish, implement, and actively manage (track, report, correct) network devices, in order to prevent attackers from exploiting vulnerable network services and access points.</t>
  </si>
  <si>
    <t>Recover</t>
  </si>
  <si>
    <t>Establish and Maintain a Data Recovery Process </t>
  </si>
  <si>
    <t>Perform Automated Backups </t>
  </si>
  <si>
    <t>Protect Recovery Data</t>
  </si>
  <si>
    <t>Establish and Maintain an Isolated Instance of Recovery Data </t>
  </si>
  <si>
    <t>Test Data Recovery</t>
  </si>
  <si>
    <t xml:space="preserve">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 </t>
  </si>
  <si>
    <t>Perform automated backups of in-scope enterprise assets. Run backups weekly, or more frequently, based on the sensitivity of the data.</t>
  </si>
  <si>
    <t>Protect recovery data with equivalent controls to the original data. Reference encryption or data separation, based on requirements.</t>
  </si>
  <si>
    <t>Establish and maintain an isolated instance of recovery data. Example implementations include, version controlling backup destinations through offline, cloud, or off-site systems or services.</t>
  </si>
  <si>
    <t>Test backup recovery quarterly, or more frequently, for a sampling of in-scope enterprise assets.</t>
  </si>
  <si>
    <t>Network Monitoring and Defense</t>
  </si>
  <si>
    <t>Operate processes and tooling to establish and maintain comprehensive network monitoring and defense against security threats across the enterprise’s network infrastructure and user base.</t>
  </si>
  <si>
    <t>Ensure Network Infrastructure is Up-to-Date</t>
  </si>
  <si>
    <t>Establish and Maintain a Secure Network Architecture</t>
  </si>
  <si>
    <t>Securely Manage Network Infrastructure</t>
  </si>
  <si>
    <t>Establish and Maintain Architecture Diagram(s)</t>
  </si>
  <si>
    <t>Centralize Network Authentication, Authorization, and Auditing (AAA)</t>
  </si>
  <si>
    <t>Use of Secure Network Management and Communication Protocols </t>
  </si>
  <si>
    <t>Ensure Remote Devices Utilize a VPN and are Connecting to an Enterprise’s AAA Infrastructure</t>
  </si>
  <si>
    <t>Establish and Maintain Dedicated Computing Resources for All Administrative Work</t>
  </si>
  <si>
    <t>Ensure network infrastructure is kept up-to-date. Example implementations include running the latest stable release of software and/or using currently supported network-as-a-service (NaaS) offerings. Review software versions monthly, or more frequently, to verify software support.</t>
  </si>
  <si>
    <t>Establish and maintain a secure network architecture. A secure network architecture must address segmentation, least privilege, and availability, at a minimum.</t>
  </si>
  <si>
    <t xml:space="preserve">Securely manage network infrastructure. Example implementations include version-controlled-infrastructure-as-code, and the use of secure network protocols, such as SSH and HTTPS. </t>
  </si>
  <si>
    <t>Establish and maintain architecture diagram(s) and/or other network system documentation. Review and update documentation annually, or when significant enterprise changes occur that could impact this Safeguard.</t>
  </si>
  <si>
    <t>Centralize network AAA.</t>
  </si>
  <si>
    <t>Use secure network management and communication protocols (e.g., 802.1X, Wi-Fi Protected Access 2 (WPA2) Enterprise or greater).</t>
  </si>
  <si>
    <t>Require users to authenticate to enterprise-managed VPN and authentication services prior to accessing enterprise resources on end-user devices.</t>
  </si>
  <si>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</si>
  <si>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Security Awareness and Skills Training</t>
  </si>
  <si>
    <t>Establish and maintain a security awareness program to influence behavior among the workforce to be security conscious and properly skilled to reduce cybersecurity risks to the enterprise.</t>
  </si>
  <si>
    <t>Centralize Security Event Alerting</t>
  </si>
  <si>
    <t>Deploy a Host-Based Intrusion Detection Solution</t>
  </si>
  <si>
    <t>Deploy a Network Intrusion Detection Solution</t>
  </si>
  <si>
    <t>Perform Traffic Filtering Between Network Segments</t>
  </si>
  <si>
    <t>Manage Access Control for Remote Assets</t>
  </si>
  <si>
    <t xml:space="preserve">Collect Network Traffic Flow Logs </t>
  </si>
  <si>
    <t>Deploy a Host-Based Intrusion Prevention Solution</t>
  </si>
  <si>
    <t>Deploy a Network Intrusion Prevention Solution</t>
  </si>
  <si>
    <t>Deploy Port-Level Access Control</t>
  </si>
  <si>
    <t>Perform Application Layer Filtering</t>
  </si>
  <si>
    <t>Tune Security Event Alerting Thresholds</t>
  </si>
  <si>
    <t>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</si>
  <si>
    <t>Deploy a host-based intrusion detection solution on enterprise assets, where appropriate and/or supported.</t>
  </si>
  <si>
    <t>Deploy a network intrusion detection solution on enterprise assets, where appropriate. Example implementations include the use of a Network Intrusion Detection System (NIDS) or equivalent cloud service provider (CSP) service.</t>
  </si>
  <si>
    <t>Perform traffic filtering between network segments, where appropriate.</t>
  </si>
  <si>
    <t xml:space="preserve">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	 </t>
  </si>
  <si>
    <t>Collect network traffic flow logs and/or network traffic to review and alert upon from network devices.</t>
  </si>
  <si>
    <t xml:space="preserve"> Deploy a host-based intrusion prevention solution on enterprise assets, where appropriate and/or supported. Example implementations include use of an Endpoint Detection and Response (EDR) client or host-based IPS agent.</t>
  </si>
  <si>
    <t>Deploy a network intrusion prevention solution, where appropriate. Example implementations include the use of a Network Intrusion Prevention System (NIPS) or equivalent CSP service.</t>
  </si>
  <si>
    <t>Deploy port-level access control. Port-level access control utilizes 802.1x, or similar network access control protocols, such as certificates, and may incorporate user and/or device authentication.</t>
  </si>
  <si>
    <t>Perform application layer filtering. Example implementations include a filtering proxy, application layer firewall, or gateway.</t>
  </si>
  <si>
    <t>Tune security event alerting thresholds monthly, or more frequently.</t>
  </si>
  <si>
    <t>Service Provider Management</t>
  </si>
  <si>
    <t>Develop a process to evaluate service providers who hold sensitive data, or are responsible for an enterprise’s critical IT platforms or processes, to ensure these providers are protecting those platforms and data appropriately.</t>
  </si>
  <si>
    <t>N/A</t>
  </si>
  <si>
    <t>Establish and Maintain a Security Awareness Program</t>
  </si>
  <si>
    <t>Train Workforce Members to Recognize Social Engineering Attacks</t>
  </si>
  <si>
    <t>Train Workforce Members on Authentication Best Practices</t>
  </si>
  <si>
    <t>Train Workforce on Data Handling Best Practices</t>
  </si>
  <si>
    <t>Train Workforce Members on Causes of Unintentional Data Exposure</t>
  </si>
  <si>
    <t>Train Workforce Members on Recognizing and Reporting Security Incidents</t>
  </si>
  <si>
    <t>Train Workforce on How to Identify and Report if Their Enterprise Assets are Missing Security Updates</t>
  </si>
  <si>
    <t>Train Workforce on the Dangers of Connecting to and Transmitting Enterprise Data Over Insecure Networks</t>
  </si>
  <si>
    <t>Conduct Role-Specific Security Awareness and Skills Training</t>
  </si>
  <si>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</si>
  <si>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Train workforce members to recognize social engineering attacks, such as phishing, pre-texting, and tailgating. </t>
  </si>
  <si>
    <t>Train workforce members on authentication best practices. Example topics include MFA, password composition, and credential management.</t>
  </si>
  <si>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</si>
  <si>
    <t>Train workforce members to be aware of causes for unintentional data exposure. Example topics include mis-delivery of sensitive data, losing a portable end-user device, or publishing data to unintended audiences.</t>
  </si>
  <si>
    <t>Train workforce members to be able to recognize a potential incident and be able to report such an incident. </t>
  </si>
  <si>
    <t>Train workforce to understand how to verify and report out-of-date software patches or any failures in automated processes and tools. Part of this training should include notifying IT personnel of any failures in automated processes and tools.</t>
  </si>
  <si>
    <t>Train workforce members on the dangers of connecting to, and transmitting data over, insecure networks for enterprise activities. If the enterprise has remote workers, training must include guidance to ensure that all users securely configure their home network infrastructure.</t>
  </si>
  <si>
    <t>Conduct role-specific security awareness and skills training. Example implementations include secure system administration courses for IT professionals, OWASP® Top 10 vulnerability awareness and prevention training for web application developers, and advanced social engineering awareness training for high-profile roles.</t>
  </si>
  <si>
    <t>Application Software Security</t>
  </si>
  <si>
    <t>Manage the security life cycle of in-house developed, hosted, or acquired software to prevent, detect, and remediate security weaknesses before they can impact the enterprise.</t>
  </si>
  <si>
    <t>Establish and Maintain an Inventory of Service Providers</t>
  </si>
  <si>
    <t>Establish and Maintain a Service Provider Management Policy</t>
  </si>
  <si>
    <t>Classify Service Providers</t>
  </si>
  <si>
    <t>Ensure Service Provider Contracts Include Security Requirements</t>
  </si>
  <si>
    <t>Assess Service Providers</t>
  </si>
  <si>
    <t>Monitor Service Providers</t>
  </si>
  <si>
    <t>Securely Decommission Service Providers</t>
  </si>
  <si>
    <t xml:space="preserve">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 </t>
  </si>
  <si>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</si>
  <si>
    <t>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</si>
  <si>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</si>
  <si>
    <t>Assess service providers consistent with the enterprise’s service provider management policy. Assessment scope may vary based on classification(s), and may include review of standardized assessment reports, such as Service Organization Control 2 (SOC 2) and Payment Card Industry (PCI) Attestation of Compliance (AoC), customized questionnaires, or other appropriately rigorous processes. Reassess service providers annually, at a minimum, or with new and renewed contracts.</t>
  </si>
  <si>
    <t>Monitor service providers consistent with the enterprise’s service provider management policy. Monitoring may include periodic reassessment of service provider compliance, monitoring service provider release notes, and dark web monitoring.</t>
  </si>
  <si>
    <t xml:space="preserve">Securely decommission service providers. Example considerations include user and service account deactivation, termination of data flows, and secure disposal of enterprise data within service provider systems. </t>
  </si>
  <si>
    <t>Incident Response Management</t>
  </si>
  <si>
    <t>Establish a program to develop and maintain an incident response capability (e.g., policies, plans, procedures, defined roles, training, and communications) to prepare, detect, and quickly respond to an attack.</t>
  </si>
  <si>
    <t>Establish and Maintain a Secure Application Development Process</t>
  </si>
  <si>
    <t>Establish and Maintain a Process to Accept and Address Software Vulnerabilities</t>
  </si>
  <si>
    <t>Perform Root Cause Analysis on Security Vulnerabilities</t>
  </si>
  <si>
    <t>Establish and Manage an Inventory of Third-Party Software Components</t>
  </si>
  <si>
    <t>Use Up-to-Date and Trusted Third-Party Software Components</t>
  </si>
  <si>
    <t>Establish and Maintain a Severity Rating System and Process for Application Vulnerabilities</t>
  </si>
  <si>
    <t>Use Standard Hardening Configuration Templates for Application Infrastructure</t>
  </si>
  <si>
    <t>Separate Production and Non-Production Systems</t>
  </si>
  <si>
    <t>Train Developers in Application Security Concepts and Secure Coding</t>
  </si>
  <si>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</si>
  <si>
    <t xml:space="preserve">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 </t>
  </si>
  <si>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</si>
  <si>
    <t>Establish and manage an updated inventory of third-party components used in development, often referred to as a “bill of materials,” as well as components slated for future use. This inventory is to include any risks that each third-party component could pose. Evaluate the list at least monthly to identify any changes or updates to these components, and validate that the component is still supported. </t>
  </si>
  <si>
    <t>Use up-to-date and trusted third-party software components. When possible, choose established and proven frameworks and libraries that provide adequate security. Acquire these components from trusted sources or evaluate the software for vulnerabilities before use.</t>
  </si>
  <si>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</si>
  <si>
    <t>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
  </si>
  <si>
    <t>Maintain separate environments for production and non-production systems.</t>
  </si>
  <si>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</si>
  <si>
    <t>Apply Secure Design Principles in Application Architectures</t>
  </si>
  <si>
    <t>Leverage Vetted Modules or Services for Application Security Components</t>
  </si>
  <si>
    <t>Implement Code-Level Security Checks</t>
  </si>
  <si>
    <t>Conduct Application Penetration Testing</t>
  </si>
  <si>
    <t>Conduct Threat Modeling</t>
  </si>
  <si>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</si>
  <si>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</si>
  <si>
    <t>Apply static and dynamic analysis tools within the application life cycle to verify that secure coding practices are being followed.</t>
  </si>
  <si>
    <t>Conduct application penetration testing. For critical applications, authenticated penetration testing is better suited to finding business logic vulnerabilities than code scanning and automated security testing. Penetration testing relies on the skill of the tester to manually manipulate an application as an authenticated and unauthenticated user. </t>
  </si>
  <si>
    <t>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t>
  </si>
  <si>
    <t>Penetration Testing</t>
  </si>
  <si>
    <t>Test the effectiveness and resiliency of enterprise assets through identifying and exploiting weaknesses in controls (people, processes, and technology), and simulating the objectives and actions of an attacker.</t>
  </si>
  <si>
    <t>Designate Personnel to Manage Incident Handling</t>
  </si>
  <si>
    <t>Establish and Maintain Contact Information for Reporting Security Incidents</t>
  </si>
  <si>
    <t>Establish and Maintain an Enterprise Process for Reporting Incidents</t>
  </si>
  <si>
    <t>Establish and Maintain an Incident Response Process</t>
  </si>
  <si>
    <t>Assign Key Roles and Responsibilities</t>
  </si>
  <si>
    <t>Define Mechanisms for Communicating During Incident Response</t>
  </si>
  <si>
    <t>Conduct Routine Incident Response Exercises</t>
  </si>
  <si>
    <t>Conduct Post-Incident Reviews</t>
  </si>
  <si>
    <t>Establish and Maintain Security Incident Thresholds</t>
  </si>
  <si>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third-party vendors, or a hybrid approach. If using a third-party vendor, designate at least one person internal to the enterprise to oversee any third-party work. Review annually, or when significant enterprise changes occur that could impact this Safeguard.</t>
  </si>
  <si>
    <t>Establish and maintain contact information for parties that need to be informed of security incidents. Contacts may include internal staff, third-party vendors, law enforcement, cyber insurance providers, relevant government agencies, Information Sharing and Analysis Center (ISAC) partners, or other stakeholders. Verify contacts annually to ensure that information is up-to-date.</t>
  </si>
  <si>
    <t>Establish and maintain an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t>
  </si>
  <si>
    <t>Establish and maintain an incident response process that addresses roles and responsibilities, compliance requirements, and a communication plan. Review annually, or when significant enterprise changes occur that could impact this Safeguard.</t>
  </si>
  <si>
    <t>Assign key roles and responsibilities for incident response, including staff from legal, IT, information security, facilities, public relations, human resources, incident responders, and analysts, as applicable. Review annually, or when significant enterprise changes occur that could impact this Safeguard.</t>
  </si>
  <si>
    <t>Determine which primary and secondary mechanisms will be used to communicate and report during a security incident. Mechanisms can include phone calls, emails, or letters. Keep in mind that certain mechanisms, such as emails, can be affected during a security incident. Review annually, or when significant enterprise changes occur that could impact this Safeguard.</t>
  </si>
  <si>
    <t>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t>
  </si>
  <si>
    <t>Conduct post-incident reviews. Post-incident reviews help prevent incident recurrence through identifying lessons learned and follow-up action.</t>
  </si>
  <si>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</si>
  <si>
    <t>Establish and Maintain a Penetration Testing Program</t>
  </si>
  <si>
    <t>Perform Periodic External Penetration Tests</t>
  </si>
  <si>
    <t>Remediate Penetration Test Findings</t>
  </si>
  <si>
    <t>Validate Security Measures</t>
  </si>
  <si>
    <t>Perform Periodic Internal Penetration Tests</t>
  </si>
  <si>
    <t>Establish and maintain a penetration testing program appropriate to the size, complexity,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</si>
  <si>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</si>
  <si>
    <t>Remediate penetration test findings based on the enterprise’s policy for remediation scope and prioritization.</t>
  </si>
  <si>
    <t>Validate security measures after each penetration test. If deemed necessary, modify rulesets and capabilities to detect the techniques used during testing.</t>
  </si>
  <si>
    <t>Perform periodic internal penetration tests based on program requirements, no less than annually. The testing may be clear box or opaque box.</t>
  </si>
  <si>
    <t>Resources</t>
  </si>
  <si>
    <t>NERC CIP Standards</t>
  </si>
  <si>
    <t>CIS Standards</t>
  </si>
  <si>
    <t>CIS Implementation Groups</t>
  </si>
  <si>
    <t>https://www.cisecurity.org/controls/implementation-groups</t>
  </si>
  <si>
    <t>NERC CIP Compliancy Matrix</t>
  </si>
  <si>
    <t>https://www.nerc.com/pa/comp/Pages/Registration.aspx</t>
  </si>
  <si>
    <t>KEY</t>
  </si>
  <si>
    <t>MISC</t>
  </si>
  <si>
    <t>Row Labels</t>
  </si>
  <si>
    <t>(blank)</t>
  </si>
  <si>
    <t>Grand Total</t>
  </si>
  <si>
    <t>DE.AE-1: A baseline of network operations and expected data flows for users and systems is established and managed</t>
  </si>
  <si>
    <t>DE.AE-2: Detected events are analyzed to understand attack targets and methods</t>
  </si>
  <si>
    <t>DE.AE-3: Event data are collected and correlated from multiple sources and sensors</t>
  </si>
  <si>
    <t>DE.AE-4: Impact of events is determined</t>
  </si>
  <si>
    <t>DE.AE-5: Incident alert thresholds are established</t>
  </si>
  <si>
    <t>DE.DP-1: Roles and responsibilities for detection are well defined to ensure accountability</t>
  </si>
  <si>
    <t>DE.DP-2: Detection activities comply with all applicable requirements</t>
  </si>
  <si>
    <t>DE.DP-3: Detection processes are tested</t>
  </si>
  <si>
    <t>DE.DP-4: Event detection information is communicated</t>
  </si>
  <si>
    <t>DE.DP-5: Detection processes are continuously improved</t>
  </si>
  <si>
    <t>DE.CM-1: The network is monitored to detect potential cybersecurity events</t>
  </si>
  <si>
    <t>DE.CM-2: The physical environment is monitored to detect potential cybersecurity events</t>
  </si>
  <si>
    <t>DE.CM-3: Personnel activity is monitored to detect potential cybersecurity events</t>
  </si>
  <si>
    <t>DE.CM-4: Malicious code is detected</t>
  </si>
  <si>
    <t>DE.CM-5: Unauthorized mobile code is detected</t>
  </si>
  <si>
    <t>DE.CM-6: External service provider activity is monitored to detect potential cybersecurity events</t>
  </si>
  <si>
    <t>DE.CM-7: Monitoring for unauthorized personnel, connections, devices, and software is performed</t>
  </si>
  <si>
    <t>DE.CM-8: Vulnerability scans are performed</t>
  </si>
  <si>
    <t>ID.AM-1: Physical devices and systems within the organization are inventoried</t>
  </si>
  <si>
    <t>ID.AM-2: Software platforms and applications within the organization are inventoried</t>
  </si>
  <si>
    <t>ID.AM-3: Organizational communication and data flows are mapped</t>
  </si>
  <si>
    <t>ID.AM-4: External information systems are catalogued</t>
  </si>
  <si>
    <t xml:space="preserve">ID.AM-5: Resources (e.g., hardware, devices, data, time, personnel, and software) are prioritized based on their classification, criticality, and business value </t>
  </si>
  <si>
    <t>ID.AM-6: Cybersecurity roles and responsibilities for the entire workforce and third-party stakeholders (e.g., suppliers, customers, partners) are established</t>
  </si>
  <si>
    <t>ID.BE-1: The organization’s role in the supply chain is identified and communicated</t>
  </si>
  <si>
    <t>ID.BE-2: The organization’s place in critical infrastructure and its industry sector is identified and communicated</t>
  </si>
  <si>
    <t>ID.BE-3: Priorities for organizational mission, objectives, and activities are established and communicated</t>
  </si>
  <si>
    <t>ID.BE-4: Dependencies and critical functions for delivery of critical services are established</t>
  </si>
  <si>
    <t>ID.BE-5: Resilience requirements to support delivery of critical services are established for all operating states (e.g. under duress/attack, during recovery, normal operations)</t>
  </si>
  <si>
    <t>ID.GV-1: Organizational cybersecurity policy is established and communicated</t>
  </si>
  <si>
    <t>ID.GV-2: Cybersecurity roles and responsibilities are coordinated and aligned with internal roles and external partners</t>
  </si>
  <si>
    <t>ID.GV-3: Legal and regulatory requirements regarding cybersecurity, including privacy and civil liberties obligations, are understood and managed</t>
  </si>
  <si>
    <t>ID.GV-4: Governance and risk management processes address cybersecurity risks</t>
  </si>
  <si>
    <t>ID.RA-1: Asset vulnerabilities are identified and documented</t>
  </si>
  <si>
    <t>ID.RA-2: Cyber threat intelligence is received from information sharing forums and sources</t>
  </si>
  <si>
    <t>ID.RA-3: Threats, both internal and external, are identified and documented</t>
  </si>
  <si>
    <t>ID.RA-4: Potential business impacts and likelihoods are identified</t>
  </si>
  <si>
    <t>ID.RA-5: Threats, vulnerabilities, likelihoods, and impacts are used to determine risk</t>
  </si>
  <si>
    <t>ID.RA-6: Risk responses are identified and prioritized</t>
  </si>
  <si>
    <t>ID.RM-1: Risk management processes are established, managed, and agreed to by organizational stakeholders</t>
  </si>
  <si>
    <t>ID.RM-2: Organizational risk tolerance is determined and clearly expressed</t>
  </si>
  <si>
    <t>ID.RM-3: The organization’s determination of risk tolerance is informed by its role in critical infrastructure and sector specific risk analysis</t>
  </si>
  <si>
    <t>ID.SC-1: Cyber supply chain risk management processes are identified, established, assessed, managed, and agreed to by organizational stakeholders</t>
  </si>
  <si>
    <t xml:space="preserve">ID.SC-2: Suppliers and third party partners of information systems, components, and services are identified, prioritized, and assessed using a cyber supply chain risk assessment process </t>
  </si>
  <si>
    <t>ID.SC-3: Contracts with suppliers and third-party partners are used to implement appropriate measures designed to meet the objectives of an organization’s cybersecurity program and Cyber Supply Chain Risk Management Plan.</t>
  </si>
  <si>
    <t>ID.SC-4: Suppliers and third-party partners are routinely assessed using audits, test results, or other forms of evaluations to confirm they are meeting their contractual obligations.</t>
  </si>
  <si>
    <t>ID.SC-5: Response and recovery planning and testing are conducted with suppliers and third-party providers</t>
  </si>
  <si>
    <t>Count of Subcategory</t>
  </si>
  <si>
    <t xml:space="preserve">Category </t>
  </si>
  <si>
    <t>Key</t>
  </si>
  <si>
    <t>ID.AM</t>
  </si>
  <si>
    <t>ID.BE</t>
  </si>
  <si>
    <t>ID.GV</t>
  </si>
  <si>
    <t>ID.RA</t>
  </si>
  <si>
    <t>ID.RM</t>
  </si>
  <si>
    <t>ID.SC</t>
  </si>
  <si>
    <t>DE.AE</t>
  </si>
  <si>
    <t>DE.CM</t>
  </si>
  <si>
    <t>DE.DP</t>
  </si>
  <si>
    <t>PR.AC</t>
  </si>
  <si>
    <t>PR.AT</t>
  </si>
  <si>
    <t>PR.DS</t>
  </si>
  <si>
    <t>PR.IP</t>
  </si>
  <si>
    <t>PR.MA</t>
  </si>
  <si>
    <t>PR.PT</t>
  </si>
  <si>
    <t>RC.CO</t>
  </si>
  <si>
    <t>RC.IM</t>
  </si>
  <si>
    <t>RC.RP</t>
  </si>
  <si>
    <t>RS.AN</t>
  </si>
  <si>
    <t>RS.CO</t>
  </si>
  <si>
    <t>RS.IM</t>
  </si>
  <si>
    <t>RS.MI</t>
  </si>
  <si>
    <t>RS.RP</t>
  </si>
  <si>
    <t>Function</t>
  </si>
  <si>
    <r>
      <rPr>
        <b/>
        <sz val="12"/>
        <color theme="1"/>
        <rFont val="Calibri"/>
        <family val="2"/>
        <scheme val="minor"/>
      </rPr>
      <t>Supply Chain Risk Management (ID.SC)</t>
    </r>
    <r>
      <rPr>
        <sz val="12"/>
        <color theme="1"/>
        <rFont val="Calibri"/>
        <family val="2"/>
        <scheme val="minor"/>
      </rPr>
      <t>: 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r>
  </si>
  <si>
    <r>
      <rPr>
        <b/>
        <sz val="12"/>
        <color theme="1"/>
        <rFont val="Calibri"/>
        <family val="2"/>
        <scheme val="minor"/>
      </rPr>
      <t>Security Continuous Monitoring (DE.CM)</t>
    </r>
    <r>
      <rPr>
        <sz val="12"/>
        <color theme="1"/>
        <rFont val="Calibri"/>
        <family val="2"/>
        <scheme val="minor"/>
      </rPr>
      <t>: The information system and assets are monitored to identify cybersecurity events and verify the effectiveness of protective measures.Security Continuous Monitoring (DE.CM): The information system and assets are monitored to identify cybersecurity events and verify the effectiveness of protective measures.</t>
    </r>
  </si>
  <si>
    <t>PR.AC-1: Identities and credentials are issued, managed, verified, revoked, and audited for authorized devices, users and processes</t>
  </si>
  <si>
    <t>PR.AC-2: Physical access to assets is managed and protected</t>
  </si>
  <si>
    <t>PR.AC-3: Remote access is managed</t>
  </si>
  <si>
    <t>PR.AC-4: Access permissions and authorizations are managed, incorporating the principles of least privilege and separation of duties</t>
  </si>
  <si>
    <t>PR.AC-5: Network integrity is protected (e.g., network segregation, network segmentation)</t>
  </si>
  <si>
    <t>PR.AC-6: Identities are proofed and bound to credentials and asserted in interactions</t>
  </si>
  <si>
    <t>PR.AC-7: Users, devices, and other assets are authenticated (e.g., single-factor, multi-factor) commensurate with the risk of the transaction (e.g., individuals’ security and privacy risks and other organizational risks)</t>
  </si>
  <si>
    <t xml:space="preserve">PR.AT-1: All users are informed and trained </t>
  </si>
  <si>
    <t xml:space="preserve">PR.AT-2: Privileged users understand their roles and responsibilities </t>
  </si>
  <si>
    <t xml:space="preserve">PR.AT-3: Third-party stakeholders (e.g., suppliers, customers, partners) understand their roles and responsibilities </t>
  </si>
  <si>
    <t xml:space="preserve">PR.AT-4: Senior executives understand their roles and responsibilities </t>
  </si>
  <si>
    <t xml:space="preserve">PR.AT-5: Physical and cybersecurity personnel understand their roles and responsibilities </t>
  </si>
  <si>
    <t>PR.DS-1: Data-at-rest is protected</t>
  </si>
  <si>
    <t>PR.DS-2: Data-in-transit is protected</t>
  </si>
  <si>
    <t>PR.DS-3: Assets are formally managed throughout removal, transfers, and disposition</t>
  </si>
  <si>
    <t>PR.DS-4: Adequate capacity to ensure availability is maintained</t>
  </si>
  <si>
    <t>PR.DS-5: Protections against data leaks are implemented</t>
  </si>
  <si>
    <t>PR.DS-6: Integrity checking mechanisms are used to verify software, firmware, and information integrity</t>
  </si>
  <si>
    <t>PR.DS-7: The development and testing environment(s) are separate from the production environment</t>
  </si>
  <si>
    <t>PR.DS-8: Integrity checking mechanisms are used to verify hardware integrity</t>
  </si>
  <si>
    <t>PR.IP-1: A baseline configuration of information technology/industrial control systems is created and maintained incorporating security principles (e.g. concept of least functionality)</t>
  </si>
  <si>
    <t>PR.IP-10: Response and recovery plans are tested</t>
  </si>
  <si>
    <t>PR.IP-11: Cybersecurity is included in human resources practices (e.g., deprovisioning, personnel screening)</t>
  </si>
  <si>
    <t>PR.IP-12: A vulnerability management plan is developed and implemented</t>
  </si>
  <si>
    <t>PR.IP-2: A System Development Life Cycle to manage systems is implemented</t>
  </si>
  <si>
    <t>PR.IP-3: Configuration change control processes are in place</t>
  </si>
  <si>
    <t xml:space="preserve">PR.IP-4: Backups of information are conducted, maintained, and tested </t>
  </si>
  <si>
    <t>PR.IP-5: Policy and regulations regarding the physical operating environment for organizational assets are met</t>
  </si>
  <si>
    <t>PR.IP-6: Data is destroyed according to policy</t>
  </si>
  <si>
    <t>PR.IP-7: Protection processes are improved</t>
  </si>
  <si>
    <t xml:space="preserve">PR.IP-8: Effectiveness of protection technologies is shared </t>
  </si>
  <si>
    <t>PR.IP-9: Response plans (Incident Response and Business Continuity) and recovery plans (Incident Recovery and Disaster Recovery) are in place and managed</t>
  </si>
  <si>
    <t>PR.MA-1: Maintenance and repair of organizational assets are performed and logged, with approved and controlled tools</t>
  </si>
  <si>
    <t>PR.MA-2: Remote maintenance of organizational assets is approved, logged, and performed in a manner that prevents unauthorized access</t>
  </si>
  <si>
    <t>PR.PT-1: Audit/log records are determined, documented, implemented, and reviewed in accordance with policy</t>
  </si>
  <si>
    <t>PR.PT-2: Removable media is protected and its use restricted according to policy</t>
  </si>
  <si>
    <t>PR.PT-3: The principle of least functionality is incorporated by configuring systems to provide only essential capabilities</t>
  </si>
  <si>
    <t>PR.PT-4: Communications and control networks are protected</t>
  </si>
  <si>
    <t>PR.PT-5: Mechanisms (e.g., failsafe, load balancing, hot swap) are implemented to achieve resilience requirements in normal and adverse situations</t>
  </si>
  <si>
    <t>RC.CO-1: Public relations are managed</t>
  </si>
  <si>
    <t xml:space="preserve">RC.CO-2: Reputation is repaired after an incident </t>
  </si>
  <si>
    <t>RC.CO-3: Recovery activities are communicated to internal and external stakeholders as well as executive and management teams</t>
  </si>
  <si>
    <t>RC.IM-1: Recovery plans incorporate lessons learned</t>
  </si>
  <si>
    <t>RC.IM-2: Recovery strategies are updated</t>
  </si>
  <si>
    <t xml:space="preserve">RC.RP-1: Recovery plan is executed during or after a cybersecurity incident </t>
  </si>
  <si>
    <t>RS.AN-1: Notifications from detection systems are investigated </t>
  </si>
  <si>
    <t>RS.AN-2: The impact of the incident is understood</t>
  </si>
  <si>
    <t>RS.AN-3: Forensics are performed</t>
  </si>
  <si>
    <t>RS.AN-4: Incidents are categorized consistent with response plans</t>
  </si>
  <si>
    <t>RS.AN-5: Processes are established to receive, analyze and respond to vulnerabilities disclosed to the organization from internal and external sources (e.g. internal testing, security bulletins, or security researchers)</t>
  </si>
  <si>
    <t>RS.CO-1: Personnel know their roles and order of operations when a response is needed</t>
  </si>
  <si>
    <t>RS.CO-2: Incidents are reported consistent with established criteria</t>
  </si>
  <si>
    <t>RS.CO-3: Information is shared consistent with response plans</t>
  </si>
  <si>
    <t>RS.CO-4: Coordination with stakeholders occurs consistent with response plans</t>
  </si>
  <si>
    <t xml:space="preserve">RS.CO-5: Voluntary information sharing occurs with external stakeholders to achieve broader cybersecurity situational awareness </t>
  </si>
  <si>
    <t>RS.IM-1: Response plans incorporate lessons learned</t>
  </si>
  <si>
    <t>RS.IM-2: Response strategies are updated</t>
  </si>
  <si>
    <t>RS.MI-1: Incidents are contained</t>
  </si>
  <si>
    <t>RS.MI-2: Incidents are mitigated</t>
  </si>
  <si>
    <t>RS.MI-3: Newly identified vulnerabilities are mitigated or documented as accepted risks</t>
  </si>
  <si>
    <t>RS.RP-1: Response plan is executed during or after an incident</t>
  </si>
  <si>
    <t>Count of IG1</t>
  </si>
  <si>
    <t>Count of IG2</t>
  </si>
  <si>
    <t>Count of IG3</t>
  </si>
  <si>
    <t>Requirement</t>
  </si>
  <si>
    <t>Apllicable Systems</t>
  </si>
  <si>
    <t>Measures</t>
  </si>
  <si>
    <t>Requirement 1.1</t>
  </si>
  <si>
    <t>Requirement 1.2</t>
  </si>
  <si>
    <t>Requirement 1.3</t>
  </si>
  <si>
    <t>Requirement 2.1</t>
  </si>
  <si>
    <t>Requirement 2.2</t>
  </si>
  <si>
    <t>Acceptable Evidence includes, but is not limited to, electronic or physical dated records to demonstrate that the Responsible Entity has reviewed and updated, where necessary, the identifications required in R1 and its parts, and has ad its CIP Senior Manager or delegate approve the identifications required in R1 and it parts at least once every 15 calendar months, even if it has none identified in R1 and its parts, as required by R2</t>
  </si>
  <si>
    <t>Acceptable Evidence includes, but is not limited to, electronic or physical dated records to demonstrate that the Responsible Entity has reviewed and updated, where necessary, the identifications required in R1 and its parts, and has ad its CIP Senior Manager or delegate approve the identifications required in R1 and it parts at least once every 15 calendar months, even if it has none identified in R1 and its parts, as required by R3</t>
  </si>
  <si>
    <t>Acceptable Evidence includes, but is not limited to, electronic or physical dated records to demonstrate that the Responsible Entity has reviewed and updated, where necessary, the identifications required in R1 and its parts, and has ad its CIP Senior Manager or delegate approve the identifications required in R1 and it parts at least once every 15 calendar months, even if it has none identified in R1 and its parts, as required by R4</t>
  </si>
  <si>
    <t>Review the identification in Requirements R1 and its parts (and update them if there are changes identified) at least once every 15 calendar months, even if it has no identified items in Requirement R1</t>
  </si>
  <si>
    <t>Have its CIP Senior Manager or delegate approve the identifications required by Requirement R1 at least once every 15 calendar months, even if it has no identified items in Requirement R1</t>
  </si>
  <si>
    <t xml:space="preserve">Each Responsible Entity shall review and obtain CIP Senior Manager approval at least once every 15 calendar months for one or more documented cyber security policies that collectively address the following topics: </t>
  </si>
  <si>
    <t>Examples of evidence may include, but are not limited to, policy documents; revision history, records of review, or workflow evidence from a document management system that indicate review of each cyber security policy at least once every 15 calendar months; and documented approval by the CIP Senior Manager for each cyber security policy</t>
  </si>
  <si>
    <t>Requirement 1.4</t>
  </si>
  <si>
    <t>Requirement 1.5</t>
  </si>
  <si>
    <t>Requirement 1.6</t>
  </si>
  <si>
    <t>Requirement 1.7</t>
  </si>
  <si>
    <t>Requirement 1.8</t>
  </si>
  <si>
    <t>Requirement 1.9</t>
  </si>
  <si>
    <t>Requirement 1.1.1</t>
  </si>
  <si>
    <t>Requirement 1.1.2</t>
  </si>
  <si>
    <t>Requirement 1.1.3</t>
  </si>
  <si>
    <t>Requirement 1.1.4</t>
  </si>
  <si>
    <t>Requirement 1.1.5</t>
  </si>
  <si>
    <t>Requirement 1.1.6</t>
  </si>
  <si>
    <t>Requirement 1.1.7</t>
  </si>
  <si>
    <t>Requirement 1.1.8</t>
  </si>
  <si>
    <t>Requirement 1.1.9</t>
  </si>
  <si>
    <t>Requirement 1.2.1</t>
  </si>
  <si>
    <t>Requirement 1.2.2</t>
  </si>
  <si>
    <t>Requirement 1.2.3</t>
  </si>
  <si>
    <t>Requirement 1.2.4</t>
  </si>
  <si>
    <t>Requirement 1.2.5</t>
  </si>
  <si>
    <t>Requirement 1.2.6</t>
  </si>
  <si>
    <t>CIP-003-9</t>
  </si>
  <si>
    <t xml:space="preserve">Personnel and training (CIP-004);
</t>
  </si>
  <si>
    <t xml:space="preserve">Electronic Security Perimeters (CIP-005) including Interactive Remote Access;
</t>
  </si>
  <si>
    <t xml:space="preserve">Physical security of BES Cyber Systems (CIP-006);
</t>
  </si>
  <si>
    <t xml:space="preserve">System security management (CIP-007);
</t>
  </si>
  <si>
    <t xml:space="preserve">Incident reporting and response planning (CIP-008);
</t>
  </si>
  <si>
    <t xml:space="preserve">Recovery plans for BES Cyber Systems (CIP-009);
</t>
  </si>
  <si>
    <t xml:space="preserve">Configuration change management and vulnerability assessments (CIP010);
</t>
  </si>
  <si>
    <t xml:space="preserve">Information protection (CIP-011); and
</t>
  </si>
  <si>
    <t>Declaring and responding to CIP Exceptional Circumstances.</t>
  </si>
  <si>
    <t xml:space="preserve">Transient Cyber Assets and Removable Media malicious code risk mitigation; and
</t>
  </si>
  <si>
    <t xml:space="preserve">Cyber Security Incident response;
</t>
  </si>
  <si>
    <t xml:space="preserve">Electronic access controls;
</t>
  </si>
  <si>
    <t xml:space="preserve">Physical security controls;
</t>
  </si>
  <si>
    <t xml:space="preserve">Cyber security awareness;
</t>
  </si>
  <si>
    <t>For its assets identified in CIP-002 containing low impact BES Cyber Systems, if any:</t>
  </si>
  <si>
    <t>Each Responsible Entity with at least one asset identified in CIP-002 containing low impact BES Cyber Systems shall implement one or more documented cyber security plan(s) for its low impact BES Cyber Systems that include the sections in Attachment 1</t>
  </si>
  <si>
    <t>Each Responsible Entity shall identify a CIP Senior Manager by name and document any change within 30 calendar days of the change</t>
  </si>
  <si>
    <t>The Responsible Entity shall implement a documented process to delegate authority, unless no delegations are used. Where allowed by the CIP Standards, the CIP Senior Manager may delegate authority for specific actions to a delegate or delegates. These delegations shall be documented, including the name or title of the delegate, the specific actions delegated, and the date of the delegation; approved by the CIP Senior Manager; and updated within 30 days of any change to the delegation. Delegation changes do not need to be reinstated with a change to the delegator</t>
  </si>
  <si>
    <t>Each responsible Entity shall implement a process that considers each of the following assets for purposes of parts 1.1 through 1.3:  i. Control Centers and backup Control Centers;  ii.Transmission stations and substation;  iii. Generation resources;  iv. Systems and facilities critical to system restoration, including Blackstart Resources and Cranking Paths and initial Switching reqiurements;  v. Special Protection Systems that support the reliable operation of the BES;  vi. For Distribution Providers, Protection Systems specified in Applicability section 4.2.1</t>
  </si>
  <si>
    <t>Requirement 2.1.1</t>
  </si>
  <si>
    <t>Requirement 2.1.2</t>
  </si>
  <si>
    <t>Requirement 2.1.3</t>
  </si>
  <si>
    <t>Requirement 2.1.4</t>
  </si>
  <si>
    <t>Requirement 2.1.5</t>
  </si>
  <si>
    <t>Requirement 2.1.6</t>
  </si>
  <si>
    <t>Requirement 2.1.7</t>
  </si>
  <si>
    <t>Requirement 2.1.8</t>
  </si>
  <si>
    <t>Requirement 2.1.9</t>
  </si>
  <si>
    <t>Requirement 2.3</t>
  </si>
  <si>
    <t>Requirement 3.1</t>
  </si>
  <si>
    <t>Requirement 3.2</t>
  </si>
  <si>
    <t>Requirement 3.2.1</t>
  </si>
  <si>
    <t>Requirement 3.2.2</t>
  </si>
  <si>
    <t>Requirement 3.3</t>
  </si>
  <si>
    <t>Requirement 3.4</t>
  </si>
  <si>
    <t>Requirement 3.5</t>
  </si>
  <si>
    <t>Requirement 4.1</t>
  </si>
  <si>
    <t>Requirement 4.1.1</t>
  </si>
  <si>
    <t>Requirement 4.1.2</t>
  </si>
  <si>
    <t>Requirement 4.1.3</t>
  </si>
  <si>
    <t>Requirement 4.2</t>
  </si>
  <si>
    <t>Requirement 4.3</t>
  </si>
  <si>
    <t>Requirement 4.4</t>
  </si>
  <si>
    <t>Requirement 5.1</t>
  </si>
  <si>
    <t>Requirement 5.2</t>
  </si>
  <si>
    <t>Requirement 5.3</t>
  </si>
  <si>
    <t>Requirement 5.4</t>
  </si>
  <si>
    <t>Requirement 5.5</t>
  </si>
  <si>
    <t>Each Responsible Entity shall implement one or more documented processes that collectively include each of the applicable requirement parts:</t>
  </si>
  <si>
    <t>For High and Medium impact BES Cyber Systems: Security awareness that, at least once each calendar quarter, reinforces cyber security practices (which may include associated physical security practices) for the Responsible Entity’s personnel who have authorized electronic or authorized unescorted physical access
to BES Cyber Systems</t>
  </si>
  <si>
    <t>Recovery plans for BES Cyber Systems;</t>
  </si>
  <si>
    <t>Cyber security policies;</t>
  </si>
  <si>
    <t>Physical access controls;</t>
  </si>
  <si>
    <t>Electronic access controls;</t>
  </si>
  <si>
    <t>The visitor control programs</t>
  </si>
  <si>
    <t>Handling of BES Cyber System Information and its storage;</t>
  </si>
  <si>
    <t>Identification of a Cyber Security Incident and initial notifications in accordance with the entity’s incident response plan;</t>
  </si>
  <si>
    <t>Response to Cyber Security Incidents; and</t>
  </si>
  <si>
    <t>Cyber security risks associated with a BES Cyber System’s electronic interconnectivity and interoperability with other Cyber Assets, including Transient Cyber Assets, and with Removable Media.</t>
  </si>
  <si>
    <t>• High Impact BES Cyber Systems and their associated: EACMS and PACS
• Medium Impact BES Cyber Systems with External Routable Connectivity and their associated: EACMS and PACS</t>
  </si>
  <si>
    <t>Require completion of the training specified in Part 2.1 at least once every 15 calendar months.</t>
  </si>
  <si>
    <t>Process to perform a seven year criminal history records check as part of each personnel risk assessment that includes: 3.2.1. and 3.2.2. If it is not possible to perform a full seven year criminal history records check, conduct as much of the seven year criminal history records check as possible and document the reason the full seven year criminal history records check could not be performed.</t>
  </si>
  <si>
    <t>other locations where, during the seven years immediately prior to the date of the criminal history records check, the subject has resided for six consecutive months or more.</t>
  </si>
  <si>
    <t>current residence, regardless of duration; and</t>
  </si>
  <si>
    <t>Electronic access;</t>
  </si>
  <si>
    <t>Unescorted physical access into a Physical Security Perimeter; and</t>
  </si>
  <si>
    <t xml:space="preserve">Access to designated storage locations, whether physical or electronic, for BES Cyber System Information. </t>
  </si>
  <si>
    <t xml:space="preserve">Verify at least once each calendar quarter that individuals with active electronic access or unescorted physical access have authorization records. </t>
  </si>
  <si>
    <t>For electronic access, verify at least once every 15 calendar months that all user accounts, user account groups, or user role categories, and their specific, associated privileges are correct and are those that the Responsible Entity determines are necessary</t>
  </si>
  <si>
    <t>Verify at least once every 15 calendar months that access to the designated storage locations for BES Cyber System Information, whether physical or electronic, are correct and are those that the Responsible Entity determines are necessary for performing assigned work functions</t>
  </si>
  <si>
    <t xml:space="preserve">A process to initiate removal of an individual’s ability for unescorted physical access and Interactive Remote Access upon a termination action, and complete the removals within 24 hours of the termination action (Removal of the ability for access may be different than deletion, disabling, revocation, or removal of all access rights). </t>
  </si>
  <si>
    <t>For termination actions, revoke the individual’s access to the designated storage locations for BES Cyber System Information, whether physical or electronic (unless already revoked according to Requirement R5.1), by the end of the next calendar day following the effective date of the termination action</t>
  </si>
  <si>
    <t xml:space="preserve">For termination actions, revoke the individual’s non-shared user accounts (unless already revoked according to Parts 5.1 or 5.3) within 30 calendar days of the effective date of the termination action. </t>
  </si>
  <si>
    <t>For termination actions, change passwords for shared account(s) known to the user within 30 calendar days of the termination action. For reassignments or transfers, change passwords for shared account(s) known to the user within 30 calendar days following the date that the Responsible Entity determines that the individual no longer requires retention of that access.
If the Responsible Entity determines and documents that extenuating operating circumstances require a longer time period, change the password(s) within 10 calendar days following the end of the operating circumstances. "</t>
  </si>
  <si>
    <t>Examples of evidence may include, but are not limited to:
• Workflow or sign-off form showing password reset within 30 calendar days of the termination;
• Workflow or sign-off form showing password reset within 30 calendar days of the reassignments or transfers; or
• Documentation of the extenuating operating circumstance and workflow or sign-off form showing password reset within 10 calendar days following the end of the operating circumstance.</t>
  </si>
  <si>
    <t>CIP-005-7</t>
  </si>
  <si>
    <t>CIP-005-8</t>
  </si>
  <si>
    <t>CIP-005-9</t>
  </si>
  <si>
    <t>CIP-005-10</t>
  </si>
  <si>
    <t>CIP-005-11</t>
  </si>
  <si>
    <t>• High Impact BES Cyber Systems and their associated: PACS
• Medium Impact BES Cyber Systems and their associated: PACS</t>
  </si>
  <si>
    <t xml:space="preserve">• Electronic Access Points for High Impact BES Cyber Systems
• Electronic Access Points for Medium Impact BES Cyber Systems </t>
  </si>
  <si>
    <t>• High Impact BES Cyber Systems with Dial-up Connectivity and their associated: PACS
• Medium Impact BES Cyber Systems with Dial-up Connectivity and their associated: PACS</t>
  </si>
  <si>
    <t>• Electronic Access Points for High Impact BES Cyber Systems
• Electronic Access Points for Medium Impact BES Cyber Systems at Control Centers</t>
  </si>
  <si>
    <t>Requirement 2.4</t>
  </si>
  <si>
    <t>Requirement 2.5</t>
  </si>
  <si>
    <t>CIP-005-12</t>
  </si>
  <si>
    <t>CIP-005-13</t>
  </si>
  <si>
    <t>CIP-005-14</t>
  </si>
  <si>
    <t>CIP-005-15</t>
  </si>
  <si>
    <t>CIP-005-16</t>
  </si>
  <si>
    <t>CIP-005-17</t>
  </si>
  <si>
    <t>• High Impact BES Cyber Systems and their associated: PACS
• Medium Impact BES Cyber Systems with External Routable Connectivity and their associated: PACS</t>
  </si>
  <si>
    <t>Medium Impact BES Cyber Systems with External Routable Connectivity and their associated: EACMS and PCA</t>
  </si>
  <si>
    <t>Requirement 1.10</t>
  </si>
  <si>
    <t>Medium Impact BES Cyber Systems without External Routable Connectivity Physical Access Control Systems (PACS) associated with:
• High Impact BES Cyber Systems, or
• Medium Impact BES Cyber Systems with External Routable Connectivity</t>
  </si>
  <si>
    <t xml:space="preserve">High Impact BES Cyber Systems and their associated: EACMS and PCA </t>
  </si>
  <si>
    <t>High Impact BES Cyber Systems and their associated: EACMS and PCA
Medium Impact BES Cyber Systems with External Routable Connectivity and their associated: EACMS and PCA</t>
  </si>
  <si>
    <t>CIP-006-7</t>
  </si>
  <si>
    <t>Issue an alarm or alert in response to detected unauthorized access through a physical access point into a Physical Security Perimeter to the personnel identified in the BES Cyber Security Incident response plan within 15 minutes of detection.</t>
  </si>
  <si>
    <t>Physical Access Control Systems (PACS) associated with:
•  High Impact BES Cyber Systems, or
•  Medium Impact BES Cyber Systems with External Routable Connectivity</t>
  </si>
  <si>
    <t xml:space="preserve">Issue an alarm or alert in response to detected unauthorized physical access to a Physical Access Control System to the personnel identified in the BES Cyber Security Incident response plan within 15 minutes of the detection. </t>
  </si>
  <si>
    <t xml:space="preserve">• High Impact BES Cyber Systems and their associated: EACMS and PCA
• Medium Impact BES Cyber Systems with External Routable Connectivity and their associated: EACMS and PCA </t>
  </si>
  <si>
    <t>An example of evidence may include, but is not limited to, language in the physical security plan that describes logging and recording of physical entry into each Physical Security Perimeter and additional evidence to demonstrate that this logging has been implemented, such as logs of physical access into Physical Security Perimeters that show the individual and the date and time of entry into Physical Security Perimeter.</t>
  </si>
  <si>
    <t xml:space="preserve">Retain physical access logs of entry of individuals with authorized unescorted physical access into each Physical Security Perimeter for at least ninety calendar days. </t>
  </si>
  <si>
    <t>•  High Impact BES Cyber Systems and their associated: PCA
•  Medium Impact BES Cyber Systems at Control Centers and their associated: PCA</t>
  </si>
  <si>
    <t>Reqirement 2.1</t>
  </si>
  <si>
    <t>Reqirement 2.2</t>
  </si>
  <si>
    <t>Reqirement 2.3</t>
  </si>
  <si>
    <t xml:space="preserve">Retain visitor logs for at least ninety calendar days. </t>
  </si>
  <si>
    <t xml:space="preserve">An example of evidence may include, but is not limited to, documentation showing logs have been retained for at least ninety calendar days. </t>
  </si>
  <si>
    <t>Physical Access Control Systems (PACS) associated with:
• High Impact BES Cyber Systems, or
•  Medium Impact BES Cyber Systems with External Routable Connectivity  Locally mounted hardware or devices at the Physical Security Perimeter associated with:
• High Impact BES Cyber Systems, or
• Medium Impact BES Cyber Systems with External Routable Connectivity</t>
  </si>
  <si>
    <t>Maintenance and testing of each Physical Access Control System and locally mounted hardware or devices at the Physical Security Perimeter at least once every 24 calendar months to ensure they function properly.</t>
  </si>
  <si>
    <t>An example of evidence may include, but is not limited to, a maintenance and testing program that provides for testing each Physical Access Control System and locally mounted hardware or devices associated with each applicable Physical Security Perimeter at least once every 24 calendar months and additional evidence to demonstrate that this testing was done, such as dated maintenance records, or other documentation showing testing and maintenance has been performed on each applicable device or system at least once every 24 calendar months.</t>
  </si>
  <si>
    <t>• High Impact BES Cyber Systems and their associated: EACMS, PACS, and PCA
• Medium Impact BES Cyber Systems with External Routable Connectivity and their associated: EACMS, PACS, and PCA</t>
  </si>
  <si>
    <t>• High Impact BES Cyber Systems and their associated: PCA, and Nonprogrammable communication components located inside both a PSP and an ESP.
• Medium Impact BES Cyber Systems at Control Centers and their associated: PCA and Nonprogrammable communication components located inside both a PSP and an ESP</t>
  </si>
  <si>
    <t>• High Impact BES Cyber Systems and their associated: EACMS,  PACS, and PCA
• Medium Impact BES Cyber Systems and their associated: EACMS, PACS, and PCA</t>
  </si>
  <si>
    <t>At least once every 35 calendar days, evaluate security patches for applicability that have been released since the last evaluation from the source or sources identified in Part 2.1</t>
  </si>
  <si>
    <t xml:space="preserve">An example of evidence may include, but is not limited to, an evaluation conducted by, referenced by, or on behalf of a Responsible Entity of security-related patches released by the documented sources at least once every 35 calendar days. </t>
  </si>
  <si>
    <t xml:space="preserve">For applicable patches identified in Part 2.2, within 35 calendar days of the evaluation completion, take one of the following actions:
• Apply the applicable patches; or
•  Create a dated mitigation plan; or
• Revise an existing mitigation plan.
Mitigation plans shall include the Responsible Entity’s planned actions to mitigate the vulnerabilities addressed by each security patch and a timeframe to complete these mitigations. </t>
  </si>
  <si>
    <t>Requirement 4.2.1</t>
  </si>
  <si>
    <t>Requirement 4.2.2</t>
  </si>
  <si>
    <t>Detected successful login attempts;</t>
  </si>
  <si>
    <t>Detected failed access attempts and failed login attempts;</t>
  </si>
  <si>
    <t>Detected malicious code.</t>
  </si>
  <si>
    <t>• High Impact BES Cyber Systems and their associated: EACMS,  PACS, and PCA
• Medium Impact BES Cyber Systems with External Routable Connectivity and their associated: EACMS, PACS, and PCA</t>
  </si>
  <si>
    <t>Detected malicious code from Part 4.1; and</t>
  </si>
  <si>
    <t>Detected failure of Part 4.1 event logging</t>
  </si>
  <si>
    <t>• High Impact BES Cyber Systems and their associated: EACMS,  PACS, and PCA
• Medium Impact BES Cyber Systems at Control Centers and their associated: EACMS, PACS, and PCA</t>
  </si>
  <si>
    <t>Where technically feasible, retain applicable event logs identified in Part 4.1 for at least the last 90 consecutive calendar days except under CIP Exceptional Circumstances</t>
  </si>
  <si>
    <t>Examples of evidence may include, but are not limited to, documentation of the event log retention process and paper or system generated reports showing log retention configuration set at 90 days or greater.</t>
  </si>
  <si>
    <t>• High Impact BES Cyber Systems and their associated: EACMS and PACS</t>
  </si>
  <si>
    <t>Review a summarization or sampling of logged events as determined by the Responsible Entity at intervals no greater than 15 calendar days to identify undetected Cyber Security Incidents.</t>
  </si>
  <si>
    <t>Requirement 5.5.1</t>
  </si>
  <si>
    <t>Requirement 5.5.2</t>
  </si>
  <si>
    <t>Requirement 5.6</t>
  </si>
  <si>
    <t>Requirement 5.7</t>
  </si>
  <si>
    <t xml:space="preserve">• High Impact BES Cyber Systems and their associated: EACMS,  PACS, and PCA
• Medium Impact BES Cyber Systems at Control Centers and their associated: EACMS, PACS, and PCA
• Medium Impact BES Cyber Systems with Externable Routable Connectivity and their associated: EACMS, PACS, and PCA					
				</t>
  </si>
  <si>
    <t xml:space="preserve">• High Impact BES Cyber Systems and their associated: EACMS,  PACS, and PCA
• Medium Impact BES Cyber Systems and their associated: EACMS, PACS, and PCA			
				</t>
  </si>
  <si>
    <t xml:space="preserve">• High Impact BES Cyber Systems and their associated: EACMS,  PACS, and PCA
• Medium Impact BES Cyber Systems and their associated: EACMS, PACS, and PCA	</t>
  </si>
  <si>
    <t>Password length that is, at least, the lesser of eight characters or the maximum length supported by the Cyber Asset; and</t>
  </si>
  <si>
    <t>Minimum password complexity that is the lesser of three or more different types of characters (e.g., uppercase alphabetic, lowercase alphabetic, numeric, nonalphanumeric) or the maximum complexity supported by the Cyber Asset</t>
  </si>
  <si>
    <t xml:space="preserve">• High Impact BES Cyber Systems and their associated: EACMS,  PACS, and PCA
• Medium Impact BES Cyber Systems with Externable Routable Connectivity and their associated: EACMS, PACS, and PCA					</t>
  </si>
  <si>
    <t>Where technically feasible, for password-only authentication for interactive user access, either technically or procedurally enforce password changes or an obligation to change the password at least once every 15 calendar months.</t>
  </si>
  <si>
    <t>Examples of evidence may include, but are not limited to:
•  System-generated reports or screen-shots of the systemenforced periodicity of changing passwords; or
•  Attestations that include a reference to the documented procedures that were followed.</t>
  </si>
  <si>
    <t xml:space="preserve">Applicable to: 
• High Impact BES Cyber Systems and their associated: EACMS,  PACS, and PCA
• Medium Impact BES Cyber Systems with Externable Routable Connectivity and their associated: EACMS, PACS, and PCA					</t>
  </si>
  <si>
    <t>Where technically feasible, either:
•  Limit the number of unsuccessful authentication attempts; or
• Generate alerts after a threshold of unsuccessful authentication attempts.</t>
  </si>
  <si>
    <t xml:space="preserve">• High Impact BES Cyber Systems and their associated: EACMS
• Medium Impact BES Cyber Systems and their associated: EACMS			</t>
  </si>
  <si>
    <t>That include criteria to evaluate and define attempts to compromise;</t>
  </si>
  <si>
    <t xml:space="preserve">• To determine if an identified Cyber Security Incident is:
• A Reportable Cyber Security Incident; or
• An attempt to compromise, as determined by applying the criteria from Part 1.2.1, one or more systems identified in the “Applicable Systems” column for this Part; and
</t>
  </si>
  <si>
    <t xml:space="preserve">To provide notification per Requirement R4. </t>
  </si>
  <si>
    <t>Test each Cyber Security Incident response plan(s) at least once every 15 calendar months:
• By responding to an actual Reportable Cyber Security Incident;
• With a paper drill or tabletop exercise of a Reportable Cyber Security Incident; or
• With an operational exercise of a Reportable Cyber Security Incident.</t>
  </si>
  <si>
    <t>Requirement 3.1.1</t>
  </si>
  <si>
    <t>Requirement 3.1.2</t>
  </si>
  <si>
    <t>Requirement 3.1.3</t>
  </si>
  <si>
    <t>No later than 90 calendar days after completion of a Cyber Security Incident response plan(s) test or actual Reportable Cyber Security Incident response:</t>
  </si>
  <si>
    <t>Document any lessons learned or document the absence of any lessons learned;</t>
  </si>
  <si>
    <t>Update the Cyber Security Incident response plan based on any documented lessons learned associated with the plan; and</t>
  </si>
  <si>
    <t>Notify each person or group with a defined role in the Cyber Security Incident response plan of the updates to the Cyber Security Incident response plan based on any documented lessons learned.</t>
  </si>
  <si>
    <t xml:space="preserve">• High Impact BES Cyber Systems and their associated: EACMS
• Medium Impact BES Cyber Systems and their associated: EACMS	</t>
  </si>
  <si>
    <t>No later than 60 calendar days after a change to the roles or responsibilities, Cyber Security Incident response groups or individuals, or technology that the Responsible Entity determines would impact the ability to execute the plan:</t>
  </si>
  <si>
    <t>Update the Cyber Security Incident response plan(s); and</t>
  </si>
  <si>
    <t>Notify each person or group with a defined role in the Cyber Security Incident response plan of the updates.</t>
  </si>
  <si>
    <t>The functional impact;</t>
  </si>
  <si>
    <t>The attack vector used; and</t>
  </si>
  <si>
    <t>The level of intrusion that was achieved or attempted.</t>
  </si>
  <si>
    <t>Provide updates, if any, within 7 calendar days of determination of new or changed attribute information required in Part 4.1.</t>
  </si>
  <si>
    <t xml:space="preserve">• High Impact BES Cyber Systems and their associated: EACMS and PACS
• Medium Impact BES Cyber Systems and their associated: EACMS and PACS		</t>
  </si>
  <si>
    <t xml:space="preserve">• High Impact BES Cyber Systems and their associated: EACMS and PACS
• Medium Impact BES Cyber Systems at Control Centers and their associated: EACMS and PACS		</t>
  </si>
  <si>
    <t>• High Impact BES Cyber Systems</t>
  </si>
  <si>
    <t>Test each of the recovery plans referenced in Requirement R1 at least once every 15 calendar months:
•  By recovering from an actual incident;
•  With a paper drill or tabletop exercise; or
• With an operational exercise.</t>
  </si>
  <si>
    <t>Test a representative sample of information used to recover BES Cyber System functionality at least once every 15 calendar months to ensure that the information is useable and is compatible with current configurations.
An actual recovery that incorporates the information used to recover BES Cyber System functionality substitutes for this test.</t>
  </si>
  <si>
    <t>Test each of the recovery plans referenced in Requirement R1 at least once every 36 calendar months through an operational exercise of the recovery plans in an environment representative of the production environment.
An actual recovery response may substitute for an operational exercise.</t>
  </si>
  <si>
    <t>An example of evidence may include, but is not limited to, dated evidence of a test (by recovering from an actual incident, with a paper drill or tabletop exercise, or with an operational exercise) of the recovery plan at least once every 15 calendar months. For the paper drill or full operational exercise, evidence may include meeting notices, minutes, or other records of exercise findings.</t>
  </si>
  <si>
    <t xml:space="preserve">Examples of evidence may include, but are not limited to, dated documentation of:
• An operational exercise at least once every 36 calendar months between exercises, that demonstrates recovery in a representative environment; or
• An actual recovery response that occurred within the 36 calendar month timeframe that exercised the recovery plans. </t>
  </si>
  <si>
    <t>No later than 90 calendar days after completion of a recovery plan test or actual recovery:</t>
  </si>
  <si>
    <t>Document any lessons learned associated with a recovery plan test or actual recovery or document the absence of any lessons learned;</t>
  </si>
  <si>
    <t>Update the recovery plan based on any documented lessons learned associated with the plan; and</t>
  </si>
  <si>
    <t>Notify each person or group with a defined role in the recovery plan of the updates to the recovery plan based on any documented lessons learned.</t>
  </si>
  <si>
    <t>• High Impact BES Cyber Systems and their associated: EACMS and PACS
• Medium Impact BES Cyber Systems at Control Centers and their associated: EACMS and PACS</t>
  </si>
  <si>
    <t>No later than 60 calendar days after a change to the roles or responsibilities, responders, or technology that the Responsible Entity determines would impact the ability to execute the recovery plan:</t>
  </si>
  <si>
    <t>Update the recovery plan; and</t>
  </si>
  <si>
    <t>Notify each person or group with a defined role in the recovery plan of the updates.</t>
  </si>
  <si>
    <t>Requirement 1.4.1</t>
  </si>
  <si>
    <t>Requirement 1.4.2</t>
  </si>
  <si>
    <t>Requirement 1.4.3</t>
  </si>
  <si>
    <t>Requirement 1.5.1</t>
  </si>
  <si>
    <t>Requirement 1.5.2</t>
  </si>
  <si>
    <t>Requirement 1.6.1</t>
  </si>
  <si>
    <t>Requirement 1.6.2</t>
  </si>
  <si>
    <t xml:space="preserve">• High Impact BES Cyber Systems and their associated: EACMS, PACS, and PCA
• Medium Impact BES Cyber Systems at Control Centers and their associated: EACMS, PACS, and PCA	</t>
  </si>
  <si>
    <t>Operating system(s) (including version) or firmware where no independent operating system exists;</t>
  </si>
  <si>
    <t xml:space="preserve"> Any commercially available or open-source application software (including version) intentionally installed;</t>
  </si>
  <si>
    <t>Any custom software installed;</t>
  </si>
  <si>
    <t>Any logical network accessible ports; and</t>
  </si>
  <si>
    <t>Any security patches applied.</t>
  </si>
  <si>
    <t>For a change that deviates from the existing baseline configuration, update the baseline configuration as necessary within 30 calendar days of completing the change.</t>
  </si>
  <si>
    <t>An example of evidence may include, but is not limited to, updated baseline documentation with a date that is within 30 calendar days of the date of the completion of the change.</t>
  </si>
  <si>
    <t>Prior to the change, determine required cyber security controls in CIP-005 and CIP-007 that could be impacted by the change;</t>
  </si>
  <si>
    <t>Following the change, verify that required cyber security controls determined in 1.4.1 are not adversely affected; and</t>
  </si>
  <si>
    <t>Document the results of the verification.</t>
  </si>
  <si>
    <t xml:space="preserve">• High Impact BES Cyber Systems 				</t>
  </si>
  <si>
    <t>Prior to implementing any change in the production environment, test the changes in a test environment or test the changes in a production environment where the test is performed in a manner that minimizes adverse effects, that models the baseline configuration to ensure that required cyber security controls in CIP-005 and CIP-007 are not adversely affected; and</t>
  </si>
  <si>
    <t>Document the results of the testing and, if a test environment was used, the differences between the test environment and the production environment, including a description of the measures used to account for any differences in operation between the test and production environments.</t>
  </si>
  <si>
    <t xml:space="preserve">• High Impact BES Cyber Systems 
• Medium Impact BES Cyber Systems 
Note: Implementation does not require the Responsible Entity to renegotiate or abrogate existing contracts (including amendments to master agreements and purchase orders). Additionally, the following issues are beyond the scope of Part 1.6: (1) the actual terms and conditions of a procurement contract; and (2) vendor performance and adherence to a contract.		</t>
  </si>
  <si>
    <t>Verify the identity of the software source; and</t>
  </si>
  <si>
    <t>Verify the integrity of the software obtained from the software source.</t>
  </si>
  <si>
    <t>• High Impact BES Cyber Systems and their associated: EACMS and PCA</t>
  </si>
  <si>
    <t xml:space="preserve">Monitor at least once every 35 calendar days for changes to the baseline configuration (as described in Requirement R1, Part 1.1). Document and investigate detected unauthorized changes. </t>
  </si>
  <si>
    <t>At least once every 15 calendar months, conduct a paper or active vulnerability assessment.</t>
  </si>
  <si>
    <t xml:space="preserve">• High Impact BES Cyber Systems </t>
  </si>
  <si>
    <t>Where technically feasible, at least once every 36 calendar months:</t>
  </si>
  <si>
    <t>An example of evidence may include, but is not limited to, a document listing the date of the assessment (performed at least once every 36 calendar months), the output of the tools used to perform the assessment, and a list of differences between the production and test environments with descriptions of how any differences were accounted for in conducting the assessment.</t>
  </si>
  <si>
    <t>• 3.2.1 Perform an active vulnerability assessment in a test environment, or perform an active vulnerability assessment in a production environment where the test is performed in a manner that minimizes adverse effects, that models the baseline configuration of the BES Cyber System in a production environment; and</t>
  </si>
  <si>
    <t>• 3.2.2 Document the results of the testing and, if a test environment was used, the differences between the test environment and the production environment, including a description of the measures used to account for any differences in operation between the test and production environments.</t>
  </si>
  <si>
    <t>CIP-010-4</t>
  </si>
  <si>
    <t>Notification by the vendor of vendor-identified incidents related to the products or services provided to the Responsible Entity that pose cyber security risk to the Responsible Entity;</t>
  </si>
  <si>
    <t>Coordination of responses to vendor-identified incidents related to the products or services provided to the Responsible Entity that pose cyber security risk to the Responsible Entity;</t>
  </si>
  <si>
    <t>Notification by vendors when remote or onsite access should no longer be granted to vendor representatives;</t>
  </si>
  <si>
    <t>Disclosure by vendors of known vulnerabilities related to the products or services provided to the Responsible Entity;</t>
  </si>
  <si>
    <t>Verification of software integrity and authenticity of all software and patches provided by the vendor for use in the BES Cyber System; and</t>
  </si>
  <si>
    <t>Coordination of controls for (i) vendor-initiated Interactive Remote Access, and (ii) system-to-system remote access with a vendor(s).</t>
  </si>
  <si>
    <t xml:space="preserve">Each Responsible Entity shall review and obtain CIP Senior Manager or delegate approval of its supply chain cyber security risk management plan(s) specified in Requirement R1 at least once every 15 calendar months. </t>
  </si>
  <si>
    <t>Each Transmission Owner shall perform an initial risk assessment and subsequent risk assessments of its Transmission stations and Transmission substations (existing and planned to be in service within 24 months) that meet the criteria specified in Applicability Section 4.1.1. The initial and subsequent risk assessments shall consist of a transmission analysis or transmission analyses designed to identify the Transmission station(s) and Transmission substation(s) that if rendered inoperable or damage could result in instability, uncontrolled separation, or Cascading within an Interconnection.</t>
  </si>
  <si>
    <t xml:space="preserve">Examples of acceptable evidence may include, but are not limited to, dated written or electronic documentation of the risk assessment of its Transmission stations and Transmission substations (existing and planned to be in service within 24 months) that meet the criteria in Applicability Section 4.1.1 as specified in Requirement R1. Additionally, examples of acceptable evidence may include, but are not limited to, dated written or electronic documentation of the identification of the primary control center that operationally controls each Transmission station or Transmission substation identified in the Requirement R1 risk assessment as specified in Requirement R1, Part 1.2. </t>
  </si>
  <si>
    <t xml:space="preserve">Subsequent risk assessments shall be performed:
• At least once every 30 calendar months for a Transmission Owner that has identified in its previous risk assessment (as verified according to Requirement R2) one or more Transmission stations or Transmission substations that if rendered inoperable or damaged could result in instability, uncontrolled separation, or Cascading within an Interconnection; or
• At least once every 60 calendar months for a Transmission Owner that has not identified in its previous risk assessment (as verified according to Requirement R2) any Transmission stations or Transmission substations that if rendered inoperable or damaged could result in instability, uncontrolled separation, or Cascading within an Interconnection. </t>
  </si>
  <si>
    <t>The unaffiliated third party verification shall verify the Transmission Owner’s risk assessment performed under Requirement R1, which may include recommendations for the addition or deletion of a Transmission station(s) or Transmission substation(s). The Transmission Owner shall ensure the verification is completed within 90 calendar days following the completion of the Requirement R1 risk assessment.</t>
  </si>
  <si>
    <t>If the unaffiliated verifying entity recommends that the Transmission Owner add a Transmission station(s) or Transmission substation(s) to, or remove a Transmission station(s) or Transmission substation(s) from, its identification under Requirement R1, the Transmission Owner shall either, within 60 calendar days of completion of the verification, for each recommended addition or removal of a Transmission station or Transmission substation:
• Modify its identification under Requirement R1 consistent with the recommendation; or
• Document the technical basis for not modifying the identification in accordance with the recommendation.</t>
  </si>
  <si>
    <t>Requirement 6.1</t>
  </si>
  <si>
    <t>Requirement 6.2</t>
  </si>
  <si>
    <t>Requirement 6.3</t>
  </si>
  <si>
    <t>Requirement 6.4</t>
  </si>
  <si>
    <t>For a primary control center(s) identified by the Transmission Owner according to Requirement R1, Part 1.2 that a) operationally controls an identified Transmission station or Transmission substation verified according to Requirement R2, and b) is not under the operational control of the Transmission Owner: the Transmission Owner shall, within seven calendar days following completion of Requirement R2, notify the Transmission Operator that has operational control of the primary control center of such identification and the date of completion of Requirement R2</t>
  </si>
  <si>
    <t>The Transmission Owner or Transmission Operator, respectively, shall ensure that the unaffiliated third party review is completed within 90 calendar days of completing the security plan(s) developed in Requirement R5. The unaffiliated third party review may, but is not required to, include recommended changes to the evaluation performed under Requirement R4 or the security plan(s) developed under Requirement R5.</t>
  </si>
  <si>
    <t>If the unaffiliated third party reviewer recommends changes to the evaluation performed under Requirement R4 or security plan(s) developed under Requirement R5, the Transmission Owner or Transmission Operator shall, within 60 calendar days of the completion of the unaffiliated third party review, for each recommendation:
• Modify its evaluation or security plan(s) consistent with the recommendation; or
• Document the reason(s) for not modifying the evaluation or security plan(s) consistent with the recommendation.</t>
  </si>
  <si>
    <t>High Impact BCS
Medium Impact BCS
Low Impact BCS</t>
  </si>
  <si>
    <t>High Impact BCS</t>
  </si>
  <si>
    <t>Medium Impact BCS</t>
  </si>
  <si>
    <t>Low Impact BCS</t>
  </si>
  <si>
    <t>High Impact BCS
Medium Impact BCS</t>
  </si>
  <si>
    <t>See sub-requirements for applicability</t>
  </si>
  <si>
    <t>High Impact and Medium Impact BCS and associated Protected Cyber Assets</t>
  </si>
  <si>
    <t>High and Medium Impact BCS</t>
  </si>
  <si>
    <t>CIP</t>
  </si>
  <si>
    <t>BCS</t>
  </si>
  <si>
    <t>EACMS</t>
  </si>
  <si>
    <t>PACS</t>
  </si>
  <si>
    <t>PCA</t>
  </si>
  <si>
    <t>EAP</t>
  </si>
  <si>
    <t>W/O ERC BCS</t>
  </si>
  <si>
    <t>ERC BCS</t>
  </si>
  <si>
    <t>BCS DialUp</t>
  </si>
  <si>
    <t>Med Control Center</t>
  </si>
  <si>
    <t>Assets Containing Low Impact BCS</t>
  </si>
  <si>
    <t>M EAP</t>
  </si>
  <si>
    <t>M PCA</t>
  </si>
  <si>
    <t>M PACS</t>
  </si>
  <si>
    <t>M EACMS</t>
  </si>
  <si>
    <t>M BCS</t>
  </si>
  <si>
    <t>Associated W/BCS</t>
  </si>
  <si>
    <t>Type of BCS</t>
  </si>
  <si>
    <t>Associated W/TYPE</t>
  </si>
  <si>
    <t>Low</t>
  </si>
  <si>
    <t>Medium</t>
  </si>
  <si>
    <t>High</t>
  </si>
  <si>
    <t>x Dial Up</t>
  </si>
  <si>
    <t>x CC</t>
  </si>
  <si>
    <t>x ERC</t>
  </si>
  <si>
    <t>TO''s meet criteria under 4.1.1</t>
  </si>
  <si>
    <t>Time Bound</t>
  </si>
  <si>
    <t>15 Calendar Months</t>
  </si>
  <si>
    <t>30 Calendar Days</t>
  </si>
  <si>
    <t>30 Days</t>
  </si>
  <si>
    <t>Calendar Quarter</t>
  </si>
  <si>
    <t>Prior to Authorized Access and Unesorted Physical Access</t>
  </si>
  <si>
    <t>24 Hours</t>
  </si>
  <si>
    <t>End of Next Calendar Day</t>
  </si>
  <si>
    <t>30 Calendar Days and 10 Calendar Days</t>
  </si>
  <si>
    <t>15 Minutes</t>
  </si>
  <si>
    <t>90 Calendar Days</t>
  </si>
  <si>
    <t>24 Calendar Months</t>
  </si>
  <si>
    <t>35 Calendar Days</t>
  </si>
  <si>
    <t>Within 35 Calendar Days</t>
  </si>
  <si>
    <t>90 Consecutive Calendar Days</t>
  </si>
  <si>
    <t>15 Calendar Days</t>
  </si>
  <si>
    <t>60 Calendar Days</t>
  </si>
  <si>
    <t>1 Hour and End of Next Calendar Day</t>
  </si>
  <si>
    <t>7 Calendar Days</t>
  </si>
  <si>
    <t>36 Calendar Months</t>
  </si>
  <si>
    <t>Prior to Release</t>
  </si>
  <si>
    <t>Prior to Disposal</t>
  </si>
  <si>
    <t>120 Calendar Days</t>
  </si>
  <si>
    <t>With or After Evaluation</t>
  </si>
  <si>
    <t>Count of CIP</t>
  </si>
  <si>
    <t>Count of Requirement</t>
  </si>
  <si>
    <t>NERC CIPS</t>
  </si>
  <si>
    <t>Partially Implemented</t>
  </si>
  <si>
    <t>Fully Implemented</t>
  </si>
  <si>
    <t>Identify Controls</t>
  </si>
  <si>
    <t>Protect Controls</t>
  </si>
  <si>
    <t>Detect Controls</t>
  </si>
  <si>
    <t>Respond Controls</t>
  </si>
  <si>
    <t>Recover Controls</t>
  </si>
  <si>
    <t>Directions</t>
  </si>
  <si>
    <t>Put an "x" in the appropriate Implementation cell</t>
  </si>
  <si>
    <t>Implementation Level</t>
  </si>
  <si>
    <t>Partial Count</t>
  </si>
  <si>
    <t>Full Count</t>
  </si>
  <si>
    <t>Total Count</t>
  </si>
  <si>
    <t>Partial Percentage</t>
  </si>
  <si>
    <t>Full Percentage</t>
  </si>
  <si>
    <t>Controls Implementation State</t>
  </si>
  <si>
    <t>Controls</t>
  </si>
  <si>
    <t>Quick Access</t>
  </si>
  <si>
    <t>NERC CIP Glossary</t>
  </si>
  <si>
    <t>CIP-002-5.1a
BES Cyber System Categorization</t>
  </si>
  <si>
    <t>CIP-003-8
Security Management Controls</t>
  </si>
  <si>
    <t>CIP-004-6
Personnel &amp; Training</t>
  </si>
  <si>
    <t>CIP-005-6
Electronic Security Perimeter(s)</t>
  </si>
  <si>
    <t>CIP-006-6
Physical Security of BES Cyber Systems</t>
  </si>
  <si>
    <t>CIP-007-6
System Security Management</t>
  </si>
  <si>
    <t>CIP-008-6
Incident Reporting and Response Planning</t>
  </si>
  <si>
    <t>CIP-009-6
Recovery Plans for BES Cyber Systems</t>
  </si>
  <si>
    <t>CIP-010-3
Configuration Change Management and Vulnerability Assessments</t>
  </si>
  <si>
    <t>CIP-011-2
Information Protection</t>
  </si>
  <si>
    <t>CIP-013-1
Cyber System Categorization</t>
  </si>
  <si>
    <t>CIP-014-2
Physical Security</t>
  </si>
  <si>
    <t>NERC CIP</t>
  </si>
  <si>
    <t>NIST Subcategory Description</t>
  </si>
  <si>
    <t>NIST Subcategory ID</t>
  </si>
  <si>
    <t>CIS Control Description</t>
  </si>
  <si>
    <t xml:space="preserve">Each Responsible Entity shall implement a process that considers each of the
following assets for purposes of parts 1.1 through 1.3: [Violation Risk Factor:
High][Time Horizon: Operations Planning]
i.Control Centers and backup Control Centers;
ii.Transmission stations and substations;
iii.Generation resources;
iv.Systems and facilities critical to system restoration, including Blackstart
Resources and Cranking Paths and initial switching requirements;
v.Special Protection Systems that support the reliable operation of the Bulk
Electric System; and
vi.For Distribution Providers, Protection Systems specified in Applicability
section 4.2.1 above.
1.1. Identify each of the high impact BES Cyber Systems according to
Attachment 1, Section 1, if any, at each asset;
1.2. Identify each of the medium impact BES Cyber Systems according to
Attachment 1, Section 2, if any, at each asset; and
1.3. Identify each asset that contains a low impact BES Cyber System
according to Attachment 1, Section 3, if any (a discrete list of low impact
BES Cyber Systems is not required). </t>
  </si>
  <si>
    <t>The Responsible Entity shall: [Violation Risk Factor: Lower] [Time Horizon: Operations Planning]
2.1 Review the identifications in Requirement R1 and its parts (and update
them if there are changes identified) at least once every 15 calendar
months, even if it has no identified items in Requirement R1, and
2.2 Have its CIP Senior Manager or delegate approve the identifications
required by Requirement R1 at least once every 15 calendar months,
even if it has no identified items in Requirement R1</t>
  </si>
  <si>
    <t>Each Responsible Entity shall review and obtain CIP Senior Manager approval at least once every 15 calendar months for one or more documented cyber security policies that collectively address the following topics: [Violation Risk Factor: Medium] [Time Horizon: Operations Planning]
1.1. For its high impact and medium impact BES Cyber Systems, if any:
1.1.1. Personnel and training (CIP-004);
1.1.2. Electronic Security Perimeters (CIP-005) including Interactive Remote Access;
1.1.3. Physical security of BES Cyber Systems (CIP-006);
1.1.4. System security management (CIP-007);
1.1.5. Incident reporting and response planning (CIP-008);
1.1.6. Recovery plans for BES Cyber Systems (CIP-009);
1.1.7. Configuration change management and vulnerability assessments (CIP010);
1.1.8. Information protection (CIP-011); and
1.1.9. Declaring and responding to CIP Exceptional Circumstances.
1.2. For its assets identified in CIP-002 containing low impact BES Cyber Systems, if
any:
1.2.1. Cyber security awareness;
1.2.2. Physical security controls;
1.2.3. Electronic access controls;
1.2.4. Cyber Security Incident response;
1.2.5. Transient Cyber Assets and Removable Media malicious code risk
mitigation; and
1.2.6. Declaring and responding to CIP Exceptional Circumstances</t>
  </si>
  <si>
    <t>Each Responsible Entity shall identify a CIP Senior Manager by name and document any change within 30 calendar days of the change. [Violation Risk Factor: Medium] [Time Horizon: Operations Planning]</t>
  </si>
  <si>
    <t>The Responsible Entity shall implement a documented process to delegate authority, unless no delegations are used. Where allowed by the CIP Standards, the CIP Senior Manager may delegate authority for specific actions to a delegate or delegates. These delegations shall be documented, including the name or title of the delegate, the specific actions delegated, and the date of the delegation; approved by the CIP Senior Manager; and updated within 30 days of any change to the delegation. Delegation changes do not need to be reinstated with a change to the delegator. [Violation Risk Factor: Lower] [Time Horizon: Operations Planning]</t>
  </si>
  <si>
    <t>Each Responsible Entity shall implement one or more documented processes that collectively include each of the applicable requirement parts in CIP-004-6 Table R1 – Security Awareness Program. [Violation Risk Factor: Lower] [Time Horizon: Operations Planning]
1.1.  Security awareness that, at least once each calendar quarter, reinforces cyber security practices (which may include associated physical security practices) for the Responsible Entity’s personnel who have authorized electronic or authorized unescorted physical access to BES Cyber Systems.</t>
  </si>
  <si>
    <t>Each Responsible Entity shall implement one or more cyber security training program(s) appropriate to individual roles, functions, or responsibilities that collectively includes each of the applicable requirement parts in CIP-004-6 Table R2 – Cyber Security Training Program. [Violation Risk Factor: Lower] [Time Horizon: Operations Planning]
2.1.  Training content on:
2.1.1. Cyber security policies;
2.1.2. Physical access controls;
2.1.3. Electronic access controls;
2.1.4. The visitor control program;
2.1.5. Handling of BES Cyber System Information and its storage;
2.1.6. Identification of a Cyber Security Incident and initial notifications in accordance with the entity’s incident response plan;
2.1.7. Recovery plans for BES Cyber Systems;
2.1.8. Response to Cyber Security Incidents; and
2.1.9. Cyber security risks associated with a BES Cyber System’s electronic interconnectivity and interoperability with other Cyber Assets, including Transient Cyber Assets, and with Removable Media.
2.2.  Require completion of the training specified in Part 2.1 prior to granting authorized electronic access and authorized unescorted physical access to applicable Cyber Assets, except during CIP Exceptional Circumstances. 
2.3.  Require completion of the training specified in Part 2.1 at least once every 15 calendar months.</t>
  </si>
  <si>
    <t>Each Responsible Entity shall implement one or more documented personnel risk assessment program(s) to attain and retain authorized electronic or authorized unescorted physical access to BES Cyber Systems that collectively include each of the applicable requirement parts in CIP-004-6 Table R3 – Personnel Risk Assessment Program. [Violation Risk Factor: Medium] [Time Horizon: Operations Planning].
3.1.  Process to confirm identity
3.2.  Process to perform a seven year criminal history records check as part of each personnel risk assessment that includes:
3.2.1. current residence, regardless of duration; and
3.2.2. other locations where, during the seven years immediately prior to the date of the criminal history records check, the subject has resided for six consecutive months or more. 
If it is not possible to perform a full seven year criminal history records check, conduct as much of the seven year criminal history records check as possible and document the reason the full seven year criminal history records check could not be performed.
3.3.  Criteria or process to evaluate criminal history records checks for authorizing access. 
3.4.  Criteria or process for verifying that personnel risk assessments performed for contractors or service vendors are conducted according to Parts 3.1 through 3.3.
3.5.  Process to ensure that individuals with authorized electronic or authorized unescorted physical access have had a personnel risk assessment completed according to Parts 3.1 to 3.4 within the last seven years.</t>
  </si>
  <si>
    <t>Each Responsible Entity shall implement one or more documented access management program(s) that collectively include each of the applicable requirement parts in CIP-004-6 Table R4 – Access Management Program. [Violation Risk Factor: Medium] [Time Horizon: Operations Planning and Same Day Operations].
4.1.  Process to authorize based on need, as determined by the Responsible Entity, except for CIP Exceptional Circumstances:
4.1.1. Electronic access;
4.1.2. Unescorted physical access into a Physical Security Perimeter; and
4.1.3. Access to designated storage locations, whether physical or electronic, for BES Cyber System Information. 
4.2.  Verify at least once each calendar quarter that individuals with active electronic access or unescorted physical access have authorization records. 
4.3.  For electronic access, verify at least once every 15 calendar months that all user accounts, user account groups, or user role categories, and their specific, associated privileges are correct and are those that the Responsible Entity determines are necessary.
4.4.  Verify at least once every 15 calendar months that access to the designated storage locations for BES Cyber System Information, whether physical or electronic, are correct and are those that the Responsible Entity determines are necessary for performing assigned work functions.</t>
  </si>
  <si>
    <t xml:space="preserve">Each Responsible Entity shall implement one or more documented access revocation program(s) that collectively include each of the applicable requirement parts in CIP-004-6 Table R5 – Access Revocation. [Violation Risk Factor: Medium] [Time Horizon: Same Day Operations and Operations Planning].
5.1.  A process to initiate removal of an individual’s ability for unescorted physical access and Interactive Remote Access upon a termination action, and complete the removals within 24 hours of the termination action (Removal of the ability for access may be different than deletion, disabling, revocation, or removal of all access rights). 
5.2.  For reassignments or transfers, revoke the individual’s authorized electronic access to individual accounts and authorized unescorted physical access that the Responsible Entity determines are not necessary by the end of the next calendar day following the date that the Responsible Entity determines that the individual no longer requires retention of that access. 
5.3.  For termination actions, revoke the individual’s access to the designated storage locations for BES Cyber System Information, whether physical or electronic (unless already revoked according to Requirement R5.1), by the end of the next calendar day following the effective date of the termination action.
5.4.  For termination actions, revoke the individual’s non-shared user accounts (unless already revoked according to Parts 5.1 or 5.3) within 30 calendar days of the effective date of the termination action. 
5.5.  For termination actions, change passwords for shared account(s) known to the user within 30 calendar days of the termination action. For reassignments or transfers, change passwords for shared account(s) known to the user within 30 calendar days following the date that the Responsible Entity determines that the individual no longer requires retention of that access.
If the Responsible Entity determines and documents that extenuating operating circumstances require a longer time period, change the password(s) within 10 calendar days following the end of the operating circumstances. </t>
  </si>
  <si>
    <t xml:space="preserve">Each Responsible Entity shall implement one or more documented processes that collectively include each of the applicable requirement parts in CIP-005-6 Table R1 – Electronic Security Perimeter. [Violation Risk Factor: Medium] [Time Horizon: Operations Planning and Same Day Operations].
1.1.  All applicable Cyber Assets connected to a network via a routable protocol shall reside within a defined ESP.
1.2.  All External Routable Connectivity must be through an identified Electronic Access Point (EAP).
1.3.  Require inbound and outbound access permissions, including the reason for granting access, and deny all other access by default.
1.4.  Where technically feasible, perform authentication when establishing Dialup Connectivity with applicable Cyber Assets. 
1.5.  Have one or more methods for detecting known or suspected malicious communications for both inbound and outbound communications. </t>
  </si>
  <si>
    <t>Each Responsible Entity shall implement one or more documented processes that collectively include the applicable requirement parts, where technically feasible, in CIP-005-6 Table R2 –Remote Access Management. [Violation Risk Factor: Medium] [Time Horizon: Operations Planning and Same Day Operations].
2.1.  For all Interactive Remote Access, utilize an Intermediate System such that the Cyber Asset initiating Interactive Remote Access does not directly access an applicable Cyber Asset.
2.2.  For all Interactive Remote Access sessions, utilize encryption that terminates at an Intermediate System.
2.3.  Require multi-factor authentication for all Interactive Remote Access sessions. 
2.4.  Have one or more methods for determining active vendor remote access sessions (including Interactive Remote Access and system-to-system remote access).
2.5.  Have one or more method(s) to disable active vendor remote access (including Interactive Remote Access and system-to-system remote access).</t>
  </si>
  <si>
    <t>Each Responsible Entity shall implement one or more documented physical security plan(s) that collectively include all of the applicable requirement parts in CIP-006-6 Table R1 – Physical Security Plan. [Violation Risk Factor: Medium] [Time Horizon: Long Term Planning and Same Day Operations].
1.1.  Define operational or procedural controls to restrict physical access.
1.2.  Utilize at least one physical access control to allow unescorted physical access into each applicable Physical Security Perimeter to only those individuals who have authorized unescorted physical access. 
1.3.  Where technically feasible, utilize two or more different physical access controls (this does not require two completely independent physical access control systems) to collectively allow unescorted physical access into Physical Security Perimeters to only those individuals who have authorized unescorted physical access.
1.4.  Monitor for unauthorized access through a physical access point into a Physical Security Perimeter.
1.5.  Issue an alarm or alert in response to detected unauthorized access through a physical access point into a Physical Security Perimeter to the personnel identified in the BES Cyber Security Incident response plan within 15 minutes of detection.
1.6.  Monitor each Physical Access Control System for unauthorized physical access to a Physical Access Control System.
1.7.  Issue an alarm or alert in response to detected unauthorized physical access to a Physical Access Control System to the personnel identified in the BES Cyber Security Incident response plan within 15 minutes of the detection.
1.8.  Log (through automated means or by personnel who control entry) entry of each individual with authorized unescorted physical access into each Physical Security Perimeter, with information to identify the individual and date and time of entry. 
1.9.  Retain physical access logs of entry of individuals with authorized unescorted physical access into each Physical Security Perimeter for at least ninety calendar days. 
1.10.  Restrict physical access to cabling and other nonprogrammable communication components used for connection between applicable Cyber Assets within the same Electronic Security Perimeter in those instances when such cabling and components are located outside of a Physical Security Perimeter. 
Where physical access restrictions to such cabling and components are not implemented, the Responsible Entity shall document and implement one or more of the following:
• encryption of data that transits such cabling and components; or
• monitoring the status of the communication link composed of such cabling and components and issuing an alarm or alert in response to detected communication failures to the personnel identified in the BES Cyber Security Incident response plan within 15 minutes of detection; or
• an equally effective logical protection.</t>
  </si>
  <si>
    <t xml:space="preserve">Each Responsible Entity shall implement one or more documented visitor control program(s) that include each of the applicable requirement parts in CIP-006-6 Table R2 – Visitor Control Program. [Violation Risk Factor: Medium] [Time Horizon: Same Day Operations.] 
2.1.  Require continuous escorted access of visitors (individuals who are provided access but are not authorized for unescorted physical access) within each Physical Security Perimeter, except during CIP Exceptional Circumstances.
2.2.  Require manual or automated logging of visitor entry into and exit from the Physical Security Perimeter that includes date and time of the initial entry and last exit, the visitor’s name, and the name of an individual point of contact responsible for the visitor, except during CIP Exceptional Circumstances.
2.3.  Retain visitor logs for at least ninety calendar days. </t>
  </si>
  <si>
    <t>Each Responsible Entity shall implement one or more documented Physical Access Control System maintenance and testing program(s) that collectively include each of the applicable requirement parts in CIP-006-6 Table R3 – Maintenance and Testing Program. [Violation Risk Factor: Medium] [Time Horizon: Long Term Planning].
3.1.  Maintenance and testing of each Physical Access Control System and locally mounted hardware or devices at the Physical Security Perimeter at least once every 24 calendar months to ensure they function properly.</t>
  </si>
  <si>
    <t>Each Responsible Entity shall implement one or more documented process(es) that collectively include each of the applicable requirement parts in CIP-007-6 Table R1 – Ports and Services. [Violation Risk Factor: Medium] [Time Horizon: Same Day Operations.]
1.1.  Where technically feasible, enable only logical network accessible ports that have been determined to be needed by the Responsible Entity, including port ranges or services where needed to handle dynamic ports. If a device has no provision for disabling or restricting logical ports on the device then those ports that are open are deemed needed.
1.2.  Protect against the use of unnecessary physical input/output ports used for network connectivity, console commands, or Removable Media.</t>
  </si>
  <si>
    <t>Each Responsible Entity shall implement one or more documented process(es) that collectively include each of the applicable requirement parts in CIP-007-6 Table R2 – Security Patch Management. [Violation Risk Factor: Medium] [Time Horizon: Operations Planning].
2.1.  A patch management process for tracking, evaluating, and installing cyber security patches for applicable Cyber Assets. The tracking portion shall include the identification of a source or sources that the Responsible Entity tracks for the release of cyber security patches for applicable Cyber Assets that are updateable and for which a patching source exists.
2.2.  At least once every 35 calendar days, evaluate security patches for applicability that have been released since the last evaluation from the source or sources identified in Part 2.1.
2.3.  For applicable patches identified in Part 2.2, within 35 calendar days of the evaluation completion, take one of the following actions:
• Apply the applicable patches; or
• Create a dated mitigation plan; or
• Revise an existing mitigation plan.
Mitigation plans shall include the Responsible Entity’s planned actions to mitigate the vulnerabilities addressed by each security patch and a timeframe to complete these mitigations. 
2.4.  For each mitigation plan created or revised in Part 2.3, implement the plan within the timeframe specified in the plan, unless a revision to the plan or an extension to the timeframe specified in Part 2.3 is approved by the CIP Senior Manager or delegate.</t>
  </si>
  <si>
    <t>Each Responsible Entity shall implement one or more documented process(es) that collectively include each of the applicable requirement parts in CIP-007-6 Table R3 – Malicious Code Prevention. [Violation Risk Factor: Medium] [Time Horizon: Same Day Operations].
3.1.  Deploy method(s) to deter, detect, or prevent malicious code.
3.2.  Mitigate the threat of detected malicious code.
3.3.  For those methods identified in Part 3.1 that use signatures or patterns, have a process for the update of the signatures or patterns. The process must address testing and installing the signatures or patterns.</t>
  </si>
  <si>
    <t xml:space="preserve">Each Responsible Entity shall implement one or more documented process(es) that collectively include each of the applicable requirement parts in CIP-007-6 Table R4 – Security Event Monitoring. [Violation Risk Factor: Medium] [Time Horizon: Same Day Operations and Operations Assessment.]
4.1.  Log events at the BES Cyber System level (per BES Cyber System capability) or at the Cyber Asset level (per Cyber Asset capability) for identification of, and after-the-fact investigations of, Cyber Security Incidents that includes, as a minimum, each of the following types of events:
4.1.1. Detected successful login attempts;
4.1.2. Detected failed access attempts and failed login attempts;
4.1.3. Detected malicious code.
4.2.  Generate alerts for security events that the Responsible Entity determines necessitates an alert, that includes, as a minimum, each of the following types of events (per Cyber Asset or BES Cyber System capability):
4.2.1. Detected malicious code from Part 4.1; and
4.2.2. Detected failure of Part 4.1 event logging.
4.3.  Where technically feasible, retain applicable event logs identified in Part 4.1 for at least the last 90 consecutive calendar days except under CIP Exceptional Circumstances.
4.4.  Review a summarization or sampling of logged events as determined by the Responsible Entity at intervals no greater than 15 calendar days to identify undetected Cyber Security Incidents. </t>
  </si>
  <si>
    <t>Each Responsible Entity shall document one or more Cyber Security Incident response plan(s) that collectively include each of the applicable requirement parts in CIP-008-6 Table R1 – Cyber Security Incident Response Plan Specifications. [Violation Risk Factor: Lower] [Time Horizon: Long Term Planning]
1.1.  One or more processes to identify, classify, and respond to Cyber Security Incidents.
1.2.  One or more processes:
1.2.1 That include criteria to evaluate and define attempts to compromise;
1.2.2 To determine if an identified Cyber Security Incident is:
• A Reportable Cyber Security Incident; or
• An attempt to compromise, as determined by applying the criteria from Part 1.2.1, one or more systems identified in the “Applicable Systems” column for this Part; and
1.2.3 To provide notification per Requirement R4. 
1.3.  The roles and responsibilities of Cyber Security Incident response groups or individuals.
1.4.  Incident handling procedures for Cyber Security Incidents.</t>
  </si>
  <si>
    <t>Each Responsible Entity shall implement each of its documented Cyber Security Incident response plans to collectively include each of the applicable requirement parts in CIP-008-6 Table R2 – Cyber Security Incident Response Plan Implementation and Testing. [Violation Risk Factor: Lower] [Time Horizon: Operations Planning and Real-Time Operations].
2.1.  Test each Cyber Security Incident response plan(s) at least once every 15 calendar months:
• By responding to an actual Reportable Cyber Security Incident;
• With a paper drill or tabletop exercise of a Reportable Cyber Security Incident; or
• With an operational exercise of a Reportable Cyber Security Incident.
2.2.  Use the Cyber Security Incident response plan(s) under Requirement R1 when responding to a Reportable Cyber Security Incident, responding to a Cyber Security Incident that attempted to compromise a system identified in the “Applicable Systems” column for this Part, or performing an exercise of a Reportable Cyber Security Incident. Document deviations from the plan(s) taken during the response to the incident or exercise.
2.3.  Retain records related to Reportable Cyber Security Incidents and Cyber Security Incidents that attempted to compromise a system identified in the “Applicable Systems” column for this Part as per the Cyber Security Incident response plan(s) under Requirement R1.</t>
  </si>
  <si>
    <t>Each Responsible Entity shall maintain each of its Cyber Security Incident response plans according to each of the applicable requirement parts in CIP-008-6 Table R3 – Cyber Security Incident Response Plan Review, Update, and Communication. [Violation Risk Factor: Lower] [Time Horizon: Operations Assessment].
3.1.  No later than 90 calendar days after completion of a Cyber Security Incident response plan(s) test or actual Reportable Cyber Security Incident response:
3.1.1. Document any lessons learned or document the absence of any lessons learned;
3.1.2. Update the Cyber Security Incident response plan based on any documented lessons learned associated with the plan; and
3.1.3. Notify each person or group with a defined role in the Cyber Security Incident response plan of the updates to the Cyber Security Incident response plan based on any documented lessons learned.
3.2.  No later than 60 calendar days after a change to the roles or responsibilities, Cyber Security Incident response groups or individuals, or technology that the Responsible Entity determines would impact the ability to execute the plan:
3.2.1. Update the Cyber Security Incident response plan(s); and
3.2.2. Notify each person or group with a defined role in the Cyber Security Incident response plan of the updates.</t>
  </si>
  <si>
    <t>Each Responsible Entity shall notify the Electricity Information Sharing and Analysis Center (E-ISAC) and, if subject to the jurisdiction of the United States, the United States National Cybersecurity and Communications Integration Center (NCCIC), 1 or their successors, of a Reportable Cyber Security Incident and a Cyber Security Incident that was an attempt to compromise, as determined by applying the criteria from Requirement R1, Part 1.2.1, a system identified in the “Applicable Systems” column, unless prohibited by law, in accordance with each of the applicable requirement parts in CIP-008-6 Table R4 – Notifications and Reporting for Cyber Security Incidents. [Violation Risk Factor: Lower] [Time Horizon: Operations Assessment].
4.1.  Initial notifications and updates shall include the following attributes, at a minimum, to the extent known:
4.1.1 The functional impact;
4.1.2 The attack vector used; and
4.1.3 The level of intrusion that was achieved or attempted.
4.2.  After the Responsible Entity’s determination made pursuant to documented process(es) in Requirement R1, Part 1.2, provide initial notification within the following timelines:
• One hour after the determination of a Reportable Cyber Security Incident.
• By the end of the next calendar day after determination that a Cyber Security Incident was an attempt to compromise a system identified in the “Applicable Systems” column for this Part.
4.3.  Provide updates, if any, within 7 calendar days of determination of new or changed attribute information required in Part 4.1.</t>
  </si>
  <si>
    <t>Each Responsible Entity shall have one or more documented recovery plan(s) that collectively include each of the applicable requirement parts in CIP-009-6 Table R1 – Recovery Plan Specifications. [Violation Risk Factor: Medium] [Time Horizon: Long Term Planning].
1.1.  Conditions for activation of the recovery plan(s).
1.2.  Roles and responsibilities of responders.
1.3.  One or more processes for the backup and storage of information required to recover BES Cyber System functionality.
1.4.  One or more processes to verify the successful completion of the backup processes in Part 1.3 and to address any backup failures.
1.5.  One or more processes to preserve data, per Cyber Asset capability, for determining the cause of a Cyber Security Incident that triggers activation of the recovery plan(s). Data preservation should not impede or restrict recovery.</t>
  </si>
  <si>
    <t>Each Responsible Entity shall implement its documented recovery plan(s) to collectively include each of the applicable requirement parts in CIP-009-6 Table R2 – Recovery Plan Implementation and Testing. [Violation Risk Factor: Lower] [Time Horizon: Operations Planning and Real-time Operations.]
2.1.  Test each of the recovery plans referenced in Requirement R1 at least once every 15 calendar months:
•  By recovering from an actual incident;
•  With a paper drill or tabletop exercise; or
•  With an operational exercise.
2.2.  Test a representative sample of information used to recover BES Cyber System functionality at least once every 15 calendar months to ensure that the information is useable and is compatible with current configurations.
An actual recovery that incorporates the information used to recover BES Cyber System functionality substitutes for this test.
2.3.  Test each of the recovery plans referenced in Requirement R1 at least once every 36 calendar months through an operational exercise of the recovery plans in an environment representative of the production environment.
An actual recovery response may substitute for an operational exercise.</t>
  </si>
  <si>
    <t>Each Responsible Entity shall maintain each of its recovery plan(s) in accordance with each of the applicable requirement parts in CIP-009-6 Table R3 – Recovery Plan Review, Update and Communication. [Violation Risk Factor: Lower] [Time Horizon: Operations Assessment].
3.1.  No later than 90 calendar days after completion of a recovery plan test or actual recovery:
3.1.1. Document any lessons learned associated with a recovery plan test or actual recovery or document the absence of any lessons learned;
3.1.2. Update the recovery plan based on any documented lessons learned associated with the plan; and
3.1.3. Notify each person or group with a defined role in the recovery plan of the updates to the recovery plan based on any documented lessons learned.
3.2.  No later than 60 calendar days after a change to the roles or responsibilities, responders, or technology that the Responsible Entity determines would impact the ability to execute the recovery plan:
3.2.1. Update the recovery plan; and
3.2.2. Notify each person or group with a defined role in the recovery plan of the updates.</t>
  </si>
  <si>
    <t>Each Responsible Entity shall implement one or more documented process(es) that collectively include each of the applicable requirement parts in CIP-010-3 Table R1 – Configuration Change Management. [Violation Risk Factor: Medium] [Time Horizon: Operations Planning].
1.1.  Develop a baseline configuration, individually or by group, which shall include the following items:
1.1.1. Operating system(s) (including version) or firmware where no independent operating system exists;
1.1.2. Any commercially available or open-source application software (including version) intentionally installed;
1.1.3. Any custom software installed;
1.1.4. Any logical network accessible ports; and
1.1.5. Any security patches applied.
1.2.  Authorize and document changes that deviate from the existing baseline configuration. 
1.3.  For a change that deviates from the existing baseline configuration, update the baseline configuration as necessary within 30 calendar days of completing the change.
1.4.  For a change that deviates from the existing baseline configuration:
1.4.1. Prior to the change, determine required cyber security controls in CIP-005 and CIP-007 that could be impacted by the change;
1.4.2. Following the change, verify that required cyber security controls determined in 1.4.1 are not adversely affected; and 
1.4.3. Document the results of the verification.
1.5.  Where technically feasible, for each change that deviates from the existing baseline configuration:
1.5.1. Prior to implementing any change in the production environment, test the changes in a test environment or test the changes in a production environment where the test is performed in a manner that minimizes adverse effects, that models the baseline configuration to ensure that required cyber security controls in CIP-005 and CIP-007 are not adversely affected; and
1.5.2. Document the results of the testing and, if a test environment was used, the differences between the test environment and the production environment, including a description of the measures used to account for any differences in operation between the test and production environments.
1.6.  Prior to a change that deviates from the existing baseline configuration associated with baseline items in Parts 1.1.1, 1.1.2, and 1.1.5, and when the method to do so is available to the Responsible Entity from the software source:
1.6.1. Verify the identity of the software source; and
1.6.2. Verify the integrity of the software obtained from the software source.</t>
  </si>
  <si>
    <t xml:space="preserve">Each Responsible Entity shall implement one or more documented process(es) that collectively include each of the applicable requirement parts in CIP-010-3 Table R2 – Configuration Monitoring. [Violation Risk Factor: Medium] [Time Horizon: Operations Planning].
2.1.  Monitor at least once every 35 calendar days for changes to the baseline configuration (as described in Requirement R1, Part 1.1). Document and investigate detected unauthorized changes. </t>
  </si>
  <si>
    <t>Each Responsible Entity shall implement one or more documented process(es) that collectively include each of the applicable requirement parts in CIP-010-3 Table R3– Vulnerability Assessments. [Violation Risk Factor: Medium] [Time Horizon: Long-term Planning and Operations Planning]
3.1.  At least once every 15 calendar months, conduct a paper or active vulnerability assessment.
3.2.  Where technically feasible, at least once every 36 calendar months:
3.2.1 Perform an active vulnerability assessment in a test environment, or perform an active vulnerability assessment in a production environment where the test is performed in a manner that minimizes adverse effects, that models the baseline configuration of the BES Cyber System in a production environment; and
3.2.2 Document the results of the testing and, if a test environment was used, the differences between the test environment and the production environment, including a description of the measures used to account for any differences in operation between the test and production environments.
3.3.  Prior to adding a new applicable Cyber Asset to a production environment, perform an active vulnerability assessment of the new Cyber Asset, except for CIP Exceptional Circumstances and like replacements of the same type of Cyber Asset with a baseline configuration that models an existing baseline configuration of the previous or other existing Cyber Asset.
3.4.  Document the results of the assessments conducted according to Parts 3.1, 3.2, and 3.3 and the action plan to remediate or mitigate vulnerabilities identified in the assessments including the planned date of completing the action plan and the execution status of any remediation or mitigation action items.</t>
  </si>
  <si>
    <t>Each Responsible Entity, for its high impact and medium impact BES Cyber Systems and associated Protected Cyber Assets, shall implement, except under CIP Exceptional Circumstances, one or more documented plan(s) for Transient Cyber Assets and Removable Media that include the sections in Attachment 1. [Violation Risk Factor: Medium] [Time Horizon: Long-term Planning and Operations Planning]</t>
  </si>
  <si>
    <t xml:space="preserve">Each Responsible Entity shall implement one or more documented information protection program(s) that collectively includes each of the applicable requirement parts in CIP-011-2 Table R1 – Information Protection. [Violation Risk Factor: Medium] [Time Horizon: Operations Planning].
1.1.  Method(s) to identify information that meets the definition of BES Cyber System Information. 
1.2.  Procedure(s) for protecting and securely handling BES Cyber System Information, including storage, transit, and use.  </t>
  </si>
  <si>
    <t>Each Responsible Entity shall implement one or more documented process(es) that collectively include the applicable requirement parts in CIP-011-2 Table R2 – BES Cyber Asset Reuse and Disposal. [Violation Risk Factor: Lower] [Time Horizon: Operations Planning].
2.1.  Prior to the release for reuse of applicable Cyber Assets that contain BES Cyber System Information (except for reuse within other systems identified in the “Applicable Systems” column), the Responsible Entity shall take action to prevent the unauthorized retrieval of BES Cyber System Information from the Cyber Asset data storage media. 
2.2.  Prior to the disposal of applicable Cyber Assets that contain BES Cyber System Information, the Responsible Entity shall take action to prevent the unauthorized retrieval of BES Cyber System Information from the Cyber Asset or destroy the data storage media.</t>
  </si>
  <si>
    <t>Each Responsible Entity shall develop one or more documented supply chain cyber security risk management plan(s) for high and medium impact BES Cyber Systems. The plan(s) shall include: [Violation Risk Factor: Medium] [Time Horizon: Operations Planning]
1.1.  One or more process(es) used in planning for the procurement of BES Cyber Systems to identify and assess cyber security risk(s) to the Bulk Electric System from vendor products or services resulting from: (i) procuring and installing vendor equipment and software; and (ii) transitions from one vendor(s) to another vendor(s).
1.2. One or more process(es) used in procuring BES Cyber Systems that address the following, as applicable:
1.2.1. Notification by the vendor of vendor-identified incidents related to the products or services provided to the Responsible Entity that pose cyber security risk to the Responsible Entity;
1.2.2. Coordination of responses to vendor-identified incidents related to the products or services provided to the Responsible Entity that pose cyber security risk to the Responsible Entity;
1.2.3. Notification by vendors when remote or onsite access should no longer be granted to vendor representatives;
1.2.4. Disclosure by vendors of known vulnerabilities related to the products or services provided to the Responsible Entity;
1.2.5. Verification of software integrity and authenticity of all software and patches provided by the vendor for use in the BES Cyber System; and
1.2.6. Coordination of controls for (i) vendor-initiated Interactive Remote Access, and (ii) system-to-system remote access with a vendor(s).</t>
  </si>
  <si>
    <t>Each Responsible Entity shall implement its supply chain cyber security risk management plan(s) specified in Requirement R1. [Violation Risk Factor: Medium] [Time Horizon: Operations Planning]
Note: Implementation of the plan does not require the Responsible Entity to renegotiate or abrogate existing contracts (including amendments to master agreements and purchase orders). Additionally, the following issues are beyond the scope of Requirement R2: (1) the actual terms and conditions of a procurement contract; and (2) vendor performance and adherence to a contract.</t>
  </si>
  <si>
    <t>Each Responsible Entity shall review and obtain CIP Senior Manager or delegate approval of its supply chain cyber security risk management plan(s) specified in Requirement R1 at least once every 15 calendar months. [Violation Risk Factor: Medium] [Time Horizon: Operations Planning]</t>
  </si>
  <si>
    <t xml:space="preserve">Each Transmission Owner shall perform an initial risk assessment and subsequent risk assessments of its Transmission stations and Transmission substations (existing and planned to be in service within 24 months) that meet the criteria specified in Applicability Section 4.1.1. The initial and subsequent risk assessments shall consist of a transmission analysis or transmission analyses designed to identify the Transmission station(s) and Transmission substation(s) that if rendered inoperable or damaged could result in instability, uncontrolled separation, or Cascading within an Interconnection. [VRF: High; Time-Horizon: Long-term Planning]
1.1. Subsequent risk assessments shall be performed:
• At least once every 30 calendar months for a Transmission Owner that has identified in its previous risk assessment (as verified according to Requirement R2) one or more Transmission stations or Transmission substations that if rendered inoperable or damaged could result in instability, uncontrolled separation, or Cascading within an Interconnection; or
• At least once every 60 calendar months for a Transmission Owner that has not identified in its previous risk assessment (as verified according to Requirement R2) any Transmission stations or Transmission substations that if rendered inoperable or damaged could result in instability, uncontrolled separation, or Cascading within an Interconnection.
1.2. The Transmission Owner shall identify the primary control center that operationally controls each Transmission station or Transmission substation identified in the Requirement R1 risk assessment. </t>
  </si>
  <si>
    <t>Each Transmission Owner shall have an unaffiliated third party verify the risk assessment performed under Requirement R1. The verification may occur concurrent with or after the risk assessment performed under Requirement R1. [VRF: Medium; Time-Horizon: Long-term Planning]
2.1. Each Transmission Owner shall select an unaffiliated verifying entity that is either:
• A registered Planning Coordinator, Transmission Planner, or Reliability Coordinator; or
• An entity that has transmission planning or analysis experience.
2.2.  The unaffiliated third party verification shall verify the Transmission Owner’s risk assessment performed under Requirement R1, which may include recommendations for the addition or deletion of a Transmission station(s) or Transmission substation(s). The Transmission Owner shall ensure the verification is completed within 90 calendar days following the completion of the Requirement R1 risk assessment.
2.3.  If the unaffiliated verifying entity recommends that the Transmission Owner add a Transmission station(s) or Transmission substation(s) to, or remove a Transmission station(s) or Transmission substation(s) from, its identification under Requirement R1, the Transmission Owner shall either, within 60 calendar days of completion of the verification, for each recommended addition or removal of a Transmission station or Transmission substation:
• Modify its identification under Requirement R1 consistent with the recommendation; or
• Document the technical basis for not modifying the identification in accordance with the recommendation.
2.4. Each Transmission Owner shall implement procedures, such as the use of nondisclosure agreements, for protecting sensitive or confidential information made available to the unaffiliated third party verifier and to protect or exempt sensitive or confidential information developed pursuant to this Reliability Standard from public disclosure.</t>
  </si>
  <si>
    <t>For a primary control center(s) identified by the Transmission Owner according to Requirement R1, Part 1.2 that a) operationally controls an identified Transmission station or Transmission substation verified according to Requirement R2, and b) is not under the operational control of the Transmission Owner: the Transmission Owner shall, within seven calendar days following completion of Requirement R2, notify the Transmission Operator that has operational control of the primary control center of such identification and the date of completion of Requirement R2. [VRF: Lower; TimeHorizon: Long-term Planning]
3.1. If a Transmission station or Transmission substation previously identified under Requirement R1 and verified according to Requirement R2 is removed from the identification during a subsequent risk assessment performed according to Requirement R1 or a verification according to Requirement R2, then the Transmission Owner shall, within seven calendar days following the verification or the subsequent risk assessment, notify the Transmission Operator that has operational control of the primary control center of the removal.</t>
  </si>
  <si>
    <t>Each Transmission Owner that identified a Transmission station, Transmission substation, or a primary control center in Requirement R1 and verified according to Requirement R2, and each Transmission Operator notified by a Transmission Owner according to Requirement R3, shall conduct an evaluation of the potential threats and vulnerabilities of a physical attack to each of their respective Transmission station(s), Transmission substation(s), and primary control center(s) identified in Requirement R1 and verified according to Requirement R2. The evaluation shall consider the following: [VRF: Medium; Time-Horizon: Operations Planning, Long-term Planning]
4.1. Unique characteristics of the identified and verified Transmission station(s), Transmission substation(s), and primary control center(s);
4.2. Prior history of attack on similar facilities taking into account the frequency, geographic proximity, and severity of past physical security related events; and
4.3. Intelligence or threat warnings received from sources such as law enforcement, the Electric Reliability Organization (ERO), the Electricity Sector Information Sharing and Analysis Center (ES-ISAC), U.S. federal and/or Canadian governmental agencies, or their successors.</t>
  </si>
  <si>
    <t>Each Transmission Owner that identified a Transmission station, Transmission substation, or primary control center in Requirement R1 and verified according to Requirement R2, and each Transmission Operator notified by a Transmission Owner according to Requirement R3, shall develop and implement a documented physical security plan(s) that covers their respective Transmission station(s), Transmission substation(s), and primary control center(s). The physical security plan(s) shall be developed within 120 calendar days following the completion of Requirement R2 and executed according to the timeline specified in the physical security plan(s). The physical security plan(s) shall include the following attributes: [VRF: High; TimeHorizon: Long-term Planning]
5.1. Resiliency or security measures designed collectively to deter, detect, delay, assess, communicate, and respond to potential physical threats and vulnerabilities identified during the evaluation conducted in Requirement R4.
5.2. Law enforcement contact and coordination information.
5.3. A timeline for executing the physical security enhancements and modifications specified in the physical security plan.
5.4. Provisions to evaluate evolving physical threats, and their corresponding security measures, to the Transmission station(s), Transmission substation(s), or primary control center(s).</t>
  </si>
  <si>
    <t>Each Transmission Owner that identified a Transmission station, Transmission substation, or primary control center in Requirement R1 and verified according to Requirement R2, and each Transmission Operator notified by a Transmission Owner according to Requirement R3, shall have an unaffiliated third party review the evaluation performed under Requirement R4 and the security plan(s) developed under Requirement R5. The review may occur concurrently with or after completion of the evaluation performed under Requirement R4 and the security plan development under Requirement R5. [VRF: Medium; Time-Horizon: Long-term Planning]
6.1. Each Transmission Owner and Transmission Operator shall select an unaffiliated third party reviewer from the following:
• An entity or organization with electric industry physical security experience and whose review staff has at least one member who holds either a Certified Protection Professional (CPP) or Physical Security Professional (PSP) certification.
• An entity or organization approved by the ERO.
• A governmental agency with physical security expertise.
• An entity or organization with demonstrated law enforcement, government, or military physical security expertise.
6.2.  The Transmission Owner or Transmission Operator, respectively, shall ensure that the unaffiliated third party review is completed within 90 calendar days of completing the security plan(s) developed in Requirement R5. The unaffiliated third party review may, but is not required to, include recommended changes to the evaluation performed under Requirement R4 or the security plan(s) developed under Requirement R5.
6.3.  If the unaffiliated third party reviewer recommends changes to the evaluation performed under Requirement R4 or security plan(s) developed under Requirement R5, the Transmission Owner or Transmission Operator shall, within 60 calendar days of the completion of the unaffiliated third party review, for each recommendation:
• Modify its evaluation or security plan(s) consistent with the recommendation; or
• Document the reason(s) for not modifying the evaluation or security plan(s)
consistent with the recommendation.
6.4. Each Transmission Owner and Transmission Operator shall implement procedures, such as the use of non-disclosure agreements, for protecting sensitive or confidential information made available to the unaffiliated third party reviewer and to protect or exempt sensitive or confidential information developed pursuant to this Reliability Standard from public disclosure.</t>
  </si>
  <si>
    <t>CIS Control Cross-Mapping Reasoning</t>
  </si>
  <si>
    <t>NIST Subcategory Cross-Mapping Reasoning</t>
  </si>
  <si>
    <t>CIS Control 3: Data Protection</t>
  </si>
  <si>
    <t>3.  Develop processes and technical controls to identify, classify, securely handle, retain, and dispose of data.</t>
  </si>
  <si>
    <t>CIS Control 1: Inventory and Control of Enterprise Assets</t>
  </si>
  <si>
    <t>1.  Actively manage (inventory, track, and correct) all enterprise assets (end-user devices, including portable and mobile; network devices; non-computing/Internet of Things (IoT) devices; and servers) connected to the infrastructure physically, virtually, remotely, and those within cloud environments, to accurately know the totality of assets that need to be monitored and protected within the enterprise. This will also support identifying unauthorized and unmanaged assets to remove or remediate.</t>
  </si>
  <si>
    <t>CIS Control 2: Inventory and Control of Software Assets
CIS Control 4: Secure Configuration of Enterprise Assets and Software</t>
  </si>
  <si>
    <t>2.  Actively manage (inventory, track, and correct) all software (operating systems and applications) on the network so that only authorized software is installed and can execute, and that unauthorized and unmanaged software is found and prevented from installation or execution.
4. Establish and maintain the secure configuration of enterprise assets (end-user devices, including portable and mobile; network devices; non-computing/IoT devices; and servers) and software (operating systems and applications).</t>
  </si>
  <si>
    <t>CIS Control 6: Access Control Management</t>
  </si>
  <si>
    <t>6. Use processes and tools to create, assign, manage, and revoke access credentials and privileges for user, administrator, and service accounts for enterprise assets and software.</t>
  </si>
  <si>
    <t>11.  Establish and maintain data recovery practices sufficient to restore in-scope enterprise assets to a pre-incident and trusted state.</t>
  </si>
  <si>
    <t>CIS Control 14: Security Awareness and Skills Training</t>
  </si>
  <si>
    <t>14.  Establish and maintain a security awareness program to influence behavior among the workforce to be security conscious and properly skilled to reduce cybersecurity risks to the enterprise.</t>
  </si>
  <si>
    <t>CIS Control 15: Service Provider Management</t>
  </si>
  <si>
    <t>15.  Develop a process to evaluate service providers who hold sensitive data, or are responsible for an enterprise’s critical IT platforms or processes, to ensure these providers are protecting those platforms and data appropriately.</t>
  </si>
  <si>
    <t>CIS Control 17: Incident Response Management</t>
  </si>
  <si>
    <t>17.  Establish a program to develop and maintain an incident response capability (e.g., policies, plans, procedures, defined roles, training, and communications) to prepare, detect, and quickly respond to an attack.</t>
  </si>
  <si>
    <t>Each Responsible Entity shall implement one or more documented process(es) that collectively include each of the applicable requirement parts in CIP-007-6 Table R5 – System Access Controls. [Violation Risk Factor: Medium] [Time Horizon: Operations Planning].
5.1.  Have a method(s) to enforce authentication of interactive user access, where technically feasible.
5.2.  Identify and inventory all known enabled default or other generic account types, either by system, by groups of systems, by location, or by system type(s).
5.3.  Identify individuals who have authorized access to shared accounts.
5.4.  Change known default passwords, per Cyber Asset capability
5.5.  For password-only authentication for interactive user access, either technically or procedurally enforce the following password parameters:
5.5.1. Password length that is, at least, the lesser of eight characters or the maximum length supported by the Cyber Asset; and
5.5.2. Minimum password complexity that is the lesser of three or more different types of characters (e.g., uppercase alphabetic, lowercase alphabetic, numeric, nonalphanumeric) or the maximum complexity supported by the Cyber Asset.
5.6.  Where technically feasible, for password-only authentication for interactive user access, either technically or procedurally enforce password changes or an obligation to change the password at least once every 15 calendar months.
5.7.  Where technically feasible, either:
• Limit the number of unsuccessful authentication attempts; or
• Generate alerts after a threshold of unsuccessful authentication attempts.</t>
  </si>
  <si>
    <t>CIS Control 3: Data Protection
CIS Control 5: Account Management
CIS Control 6: Access Control Management</t>
  </si>
  <si>
    <t>3.  Develop processes and technical controls to identify, classify, securely handle, retain, and dispose of data.
5. Use processes and tools to assign and manage authorization to credentials for user accounts, including administrator accounts, as well as service accounts, to enterprise assets and software.
6. Use processes and tools to create, assign, manage, and revoke access credentials and privileges for user, administrator, and service accounts for enterprise assets and software.</t>
  </si>
  <si>
    <t>CIS Control 4: Secure Configuration of Enterprise Assets and Software
CIS Control 5: Account Management
CIS Control 6: Access Control Management</t>
  </si>
  <si>
    <t>4. Establish and maintain the secure configuration of enterprise assets (end-user devices, including portable and mobile; network devices; non-computing/IoT devices; and servers) and software (operating systems and applications).
5. Use processes and tools to assign and manage authorization to credentials for user accounts, including administrator accounts, as well as service accounts, to enterprise assets and software.
6. Use processes and tools to create, assign, manage, and revoke access credentials and privileges for user, administrator, and service accounts for enterprise assets and software.</t>
  </si>
  <si>
    <t>CIS Control 9: Email and Web Browser Protections	
CIS Control 10: Malware Defenses</t>
  </si>
  <si>
    <t>9.  Improve protections and detections of threats from email and web vectors, as these are opportunities for attackers to manipulate human behavior through direct engagement.
10.  Prevent or control the installation, spread, and execution of malicious applications, code, or scripts on enterprise assets.</t>
  </si>
  <si>
    <t xml:space="preserve">CIS Control 11: Data Recovery	</t>
  </si>
  <si>
    <t xml:space="preserve">CIS Control 7: Continuous Vulnerability Management
CIS Control 12: Network Infrastructure Management	</t>
  </si>
  <si>
    <t>7.  Develop a plan to continuously assess and track vulnerabilities on all enterprise assets within the enterprise’s infrastructure, in order to remediate, and minimize, the window of opportunity for attackers. Monitor public and private industry sources for new threat and vulnerability information.
12.  Establish, implement, and actively manage (track, report, correct) network devices, in order to prevent attackers from exploiting vulnerable network services and access points.</t>
  </si>
  <si>
    <t>3.  Develop processes and technical controls to identify, classify, securely handle, retain, and dispose of data.
4. Establish and maintain the secure configuration of enterprise assets (end-user devices, including portable and mobile; network devices; non-computing/IoT devices; and servers) and software (operating systems and applications).
6. Use processes and tools to create, assign, manage, and revoke access credentials and privileges for user, administrator, and service accounts for enterprise assets and software.
12.  Establish, implement, and actively manage (track, report, correct) network devices, in order to prevent attackers from exploiting vulnerable network services and access points.
13.  Operate processes and tooling to establish and maintain comprehensive network monitoring and defense against security threats across the enterprise’s network infrastructure and user base.</t>
  </si>
  <si>
    <t>CIS Control 3: Data Protection
CIS Control 4: Secure Configuration of Enterprise Assets and Software
CIS Control 6: Access Control Management
CIS Control 12: Network Infrastructure Management
CIS Control 13: Network Monitoring and Defense</t>
  </si>
  <si>
    <t>CIS Control 4: Secure Configuration of Enterprise Assets and Software
CIS Control 13: Network Monitoring and Defense</t>
  </si>
  <si>
    <t>CIS Control 3: Data Protection
CIS Control 8: Audit Log Management
CIS Control 13: Network Monitoring and Defense</t>
  </si>
  <si>
    <t>4. Establish and maintain the secure configuration of enterprise assets (end-user devices, including portable and mobile; network devices; non-computing/IoT devices; and servers) and software (operating systems and applications).
13.  Operate processes and tooling to establish and maintain comprehensive network monitoring and defense against security threats across the enterprise’s network infrastructure and user base.</t>
  </si>
  <si>
    <t>3. Develop processes and technical controls to identify, classify, securely handle, retain, and dispose of data.
8.  Collect, alert, review, and retain audit logs of events that could help detect, understand, or recover from an attack.
13.  Operate processes and tooling to establish and maintain comprehensive network monitoring and defense against security threats across the enterprise’s network infrastructure and user base.</t>
  </si>
  <si>
    <t>3.  Develop processes and technical controls to identify, classify, securely handle, retain, and dispose of data.
4. Establish and maintain the secure configuration of enterprise assets (end-user devices, including portable and mobile; network devices; non-computing/IoT devices; and servers) and software (operating systems and applications).
7.  Develop a plan to continuously assess and track vulnerabilities on all enterprise assets within the enterprise’s infrastructure, in order to remediate, and minimize, the window of opportunity for attackers. Monitor public and private industry sources for new threat and vulnerability information.
10.  Prevent or control the installation, spread, and execution of malicious applications, code, or scripts on enterprise assets.
12.  Establish, implement, and actively manage (track, report, correct) network devices, in order to prevent attackers from exploiting vulnerable network services and access points.
13.  Operate processes and tooling to establish and maintain comprehensive network monitoring and defense against security threats across the enterprise’s network infrastructure and user base.</t>
  </si>
  <si>
    <t>CIS Control 3: Data Protection
CIS Control 4: Secure Configuration of Enterprise Assets and Software
CIS Control 7: Continuous Vulnerability Management
CIS Control 10: Malware Defenses
CIS Control 12: Network Infrastructure Management
CIS Control 13: Network Monitoring and Defense</t>
  </si>
  <si>
    <t>CIS Control 3: Data Protection
CIS Control 6: Access Control Management
CIS Control 12: Network Infrastructure Management	
CIS Control 15: Service Provider Management</t>
  </si>
  <si>
    <t>3. Develop processes and technical controls to identify, classify, securely handle, retain, and dispose of data.
6. Use processes and tools to create, assign, manage, and revoke access credentials and privileges for user, administrator, and service accounts for enterprise assets and software.
12.  Establish, implement, and actively manage (track, report, correct) network devices, in order to prevent attackers from exploiting vulnerable network services and access points.
15.  Develop a process to evaluate service providers who hold sensitive data, or are responsible for an enterprise’s critical IT platforms or processes, to ensure these providers are protecting those platforms and data appropriately.</t>
  </si>
  <si>
    <t xml:space="preserve">CIS Control 15: Service Provider Management
CIS Control 16: Application Software Security	</t>
  </si>
  <si>
    <t>15.  Develop a process to evaluate service providers who hold sensitive data, or are responsible for an enterprise’s critical IT platforms or processes, to ensure these providers are protecting those platforms and data appropriately.
16.  Manage the security life cycle of in-house developed, hosted, or acquired software to prevent, detect, and remediate security weaknesses before they can impact the enterprise.</t>
  </si>
  <si>
    <t>CIS Control 4: Secure Configuration of Enterprise Assets and Software
CIS Control 10: Malware Defenses
CIS Control 13: Network Monitoring and Defense
CIS Control 14: Security Awareness and Skills Training
CIS Control 17: Incident Response Management</t>
  </si>
  <si>
    <t>4. Establish and maintain the secure configuration of enterprise assets (end-user devices, including portable and mobile; network devices; non-computing/IoT devices; and servers) and software (operating systems and applications).
10.  Prevent or control the installation, spread, and execution of malicious applications, code, or scripts on enterprise assets.
13.  Operate processes and tooling to establish and maintain comprehensive network monitoring and defense against security threats across the enterprise’s network infrastructure and user base.
14.  Establish and maintain a security awareness program to influence behavior among the workforce to be security conscious and properly skilled to reduce cybersecurity risks to the enterprise.
17.  Establish a program to develop and maintain an incident response capability (e.g., policies, plans, procedures, defined roles, training, and communications) to prepare, detect, and quickly respond to an attack.</t>
  </si>
  <si>
    <t>CIS Control 3: Data Protection
CIS Control 4: Secure Configuration of Enterprise Assets and Software
CIS Control 11: Data Recovery
CIS Control 17: Incident Response Management
CIS Control 18: Penetration Testing</t>
  </si>
  <si>
    <t>3.  Develop processes and technical controls to identify, classify, securely handle, retain, and dispose of data.
4. Establish and maintain the secure configuration of enterprise assets (end-user devices, including portable and mobile; network devices; non-computing/IoT devices; and servers) and software (operating systems and applications).
11.  Establish and maintain data recovery practices sufficient to restore in-scope enterprise assets to a pre-incident and trusted state.
17.  Establish a program to develop and maintain an incident response capability (e.g., policies, plans, procedures, defined roles, training, and communications) to prepare, detect, and quickly respond to an attack.
18.  Test the effectiveness and resiliency of enterprise assets through identifying and exploiting weaknesses in controls (people, processes, and technology), and simulating the objectives and actions of an attacker.</t>
  </si>
  <si>
    <t>CIS Control 16: Application Software Security	
CIS Control 18: Penetration Testing</t>
  </si>
  <si>
    <t>16.  Manage the security life cycle of in-house developed, hosted, or acquired software to prevent, detect, and remediate security weaknesses before they can impact the enterprise.
18.  Test the effectiveness and resiliency of enterprise assets through identifying and exploiting weaknesses in controls (people, processes, and technology), and simulating the objectives and actions of an attacker.</t>
  </si>
  <si>
    <t>ID.AM-1
ID.AM-2
ID.AM-3
ID.AM-4
ID.AM-5
ID.BE-4
ID.RA-4</t>
  </si>
  <si>
    <t>ID.AM-1: Physical devices and systems within the organization are inventoried
ID.AM-2: Software platforms and applications within the organization are inventoried
ID.AM-3: Organizational communication and data flows are mapped
ID.AM-4: External information systems are catalogued
ID.AM-5: Resources (e.g., hardware, devices, data, time, personnel, and software) are prioritized based on their classification, criticality, and business value 
ID.BE-4: Dependencies and critical functions for delivery of critical services are established
ID.RA-4: Potential business impacts and likelihoods are identified</t>
  </si>
  <si>
    <t>ID.AM-4
ID.BE-4
ID.RA-4</t>
  </si>
  <si>
    <t>ID.AM-4: External information systems are catalogued
ID.BE-4: Dependencies and critical functions for delivery of critical services are established
ID.RA-4: Potential business impacts and likelihoods are identified</t>
  </si>
  <si>
    <t>ID.BE-1
ID.BE-2
ID.RA-5
ID.SC-1
ID.SC-2
ID.SC-3</t>
  </si>
  <si>
    <t>ID.BE-1: The organization’s role in the supply chain is identified and communicated
ID.BE-2: The organization’s place in critical infrastructure and its industry sector is identified and communicated
ID.RA-5: Threats, vulnerabilities, likelihoods, and impacts are used to determine risk
ID.SC-1: Cyber supply chain risk management processes are identified, established, assessed, managed, and agreed to by organizational stakeholders
ID.SC-2: Suppliers and third party partners of information systems, components, and services are identified, prioritized, and assessed using a cyber supply chain risk assessment process 
ID.SC-3: Contracts with suppliers and third-party partners are used to implement appropriate measures designed to meet the objectives of an organization’s cybersecurity program and Cyber Supply Chain Risk Management Plan.</t>
  </si>
  <si>
    <t>Each Responsible Entity with at least one asset identified in CIP-002 containing low impact BES Cyber Systems shall implement one or more documented cyber security plan(s) for its low impact BES Cyber Systems that include the sections in Attachment 1. [Violation Risk Factor: Lower] [Time Horizon: Operations Planning]
Note: An inventory, list, or discrete identification of low impact BES Cyber Systems or their BES Cyber Assets is not required. Lists of authorized users are not required.</t>
  </si>
  <si>
    <t>See Attachment 1 in NERC CIP Standard</t>
  </si>
  <si>
    <t>PR.AT-1
PR.AT-2
PR.AT-3
PR.AT-4
PR.AT-5</t>
  </si>
  <si>
    <t xml:space="preserve">PR.AT-1: All users are informed and trained 
PR.AT-2: Privileged users understand their roles and responsibilities 
PR.AT-3: Third-party stakeholders (e.g., suppliers, customers, partners) understand their roles and responsibilities 
PR.AT-4: Senior executives understand their roles and responsibilities 
PR.AT-5: Physical and cybersecurity personnel understand their roles and responsibilities </t>
  </si>
  <si>
    <t>ID.AM-3
PR.DS-1
PR.DS-2
PR.DS-5
PR.DS-6</t>
  </si>
  <si>
    <t>ID.AM-3: Organizational communication and data flows are mapped
PR.DS-1: Data-at-rest is protected
PR.DS-2: Data-in-transit is protected
PR.DS-5: Protections against data leaks are implemented
PR.DS-6: Integrity checking mechanisms are used to verify software, firmware, and information integrity</t>
  </si>
  <si>
    <t>ID.GV-1
PR.IP-5</t>
  </si>
  <si>
    <t>ID.GV-1: Organizational cybersecurity policy is established and communicated
PR.IP-5: Policy and regulations regarding the physical operating environment for organizational assets are met</t>
  </si>
  <si>
    <t>PR.DS-1
PR.DS-3
PR.DS-5
PR.IP-6</t>
  </si>
  <si>
    <t>PR.DS-1: Data-at-rest is protected
PR.DS-3: Assets are formally managed throughout removal, transfers, and disposition
PR.DS-5: Protections against data leaks are implemented
PR.IP-6: Data is destroyed according to policy</t>
  </si>
  <si>
    <t>PR.AC-6
PR.IP-11</t>
  </si>
  <si>
    <t>ID.AM-6
PR.AC-1
PR.AC-2
PR.AC-3
PR.AC-4
PR.DS-1
PR.DS-2
PR.DS-5
PR.IP-11</t>
  </si>
  <si>
    <t>PR.AC-1
PR.AC-2
PR.AC-3
PR.AC-4
PR.DS-1
PR.DS-2
PR.DS-5
PR.IP-11</t>
  </si>
  <si>
    <t>PR.AC-6: Identities are proofed and bound to credentials and asserted in interactions
PR.IP-11: Cybersecurity is included in human resources practices (e.g., deprovisioning, personnel screening)</t>
  </si>
  <si>
    <t>ID.AM-6: Cybersecurity roles and responsibilities for the entire workforce and third-party stakeholders (e.g., suppliers, customers, partners) are established
PR.AC-1: Identities and credentials are issued, managed, verified, revoked, and audited for authorized devices, users and processes
PR.AC-2: Physical access to assets is managed and protected
PR.AC-3: Remote access is managed
PR.AC-4: Access permissions and authorizations are managed, incorporating the principles of least privilege and separation of duties
PR.DS-1: Data-at-rest is protected
PR.DS-2: Data-in-transit is protected
PR.DS-5: Protections against data leaks are implemented
PR.IP-11: Cybersecurity is included in human resources practices (e.g., deprovisioning, personnel screening)</t>
  </si>
  <si>
    <t>PR.AC-1: Identities and credentials are issued, managed, verified, revoked, and audited for authorized devices, users and processes
PR.AC-2: Physical access to assets is managed and protected
PR.AC-3: Remote access is managed
PR.AC-4: Access permissions and authorizations are managed, incorporating the principles of least privilege and separation of duties
PR.DS-1: Data-at-rest is protected
PR.DS-2: Data-in-transit is protected
PR.DS-5: Protections against data leaks are implemented
PR.IP-11: Cybersecurity is included in human resources practices (e.g., deprovisioning, personnel screening)</t>
  </si>
  <si>
    <t>PR.AC-5
PR.PT-2
PR.PT-3</t>
  </si>
  <si>
    <t>PR.AC-5: Network integrity is protected (e.g., network segregation, network segmentation)
PR.PT-2: Removable media is protected and its use restricted according to policy
PR.PT-3: The principle of least functionality is incorporated by configuring systems to provide only essential capabilities</t>
  </si>
  <si>
    <t xml:space="preserve">DE.AE-5:  If you use the logs mentioned in this requirement to create the alerts in CIP 07 R5.7 </t>
  </si>
  <si>
    <t>PR.AC-2
PR.AT-5
PR.PT-1
DE.CM-2</t>
  </si>
  <si>
    <t>PR.AC-2: Physical access to assets is managed and protected
PR.AT-5: Physical and cybersecurity personnel understand their roles and responsibilities 
PR.PT-1: Audit/log records are determined, documented, implemented, and reviewed in accordance with policy
DE.CM-2: The physical environment is monitored to detect potential cybersecurity events</t>
  </si>
  <si>
    <t>DE.CM-2</t>
  </si>
  <si>
    <t>PR.DS-6
PR.DS-7
PR.IP-1
PR.IP-3
PR.MA-1
PR.MA-2
PR.PT-3
DE.CM-5</t>
  </si>
  <si>
    <t>PR.DS-6: Integrity checking mechanisms are used to verify software, firmware, and information integrity
PR.DS-7: The development and testing environment(s) are separate from the production environment
PR.IP-1: A baseline configuration of information technology/industrial control systems is created and maintained incorporating security principles (e.g. concept of least functionality)
PR.IP-3: Configuration change control processes are in place
PR.MA-1: Maintenance and repair of organizational assets are performed and logged, with approved and controlled tools
PR.MA-2: Remote maintenance of organizational assets is approved, logged, and performed in a manner that prevents unauthorized access
PR.PT-3: The principle of least functionality is incorporated by configuring systems to provide only essential capabilities
DE.CM-5: Unauthorized mobile code is detected</t>
  </si>
  <si>
    <t>DE.CM-5: if using requirement to monitor for unauthorized code alongide CIP 010 R2</t>
  </si>
  <si>
    <t>ID.AM-3
PR.AC-3
PR.AC-4
PR.AC-7
PR.DS-2
PR.DS-5
PR.MA-2
PR.PT-4
DE.CM-6</t>
  </si>
  <si>
    <t>ID.AM-3: Organizational communication and data flows are mapped
PR.AC-3: Remote access is managed
PR.AC-4: Access permissions and authorizations are managed, incorporating the principles of least privilege and separation of duties
PR.AC-7: Users, devices, and other assets are authenticated (e.g., single-factor, multi-factor) commensurate with the risk of the transaction (e.g., individuals’ security and privacy risks and other organizational risks)
PR.DS-2: Data-in-transit is protected
PR.DS-5: Protections against data leaks are implemented
PR.MA-2: Remote maintenance of organizational assets is approved, logged, and performed in a manner that prevents unauthorized access
PR.PT-4: Communications and control networks are protected
DE.CM-6: External service provider activity is monitored to detect potential cybersecurity events</t>
  </si>
  <si>
    <t>PR.AC-2
PR.PT-1
PR.PT-4
DE.CM-2
DE.CM-3
DE.CM-6
DE.CM-7</t>
  </si>
  <si>
    <t>PR.AC-2: Physical access to assets is managed and protected
PR.PT-1: Audit/log records are determined, documented, implemented, and reviewed in accordance with policy
PR.PT-4: Communications and control networks are protected
DE.CM-2: The physical environment is monitored to detect potential cybersecurity events
DE.CM-3: Personnel activity is monitored to detect potential cybersecurity events
DE.CM-6: External service provider activity is monitored to detect potential cybersecurity events
DE.CM-7: Monitoring for unauthorized personnel, connections, devices, and software is performed</t>
  </si>
  <si>
    <t>PR.AC-1
PR.AC-4
PR.AC-7
PR.DS-5
DE.AE-5
DE.CM-3
DE.CM-6
DE.CM-7</t>
  </si>
  <si>
    <t>PR.AC-1: Identities and credentials are issued, managed, verified, revoked, and audited for authorized devices, users and processes
PR.AC-4: Access permissions and authorizations are managed, incorporating the principles of least privilege and separation of duties
PR.AC-7: Users, devices, and other assets are authenticated (e.g., single-factor, multi-factor) commensurate with the risk of the transaction (e.g., individuals’ security and privacy risks and other organizational risks)
PR.DS-5: Protections against data leaks are implemented
DE.AE-5: Incident alert thresholds are established
DE.CM-3: Personnel activity is monitored to detect potential cybersecurity events
DE.CM-6: External service provider activity is monitored to detect potential cybersecurity events
DE.CM-7: Monitoring for unauthorized personnel, connections, devices, and software is performed</t>
  </si>
  <si>
    <t>PR.DS-6
PR.IP-1
PR.IP-3
DE.CM-5
DE.CM-7</t>
  </si>
  <si>
    <t>PR.DS-6: Integrity checking mechanisms are used to verify software, firmware, and information integrity
PR.IP-1: A baseline configuration of information technology/industrial control systems is created and maintained incorporating security principles (e.g. concept of least functionality)
PR.IP-3: Configuration change control processes are in place
DE.CM-5: Unauthorized mobile code is detected
DE.CM-7: Monitoring for unauthorized personnel, connections, devices, and software is performed</t>
  </si>
  <si>
    <t>DE.CM-7: If you use the tracking of unauthorized changes to the baseline configuration to track unauthorized personnel</t>
  </si>
  <si>
    <t>ID.AM-6
ID.GV-2
PR.AT-4
DE.DP-1</t>
  </si>
  <si>
    <t>ID.AM-6: Cybersecurity roles and responsibilities for the entire workforce and third-party stakeholders (e.g., suppliers, customers, partners) are established
ID.GV-2: Cybersecurity roles and responsibilities are coordinated and aligned with internal roles and external partners
PR.AT-4: Senior executives understand their roles and responsibilities 
DE.DP-1: Roles and responsibilities for detection are well defined to ensure accountability</t>
  </si>
  <si>
    <t>ID.AM-4
PR.AC-3
PR.AC-5
PR.AC-7
PR.DS-2
PR.DS-5
PR.DS-7
PR.PT-4
DE.AE-2
DE.CM-1
DE.CM-6
DE.CM-7
DE.DP-2</t>
  </si>
  <si>
    <t>ID.AM-4: External information systems are catalogued
PR.AC-3: Remote access is managed
PR.AC-5: Network integrity is protected (e.g., network segregation, network segmentation)
PR.AC-7: Users, devices, and other assets are authenticated (e.g., single-factor, multi-factor) commensurate with the risk of the transaction (e.g., individuals’ security and privacy risks and other organizational risks)
PR.DS-2: Data-in-transit is protected
PR.DS-5: Protections against data leaks are implemented
PR.DS-7: The development and testing environment(s) are separate from the production environment
PR.PT-4: Communications and control networks are protected
DE.AE-2: Detected events are analyzed to understand attack targets and methods
DE.CM-1: The network is monitored to detect potential cybersecurity events
DE.CM-6: External service provider activity is monitored to detect potential cybersecurity events
DE.CM-7: Monitoring for unauthorized personnel, connections, devices, and software is performed
DE.DP-2: Detection activities comply with all applicable requirements</t>
  </si>
  <si>
    <t>PR.DS-5
PR.IP-12
DE.CM-4
DE.CM-5
DE.CM-7
DE.DP-2</t>
  </si>
  <si>
    <t>PR.DS-5: Protections against data leaks are implemented
PR.IP-12: A vulnerability management plan is developed and implemented
DE.CM-4: Malicious code is detected
DE.CM-5: Unauthorized mobile code is detected
DE.CM-7: Monitoring for unauthorized personnel, connections, devices, and software is performed
DE.DP-2: Detection activities comply with all applicable requirements</t>
  </si>
  <si>
    <t>ID.RA-3
PR.DS-5
PR.PT-1
DE.AE-2
DE.AE-3
DE.AE-5
DE.CM-3
DE.CM-4
DE.CM-6
DE.CM-7
DE.DP-2</t>
  </si>
  <si>
    <t>ID.RA-3: Threats, both internal and external, are identified and documented
PR.DS-5: Protections against data leaks are implemented
PR.PT-1: Audit/log records are determined, documented, implemented, and reviewed in accordance with policy
DE.AE-2: Detected events are analyzed to understand attack targets and methods
DE.AE-3: Event data are collected and correlated from multiple sources and sensors
DE.AE-5: Incident alert thresholds are established
DE.CM-3: Personnel activity is monitored to detect potential cybersecurity events
DE.CM-4: Malicious code is detected
DE.CM-6: External service provider activity is monitored to detect potential cybersecurity events
DE.CM-7: Monitoring for unauthorized personnel, connections, devices, and software is performed
DE.DP-2: Detection activities comply with all applicable requirements</t>
  </si>
  <si>
    <t>PR.MA-1
PR.MA-2
DE.DP-3</t>
  </si>
  <si>
    <t>PR.MA-1: Maintenance and repair of organizational assets are performed and logged, with approved and controlled tools
PR.MA-2: Remote maintenance of organizational assets is approved, logged, and performed in a manner that prevents unauthorized access
DE.DP-3: Detection processes are tested</t>
  </si>
  <si>
    <t>ID.AM-6
ID.BE-3
ID.GV-1
PR.AT-1
PR.AT-2
PR.AT-3
PR.AT-4
PR.AT-5
PR.IP-11
RS.CO-1</t>
  </si>
  <si>
    <t>ID.AM-6: Cybersecurity roles and responsibilities for the entire workforce and third-party stakeholders (e.g., suppliers, customers, partners) are established
ID.BE-3: Priorities for organizational mission, objectives, and activities are established and communicated
ID.GV-1: Organizational cybersecurity policy is established and communicated
PR.AT-1: All users are informed and trained 
PR.AT-2: Privileged users understand their roles and responsibilities 
PR.AT-3: Third-party stakeholders (e.g., suppliers, customers, partners) understand their roles and responsibilities 
PR.AT-4: Senior executives understand their roles and responsibilities 
PR.AT-5: Physical and cybersecurity personnel understand their roles and responsibilities 
PR.IP-11: Cybersecurity is included in human resources practices (e.g., deprovisioning, personnel screening)
RS.CO-1: Personnel know their roles and order of operations when a response is needed</t>
  </si>
  <si>
    <t>PR.IP-10
DE.AE-2
DE.DP-3
RS.RP-1
RS.CO-2
RS.CO-3
RS.CO-4
RS.AN-1
RS.AN-2</t>
  </si>
  <si>
    <t>PR.IP-10: Response and recovery plans are tested
DE.AE-2: Detected events are analyzed to understand attack targets and methods
DE.DP-3: Detection processes are tested
RS.RP-1: Response plan is executed during or after an incident
RS.CO-2: Incidents are reported consistent with established criteria
RS.CO-3: Information is shared consistent with response plans
RS.CO-4: Coordination with stakeholders occurs consistent with response plans
RS.AN-1: Notifications from detection systems are investigated 
RS.AN-2: The impact of the incident is understood</t>
  </si>
  <si>
    <t>DE.AE-2
DE.AE-4
DE.DP-4
RS.CO-2
RS.CO-3
RS.AN-2
RS.AN-3</t>
  </si>
  <si>
    <t>DE.AE-2: Detected events are analyzed to understand attack targets and methods
DE.AE-4: Impact of events is determined
DE.DP-4: Event detection information is communicated
RS.CO-2: Incidents are reported consistent with established criteria
RS.CO-3: Information is shared consistent with response plans
RS.AN-2: The impact of the incident is understood
RS.AN-3: Forensics are performed</t>
  </si>
  <si>
    <t>ID.BE-1
ID.BE-2
ID.RA-5
ID.RA-6
ID.RM-1
ID.SC-1
ID.SC-2
ID.SC-3
ID.SC-4
ID.SC-5
PR.AC-3
PR.AC-4
PR.AT-3
PR.DS-6
PR.DS-8
PR.MA-2
DE.CM-6
RS.AN-5</t>
  </si>
  <si>
    <t>ID.BE-1: The organization’s role in the supply chain is identified and communicated
ID.BE-2: The organization’s place in critical infrastructure and its industry sector is identified and communicated
ID.RA-5: Threats, vulnerabilities, likelihoods, and impacts are used to determine risk
ID.RA-6: Risk responses are identified and prioritized
ID.RM-1: Risk management processes are established, managed, and agreed to by organizational stakeholders
ID.SC-1: Cyber supply chain risk management processes are identified, established, assessed, managed, and agreed to by organizational stakeholders
ID.SC-2: Suppliers and third party partners of information systems, components, and services are identified, prioritized, and assessed using a cyber supply chain risk assessment process 
ID.SC-3: Contracts with suppliers and third-party partners are used to implement appropriate measures designed to meet the objectives of an organization’s cybersecurity program and Cyber Supply Chain Risk Management Plan.
ID.SC-4: Suppliers and third-party partners are routinely assessed using audits, test results, or other forms of evaluations to confirm they are meeting their contractual obligations.
ID.SC-5: Response and recovery planning and testing are conducted with suppliers and third-party providers
PR.AC-3: Remote access is managed
PR.AC-4: Access permissions and authorizations are managed, incorporating the principles of least privilege and separation of duties
PR.AT-3: Third-party stakeholders (e.g., suppliers, customers, partners) understand their roles and responsibilities 
PR.DS-6: Integrity checking mechanisms are used to verify software, firmware, and information integrity
PR.DS-8: Integrity checking mechanisms are used to verify hardware integrity
PR.MA-2: Remote maintenance of organizational assets is approved, logged, and performed in a manner that prevents unauthorized access
DE.CM-6: External service provider activity is monitored to detect potential cybersecurity events
RS.AN-5: Processes are established to receive, analyze and respond to vulnerabilities disclosed to the organization from internal and external sources (e.g. internal testing, security bulletins, or security researchers)</t>
  </si>
  <si>
    <t>ID.BE-5
PR.IP-9
DE.AE-2
DE.AE-4
DE.AE-5
DE.DP-1
DE.DP-2
DE.DP-4
RS.CO-1
RS.CO-2
RS.CO-3
RS.CO-4
RS.AN-1
RS.AN-2
RS.AN-3
RS.AN-4
RS.MI-1
RS.MI-2</t>
  </si>
  <si>
    <t>ID.BE-5: Resilience requirements to support delivery of critical services are established for all operating states (e.g. under duress/attack, during recovery, normal operations)
PR.IP-9: Response plans (Incident Response and Business Continuity) and recovery plans (Incident Recovery and Disaster Recovery) are in place and managed
DE.AE-2: Detected events are analyzed to understand attack targets and methods
DE.AE-4: Impact of events is determined
DE.AE-5: Incident alert thresholds are established
DE.DP-1: Roles and responsibilities for detection are well defined to ensure accountability
DE.DP-2: Detection activities comply with all applicable requirements
DE.DP-4: Event detection information is communicated
RS.CO-1: Personnel know their roles and order of operations when a response is needed
RS.CO-2: Incidents are reported consistent with established criteria
RS.CO-3: Information is shared consistent with response plans
RS.CO-4: Coordination with stakeholders occurs consistent with response plans
RS.AN-1: Notifications from detection systems are investigated 
RS.AN-2: The impact of the incident is understood
RS.AN-3: Forensics are performed
RS.AN-4: Incidents are categorized consistent with response plans
RS.MI-1: Incidents are contained
RS.MI-2: Incidents are mitigated</t>
  </si>
  <si>
    <t>ID.RA-1
ID.RA-2
ID.RA-5
PR.IP-3
PR.IP-12
RS.AN-5
RS.MI-3</t>
  </si>
  <si>
    <t>ID.RA-1: Asset vulnerabilities are identified and documented
ID.RA-2: Cyber threat intelligence is received from information sharing forums and sources
ID.RA-5: Threats, vulnerabilities, likelihoods, and impacts are used to determine risk
PR.IP-3: Configuration change control processes are in place
PR.IP-12: A vulnerability management plan is developed and implemented
RS.AN-5: Processes are established to receive, analyze and respond to vulnerabilities disclosed to the organization from internal and external sources (e.g. internal testing, security bulletins, or security researchers)
RS.MI-3: Newly identified vulnerabilities are mitigated or documented as accepted risks</t>
  </si>
  <si>
    <t>ID.RA-1
ID.RA-5
ID.RA-6
PR.IP-12
DE.CM-8
RS.AN-5
RS.MI-3</t>
  </si>
  <si>
    <t>PR.PT-2
DE.CM-4
DE.CM-5
DE.CM-7
RS.AN-5
RS.MI-3</t>
  </si>
  <si>
    <t>ID.RA-1: Asset vulnerabilities are identified and documented
ID.RA-5: Threats, vulnerabilities, likelihoods, and impacts are used to determine risk
ID.RA-6: Risk responses are identified and prioritized
PR.IP-12: A vulnerability management plan is developed and implemented
DE.CM-8: Vulnerability scans are performed
RS.AN-5: Processes are established to receive, analyze and respond to vulnerabilities disclosed to the organization from internal and external sources (e.g. internal testing, security bulletins, or security researchers)
RS.MI-3: Newly identified vulnerabilities are mitigated or documented as accepted risks</t>
  </si>
  <si>
    <t>PR.PT-2: Removable media is protected and its use restricted according to policy
DE.CM-4: Malicious code is detected
DE.CM-5: Unauthorized mobile code is detected
DE.CM-7: Monitoring for unauthorized personnel, connections, devices, and software is performed
RS.AN-5: Processes are established to receive, analyze and respond to vulnerabilities disclosed to the organization from internal and external sources (e.g. internal testing, security bulletins, or security researchers)
RS.MI-3: Newly identified vulnerabilities are mitigated or documented as accepted risks</t>
  </si>
  <si>
    <t>PR.IP-7
PR.IP-8
PR.IP-9
DE.DP-5
RS.CO-1
RS.IM-1
RS.IM-2</t>
  </si>
  <si>
    <t>PR.IP-7: Protection processes are improved
PR.IP-8: Effectiveness of protection technologies is shared 
PR.IP-9: Response plans (Incident Response and Business Continuity) and recovery plans (Incident Recovery and Disaster Recovery) are in place and managed
DE.DP-5: Detection processes are continuously improved
RS.CO-1: Personnel know their roles and order of operations when a response is needed
RS.IM-1: Response plans incorporate lessons learned
RS.IM-2: Response strategies are updated</t>
  </si>
  <si>
    <t>ID.BE-5
PR.DS-4
PR.IP-4
PR.IP-9
RS.AN-3
RC.RP-1</t>
  </si>
  <si>
    <t xml:space="preserve">ID.BE-5: Resilience requirements to support delivery of critical services are established for all operating states (e.g. under duress/attack, during recovery, normal operations)
PR.DS-4: Adequate capacity to ensure availability is maintained
PR.IP-4: Backups of information are conducted, maintained, and tested 
PR.IP-9: Response plans (Incident Response and Business Continuity) and recovery plans (Incident Recovery and Disaster Recovery) are in place and managed
RS.AN-3: Forensics are performed
RC.RP-1: Recovery plan is executed during or after a cybersecurity incident </t>
  </si>
  <si>
    <t>PR.IP-4
PR.IP-10
RC.RP-1</t>
  </si>
  <si>
    <t xml:space="preserve">PR.IP-4: Backups of information are conducted, maintained, and tested 
PR.IP-10: Response and recovery plans are tested
RC.RP-1: Recovery plan is executed during or after a cybersecurity incident </t>
  </si>
  <si>
    <t>PR.IP-7
PR.IP-8
PR.IP-9
RC.IM-1
RC.IM-2
RC.CO-3</t>
  </si>
  <si>
    <t>PR.IP-7: Protection processes are improved
PR.IP-8: Effectiveness of protection technologies is shared 
PR.IP-9: Response plans (Incident Response and Business Continuity) and recovery plans (Incident Recovery and Disaster Recovery) are in place and managed
RC.IM-1: Recovery plans incorporate lessons learned
RC.IM-2: Recovery strategies are updated
RC.CO-3: Recovery activities are communicated to internal and external stakeholders as well as executive and management teams</t>
  </si>
  <si>
    <t>Requirement 2 Continued….</t>
  </si>
  <si>
    <t xml:space="preserve">ID.GV-1
PR.AC-2
PR.AC-3
PR.AT-1
PR.AT-2
PR.AT-3
PR.AT-4
PR.AT-5
PR.DS-2
PR.IP-5
PR.IP-9
PR.PT-2
DE.AE-2
DE.AE-4
DE.CM-2
DE.CM-4
DE.CM-5
DE.CM-7
DE.DP-1
DE.DP-2
</t>
  </si>
  <si>
    <t>DE.DP-3
DE.DP-4
DE.DP-5
RS.CO-2
RS.CO-3
RS.CO-4
RS.AN-1
RS.AN-3
RS.AN-4
RS.MI-1
RS.MI-2
RS.IM-1
RS.IM-2</t>
  </si>
  <si>
    <t xml:space="preserve">ID.GV-1: Organizational cybersecurity policy is established and communicated
PR.AC-2: Physical access to assets is managed and protected
PR.AC-3: Remote access is managed
PR.AT-1: All users are informed and trained 
PR.AT-2: Privileged users understand their roles and responsibilities 
PR.AT-3: Third-party stakeholders (e.g., suppliers, customers, partners) understand their roles and responsibilities 
PR.AT-4: Senior executives understand their roles and responsibilities 
PR.AT-5: Physical and cybersecurity personnel understand their roles and responsibilities 
PR.DS-2: Data-in-transit is protected
PR.IP-5: Policy and regulations regarding the physical operating environment for organizational assets are met
PR.IP-9: Response plans (Incident Response and Business Continuity) and recovery plans (Incident Recovery and Disaster Recovery) are in place and managed
PR.PT-2: Removable media is protected and its use restricted according to policy
DE.AE-2: Detected events are analyzed to understand attack targets and methods
DE.AE-4: Impact of events is determined
DE.CM-2: The physical environment is monitored to detect potential cybersecurity events
DE.CM-4: Malicious code is detected
DE.CM-5: Unauthorized mobile code is detected
DE.CM-7: Monitoring for unauthorized personnel, connections, devices, and software is performed
DE.DP-1: Roles and responsibilities for detection are well defined to ensure accountability
DE.DP-2: Detection activities comply with all applicable requirements
</t>
  </si>
  <si>
    <t>DE.DP-3: Detection processes are tested
DE.DP-4: Event detection information is communicated
DE.DP-5: Detection processes are continuously improved
RS.CO-2: Incidents are reported consistent with established criteria
RS.CO-3: Information is shared consistent with response plans
RS.CO-4: Coordination with stakeholders occurs consistent with response plans
RS.AN-1: Notifications from detection systems are investigated 
RS.AN-3: Forensics are performed
RS.AN-4: Incidents are categorized consistent with response plans
RS.MI-1: Incidents are contained
RS.MI-2: Incidents are mitigated
RS.IM-1: Response plans incorporate lessons learned
RS.IM-2: Response strategies are updated</t>
  </si>
  <si>
    <t>https://www.nerc.com/files/glossary_of_terms.pdf</t>
  </si>
  <si>
    <t>Not Mapped</t>
  </si>
  <si>
    <t>CIP-014-2 Requirement 1</t>
  </si>
  <si>
    <t>CIP-014-2 Requirement 2</t>
  </si>
  <si>
    <t>CIP-014-2 Requirement 3</t>
  </si>
  <si>
    <t>CIP-014-2 Requirement 4</t>
  </si>
  <si>
    <t>CIP-014-2 Requirement 6</t>
  </si>
  <si>
    <t>NIST</t>
  </si>
  <si>
    <t>ID.GV-3</t>
  </si>
  <si>
    <t>ID.GV-4</t>
  </si>
  <si>
    <t>ID.RM-2</t>
  </si>
  <si>
    <t>ID.RM-3</t>
  </si>
  <si>
    <t>PR.IP-2</t>
  </si>
  <si>
    <t>PR.PT-5</t>
  </si>
  <si>
    <t>DE.AE-1</t>
  </si>
  <si>
    <t>RS.CO-5</t>
  </si>
  <si>
    <t>RC.CO-1</t>
  </si>
  <si>
    <t>RC.CO-2</t>
  </si>
  <si>
    <t/>
  </si>
  <si>
    <t>CIS Top 18</t>
  </si>
  <si>
    <t xml:space="preserve">CIS Control </t>
  </si>
  <si>
    <r>
      <rPr>
        <sz val="18"/>
        <color theme="1"/>
        <rFont val="Calibri"/>
        <family val="2"/>
        <scheme val="minor"/>
      </rPr>
      <t>The Matrix: A Cybersecurity Cross-Mapping</t>
    </r>
    <r>
      <rPr>
        <sz val="12"/>
        <color theme="1"/>
        <rFont val="Calibri"/>
        <family val="2"/>
        <scheme val="minor"/>
      </rPr>
      <t xml:space="preserve">
Alex Assante
April 29th, 2022</t>
    </r>
  </si>
  <si>
    <t>Reasoning</t>
  </si>
  <si>
    <t>NERC CIP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</si>
</sst>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rgb="FFFF0000"/>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4"/>
      <color theme="1"/>
      <name val="Calibri"/>
      <family val="2"/>
      <scheme val="minor"/>
    </font>
    <font>
      <sz val="8"/>
      <name val="Calibri"/>
      <family val="2"/>
      <scheme val="minor"/>
    </font>
    <font>
      <sz val="22"/>
      <color theme="0"/>
      <name val="Calibri"/>
      <family val="2"/>
      <scheme val="minor"/>
    </font>
    <font>
      <sz val="12"/>
      <color rgb="FF0070C0"/>
      <name val="Calibri (Body)"/>
    </font>
    <font>
      <sz val="12"/>
      <color rgb="FF0070C0"/>
      <name val="Calibri"/>
      <family val="2"/>
      <scheme val="minor"/>
    </font>
    <font>
      <sz val="12"/>
      <color rgb="FF00B050"/>
      <name val="Calibri"/>
      <family val="2"/>
      <scheme val="minor"/>
    </font>
    <font>
      <sz val="12"/>
      <color rgb="FFFFC000"/>
      <name val="Calibri"/>
      <family val="2"/>
      <scheme val="minor"/>
    </font>
    <font>
      <sz val="12"/>
      <color rgb="FF00B0F0"/>
      <name val="Calibri"/>
      <family val="2"/>
      <scheme val="minor"/>
    </font>
    <font>
      <sz val="12"/>
      <color rgb="FF92D050"/>
      <name val="Calibri"/>
      <family val="2"/>
      <scheme val="minor"/>
    </font>
    <font>
      <sz val="12"/>
      <color theme="1"/>
      <name val="Calibri (Body)"/>
    </font>
    <font>
      <sz val="12"/>
      <color rgb="FF7030A0"/>
      <name val="Calibri"/>
      <family val="2"/>
      <scheme val="minor"/>
    </font>
    <font>
      <sz val="24"/>
      <color theme="0"/>
      <name val="Calibri"/>
      <family val="2"/>
      <scheme val="minor"/>
    </font>
    <font>
      <sz val="12"/>
      <color rgb="FF000000"/>
      <name val="Calibri"/>
      <family val="2"/>
      <scheme val="minor"/>
    </font>
    <font>
      <b/>
      <sz val="20"/>
      <color theme="1"/>
      <name val="Calibri"/>
      <family val="2"/>
      <scheme val="minor"/>
    </font>
    <font>
      <sz val="16"/>
      <color theme="0"/>
      <name val="Calibri"/>
      <family val="2"/>
      <scheme val="minor"/>
    </font>
    <font>
      <sz val="16"/>
      <color theme="1"/>
      <name val="Calibri"/>
      <family val="2"/>
      <scheme val="minor"/>
    </font>
    <font>
      <sz val="18"/>
      <color theme="1"/>
      <name val="Calibri"/>
      <family val="2"/>
      <scheme val="minor"/>
    </font>
  </fonts>
  <fills count="20">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rgb="FFFF0000"/>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rgb="FF0070C0"/>
        <bgColor indexed="64"/>
      </patternFill>
    </fill>
    <fill>
      <patternFill patternType="solid">
        <fgColor rgb="FF7030A0"/>
        <bgColor indexed="64"/>
      </patternFill>
    </fill>
    <fill>
      <patternFill patternType="solid">
        <fgColor rgb="FFFFFF00"/>
        <bgColor indexed="64"/>
      </patternFill>
    </fill>
    <fill>
      <patternFill patternType="solid">
        <fgColor rgb="FF00B050"/>
        <bgColor indexed="64"/>
      </patternFill>
    </fill>
    <fill>
      <patternFill patternType="solid">
        <fgColor rgb="FF002060"/>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2" tint="-9.9978637043366805E-2"/>
        <bgColor indexed="64"/>
      </patternFill>
    </fill>
    <fill>
      <patternFill patternType="solid">
        <fgColor theme="0"/>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50">
    <xf numFmtId="0" fontId="0" fillId="0" borderId="0" xfId="0"/>
    <xf numFmtId="0" fontId="0" fillId="0" borderId="0" xfId="0" applyAlignment="1">
      <alignment horizontal="center"/>
    </xf>
    <xf numFmtId="0" fontId="0" fillId="0" borderId="0" xfId="0" applyAlignment="1"/>
    <xf numFmtId="0" fontId="0" fillId="0" borderId="0" xfId="0" applyAlignment="1">
      <alignment vertical="center"/>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3" fillId="6" borderId="10" xfId="0" applyFont="1" applyFill="1" applyBorder="1" applyAlignment="1">
      <alignment horizontal="center" vertical="center"/>
    </xf>
    <xf numFmtId="0" fontId="3" fillId="6" borderId="6" xfId="0" applyFont="1" applyFill="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3" fillId="6" borderId="0" xfId="0" applyFont="1" applyFill="1" applyBorder="1" applyAlignment="1">
      <alignment horizontal="center" vertical="center" wrapText="1"/>
    </xf>
    <xf numFmtId="0" fontId="3" fillId="11" borderId="0" xfId="0" applyFont="1" applyFill="1" applyBorder="1" applyAlignment="1">
      <alignment horizontal="center" vertical="center" wrapText="1"/>
    </xf>
    <xf numFmtId="0" fontId="3" fillId="11" borderId="4" xfId="0" applyFont="1" applyFill="1" applyBorder="1" applyAlignment="1">
      <alignment horizontal="center" vertical="center" wrapText="1"/>
    </xf>
    <xf numFmtId="0" fontId="3" fillId="11" borderId="14" xfId="0" applyFont="1" applyFill="1" applyBorder="1" applyAlignment="1">
      <alignment horizontal="center" vertical="center" wrapText="1"/>
    </xf>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13" xfId="0" applyBorder="1" applyAlignment="1">
      <alignment horizontal="center" vertical="center" wrapText="1"/>
    </xf>
    <xf numFmtId="0" fontId="3" fillId="6" borderId="13" xfId="0" applyFont="1" applyFill="1" applyBorder="1" applyAlignment="1">
      <alignment horizontal="center" vertical="center"/>
    </xf>
    <xf numFmtId="0" fontId="0" fillId="0" borderId="9" xfId="0" applyBorder="1" applyAlignment="1">
      <alignment horizontal="center" vertical="center" wrapText="1"/>
    </xf>
    <xf numFmtId="0" fontId="3" fillId="6" borderId="8" xfId="0" applyFont="1" applyFill="1" applyBorder="1"/>
    <xf numFmtId="0" fontId="3" fillId="6" borderId="12" xfId="0" applyFont="1" applyFill="1" applyBorder="1" applyAlignment="1">
      <alignment horizontal="center" vertical="center"/>
    </xf>
    <xf numFmtId="0" fontId="2" fillId="0" borderId="9" xfId="0" applyFont="1" applyBorder="1" applyAlignment="1">
      <alignment horizontal="center" vertical="center" wrapText="1"/>
    </xf>
    <xf numFmtId="0" fontId="2" fillId="0" borderId="9" xfId="0" applyFont="1" applyBorder="1" applyAlignment="1">
      <alignment horizontal="center" vertical="center"/>
    </xf>
    <xf numFmtId="0" fontId="2" fillId="0" borderId="1" xfId="0" applyFont="1" applyBorder="1" applyAlignment="1">
      <alignment horizontal="center" vertical="center" wrapText="1"/>
    </xf>
    <xf numFmtId="0" fontId="3" fillId="7" borderId="13" xfId="0" applyFont="1" applyFill="1" applyBorder="1" applyAlignment="1">
      <alignment horizontal="center" vertical="center" wrapText="1"/>
    </xf>
    <xf numFmtId="0" fontId="2" fillId="0" borderId="13" xfId="0" applyFont="1" applyBorder="1" applyAlignment="1">
      <alignment horizontal="center" vertical="center" wrapText="1"/>
    </xf>
    <xf numFmtId="0" fontId="2" fillId="0" borderId="13" xfId="0" applyFont="1" applyBorder="1" applyAlignment="1">
      <alignment horizontal="center" vertical="center"/>
    </xf>
    <xf numFmtId="0" fontId="3" fillId="8" borderId="13" xfId="0" applyFont="1" applyFill="1" applyBorder="1" applyAlignment="1">
      <alignment horizontal="center" vertical="center" wrapText="1"/>
    </xf>
    <xf numFmtId="0" fontId="0" fillId="9" borderId="13" xfId="0" applyFill="1" applyBorder="1" applyAlignment="1">
      <alignment horizontal="center" vertical="center" wrapText="1"/>
    </xf>
    <xf numFmtId="0" fontId="3" fillId="4" borderId="13" xfId="0" applyFont="1" applyFill="1" applyBorder="1" applyAlignment="1">
      <alignment horizontal="center" vertical="center" wrapText="1"/>
    </xf>
    <xf numFmtId="0" fontId="3" fillId="10" borderId="13" xfId="0" applyFont="1" applyFill="1" applyBorder="1" applyAlignment="1">
      <alignment horizontal="center" vertical="center" wrapText="1"/>
    </xf>
    <xf numFmtId="0" fontId="3" fillId="7" borderId="10" xfId="0" applyFont="1" applyFill="1" applyBorder="1" applyAlignment="1">
      <alignment horizontal="center" vertical="center"/>
    </xf>
    <xf numFmtId="0" fontId="0" fillId="9" borderId="10" xfId="0" applyFill="1" applyBorder="1" applyAlignment="1">
      <alignment horizontal="center" vertical="center"/>
    </xf>
    <xf numFmtId="0" fontId="3" fillId="8" borderId="10" xfId="0" applyFont="1" applyFill="1" applyBorder="1" applyAlignment="1">
      <alignment horizontal="center" vertical="center"/>
    </xf>
    <xf numFmtId="0" fontId="3" fillId="4" borderId="10" xfId="0" applyFont="1" applyFill="1" applyBorder="1" applyAlignment="1">
      <alignment horizontal="center" vertical="center"/>
    </xf>
    <xf numFmtId="0" fontId="3" fillId="10" borderId="10" xfId="0" applyFont="1" applyFill="1" applyBorder="1" applyAlignment="1">
      <alignment horizontal="center" vertical="center"/>
    </xf>
    <xf numFmtId="0" fontId="0" fillId="0" borderId="10" xfId="0" applyBorder="1" applyAlignment="1">
      <alignment horizontal="center" vertical="center" wrapText="1"/>
    </xf>
    <xf numFmtId="0" fontId="3" fillId="6" borderId="5" xfId="0" applyFont="1" applyFill="1" applyBorder="1" applyAlignment="1">
      <alignment horizontal="center" vertical="center"/>
    </xf>
    <xf numFmtId="0" fontId="3" fillId="6" borderId="0" xfId="0" applyFont="1" applyFill="1" applyBorder="1" applyAlignment="1">
      <alignment horizontal="center" vertical="center"/>
    </xf>
    <xf numFmtId="0" fontId="0" fillId="0" borderId="0" xfId="0" applyAlignment="1">
      <alignment horizontal="center" vertical="center" wrapText="1"/>
    </xf>
    <xf numFmtId="0" fontId="3" fillId="6" borderId="14" xfId="0" applyFont="1" applyFill="1" applyBorder="1" applyAlignment="1">
      <alignment horizontal="center" vertical="center"/>
    </xf>
    <xf numFmtId="0" fontId="3" fillId="7" borderId="10" xfId="0" applyFont="1" applyFill="1" applyBorder="1" applyAlignment="1">
      <alignment horizontal="center" vertical="center"/>
    </xf>
    <xf numFmtId="0" fontId="3" fillId="8" borderId="10" xfId="0" applyFont="1" applyFill="1" applyBorder="1" applyAlignment="1">
      <alignment horizontal="center" vertical="center"/>
    </xf>
    <xf numFmtId="0" fontId="0" fillId="9" borderId="10" xfId="0" applyFill="1" applyBorder="1" applyAlignment="1">
      <alignment horizontal="center" vertical="center"/>
    </xf>
    <xf numFmtId="0" fontId="3" fillId="4"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13" xfId="0" applyFont="1" applyFill="1" applyBorder="1" applyAlignment="1">
      <alignment horizontal="center" vertical="center"/>
    </xf>
    <xf numFmtId="0" fontId="0" fillId="0" borderId="13" xfId="0" applyBorder="1" applyAlignment="1">
      <alignment horizontal="center" vertical="center" wrapText="1"/>
    </xf>
    <xf numFmtId="0" fontId="3" fillId="6" borderId="13" xfId="0" applyFont="1" applyFill="1" applyBorder="1" applyAlignment="1">
      <alignment horizontal="center" vertical="center" wrapText="1"/>
    </xf>
    <xf numFmtId="0" fontId="0" fillId="0" borderId="13" xfId="0" applyBorder="1" applyAlignment="1">
      <alignment horizontal="center" vertical="center" wrapText="1"/>
    </xf>
    <xf numFmtId="0" fontId="3" fillId="6" borderId="0" xfId="0" applyFont="1" applyFill="1" applyAlignment="1">
      <alignment horizontal="center" vertical="center" wrapText="1"/>
    </xf>
    <xf numFmtId="0" fontId="0" fillId="0" borderId="0" xfId="0" applyBorder="1" applyAlignment="1">
      <alignment horizontal="center" vertical="center"/>
    </xf>
    <xf numFmtId="0" fontId="0" fillId="0" borderId="10" xfId="0" applyBorder="1" applyAlignment="1">
      <alignment horizontal="center" vertical="center"/>
    </xf>
    <xf numFmtId="0" fontId="3" fillId="6" borderId="13" xfId="0" applyFont="1" applyFill="1" applyBorder="1" applyAlignment="1">
      <alignment horizontal="center" vertical="center"/>
    </xf>
    <xf numFmtId="0" fontId="0" fillId="0" borderId="13" xfId="0" applyBorder="1" applyAlignment="1">
      <alignment horizontal="center" vertical="center" wrapText="1"/>
    </xf>
    <xf numFmtId="0" fontId="0" fillId="0" borderId="13" xfId="0" applyBorder="1" applyAlignment="1">
      <alignment horizontal="center" vertical="center" wrapText="1"/>
    </xf>
    <xf numFmtId="0" fontId="0" fillId="5" borderId="9" xfId="0" applyFill="1" applyBorder="1" applyAlignment="1">
      <alignment horizontal="center" vertical="center" wrapText="1"/>
    </xf>
    <xf numFmtId="0" fontId="3" fillId="6" borderId="10" xfId="0" applyFont="1" applyFill="1" applyBorder="1" applyAlignment="1">
      <alignment horizontal="center" vertical="center" wrapText="1"/>
    </xf>
    <xf numFmtId="10" fontId="0" fillId="0" borderId="0" xfId="0" applyNumberFormat="1" applyBorder="1" applyAlignment="1">
      <alignment horizontal="center" vertical="center"/>
    </xf>
    <xf numFmtId="0" fontId="0" fillId="0" borderId="13" xfId="0" applyBorder="1" applyAlignment="1">
      <alignment horizontal="center" vertical="center"/>
    </xf>
    <xf numFmtId="10" fontId="0" fillId="0" borderId="13" xfId="0" applyNumberFormat="1" applyBorder="1" applyAlignment="1">
      <alignment horizontal="center" vertical="center"/>
    </xf>
    <xf numFmtId="0" fontId="2" fillId="0" borderId="10" xfId="0" applyFont="1" applyBorder="1" applyAlignment="1">
      <alignment horizontal="center" vertical="center" wrapText="1"/>
    </xf>
    <xf numFmtId="0" fontId="2" fillId="0" borderId="10" xfId="0" applyFont="1" applyBorder="1" applyAlignment="1">
      <alignment horizontal="center" vertical="center"/>
    </xf>
    <xf numFmtId="0" fontId="3" fillId="6" borderId="7" xfId="0" applyFont="1" applyFill="1" applyBorder="1" applyAlignment="1">
      <alignment horizontal="center" vertical="center" wrapText="1"/>
    </xf>
    <xf numFmtId="0" fontId="2" fillId="0" borderId="3" xfId="0" applyFont="1" applyBorder="1" applyAlignment="1">
      <alignment horizontal="center" vertical="center" wrapText="1"/>
    </xf>
    <xf numFmtId="0" fontId="0" fillId="0" borderId="11" xfId="0" applyBorder="1" applyAlignment="1">
      <alignment horizontal="center" vertical="center"/>
    </xf>
    <xf numFmtId="10" fontId="0" fillId="0" borderId="11" xfId="0" applyNumberFormat="1" applyBorder="1" applyAlignment="1">
      <alignment horizontal="center" vertical="center"/>
    </xf>
    <xf numFmtId="10" fontId="0" fillId="0" borderId="0" xfId="0" applyNumberFormat="1" applyBorder="1" applyAlignment="1">
      <alignment horizontal="center" vertical="center" wrapText="1"/>
    </xf>
    <xf numFmtId="0" fontId="0" fillId="0" borderId="0" xfId="0" applyAlignment="1">
      <alignment horizontal="center" vertical="top" wrapText="1"/>
    </xf>
    <xf numFmtId="0" fontId="0" fillId="0" borderId="13" xfId="0" applyFont="1" applyBorder="1" applyAlignment="1">
      <alignment horizontal="left" vertical="top" wrapText="1"/>
    </xf>
    <xf numFmtId="0" fontId="18" fillId="0" borderId="13" xfId="0" applyFont="1" applyBorder="1" applyAlignment="1">
      <alignment horizontal="left" vertical="top" wrapText="1"/>
    </xf>
    <xf numFmtId="0" fontId="17" fillId="0" borderId="13" xfId="0" applyFont="1" applyBorder="1" applyAlignment="1">
      <alignment horizontal="left" vertical="top" wrapText="1"/>
    </xf>
    <xf numFmtId="0" fontId="0" fillId="18" borderId="0" xfId="0" applyFont="1" applyFill="1" applyBorder="1" applyAlignment="1">
      <alignment horizontal="left" vertical="top" wrapText="1"/>
    </xf>
    <xf numFmtId="0" fontId="4" fillId="0" borderId="13" xfId="1" applyBorder="1" applyAlignment="1">
      <alignment horizontal="center" vertical="center" wrapText="1"/>
    </xf>
    <xf numFmtId="0" fontId="0" fillId="0" borderId="0" xfId="0" applyAlignment="1">
      <alignment horizontal="left" wrapText="1" indent="2"/>
    </xf>
    <xf numFmtId="0" fontId="19" fillId="6" borderId="3" xfId="0" applyFont="1" applyFill="1" applyBorder="1" applyAlignment="1">
      <alignment horizontal="center" vertical="center"/>
    </xf>
    <xf numFmtId="0" fontId="19" fillId="6" borderId="11" xfId="0" applyFont="1" applyFill="1" applyBorder="1" applyAlignment="1">
      <alignment horizontal="center" vertical="center"/>
    </xf>
    <xf numFmtId="0" fontId="19" fillId="6" borderId="5" xfId="0" applyFont="1" applyFill="1" applyBorder="1" applyAlignment="1">
      <alignment horizontal="center" vertical="center"/>
    </xf>
    <xf numFmtId="0" fontId="19" fillId="6" borderId="0" xfId="0" applyFont="1" applyFill="1" applyAlignment="1">
      <alignment horizontal="center" vertical="center"/>
    </xf>
    <xf numFmtId="0" fontId="19" fillId="6" borderId="14" xfId="0" applyFont="1" applyFill="1" applyBorder="1" applyAlignment="1">
      <alignment horizontal="center" vertical="center"/>
    </xf>
    <xf numFmtId="0" fontId="20" fillId="0" borderId="0" xfId="0" applyFont="1"/>
    <xf numFmtId="0" fontId="0" fillId="19" borderId="13" xfId="0" applyFont="1" applyFill="1" applyBorder="1" applyAlignment="1">
      <alignment horizontal="center" vertical="center" wrapText="1"/>
    </xf>
    <xf numFmtId="0" fontId="0" fillId="19" borderId="13" xfId="0" applyFont="1" applyFill="1" applyBorder="1" applyAlignment="1">
      <alignment horizontal="center" vertical="center"/>
    </xf>
    <xf numFmtId="0" fontId="12" fillId="18" borderId="0" xfId="0" applyFont="1" applyFill="1" applyBorder="1" applyAlignment="1">
      <alignment horizontal="center" vertical="center" wrapText="1"/>
    </xf>
    <xf numFmtId="0" fontId="0" fillId="5" borderId="13" xfId="0" applyFill="1" applyBorder="1" applyAlignment="1">
      <alignment horizontal="center" vertical="center" wrapText="1"/>
    </xf>
    <xf numFmtId="0" fontId="3" fillId="5" borderId="13" xfId="0" applyFont="1" applyFill="1" applyBorder="1" applyAlignment="1">
      <alignment horizontal="center" vertical="center" wrapText="1"/>
    </xf>
    <xf numFmtId="0" fontId="0" fillId="0" borderId="13" xfId="0" applyFont="1" applyFill="1" applyBorder="1" applyAlignment="1">
      <alignment horizontal="center" vertical="center" wrapText="1"/>
    </xf>
    <xf numFmtId="0" fontId="8" fillId="0" borderId="13" xfId="0" applyFont="1" applyFill="1" applyBorder="1" applyAlignment="1">
      <alignment horizontal="center" vertical="center" wrapText="1"/>
    </xf>
    <xf numFmtId="0" fontId="13" fillId="0" borderId="13" xfId="0" applyFont="1" applyFill="1" applyBorder="1" applyAlignment="1">
      <alignment horizontal="center" vertical="center" wrapText="1"/>
    </xf>
    <xf numFmtId="0" fontId="11" fillId="0" borderId="13" xfId="0" applyFont="1" applyFill="1" applyBorder="1" applyAlignment="1">
      <alignment horizontal="center" vertical="center" wrapText="1"/>
    </xf>
    <xf numFmtId="0" fontId="12" fillId="0" borderId="13"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0" fillId="0" borderId="13" xfId="0" applyFont="1" applyFill="1" applyBorder="1" applyAlignment="1">
      <alignment horizontal="center" vertical="center" wrapText="1"/>
    </xf>
    <xf numFmtId="0" fontId="15" fillId="0" borderId="13" xfId="0" applyFont="1" applyFill="1" applyBorder="1" applyAlignment="1">
      <alignment horizontal="center" vertical="center" wrapText="1"/>
    </xf>
    <xf numFmtId="0" fontId="13" fillId="0" borderId="13" xfId="0" applyFont="1" applyBorder="1" applyAlignment="1">
      <alignment horizontal="center" vertical="center" wrapText="1"/>
    </xf>
    <xf numFmtId="0" fontId="11" fillId="0" borderId="13" xfId="0" applyFont="1" applyBorder="1" applyAlignment="1">
      <alignment horizontal="center" vertical="center" wrapText="1"/>
    </xf>
    <xf numFmtId="0" fontId="12" fillId="0" borderId="13" xfId="0" applyFont="1" applyBorder="1" applyAlignment="1">
      <alignment horizontal="center" vertical="center" wrapText="1"/>
    </xf>
    <xf numFmtId="2" fontId="0" fillId="0" borderId="13" xfId="0" applyNumberFormat="1" applyBorder="1" applyAlignment="1">
      <alignment horizontal="center" vertical="center" wrapText="1"/>
    </xf>
    <xf numFmtId="0" fontId="10" fillId="0" borderId="13" xfId="0" applyFont="1" applyBorder="1" applyAlignment="1">
      <alignment horizontal="center" vertical="center" wrapText="1"/>
    </xf>
    <xf numFmtId="0" fontId="15" fillId="0" borderId="13" xfId="0" applyFont="1" applyBorder="1" applyAlignment="1">
      <alignment horizontal="center" vertical="center" wrapText="1"/>
    </xf>
    <xf numFmtId="0" fontId="1" fillId="0" borderId="13" xfId="0" applyFont="1" applyBorder="1" applyAlignment="1">
      <alignment horizontal="center" vertical="center" wrapText="1"/>
    </xf>
    <xf numFmtId="0" fontId="9" fillId="0" borderId="13" xfId="0" applyFont="1" applyBorder="1" applyAlignment="1">
      <alignment horizontal="center" vertical="center" wrapText="1"/>
    </xf>
    <xf numFmtId="0" fontId="3" fillId="5" borderId="9" xfId="0" applyFont="1" applyFill="1" applyBorder="1" applyAlignment="1">
      <alignment horizontal="center" vertical="center" wrapText="1"/>
    </xf>
    <xf numFmtId="0" fontId="0" fillId="18" borderId="0" xfId="0" applyFont="1" applyFill="1" applyBorder="1" applyAlignment="1">
      <alignment horizontal="center" vertical="center" wrapText="1"/>
    </xf>
    <xf numFmtId="0" fontId="3" fillId="6" borderId="6"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13" xfId="0" applyFont="1" applyFill="1" applyBorder="1" applyAlignment="1">
      <alignment horizontal="center" vertical="center"/>
    </xf>
    <xf numFmtId="0" fontId="0" fillId="0" borderId="13" xfId="0" applyBorder="1" applyAlignment="1">
      <alignment horizontal="center" vertical="center" wrapText="1"/>
    </xf>
    <xf numFmtId="0" fontId="0" fillId="0" borderId="13" xfId="0" applyBorder="1" applyAlignment="1">
      <alignment horizontal="center" vertical="center"/>
    </xf>
    <xf numFmtId="0" fontId="19" fillId="6" borderId="0" xfId="0" applyFont="1" applyFill="1" applyBorder="1" applyAlignment="1">
      <alignment horizontal="center" vertical="center"/>
    </xf>
    <xf numFmtId="0" fontId="0" fillId="0" borderId="9" xfId="0" applyFont="1" applyBorder="1" applyAlignment="1">
      <alignment horizontal="left" vertical="top" wrapText="1"/>
    </xf>
    <xf numFmtId="0" fontId="0" fillId="0" borderId="11" xfId="0" applyFont="1" applyBorder="1" applyAlignment="1">
      <alignment horizontal="left" vertical="top" wrapText="1"/>
    </xf>
    <xf numFmtId="0" fontId="0" fillId="0" borderId="1" xfId="0" applyFont="1" applyBorder="1" applyAlignment="1">
      <alignment horizontal="left" vertical="top" wrapText="1"/>
    </xf>
    <xf numFmtId="0" fontId="0" fillId="0" borderId="6" xfId="0" applyFont="1" applyBorder="1" applyAlignment="1">
      <alignment horizontal="left" vertical="top" wrapText="1"/>
    </xf>
    <xf numFmtId="10" fontId="0" fillId="0" borderId="9" xfId="0" applyNumberFormat="1" applyBorder="1" applyAlignment="1">
      <alignment horizontal="center" vertical="center"/>
    </xf>
    <xf numFmtId="10" fontId="0" fillId="0" borderId="1" xfId="0" applyNumberFormat="1" applyBorder="1" applyAlignment="1">
      <alignment horizontal="center" vertical="center"/>
    </xf>
    <xf numFmtId="0" fontId="0" fillId="0" borderId="13" xfId="0" applyFont="1" applyBorder="1" applyAlignment="1">
      <alignment horizontal="center" vertical="center" wrapText="1"/>
    </xf>
    <xf numFmtId="0" fontId="14" fillId="0" borderId="13" xfId="0" applyFont="1" applyFill="1" applyBorder="1" applyAlignment="1">
      <alignment horizontal="center" vertical="center" wrapText="1"/>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0"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4" fillId="0" borderId="0" xfId="1" applyBorder="1" applyAlignment="1">
      <alignment horizontal="center"/>
    </xf>
    <xf numFmtId="0" fontId="4" fillId="0" borderId="5" xfId="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3" fillId="6" borderId="1" xfId="0" applyFont="1" applyFill="1" applyBorder="1" applyAlignment="1">
      <alignment horizontal="center" vertical="center"/>
    </xf>
    <xf numFmtId="0" fontId="3" fillId="6" borderId="2" xfId="0" applyFont="1" applyFill="1" applyBorder="1" applyAlignment="1">
      <alignment horizontal="center" vertical="center"/>
    </xf>
    <xf numFmtId="0" fontId="3" fillId="6" borderId="3" xfId="0" applyFont="1" applyFill="1" applyBorder="1" applyAlignment="1">
      <alignment horizontal="center" vertical="center"/>
    </xf>
    <xf numFmtId="0" fontId="3" fillId="6" borderId="6" xfId="0" applyFont="1" applyFill="1" applyBorder="1" applyAlignment="1">
      <alignment horizontal="center" vertical="center"/>
    </xf>
    <xf numFmtId="0" fontId="3" fillId="6" borderId="7" xfId="0" applyFont="1" applyFill="1" applyBorder="1" applyAlignment="1">
      <alignment horizontal="center" vertical="center"/>
    </xf>
    <xf numFmtId="0" fontId="3" fillId="6" borderId="8" xfId="0" applyFont="1" applyFill="1" applyBorder="1" applyAlignment="1">
      <alignment horizontal="center" vertical="center"/>
    </xf>
    <xf numFmtId="0" fontId="4" fillId="0" borderId="1" xfId="1" applyBorder="1" applyAlignment="1">
      <alignment horizontal="center" vertical="center"/>
    </xf>
    <xf numFmtId="0" fontId="0" fillId="17" borderId="11" xfId="0" applyFill="1" applyBorder="1" applyAlignment="1">
      <alignment horizontal="center" vertical="center"/>
    </xf>
    <xf numFmtId="0" fontId="0" fillId="17" borderId="12" xfId="0" applyFill="1" applyBorder="1" applyAlignment="1">
      <alignment horizontal="center" vertical="center"/>
    </xf>
    <xf numFmtId="0" fontId="0" fillId="16" borderId="1" xfId="0" applyFill="1" applyBorder="1" applyAlignment="1">
      <alignment horizontal="center" vertical="center"/>
    </xf>
    <xf numFmtId="0" fontId="0" fillId="16" borderId="2" xfId="0" applyFill="1" applyBorder="1" applyAlignment="1">
      <alignment horizontal="center" vertical="center"/>
    </xf>
    <xf numFmtId="0" fontId="0" fillId="16" borderId="3" xfId="0" applyFill="1" applyBorder="1" applyAlignment="1">
      <alignment horizontal="center" vertical="center"/>
    </xf>
    <xf numFmtId="0" fontId="0" fillId="16" borderId="6" xfId="0" applyFill="1" applyBorder="1" applyAlignment="1">
      <alignment horizontal="center" vertical="center"/>
    </xf>
    <xf numFmtId="0" fontId="0" fillId="16" borderId="7" xfId="0" applyFill="1" applyBorder="1" applyAlignment="1">
      <alignment horizontal="center" vertical="center"/>
    </xf>
    <xf numFmtId="0" fontId="0" fillId="16" borderId="8" xfId="0" applyFill="1" applyBorder="1" applyAlignment="1">
      <alignment horizontal="center" vertical="center"/>
    </xf>
    <xf numFmtId="0" fontId="0" fillId="15" borderId="1" xfId="0" applyFill="1" applyBorder="1" applyAlignment="1">
      <alignment horizontal="center" vertical="center"/>
    </xf>
    <xf numFmtId="0" fontId="0" fillId="15" borderId="2" xfId="0" applyFill="1" applyBorder="1" applyAlignment="1">
      <alignment horizontal="center" vertical="center"/>
    </xf>
    <xf numFmtId="0" fontId="0" fillId="15" borderId="3" xfId="0" applyFill="1" applyBorder="1" applyAlignment="1">
      <alignment horizontal="center" vertical="center"/>
    </xf>
    <xf numFmtId="0" fontId="0" fillId="15" borderId="6" xfId="0" applyFill="1" applyBorder="1" applyAlignment="1">
      <alignment horizontal="center" vertical="center"/>
    </xf>
    <xf numFmtId="0" fontId="0" fillId="15" borderId="7" xfId="0" applyFill="1" applyBorder="1" applyAlignment="1">
      <alignment horizontal="center" vertical="center"/>
    </xf>
    <xf numFmtId="0" fontId="0" fillId="15" borderId="8" xfId="0" applyFill="1" applyBorder="1" applyAlignment="1">
      <alignment horizontal="center" vertical="center"/>
    </xf>
    <xf numFmtId="0" fontId="0" fillId="15" borderId="11" xfId="0" applyFill="1" applyBorder="1" applyAlignment="1">
      <alignment horizontal="center" vertical="center" wrapText="1"/>
    </xf>
    <xf numFmtId="0" fontId="0" fillId="15" borderId="12" xfId="0" applyFill="1" applyBorder="1" applyAlignment="1">
      <alignment horizontal="center" vertical="center" wrapText="1"/>
    </xf>
    <xf numFmtId="0" fontId="0" fillId="16" borderId="11" xfId="0" applyFill="1" applyBorder="1" applyAlignment="1">
      <alignment horizontal="center" vertical="center"/>
    </xf>
    <xf numFmtId="0" fontId="0" fillId="16" borderId="12" xfId="0" applyFill="1" applyBorder="1" applyAlignment="1">
      <alignment horizontal="center" vertical="center"/>
    </xf>
    <xf numFmtId="0" fontId="3" fillId="6" borderId="13" xfId="0" applyFont="1" applyFill="1" applyBorder="1" applyAlignment="1">
      <alignment horizontal="center" vertical="center"/>
    </xf>
    <xf numFmtId="0" fontId="0" fillId="0" borderId="13" xfId="0" applyBorder="1" applyAlignment="1">
      <alignment horizontal="center" vertical="center"/>
    </xf>
    <xf numFmtId="0" fontId="0" fillId="9" borderId="9" xfId="0" applyFill="1" applyBorder="1" applyAlignment="1">
      <alignment horizontal="center" vertical="center"/>
    </xf>
    <xf numFmtId="0" fontId="0" fillId="9" borderId="10" xfId="0" applyFill="1" applyBorder="1" applyAlignment="1">
      <alignment horizontal="center" vertical="center"/>
    </xf>
    <xf numFmtId="0" fontId="3" fillId="4" borderId="9" xfId="0" applyFont="1" applyFill="1" applyBorder="1" applyAlignment="1">
      <alignment horizontal="center" vertical="center"/>
    </xf>
    <xf numFmtId="0" fontId="3" fillId="4" borderId="10" xfId="0" applyFont="1" applyFill="1" applyBorder="1" applyAlignment="1">
      <alignment horizontal="center" vertical="center"/>
    </xf>
    <xf numFmtId="0" fontId="3" fillId="10" borderId="9" xfId="0" applyFont="1" applyFill="1" applyBorder="1" applyAlignment="1">
      <alignment horizontal="center" vertical="center"/>
    </xf>
    <xf numFmtId="0" fontId="3" fillId="10" borderId="10" xfId="0" applyFont="1" applyFill="1" applyBorder="1" applyAlignment="1">
      <alignment horizontal="center" vertical="center"/>
    </xf>
    <xf numFmtId="0" fontId="3" fillId="6" borderId="4" xfId="0" applyFont="1" applyFill="1" applyBorder="1" applyAlignment="1">
      <alignment horizontal="center" vertical="center"/>
    </xf>
    <xf numFmtId="0" fontId="3" fillId="6" borderId="0" xfId="0" applyFont="1" applyFill="1" applyBorder="1" applyAlignment="1">
      <alignment horizontal="center" vertical="center"/>
    </xf>
    <xf numFmtId="0" fontId="3" fillId="6" borderId="5" xfId="0" applyFont="1" applyFill="1" applyBorder="1" applyAlignment="1">
      <alignment horizontal="center" vertical="center"/>
    </xf>
    <xf numFmtId="0" fontId="4" fillId="0" borderId="4" xfId="1" applyBorder="1" applyAlignment="1">
      <alignment horizontal="center" vertical="center"/>
    </xf>
    <xf numFmtId="0" fontId="3" fillId="11" borderId="13" xfId="0" applyFont="1" applyFill="1" applyBorder="1" applyAlignment="1">
      <alignment horizontal="center" vertical="center"/>
    </xf>
    <xf numFmtId="0" fontId="3" fillId="7" borderId="9" xfId="0" applyFont="1" applyFill="1" applyBorder="1" applyAlignment="1">
      <alignment horizontal="center" vertical="center"/>
    </xf>
    <xf numFmtId="0" fontId="3" fillId="7" borderId="10" xfId="0" applyFont="1" applyFill="1" applyBorder="1" applyAlignment="1">
      <alignment horizontal="center" vertical="center"/>
    </xf>
    <xf numFmtId="0" fontId="3" fillId="8" borderId="9" xfId="0" applyFont="1" applyFill="1" applyBorder="1" applyAlignment="1">
      <alignment horizontal="center" vertical="center"/>
    </xf>
    <xf numFmtId="0" fontId="3" fillId="8" borderId="10" xfId="0" applyFont="1" applyFill="1" applyBorder="1" applyAlignment="1">
      <alignment horizontal="center" vertical="center"/>
    </xf>
    <xf numFmtId="0" fontId="3" fillId="6" borderId="9" xfId="0" applyFont="1" applyFill="1" applyBorder="1" applyAlignment="1">
      <alignment horizontal="center" vertical="center"/>
    </xf>
    <xf numFmtId="0" fontId="3" fillId="6" borderId="15" xfId="0" applyFont="1" applyFill="1" applyBorder="1" applyAlignment="1">
      <alignment horizontal="center" vertical="center"/>
    </xf>
    <xf numFmtId="0" fontId="3" fillId="6" borderId="10" xfId="0" applyFont="1" applyFill="1" applyBorder="1" applyAlignment="1">
      <alignment horizontal="center" vertical="center"/>
    </xf>
    <xf numFmtId="0" fontId="0" fillId="0" borderId="9" xfId="0" applyBorder="1" applyAlignment="1">
      <alignment horizontal="center" vertical="center"/>
    </xf>
    <xf numFmtId="0" fontId="0" fillId="0" borderId="15" xfId="0" applyBorder="1" applyAlignment="1">
      <alignment horizontal="center" vertical="center"/>
    </xf>
    <xf numFmtId="0" fontId="0" fillId="0" borderId="10" xfId="0" applyBorder="1" applyAlignment="1">
      <alignment horizontal="center" vertical="center"/>
    </xf>
    <xf numFmtId="0" fontId="3" fillId="13" borderId="13" xfId="0" applyFont="1" applyFill="1" applyBorder="1" applyAlignment="1">
      <alignment horizontal="center" vertical="center"/>
    </xf>
    <xf numFmtId="0" fontId="0" fillId="0" borderId="13" xfId="0" applyBorder="1" applyAlignment="1">
      <alignment horizontal="center" vertical="center" wrapText="1"/>
    </xf>
    <xf numFmtId="0" fontId="0" fillId="12" borderId="9" xfId="0" applyFill="1" applyBorder="1" applyAlignment="1">
      <alignment horizontal="center" vertical="center"/>
    </xf>
    <xf numFmtId="0" fontId="0" fillId="12" borderId="10" xfId="0" applyFill="1" applyBorder="1" applyAlignment="1">
      <alignment horizontal="center" vertical="center"/>
    </xf>
    <xf numFmtId="0" fontId="3" fillId="14" borderId="13" xfId="0" applyFont="1" applyFill="1" applyBorder="1" applyAlignment="1">
      <alignment horizontal="center" vertical="center"/>
    </xf>
    <xf numFmtId="0" fontId="3" fillId="12" borderId="13" xfId="0" applyFont="1" applyFill="1" applyBorder="1" applyAlignment="1">
      <alignment horizontal="center" vertical="center"/>
    </xf>
    <xf numFmtId="0" fontId="19" fillId="6" borderId="13" xfId="0" applyFont="1" applyFill="1" applyBorder="1" applyAlignment="1">
      <alignment horizontal="center" vertical="center" wrapText="1"/>
    </xf>
    <xf numFmtId="0" fontId="19" fillId="6" borderId="13" xfId="0" applyFont="1" applyFill="1" applyBorder="1" applyAlignment="1">
      <alignment horizontal="center" vertical="center"/>
    </xf>
    <xf numFmtId="0" fontId="0" fillId="0" borderId="0" xfId="0" applyAlignment="1">
      <alignment horizontal="center"/>
    </xf>
    <xf numFmtId="0" fontId="3" fillId="5" borderId="1"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0"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3" fillId="5" borderId="7"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4" fillId="0" borderId="1" xfId="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6" fillId="6" borderId="1" xfId="0" applyFont="1" applyFill="1" applyBorder="1" applyAlignment="1">
      <alignment horizontal="center" vertical="center" wrapText="1"/>
    </xf>
    <xf numFmtId="0" fontId="16" fillId="6" borderId="2" xfId="0" applyFont="1" applyFill="1" applyBorder="1" applyAlignment="1">
      <alignment horizontal="center" vertical="center" wrapText="1"/>
    </xf>
    <xf numFmtId="0" fontId="16" fillId="6" borderId="3" xfId="0" applyFont="1" applyFill="1" applyBorder="1" applyAlignment="1">
      <alignment horizontal="center" vertical="center" wrapText="1"/>
    </xf>
    <xf numFmtId="0" fontId="16" fillId="6" borderId="6" xfId="0" applyFont="1" applyFill="1" applyBorder="1" applyAlignment="1">
      <alignment horizontal="center" vertical="center" wrapText="1"/>
    </xf>
    <xf numFmtId="0" fontId="16" fillId="6" borderId="7" xfId="0" applyFont="1" applyFill="1" applyBorder="1" applyAlignment="1">
      <alignment horizontal="center" vertical="center" wrapText="1"/>
    </xf>
    <xf numFmtId="0" fontId="16" fillId="6" borderId="8"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6" borderId="2" xfId="0" applyFont="1" applyFill="1" applyBorder="1" applyAlignment="1">
      <alignment horizontal="center" vertical="center" wrapText="1"/>
    </xf>
    <xf numFmtId="0" fontId="7" fillId="6" borderId="3" xfId="0" applyFont="1" applyFill="1" applyBorder="1" applyAlignment="1">
      <alignment horizontal="center" vertical="center" wrapText="1"/>
    </xf>
    <xf numFmtId="0" fontId="7" fillId="6" borderId="6" xfId="0" applyFont="1" applyFill="1" applyBorder="1" applyAlignment="1">
      <alignment horizontal="center" vertical="center" wrapText="1"/>
    </xf>
    <xf numFmtId="0" fontId="7" fillId="6" borderId="7" xfId="0" applyFont="1" applyFill="1" applyBorder="1" applyAlignment="1">
      <alignment horizontal="center" vertical="center" wrapText="1"/>
    </xf>
    <xf numFmtId="0" fontId="7" fillId="6" borderId="8"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6" xfId="0" applyFill="1" applyBorder="1" applyAlignment="1">
      <alignment horizontal="center" vertical="center" wrapText="1"/>
    </xf>
    <xf numFmtId="0" fontId="0" fillId="5" borderId="7" xfId="0" applyFill="1" applyBorder="1" applyAlignment="1">
      <alignment horizontal="center" vertical="center" wrapText="1"/>
    </xf>
    <xf numFmtId="0" fontId="0" fillId="5" borderId="8" xfId="0" applyFill="1" applyBorder="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cellXfs>
  <cellStyles count="2">
    <cellStyle name="Hyperlink" xfId="1" builtinId="8"/>
    <cellStyle name="Normal" xfId="0" builtinId="0"/>
  </cellStyles>
  <dxfs count="147">
    <dxf>
      <alignment relativeIndent="-1"/>
    </dxf>
    <dxf>
      <alignment wrapText="1"/>
    </dxf>
    <dxf>
      <alignment wrapText="1"/>
    </dxf>
    <dxf>
      <numFmt numFmtId="164" formatCode=";;;"/>
    </dxf>
    <dxf>
      <font>
        <strike val="0"/>
        <outline val="0"/>
        <shadow val="0"/>
        <u val="none"/>
        <vertAlign val="baseline"/>
        <sz val="12"/>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thin">
          <color indexed="64"/>
        </left>
        <right style="thin">
          <color indexed="64"/>
        </right>
        <bottom style="thin">
          <color indexed="64"/>
        </bottom>
      </border>
    </dxf>
    <dxf>
      <font>
        <strike val="0"/>
        <outline val="0"/>
        <shadow val="0"/>
        <u val="none"/>
        <vertAlign val="baseline"/>
        <sz val="12"/>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6"/>
        <color theme="0"/>
        <name val="Calibri"/>
        <family val="2"/>
        <scheme val="minor"/>
      </font>
      <fill>
        <patternFill patternType="solid">
          <fgColor indexed="64"/>
          <bgColor theme="4" tint="-0.49998474074526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00B0F0"/>
        <name val="Calibri"/>
        <family val="2"/>
        <scheme val="minor"/>
      </font>
      <fill>
        <patternFill>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B0F0"/>
        <name val="Calibri"/>
        <family val="2"/>
        <scheme val="minor"/>
      </font>
      <fill>
        <patternFill>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B0F0"/>
        <name val="Calibri"/>
        <family val="2"/>
        <scheme val="minor"/>
      </font>
      <fill>
        <patternFill>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B0F0"/>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0"/>
        <name val="Calibri"/>
        <family val="2"/>
        <scheme val="minor"/>
      </font>
      <fill>
        <patternFill patternType="solid">
          <fgColor indexed="64"/>
          <bgColor rgb="FF002060"/>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00B0F0"/>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0"/>
        <name val="Calibri"/>
        <family val="2"/>
        <scheme val="minor"/>
      </font>
      <fill>
        <patternFill patternType="solid">
          <fgColor indexed="64"/>
          <bgColor rgb="FF002060"/>
        </patternFill>
      </fill>
      <alignment horizontal="center" vertical="center" textRotation="0" wrapText="1" indent="0" justifyLastLine="0" shrinkToFit="0" readingOrder="0"/>
      <border diagonalUp="0" diagonalDown="0" outline="0">
        <left style="thin">
          <color indexed="64"/>
        </left>
        <right style="thin">
          <color indexed="64"/>
        </right>
        <top/>
        <bottom/>
      </border>
    </dxf>
    <dxf>
      <numFmt numFmtId="14"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4"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2"/>
        <color theme="0"/>
        <name val="Calibri"/>
        <family val="2"/>
        <scheme val="minor"/>
      </font>
      <fill>
        <patternFill patternType="solid">
          <fgColor indexed="64"/>
          <bgColor theme="4" tint="-0.499984740745262"/>
        </patternFill>
      </fill>
      <alignment horizontal="center" vertical="center" textRotation="0" wrapText="1" indent="0" justifyLastLine="0" shrinkToFit="0" readingOrder="0"/>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rgb="FFFF0000"/>
        </patternFill>
      </fill>
      <border diagonalUp="0" diagonalDown="0">
        <left/>
        <right style="thin">
          <color indexed="64"/>
        </right>
        <top style="thin">
          <color indexed="64"/>
        </top>
        <bottom style="thin">
          <color indexed="64"/>
        </bottom>
        <vertical/>
        <horizontal/>
      </border>
    </dxf>
    <dxf>
      <fill>
        <patternFill patternType="solid">
          <fgColor rgb="FF00B050"/>
          <bgColor rgb="FF000000"/>
        </patternFill>
      </fill>
    </dxf>
    <dxf>
      <fill>
        <patternFill patternType="solid">
          <fgColor rgb="FFFF0000"/>
          <bgColor rgb="FF000000"/>
        </patternFill>
      </fill>
    </dxf>
    <dxf>
      <fill>
        <patternFill patternType="solid">
          <fgColor rgb="FFFFFF00"/>
          <bgColor rgb="FF000000"/>
        </patternFill>
      </fill>
    </dxf>
    <dxf>
      <fill>
        <patternFill patternType="solid">
          <fgColor rgb="FF7030A0"/>
          <bgColor rgb="FF000000"/>
        </patternFill>
      </fill>
    </dxf>
    <dxf>
      <fill>
        <patternFill patternType="solid">
          <fgColor rgb="FF0070C0"/>
          <bgColor rgb="FF000000"/>
        </patternFill>
      </fill>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0"/>
        <name val="Calibri"/>
        <family val="2"/>
        <scheme val="minor"/>
      </font>
      <fill>
        <patternFill patternType="solid">
          <fgColor indexed="64"/>
          <bgColor rgb="FF00B05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rgb="FF00B050"/>
          <bgColor rgb="FF000000"/>
        </patternFill>
      </fill>
    </dxf>
    <dxf>
      <fill>
        <patternFill patternType="solid">
          <fgColor rgb="FFFF0000"/>
          <bgColor rgb="FF000000"/>
        </patternFill>
      </fill>
    </dxf>
    <dxf>
      <fill>
        <patternFill patternType="solid">
          <fgColor rgb="FFFFFF00"/>
          <bgColor rgb="FF000000"/>
        </patternFill>
      </fill>
    </dxf>
    <dxf>
      <fill>
        <patternFill patternType="solid">
          <fgColor rgb="FF7030A0"/>
          <bgColor rgb="FF000000"/>
        </patternFill>
      </fill>
    </dxf>
    <dxf>
      <fill>
        <patternFill patternType="solid">
          <fgColor rgb="FF0070C0"/>
          <bgColor rgb="FF000000"/>
        </patternFill>
      </fill>
    </dxf>
    <dxf>
      <border diagonalUp="0" diagonalDown="0">
        <left style="thin">
          <color rgb="FF000000"/>
        </left>
        <right style="thin">
          <color rgb="FF000000"/>
        </right>
        <top style="thin">
          <color rgb="FF000000"/>
        </top>
        <bottom style="thin">
          <color rgb="FF000000"/>
        </bottom>
      </border>
    </dxf>
    <dxf>
      <alignment horizontal="center" vertical="center" textRotation="0" wrapText="1" indent="0" justifyLastLine="0" shrinkToFit="0" readingOrder="0"/>
    </dxf>
    <dxf>
      <font>
        <b val="0"/>
        <i val="0"/>
        <strike val="0"/>
        <condense val="0"/>
        <extend val="0"/>
        <outline val="0"/>
        <shadow val="0"/>
        <u val="none"/>
        <vertAlign val="baseline"/>
        <sz val="12"/>
        <color theme="0"/>
        <name val="Calibri"/>
        <family val="2"/>
        <scheme val="minor"/>
      </font>
      <fill>
        <patternFill patternType="solid">
          <fgColor indexed="64"/>
          <bgColor theme="4" tint="-0.499984740745262"/>
        </patternFill>
      </fill>
      <alignment horizontal="center" vertical="center" textRotation="0" wrapText="1" indent="0" justifyLastLine="0" shrinkToFit="0" readingOrder="0"/>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rgb="FFFF0000"/>
        </patternFill>
      </fill>
      <border diagonalUp="0" diagonalDown="0">
        <left/>
        <right style="thin">
          <color indexed="64"/>
        </right>
        <top style="thin">
          <color indexed="64"/>
        </top>
        <bottom style="thin">
          <color indexed="64"/>
        </bottom>
        <vertical/>
        <horizontal/>
      </border>
    </dxf>
    <dxf>
      <fill>
        <patternFill patternType="solid">
          <fgColor rgb="FF00B050"/>
          <bgColor rgb="FF000000"/>
        </patternFill>
      </fill>
    </dxf>
    <dxf>
      <fill>
        <patternFill patternType="solid">
          <fgColor rgb="FFFF0000"/>
          <bgColor rgb="FF000000"/>
        </patternFill>
      </fill>
    </dxf>
    <dxf>
      <fill>
        <patternFill patternType="solid">
          <fgColor rgb="FFFFFF00"/>
          <bgColor rgb="FF000000"/>
        </patternFill>
      </fill>
    </dxf>
    <dxf>
      <fill>
        <patternFill patternType="solid">
          <fgColor rgb="FF7030A0"/>
          <bgColor rgb="FF000000"/>
        </patternFill>
      </fill>
    </dxf>
    <dxf>
      <fill>
        <patternFill patternType="solid">
          <fgColor rgb="FF0070C0"/>
          <bgColor rgb="FF000000"/>
        </patternFill>
      </fill>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0"/>
        <name val="Calibri"/>
        <family val="2"/>
        <scheme val="minor"/>
      </font>
      <fill>
        <patternFill patternType="solid">
          <fgColor indexed="64"/>
          <bgColor rgb="FF00B05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rgb="FF00B050"/>
          <bgColor rgb="FF000000"/>
        </patternFill>
      </fill>
    </dxf>
    <dxf>
      <fill>
        <patternFill patternType="solid">
          <fgColor rgb="FFFF0000"/>
          <bgColor rgb="FF000000"/>
        </patternFill>
      </fill>
    </dxf>
    <dxf>
      <fill>
        <patternFill patternType="solid">
          <fgColor rgb="FFFFFF00"/>
          <bgColor rgb="FF000000"/>
        </patternFill>
      </fill>
    </dxf>
    <dxf>
      <fill>
        <patternFill patternType="solid">
          <fgColor rgb="FF7030A0"/>
          <bgColor rgb="FF000000"/>
        </patternFill>
      </fill>
    </dxf>
    <dxf>
      <fill>
        <patternFill patternType="solid">
          <fgColor rgb="FF0070C0"/>
          <bgColor rgb="FF000000"/>
        </patternFill>
      </fill>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font>
        <b val="0"/>
        <i val="0"/>
        <strike val="0"/>
        <condense val="0"/>
        <extend val="0"/>
        <outline val="0"/>
        <shadow val="0"/>
        <u val="none"/>
        <vertAlign val="baseline"/>
        <sz val="12"/>
        <color theme="0"/>
        <name val="Calibri"/>
        <family val="2"/>
        <scheme val="minor"/>
      </font>
      <fill>
        <patternFill patternType="solid">
          <fgColor indexed="64"/>
          <bgColor theme="4" tint="-0.499984740745262"/>
        </patternFill>
      </fill>
      <alignment horizontal="center" vertical="center" textRotation="0" wrapText="1" indent="0" justifyLastLine="0" shrinkToFit="0" readingOrder="0"/>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theme="0"/>
        <name val="Calibri"/>
        <family val="2"/>
        <scheme val="minor"/>
      </font>
      <fill>
        <patternFill patternType="solid">
          <fgColor indexed="64"/>
          <bgColor theme="4" tint="-0.499984740745262"/>
        </patternFill>
      </fill>
      <alignment horizontal="center" vertical="center" textRotation="0" wrapText="0" indent="0" justifyLastLine="0" shrinkToFit="0" readingOrder="0"/>
      <border diagonalUp="0" diagonalDown="0" outline="0">
        <left style="thin">
          <color indexed="64"/>
        </left>
        <right style="thin">
          <color indexed="64"/>
        </right>
        <top/>
        <bottom/>
      </border>
    </dxf>
    <dxf>
      <numFmt numFmtId="14" formatCode="0.00%"/>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numFmt numFmtId="14"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theme="0"/>
        <name val="Calibri"/>
        <family val="2"/>
        <scheme val="minor"/>
      </font>
      <fill>
        <patternFill patternType="solid">
          <fgColor indexed="64"/>
          <bgColor theme="4" tint="-0.49998474074526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Calibri"/>
        <family val="2"/>
        <scheme val="minor"/>
      </font>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bottom style="thin">
          <color indexed="64"/>
        </bottom>
      </border>
    </dxf>
    <dxf>
      <alignment horizontal="center" vertical="center" textRotation="0" wrapText="1" indent="0" justifyLastLine="0" shrinkToFit="0" readingOrder="0"/>
    </dxf>
    <dxf>
      <font>
        <b val="0"/>
        <i val="0"/>
        <strike val="0"/>
        <condense val="0"/>
        <extend val="0"/>
        <outline val="0"/>
        <shadow val="0"/>
        <u val="none"/>
        <vertAlign val="baseline"/>
        <sz val="12"/>
        <color theme="0"/>
        <name val="Calibri"/>
        <family val="2"/>
        <scheme val="minor"/>
      </font>
      <fill>
        <patternFill patternType="solid">
          <fgColor indexed="64"/>
          <bgColor theme="4" tint="-0.499984740745262"/>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A8A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621.836770601854" createdVersion="7" refreshedVersion="7" minRefreshableVersion="3" recordCount="108" xr:uid="{65A51893-D360-D64B-B18B-F311F4695089}">
  <cacheSource type="worksheet">
    <worksheetSource name="Table3"/>
  </cacheSource>
  <cacheFields count="3">
    <cacheField name="Functions" numFmtId="0">
      <sharedItems count="5">
        <s v="ID"/>
        <s v="PR"/>
        <s v="DE"/>
        <s v="RS"/>
        <s v="RC"/>
      </sharedItems>
    </cacheField>
    <cacheField name="Category" numFmtId="0">
      <sharedItems count="23">
        <s v="ID.AM"/>
        <s v="ID.BE"/>
        <s v="ID.GV"/>
        <s v="ID.RA"/>
        <s v="ID.RM"/>
        <s v="ID.SC"/>
        <s v="PR.AC"/>
        <s v="PR.AT"/>
        <s v="PR.DS"/>
        <s v="PR.IP"/>
        <s v="PR.MA"/>
        <s v="PR.PT"/>
        <s v="DE.AE"/>
        <s v="DE.CM"/>
        <s v="DE.DP"/>
        <s v="RS.AN"/>
        <s v="RS.CO"/>
        <s v="RS.IM"/>
        <s v="RS.MI"/>
        <s v="RS.RP"/>
        <s v="RC.CO"/>
        <s v="RC.IM"/>
        <s v="RC.RP"/>
      </sharedItems>
    </cacheField>
    <cacheField name="Subcategory" numFmtId="0">
      <sharedItems count="108">
        <s v="ID.AM-1: Physical devices and systems within the organization are inventoried"/>
        <s v="ID.AM-2: Software platforms and applications within the organization are inventoried"/>
        <s v="ID.AM-3: Organizational communication and data flows are mapped"/>
        <s v="ID.AM-4: External information systems are catalogued"/>
        <s v="ID.AM-5: Resources (e.g., hardware, devices, data, time, personnel, and software) are prioritized based on their classification, criticality, and business value "/>
        <s v="ID.AM-6: Cybersecurity roles and responsibilities for the entire workforce and third-party stakeholders (e.g., suppliers, customers, partners) are established"/>
        <s v="ID.BE-1: The organization’s role in the supply chain is identified and communicated"/>
        <s v="ID.BE-2: The organization’s place in critical infrastructure and its industry sector is identified and communicated"/>
        <s v="ID.BE-3: Priorities for organizational mission, objectives, and activities are established and communicated"/>
        <s v="ID.BE-4: Dependencies and critical functions for delivery of critical services are established"/>
        <s v="ID.BE-5: Resilience requirements to support delivery of critical services are established for all operating states (e.g. under duress/attack, during recovery, normal operations)"/>
        <s v="ID.GV-1: Organizational cybersecurity policy is established and communicated"/>
        <s v="ID.GV-2: Cybersecurity roles and responsibilities are coordinated and aligned with internal roles and external partners"/>
        <s v="ID.GV-3: Legal and regulatory requirements regarding cybersecurity, including privacy and civil liberties obligations, are understood and managed"/>
        <s v="ID.GV-4: Governance and risk management processes address cybersecurity risks"/>
        <s v="ID.RA-1: Asset vulnerabilities are identified and documented"/>
        <s v="ID.RA-2: Cyber threat intelligence is received from information sharing forums and sources"/>
        <s v="ID.RA-3: Threats, both internal and external, are identified and documented"/>
        <s v="ID.RA-4: Potential business impacts and likelihoods are identified"/>
        <s v="ID.RA-5: Threats, vulnerabilities, likelihoods, and impacts are used to determine risk"/>
        <s v="ID.RA-6: Risk responses are identified and prioritized"/>
        <s v="ID.RM-1: Risk management processes are established, managed, and agreed to by organizational stakeholders"/>
        <s v="ID.RM-2: Organizational risk tolerance is determined and clearly expressed"/>
        <s v="ID.RM-3: The organization’s determination of risk tolerance is informed by its role in critical infrastructure and sector specific risk analysis"/>
        <s v="ID.SC-1: Cyber supply chain risk management processes are identified, established, assessed, managed, and agreed to by organizational stakeholders"/>
        <s v="ID.SC-2: Suppliers and third party partners of information systems, components, and services are identified, prioritized, and assessed using a cyber supply chain risk assessment process "/>
        <s v="ID.SC-3: Contracts with suppliers and third-party partners are used to implement appropriate measures designed to meet the objectives of an organization’s cybersecurity program and Cyber Supply Chain Risk Management Plan."/>
        <s v="ID.SC-4: Suppliers and third-party partners are routinely assessed using audits, test results, or other forms of evaluations to confirm they are meeting their contractual obligations."/>
        <s v="ID.SC-5: Response and recovery planning and testing are conducted with suppliers and third-party providers"/>
        <s v="PR.AC-1: Identities and credentials are issued, managed, verified, revoked, and audited for authorized devices, users and processes"/>
        <s v="PR.AC-2: Physical access to assets is managed and protected"/>
        <s v="PR.AC-3: Remote access is managed"/>
        <s v="PR.AC-4: Access permissions and authorizations are managed, incorporating the principles of least privilege and separation of duties"/>
        <s v="PR.AC-5: Network integrity is protected (e.g., network segregation, network segmentation)"/>
        <s v="PR.AC-6: Identities are proofed and bound to credentials and asserted in interactions"/>
        <s v="PR.AC-7: Users, devices, and other assets are authenticated (e.g., single-factor, multi-factor) commensurate with the risk of the transaction (e.g., individuals’ security and privacy risks and other organizational risks)"/>
        <s v="PR.AT-1: All users are informed and trained "/>
        <s v="PR.AT-2: Privileged users understand their roles and responsibilities "/>
        <s v="PR.AT-3: Third-party stakeholders (e.g., suppliers, customers, partners) understand their roles and responsibilities "/>
        <s v="PR.AT-4: Senior executives understand their roles and responsibilities "/>
        <s v="PR.AT-5: Physical and cybersecurity personnel understand their roles and responsibilities "/>
        <s v="PR.DS-1: Data-at-rest is protected"/>
        <s v="PR.DS-2: Data-in-transit is protected"/>
        <s v="PR.DS-3: Assets are formally managed throughout removal, transfers, and disposition"/>
        <s v="PR.DS-4: Adequate capacity to ensure availability is maintained"/>
        <s v="PR.DS-5: Protections against data leaks are implemented"/>
        <s v="PR.DS-6: Integrity checking mechanisms are used to verify software, firmware, and information integrity"/>
        <s v="PR.DS-7: The development and testing environment(s) are separate from the production environment"/>
        <s v="PR.DS-8: Integrity checking mechanisms are used to verify hardware integrity"/>
        <s v="PR.IP-1: A baseline configuration of information technology/industrial control systems is created and maintained incorporating security principles (e.g. concept of least functionality)"/>
        <s v="PR.IP-10: Response and recovery plans are tested"/>
        <s v="PR.IP-11: Cybersecurity is included in human resources practices (e.g., deprovisioning, personnel screening)"/>
        <s v="PR.IP-12: A vulnerability management plan is developed and implemented"/>
        <s v="PR.IP-2: A System Development Life Cycle to manage systems is implemented"/>
        <s v="PR.IP-3: Configuration change control processes are in place"/>
        <s v="PR.IP-4: Backups of information are conducted, maintained, and tested "/>
        <s v="PR.IP-5: Policy and regulations regarding the physical operating environment for organizational assets are met"/>
        <s v="PR.IP-6: Data is destroyed according to policy"/>
        <s v="PR.IP-7: Protection processes are improved"/>
        <s v="PR.IP-8: Effectiveness of protection technologies is shared "/>
        <s v="PR.IP-9: Response plans (Incident Response and Business Continuity) and recovery plans (Incident Recovery and Disaster Recovery) are in place and managed"/>
        <s v="PR.MA-1: Maintenance and repair of organizational assets are performed and logged, with approved and controlled tools"/>
        <s v="PR.MA-2: Remote maintenance of organizational assets is approved, logged, and performed in a manner that prevents unauthorized access"/>
        <s v="PR.PT-1: Audit/log records are determined, documented, implemented, and reviewed in accordance with policy"/>
        <s v="PR.PT-2: Removable media is protected and its use restricted according to policy"/>
        <s v="PR.PT-3: The principle of least functionality is incorporated by configuring systems to provide only essential capabilities"/>
        <s v="PR.PT-4: Communications and control networks are protected"/>
        <s v="PR.PT-5: Mechanisms (e.g., failsafe, load balancing, hot swap) are implemented to achieve resilience requirements in normal and adverse situations"/>
        <s v="DE.AE-1: A baseline of network operations and expected data flows for users and systems is established and managed"/>
        <s v="DE.AE-2: Detected events are analyzed to understand attack targets and methods"/>
        <s v="DE.AE-3: Event data are collected and correlated from multiple sources and sensors"/>
        <s v="DE.AE-4: Impact of events is determined"/>
        <s v="DE.AE-5: Incident alert thresholds are established"/>
        <s v="DE.CM-1: The network is monitored to detect potential cybersecurity events"/>
        <s v="DE.CM-2: The physical environment is monitored to detect potential cybersecurity events"/>
        <s v="DE.CM-3: Personnel activity is monitored to detect potential cybersecurity events"/>
        <s v="DE.CM-4: Malicious code is detected"/>
        <s v="DE.CM-5: Unauthorized mobile code is detected"/>
        <s v="DE.CM-6: External service provider activity is monitored to detect potential cybersecurity events"/>
        <s v="DE.CM-7: Monitoring for unauthorized personnel, connections, devices, and software is performed"/>
        <s v="DE.CM-8: Vulnerability scans are performed"/>
        <s v="DE.DP-1: Roles and responsibilities for detection are well defined to ensure accountability"/>
        <s v="DE.DP-2: Detection activities comply with all applicable requirements"/>
        <s v="DE.DP-3: Detection processes are tested"/>
        <s v="DE.DP-4: Event detection information is communicated"/>
        <s v="DE.DP-5: Detection processes are continuously improved"/>
        <s v="RS.AN-1: Notifications from detection systems are investigated "/>
        <s v="RS.AN-2: The impact of the incident is understood"/>
        <s v="RS.AN-3: Forensics are performed"/>
        <s v="RS.AN-4: Incidents are categorized consistent with response plans"/>
        <s v="RS.AN-5: Processes are established to receive, analyze and respond to vulnerabilities disclosed to the organization from internal and external sources (e.g. internal testing, security bulletins, or security researchers)"/>
        <s v="RS.CO-1: Personnel know their roles and order of operations when a response is needed"/>
        <s v="RS.CO-2: Incidents are reported consistent with established criteria"/>
        <s v="RS.CO-3: Information is shared consistent with response plans"/>
        <s v="RS.CO-4: Coordination with stakeholders occurs consistent with response plans"/>
        <s v="RS.CO-5: Voluntary information sharing occurs with external stakeholders to achieve broader cybersecurity situational awareness "/>
        <s v="RS.IM-1: Response plans incorporate lessons learned"/>
        <s v="RS.IM-2: Response strategies are updated"/>
        <s v="RS.MI-1: Incidents are contained"/>
        <s v="RS.MI-2: Incidents are mitigated"/>
        <s v="RS.MI-3: Newly identified vulnerabilities are mitigated or documented as accepted risks"/>
        <s v="RS.RP-1: Response plan is executed during or after an incident"/>
        <s v="RC.CO-1: Public relations are managed"/>
        <s v="RC.CO-2: Reputation is repaired after an incident "/>
        <s v="RC.CO-3: Recovery activities are communicated to internal and external stakeholders as well as executive and management teams"/>
        <s v="RC.IM-1: Recovery plans incorporate lessons learned"/>
        <s v="RC.IM-2: Recovery strategies are updated"/>
        <s v="RC.RP-1: Recovery plan is executed during or after a cybersecurity incident "/>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621.846445370371" createdVersion="7" refreshedVersion="7" minRefreshableVersion="3" recordCount="171" xr:uid="{F8BCF338-2636-A14E-B80E-BCAC5EED5303}">
  <cacheSource type="worksheet">
    <worksheetSource name="Table4"/>
  </cacheSource>
  <cacheFields count="9">
    <cacheField name="CIS Control" numFmtId="0">
      <sharedItems containsSemiMixedTypes="0" containsString="0" containsNumber="1" containsInteger="1" minValue="1" maxValue="18" count="18">
        <n v="1"/>
        <n v="2"/>
        <n v="3"/>
        <n v="4"/>
        <n v="5"/>
        <n v="6"/>
        <n v="7"/>
        <n v="8"/>
        <n v="9"/>
        <n v="10"/>
        <n v="11"/>
        <n v="12"/>
        <n v="13"/>
        <n v="14"/>
        <n v="15"/>
        <n v="16"/>
        <n v="17"/>
        <n v="18"/>
      </sharedItems>
    </cacheField>
    <cacheField name="CIS Safeguard" numFmtId="0">
      <sharedItems containsString="0" containsBlank="1" containsNumber="1" minValue="1.1000000000000001" maxValue="18.5" count="149">
        <m/>
        <n v="1.1000000000000001"/>
        <n v="1.2"/>
        <n v="1.3"/>
        <n v="1.4"/>
        <n v="1.5"/>
        <n v="2.1"/>
        <n v="2.2000000000000002"/>
        <n v="2.2999999999999998"/>
        <n v="2.4"/>
        <n v="2.5"/>
        <n v="2.6"/>
        <n v="2.7"/>
        <n v="3.1"/>
        <n v="3.2"/>
        <n v="3.3"/>
        <n v="3.4"/>
        <n v="3.5"/>
        <n v="3.6"/>
        <n v="3.7"/>
        <n v="3.8"/>
        <n v="3.9"/>
        <n v="3.11"/>
        <n v="3.12"/>
        <n v="3.13"/>
        <n v="3.14"/>
        <n v="4.0999999999999996"/>
        <n v="4.2"/>
        <n v="4.3"/>
        <n v="4.4000000000000004"/>
        <n v="4.5"/>
        <n v="4.5999999999999996"/>
        <n v="4.7"/>
        <n v="4.8"/>
        <n v="4.9000000000000004"/>
        <n v="4.1100000000000003"/>
        <n v="4.12"/>
        <n v="5.0999999999999996"/>
        <n v="5.2"/>
        <n v="5.3"/>
        <n v="5.4"/>
        <n v="5.5"/>
        <n v="5.6"/>
        <n v="6.1"/>
        <n v="6.2"/>
        <n v="6.3"/>
        <n v="6.4"/>
        <n v="6.5"/>
        <n v="6.6"/>
        <n v="6.7"/>
        <n v="6.8"/>
        <n v="7.1"/>
        <n v="7.2"/>
        <n v="7.3"/>
        <n v="7.4"/>
        <n v="7.5"/>
        <n v="7.6"/>
        <n v="7.7"/>
        <n v="8.1"/>
        <n v="8.1999999999999993"/>
        <n v="8.3000000000000007"/>
        <n v="8.4"/>
        <n v="8.5"/>
        <n v="8.6"/>
        <n v="8.6999999999999993"/>
        <n v="8.8000000000000007"/>
        <n v="8.9"/>
        <n v="8.11"/>
        <n v="8.1199999999999992"/>
        <n v="9.1"/>
        <n v="9.1999999999999993"/>
        <n v="9.3000000000000007"/>
        <n v="9.4"/>
        <n v="9.5"/>
        <n v="9.6"/>
        <n v="9.6999999999999993"/>
        <n v="10.1"/>
        <n v="10.199999999999999"/>
        <n v="10.3"/>
        <n v="10.4"/>
        <n v="10.5"/>
        <n v="10.6"/>
        <n v="10.7"/>
        <n v="11.1"/>
        <n v="11.2"/>
        <n v="11.3"/>
        <n v="11.4"/>
        <n v="11.5"/>
        <n v="12.1"/>
        <n v="12.2"/>
        <n v="12.3"/>
        <n v="12.4"/>
        <n v="12.5"/>
        <n v="12.6"/>
        <n v="12.7"/>
        <n v="12.8"/>
        <n v="13.1"/>
        <n v="13.2"/>
        <n v="13.3"/>
        <n v="13.4"/>
        <n v="13.5"/>
        <n v="13.6"/>
        <n v="13.7"/>
        <n v="13.8"/>
        <n v="13.9"/>
        <n v="13.11"/>
        <n v="14.1"/>
        <n v="14.2"/>
        <n v="14.3"/>
        <n v="14.4"/>
        <n v="14.5"/>
        <n v="14.6"/>
        <n v="14.7"/>
        <n v="14.8"/>
        <n v="14.9"/>
        <n v="15.1"/>
        <n v="15.2"/>
        <n v="15.3"/>
        <n v="15.4"/>
        <n v="15.5"/>
        <n v="15.6"/>
        <n v="15.7"/>
        <n v="16.100000000000001"/>
        <n v="16.2"/>
        <n v="16.3"/>
        <n v="16.399999999999999"/>
        <n v="16.5"/>
        <n v="16.600000000000001"/>
        <n v="16.7"/>
        <n v="16.8"/>
        <n v="16.899999999999999"/>
        <n v="16.11"/>
        <n v="16.12"/>
        <n v="16.13"/>
        <n v="16.14"/>
        <n v="17.100000000000001"/>
        <n v="17.2"/>
        <n v="17.3"/>
        <n v="17.399999999999999"/>
        <n v="17.5"/>
        <n v="17.600000000000001"/>
        <n v="17.7"/>
        <n v="17.8"/>
        <n v="17.899999999999999"/>
        <n v="18.100000000000001"/>
        <n v="18.2"/>
        <n v="18.3"/>
        <n v="18.399999999999999"/>
        <n v="18.5"/>
      </sharedItems>
    </cacheField>
    <cacheField name="Asset Type" numFmtId="0">
      <sharedItems containsBlank="1" count="7">
        <m/>
        <s v="Devices"/>
        <s v="Applications"/>
        <s v="Data"/>
        <s v="Network"/>
        <s v="Users"/>
        <s v="N/A"/>
      </sharedItems>
    </cacheField>
    <cacheField name="Security Function" numFmtId="0">
      <sharedItems containsBlank="1" count="6">
        <m/>
        <s v="Identify"/>
        <s v="Respond"/>
        <s v="Detect"/>
        <s v="Protect"/>
        <s v="Recover"/>
      </sharedItems>
    </cacheField>
    <cacheField name="Title" numFmtId="0">
      <sharedItems count="171">
        <s v="Inventory and Control of Enterprise Assets"/>
        <s v="Establish and Maintain Detailed Enterprise Asset Inventory"/>
        <s v="Address Unauthorized Assets"/>
        <s v="Utilize an Active Discovery Tool"/>
        <s v="Use Dynamic Host Configuration Protocol (DHCP) Logging to Update Enterprise Asset Inventory"/>
        <s v="Use a Passive Asset Discovery Tool"/>
        <s v="Inventory and Control of Software Assets"/>
        <s v="Establish and Maintain a Software Inventory"/>
        <s v="Ensure Authorized Software is Currently Supported"/>
        <s v="Address Unauthorized Software"/>
        <s v="Utilize Automated Software Inventory Tools"/>
        <s v="Allowlist Authorized Software"/>
        <s v="Allowlist Authorized Libraries"/>
        <s v="Allowlist Authorized Scripts"/>
        <s v="Data Protection"/>
        <s v="Establish and Maintain a Data Management Process"/>
        <s v="Establish and Maintain a Data Inventory"/>
        <s v="Configure Data Access Control Lists"/>
        <s v="Enforce Data Retention"/>
        <s v="Securely Dispose of Data"/>
        <s v="Encrypt Data on End-User Devices"/>
        <s v="Establish and Maintain a Data Classification Scheme"/>
        <s v="Document Data Flows"/>
        <s v="Encrypt Data on Removable Media"/>
        <s v="Encrypt Sensitive Data in Transit"/>
        <s v="Encrypt Sensitive Data at Rest"/>
        <s v="Segment Data Processing and Storage Based on Sensitivity"/>
        <s v="Deploy a Data Loss Prevention Solution"/>
        <s v="Log Sensitive Data Access"/>
        <s v="Secure Configuration of Enterprise Assets and Software"/>
        <s v="Establish and Maintain a Secure Configuration Process"/>
        <s v="Establish and Maintain a Secure Configuration Process for Network Infrastructure"/>
        <s v="Configure Automatic Session Locking on Enterprise Assets"/>
        <s v="Implement and Manage a Firewall on Servers"/>
        <s v="Implement and Manage a Firewall on End-User Devices"/>
        <s v="Securely Manage Enterprise Assets and Software"/>
        <s v="Manage Default Accounts on Enterprise Assets and Software"/>
        <s v="Uninstall or Disable Unnecessary Services on Enterprise Assets and Software"/>
        <s v="Configure Trusted DNS Servers on Enterprise Assets"/>
        <s v="Enforce Automatic Device Lockout on Portable End-User Devices"/>
        <s v="Enforce Remote Wipe Capability on Portable End-User Devices"/>
        <s v="Separate Enterprise Workspaces on Mobile End-User Devices"/>
        <s v="Account Management"/>
        <s v="Establish and Maintain an Inventory of Accounts"/>
        <s v="Use Unique Passwords"/>
        <s v="Disable Dormant Accounts"/>
        <s v="Restrict Administrator Privileges to Dedicated Administrator Accounts"/>
        <s v="Establish and Maintain an Inventory of Service Accounts"/>
        <s v="Centralize Account Management"/>
        <s v="Access Control Management"/>
        <s v="Establish an Access Granting Process"/>
        <s v="Establish an Access Revoking Process"/>
        <s v="Require MFA for Externally-Exposed Applications"/>
        <s v="Require MFA for Remote Network Access"/>
        <s v="Require MFA for Administrative Access"/>
        <s v="Establish and Maintain an Inventory of Authentication and Authorization Systems"/>
        <s v="Centralize Access Control"/>
        <s v="Define and Maintain Role-Based Access Control"/>
        <s v="Continuous Vulnerability Management"/>
        <s v="Establish and Maintain a Vulnerability Management Process"/>
        <s v="Establish and Maintain a Remediation Process"/>
        <s v="Perform Automated Operating System Patch Management"/>
        <s v="Perform Automated Application Patch Management"/>
        <s v="Perform Automated Vulnerability Scans of Internal Enterprise Assets"/>
        <s v="Perform Automated Vulnerability Scans of Externally-Exposed Enterprise Assets"/>
        <s v="Remediate Detected Vulnerabilities"/>
        <s v="Audit Log Management"/>
        <s v="Establish and Maintain an Audit Log Management Process"/>
        <s v="Collect Audit Logs"/>
        <s v="Ensure Adequate Audit Log Storage"/>
        <s v="Standardize Time Synchronization"/>
        <s v="Collect Detailed Audit Logs"/>
        <s v="Collect DNS Query Audit Logs"/>
        <s v="Collect URL Request Audit Logs"/>
        <s v="Collect Command-Line Audit Logs"/>
        <s v="Centralize Audit Logs"/>
        <s v="Retain Audit Logs"/>
        <s v="Conduct Audit Log Reviews"/>
        <s v="Collect Service Provider Logs"/>
        <s v="Email and Web Browser Protections"/>
        <s v="Ensure Use of Only Fully Supported Browsers and Email Clients"/>
        <s v="Use DNS Filtering Services"/>
        <s v="Maintain and Enforce Network-Based URL Filters"/>
        <s v="Restrict Unnecessary or Unauthorized Browser and Email Client Extensions"/>
        <s v="Implement DMARC"/>
        <s v="Block Unnecessary File Types"/>
        <s v="Deploy and Maintain Email Server Anti-Malware Protections"/>
        <s v="Malware Defenses"/>
        <s v="Deploy and Maintain Anti-Malware Software"/>
        <s v="Configure Automatic Anti-Malware Signature Updates"/>
        <s v="Disable Autorun and Autoplay for Removable Media"/>
        <s v="Configure Automatic Anti-Malware Scanning of Removable Media"/>
        <s v="Enable Anti-Exploitation Features"/>
        <s v="Centrally Manage Anti-Malware Software"/>
        <s v="Use Behavior-Based Anti-Malware Software"/>
        <s v="Data Recovery"/>
        <s v="Establish and Maintain a Data Recovery Process "/>
        <s v="Perform Automated Backups "/>
        <s v="Protect Recovery Data"/>
        <s v="Establish and Maintain an Isolated Instance of Recovery Data "/>
        <s v="Test Data Recovery"/>
        <s v="Network Infrastructure Management"/>
        <s v="Ensure Network Infrastructure is Up-to-Date"/>
        <s v="Establish and Maintain a Secure Network Architecture"/>
        <s v="Securely Manage Network Infrastructure"/>
        <s v="Establish and Maintain Architecture Diagram(s)"/>
        <s v="Centralize Network Authentication, Authorization, and Auditing (AAA)"/>
        <s v="Use of Secure Network Management and Communication Protocols "/>
        <s v="Ensure Remote Devices Utilize a VPN and are Connecting to an Enterprise’s AAA Infrastructure"/>
        <s v="Establish and Maintain Dedicated Computing Resources for All Administrative Work"/>
        <s v="Network Monitoring and Defense"/>
        <s v="Centralize Security Event Alerting"/>
        <s v="Deploy a Host-Based Intrusion Detection Solution"/>
        <s v="Deploy a Network Intrusion Detection Solution"/>
        <s v="Perform Traffic Filtering Between Network Segments"/>
        <s v="Manage Access Control for Remote Assets"/>
        <s v="Collect Network Traffic Flow Logs "/>
        <s v="Deploy a Host-Based Intrusion Prevention Solution"/>
        <s v="Deploy a Network Intrusion Prevention Solution"/>
        <s v="Deploy Port-Level Access Control"/>
        <s v="Perform Application Layer Filtering"/>
        <s v="Tune Security Event Alerting Thresholds"/>
        <s v="Security Awareness and Skills Training"/>
        <s v="Establish and Maintain a Security Awareness Program"/>
        <s v="Train Workforce Members to Recognize Social Engineering Attacks"/>
        <s v="Train Workforce Members on Authentication Best Practices"/>
        <s v="Train Workforce on Data Handling Best Practices"/>
        <s v="Train Workforce Members on Causes of Unintentional Data Exposure"/>
        <s v="Train Workforce Members on Recognizing and Reporting Security Incidents"/>
        <s v="Train Workforce on How to Identify and Report if Their Enterprise Assets are Missing Security Updates"/>
        <s v="Train Workforce on the Dangers of Connecting to and Transmitting Enterprise Data Over Insecure Networks"/>
        <s v="Conduct Role-Specific Security Awareness and Skills Training"/>
        <s v="Service Provider Management"/>
        <s v="Establish and Maintain an Inventory of Service Providers"/>
        <s v="Establish and Maintain a Service Provider Management Policy"/>
        <s v="Classify Service Providers"/>
        <s v="Ensure Service Provider Contracts Include Security Requirements"/>
        <s v="Assess Service Providers"/>
        <s v="Monitor Service Providers"/>
        <s v="Securely Decommission Service Providers"/>
        <s v="Application Software Security"/>
        <s v="Establish and Maintain a Secure Application Development Process"/>
        <s v="Establish and Maintain a Process to Accept and Address Software Vulnerabilities"/>
        <s v="Perform Root Cause Analysis on Security Vulnerabilities"/>
        <s v="Establish and Manage an Inventory of Third-Party Software Components"/>
        <s v="Use Up-to-Date and Trusted Third-Party Software Components"/>
        <s v="Establish and Maintain a Severity Rating System and Process for Application Vulnerabilities"/>
        <s v="Use Standard Hardening Configuration Templates for Application Infrastructure"/>
        <s v="Separate Production and Non-Production Systems"/>
        <s v="Train Developers in Application Security Concepts and Secure Coding"/>
        <s v="Apply Secure Design Principles in Application Architectures"/>
        <s v="Leverage Vetted Modules or Services for Application Security Components"/>
        <s v="Implement Code-Level Security Checks"/>
        <s v="Conduct Application Penetration Testing"/>
        <s v="Conduct Threat Modeling"/>
        <s v="Incident Response Management"/>
        <s v="Designate Personnel to Manage Incident Handling"/>
        <s v="Establish and Maintain Contact Information for Reporting Security Incidents"/>
        <s v="Establish and Maintain an Enterprise Process for Reporting Incidents"/>
        <s v="Establish and Maintain an Incident Response Process"/>
        <s v="Assign Key Roles and Responsibilities"/>
        <s v="Define Mechanisms for Communicating During Incident Response"/>
        <s v="Conduct Routine Incident Response Exercises"/>
        <s v="Conduct Post-Incident Reviews"/>
        <s v="Establish and Maintain Security Incident Thresholds"/>
        <s v="Penetration Testing"/>
        <s v="Establish and Maintain a Penetration Testing Program"/>
        <s v="Perform Periodic External Penetration Tests"/>
        <s v="Remediate Penetration Test Findings"/>
        <s v="Validate Security Measures"/>
        <s v="Perform Periodic Internal Penetration Tests"/>
      </sharedItems>
    </cacheField>
    <cacheField name="Description" numFmtId="0">
      <sharedItems count="171" longText="1">
        <s v="Actively manage (inventory, track, and correct) all enterprise assets (end-user devices, including portable and mobile; network devices; non-computing/Internet of Things (IoT) devices; and servers) connected to the infrastructure physically, virtually, remotely, and those within cloud environments, to accurately know the totality of assets that need to be monitored and protected within the enterprise. This will also support identifying unauthorized and unmanaged assets to remove or remediate."/>
        <s v="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
        <s v="Ensure that a process exists to address unauthorized assets on a weekly basis. The enterprise may choose to remove the asset from the network, deny the asset from connecting remotely to the network, or quarantine the asset."/>
        <s v="Utilize an active discovery tool to identify assets connected to the enterprise’s network. Configure the active discovery tool to execute daily, or more frequently."/>
        <s v="Use DHCP logging on all DHCP servers or Internet Protocol (IP) address management tools to update the enterprise’s asset inventory. Review and use logs to update the enterprise’s asset inventory weekly, or more frequently."/>
        <s v="Use a passive discovery tool to identify assets connected to the enterprise’s network. Review and use scans to update the enterprise’s asset inventory at least weekly, or more frequently."/>
        <s v="Actively manage (inventory, track, and correct) all software (operating systems and applications) on the network so that only authorized software is installed and can execute, and that unauthorized and unmanaged software is found and prevented from installation or execution."/>
        <s v="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
        <s v="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
        <s v="Ensure that unauthorized software is either removed from use on enterprise assets or receives a documented exception. Review monthly, or more frequently."/>
        <s v="Utilize software inventory tools, when possible, throughout the enterprise to automate the discovery and documentation of installed software. "/>
        <s v="Use technical controls, such as application allowlisting, to ensure that only authorized software can execute or be accessed. Reassess bi-annually, or more frequently."/>
        <s v=" Use technical controls to ensure that only authorized software libraries, such as specific .dll, .ocx, .so, etc., files, are allowed to load into a system process. Block unauthorized libraries from loading into a system process. Reassess bi-annually, or more frequently."/>
        <s v="Use technical controls, such as digital signatures and version control, to ensure that only authorized scripts, such as specific .ps1, .py, etc., files, are allowed to execute. Block unauthorized scripts from executing. Reassess bi-annually, or more frequently."/>
        <s v="Develop processes and technical controls to identify, classify, securely handle, retain, and dispose of data."/>
        <s v="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
        <s v="Establish and maintain a data inventory, based on the enterprise’s data management process. Inventory sensitive data, at a minimum. Review and update inventory annually, at a minimum, with a priority on sensitive data."/>
        <s v="Configure data access control lists based on a user’s need to know. Apply data access control lists, also known as access permissions, to local and remote file systems, databases, and applications."/>
        <s v="Retain data according to the enterprise’s data management process. Data retention must include both minimum and maximum timelines."/>
        <s v="Securely dispose of data as outlined in the enterprise’s data management process. Ensure the disposal process and method are commensurate with the data sensitivity."/>
        <s v="Encrypt data on end-user devices containing sensitive data. Example implementations can include: Windows BitLocker®, Apple FileVault®, Linux® dm-crypt."/>
        <s v="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
        <s v="Document data flows. Data flow documentation includes service provider data flows and should be based on the enterprise’s data management process. Review and update documentation annually, or when significant enterprise changes occur that could impact this Safeguard."/>
        <s v="Encrypt data on removable media."/>
        <s v="Encrypt sensitive data in transit. Example implementations can include: Transport Layer Security (TLS) and Open Secure Shell (OpenSSH)."/>
        <s v="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
        <s v="Segment data processing and storage based on the sensitivity of the data. Do not process sensitive data on enterprise assets intended for lower sensitivity data."/>
        <s v="Implement an automated tool, such as a host-based Data Loss Prevention (DLP) tool to identify all sensitive data stored, processed, or transmitted through enterprise assets, including those located onsite or at a remote service provider, and update the enterprise's sensitive data inventory."/>
        <s v="Log sensitive data access, including modification and disposal. "/>
        <s v="Establish and maintain the secure configuration of enterprise assets (end-user devices, including portable and mobile; network devices; non-computing/IoT devices; and servers) and software (operating systems and applications)."/>
        <s v="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
        <s v="Establish and maintain a secure configuration process for network devices. Review and update documentation annually, or when significant enterprise changes occur that could impact this Safeguard."/>
        <s v="Configure automatic session locking on enterprise assets after a defined period of inactivity. For general purpose operating systems, the period must not exceed 15 minutes. For mobile end-user devices, the period must not exceed 2 minutes."/>
        <s v="Implement and manage a firewall on Configure automatic session locking on enterprise assets after a defined period of inactivity. For general purpose operating systems, the period must not exceed 15 minutes. For mobile end-user devices, the period must not exceed 2 minutes., where supported. Example implementations include a virtual firewall, operating system firewall, or a third-party firewall agent."/>
        <s v="Implement and manage a host-based firewall or port-filtering tool on end-user devices, with a default-deny rule that drops all traffic except those services and ports that are explicitly allowed."/>
        <s v="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
        <s v="Manage default accounts on enterprise assets and software, such as root, administrator, and other pre-configured vendor accounts. Example implementations can include: disabling default accounts or making them unusable."/>
        <s v="Uninstall or disable unnecessary services on enterprise assets and software, such as an unused file sharing service, web application module, or service function."/>
        <s v="Configure trusted DNS servers on enterprise assets. Example implementations include: configuring assets to use enterprise-controlled DNS servers and/or reputable externally accessible DNS servers. "/>
        <s v="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
        <s v="Remotely wipe enterprise data from enterprise-owned portable end-user devices when deemed appropriate such as lost or stolen devices, or when an individual no longer supports the enterprise."/>
        <s v="Ensure separate enterprise workspaces are used on mobile end-user devices, where supported. Example implementations include using an Apple® Configuration Profile or Android™ Work Profile to separate enterprise applications and data from personal applications and data."/>
        <s v="Use processes and tools to assign and manage authorization to credentials for user accounts, including administrator accounts, as well as service accounts, to enterprise assets and software."/>
        <s v="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
        <s v="Use unique passwords for all enterprise assets. Best practice implementation includes, at a minimum, an 8-character password for accounts using MFA and a 14-character password for accounts not using MFA. "/>
        <s v="Delete or disable any dormant accounts after a period of 45 days of inactivity, where supported."/>
        <s v="Restrict administrator privileges to dedicated administrator accounts on enterprise assets. Conduct general computing activities, such as internet browsing, email, and productivity suite use, from the user’s primary, non-privileged account."/>
        <s v="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
        <s v="Centralize account management through a directory or identity service."/>
        <s v="Use processes and tools to create, assign, manage, and revoke access credentials and privileges for user, administrator, and service accounts for enterprise assets and software."/>
        <s v="Establish and follow a process, preferably automated, for granting access to enterprise assets upon new hire, rights grant, or role change of a user."/>
        <s v="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
        <s v="Require all externally-exposed enterprise or third-party applications to enforce MFA, where supported. Enforcing MFA through a directory service or SSO provider is a satisfactory implementation of this Safeguard."/>
        <s v="Require MFA for remote network access."/>
        <s v="Require MFA for all administrative access accounts, where supported, on all enterprise assets, whether managed on-site or through a third-party provider."/>
        <s v="Establish and maintain an inventory of the enterprise’s authentication and authorization systems, including those hosted on-site or at a remote service provider. Review and update the inventory, at a minimum, annually, or more frequently."/>
        <s v="Centralize access control for all enterprise assets through a directory service or SSO provider, where supported."/>
        <s v="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
        <s v="Develop a plan to continuously assess and track vulnerabilities on all enterprise assets within the enterprise’s infrastructure, in order to remediate, and minimize, the window of opportunity for attackers. Monitor public and private industry sources for new threat and vulnerability information."/>
        <s v="Establish and maintain a documented vulnerability management process for enterprise assets. Review and update documentation annually, or when significant enterprise changes occur that could impact this Safeguard."/>
        <s v="Establish and maintain a risk-based remediation strategy documented in a remediation process, with monthly, or more frequent, reviews."/>
        <s v="Perform operating system updates on enterprise assets through automated patch management on a monthly, or more frequent, basis."/>
        <s v="Perform application updates on enterprise assets through automated patch management on a monthly, or more frequent, basis."/>
        <s v="Perform automated vulnerability scans of internal enterprise assets on a quarterly, or more frequent, basis. Conduct both authenticated and unauthenticated scans, using a SCAP-compliant vulnerability scanning tool."/>
        <s v="Perform automated vulnerability scans of externally-exposed enterprise assets using a SCAP-compliant vulnerability scanning tool. Perform scans on a monthly, or more frequent, basis. "/>
        <s v="Remediate detected vulnerabilities in software through processes and tooling on a monthly, or more frequent, basis, based on the remediation process."/>
        <s v="Collect, alert, review, and retain audit logs of events that could help detect, understand, or recover from an attack."/>
        <s v="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
        <s v="Collect audit logs. Ensure that logging, per the enterprise’s audit log management process, has been enabled across enterprise assets."/>
        <s v="Ensure that logging destinations maintain adequate storage to comply with the enterprise’s audit log management process."/>
        <s v="Standardize time synchronization. Configure at least two synchronized time sources across enterprise assets, where supported."/>
        <s v="Configure detailed audit logging for enterprise assets containing sensitive data. Include event source, date, username, timestamp, source addresses, destination addresses, and other useful elements that could assist in a forensic investigation."/>
        <s v="Collect DNS query audit logs on enterprise assets, where appropriate and supported."/>
        <s v="Collect URL request audit logs on enterprise assets, where appropriate and supported."/>
        <s v="Collect command-line audit logs. Example implementations include collecting audit logs from PowerShell®, BASH™, and remote administrative terminals."/>
        <s v="Centralize, to the extent possible, audit log collection and retention across enterprise assets."/>
        <s v="Retain audit logs across enterprise assets for a minimum of 90 days."/>
        <s v="Conduct reviews of audit logs to detect anomalies or abnormal events that could indicate a potential threat. Conduct reviews on a weekly, or more frequent, basis."/>
        <s v="Collect service provider logs, where supported. Example implementations include collecting authentication and authorization events, data creation and disposal events, and user management events."/>
        <s v="Improve protections and detections of threats from email and web vectors, as these are opportunities for attackers to manipulate human behavior through direct engagement."/>
        <s v="Ensure only fully supported browsers and email clients are allowed to execute in the enterprise, only using the latest version of browsers and email clients provided through the vendor."/>
        <s v="Use DNS filtering services on all enterprise assets to block access to known malicious domains."/>
        <s v="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
        <s v="Restrict, either through uninstalling or disabling, any unauthorized or unnecessary browser or email client plugins, extensions, and add-on applications."/>
        <s v="To lower the chance of spoofed or modified emails from valid domains, implement DMARC policy and verification, starting with implementing the Sender Policy Framework (SPF) and the DomainKeys Identified Mail (DKIM) standards."/>
        <s v="Block unnecessary file types attempting to enter the enterprise’s email gateway."/>
        <s v="Deploy and maintain email server anti-malware protections, such as attachment scanning and/or sandboxing."/>
        <s v="Prevent or control the installation, spread, and execution of malicious applications, code, or scripts on enterprise assets."/>
        <s v="Deploy and maintain anti-malware software on all enterprise assets."/>
        <s v="Configure automatic updates for anti-malware signature files on all enterprise assets."/>
        <s v="Disable autorun and autoplay auto-execute functionality for removable media."/>
        <s v="Configure anti-malware software to automatically scan removable media."/>
        <s v="Enable anti-exploitation features on enterprise assets and software, where possible, such as Microsoft® Data Execution Prevention (DEP), Windows® Defender Exploit Guard (WDEG), or Apple® System Integrity Protection (SIP) and Gatekeeper™."/>
        <s v="Centrally manage anti-malware software."/>
        <s v="Use behavior-based anti-malware software."/>
        <s v="Establish and maintain data recovery practices sufficient to restore in-scope enterprise assets to a pre-incident and trusted state."/>
        <s v="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 "/>
        <s v="Perform automated backups of in-scope enterprise assets. Run backups weekly, or more frequently, based on the sensitivity of the data."/>
        <s v="Protect recovery data with equivalent controls to the original data. Reference encryption or data separation, based on requirements."/>
        <s v="Establish and maintain an isolated instance of recovery data. Example implementations include, version controlling backup destinations through offline, cloud, or off-site systems or services."/>
        <s v="Test backup recovery quarterly, or more frequently, for a sampling of in-scope enterprise assets."/>
        <s v="Establish, implement, and actively manage (track, report, correct) network devices, in order to prevent attackers from exploiting vulnerable network services and access points."/>
        <s v="Ensure network infrastructure is kept up-to-date. Example implementations include running the latest stable release of software and/or using currently supported network-as-a-service (NaaS) offerings. Review software versions monthly, or more frequently, to verify software support."/>
        <s v="Establish and maintain a secure network architecture. A secure network architecture must address segmentation, least privilege, and availability, at a minimum."/>
        <s v="Securely manage network infrastructure. Example implementations include version-controlled-infrastructure-as-code, and the use of secure network protocols, such as SSH and HTTPS. "/>
        <s v="Establish and maintain architecture diagram(s) and/or other network system documentation. Review and update documentation annually, or when significant enterprise changes occur that could impact this Safeguard."/>
        <s v="Centralize network AAA."/>
        <s v="Use secure network management and communication protocols (e.g., 802.1X, Wi-Fi Protected Access 2 (WPA2) Enterprise or greater)."/>
        <s v="Require users to authenticate to enterprise-managed VPN and authentication services prior to accessing enterprise resources on end-user devices."/>
        <s v="Establish and maintain dedicated computing resources, either physically or logically separated, for all administrative tasks or tasks requiring administrative access. The computing resources should be segmented from the enterprise's primary network and not be allowed internet access."/>
        <s v="Operate processes and tooling to establish and maintain comprehensive network monitoring and defense against security threats across the enterprise’s network infrastructure and user base."/>
        <s v="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
        <s v="Deploy a host-based intrusion detection solution on enterprise assets, where appropriate and/or supported."/>
        <s v="Deploy a network intrusion detection solution on enterprise assets, where appropriate. Example implementations include the use of a Network Intrusion Detection System (NIDS) or equivalent cloud service provider (CSP) service."/>
        <s v="Perform traffic filtering between network segments, where appropriate."/>
        <s v="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_x0009_ "/>
        <s v="Collect network traffic flow logs and/or network traffic to review and alert upon from network devices."/>
        <s v=" Deploy a host-based intrusion prevention solution on enterprise assets, where appropriate and/or supported. Example implementations include use of an Endpoint Detection and Response (EDR) client or host-based IPS agent."/>
        <s v="Deploy a network intrusion prevention solution, where appropriate. Example implementations include the use of a Network Intrusion Prevention System (NIPS) or equivalent CSP service."/>
        <s v="Deploy port-level access control. Port-level access control utilizes 802.1x, or similar network access control protocols, such as certificates, and may incorporate user and/or device authentication."/>
        <s v="Perform application layer filtering. Example implementations include a filtering proxy, application layer firewall, or gateway."/>
        <s v="Tune security event alerting thresholds monthly, or more frequently."/>
        <s v="Establish and maintain a security awareness program to influence behavior among the workforce to be security conscious and properly skilled to reduce cybersecurity risks to the enterprise."/>
        <s v="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
        <s v="Train workforce members to recognize social engineering attacks, such as phishing, pre-texting, and tailgating. "/>
        <s v="Train workforce members on authentication best practices. Example topics include MFA, password composition, and credential management."/>
        <s v="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
        <s v="Train workforce members to be aware of causes for unintentional data exposure. Example topics include mis-delivery of sensitive data, losing a portable end-user device, or publishing data to unintended audiences."/>
        <s v="Train workforce members to be able to recognize a potential incident and be able to report such an incident. "/>
        <s v="Train workforce to understand how to verify and report out-of-date software patches or any failures in automated processes and tools. Part of this training should include notifying IT personnel of any failures in automated processes and tools."/>
        <s v="Train workforce members on the dangers of connecting to, and transmitting data over, insecure networks for enterprise activities. If the enterprise has remote workers, training must include guidance to ensure that all users securely configure their home network infrastructure."/>
        <s v="Conduct role-specific security awareness and skills training. Example implementations include secure system administration courses for IT professionals, OWASP® Top 10 vulnerability awareness and prevention training for web application developers, and advanced social engineering awareness training for high-profile roles."/>
        <s v="Develop a process to evaluate service providers who hold sensitive data, or are responsible for an enterprise’s critical IT platforms or processes, to ensure these providers are protecting those platforms and data appropriately."/>
        <s v="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 "/>
        <s v="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
        <s v="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
        <s v="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
        <s v="Assess service providers consistent with the enterprise’s service provider management policy. Assessment scope may vary based on classification(s), and may include review of standardized assessment reports, such as Service Organization Control 2 (SOC 2) and Payment Card Industry (PCI) Attestation of Compliance (AoC), customized questionnaires, or other appropriately rigorous processes. Reassess service providers annually, at a minimum, or with new and renewed contracts."/>
        <s v="Monitor service providers consistent with the enterprise’s service provider management policy. Monitoring may include periodic reassessment of service provider compliance, monitoring service provider release notes, and dark web monitoring."/>
        <s v="Securely decommission service providers. Example considerations include user and service account deactivation, termination of data flows, and secure disposal of enterprise data within service provider systems. "/>
        <s v="Manage the security life cycle of in-house developed, hosted, or acquired software to prevent, detect, and remediate security weaknesses before they can impact the enterprise."/>
        <s v="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
        <s v="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_x000a__x000a_Third-party application developers need to consider this an externally-facing policy that helps to set expectations for outside stakeholders. "/>
        <s v="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
        <s v="Establish and manage an updated inventory of third-party components used in development, often referred to as a “bill of materials,” as well as components slated for future use. This inventory is to include any risks that each third-party component could pose. Evaluate the list at least monthly to identify any changes or updates to these components, and validate that the component is still supported. "/>
        <s v="Use up-to-date and trusted third-party software components. When possible, choose established and proven frameworks and libraries that provide adequate security. Acquire these components from trusted sources or evaluate the software for vulnerabilities before use."/>
        <s v="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
        <s v="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
        <s v="Maintain separate environments for production and non-production systems."/>
        <s v="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
        <s v="Apply secure design principles in application architectures. Secure design principles include the concept of least privilege and enforcing mediation to validate every operation that the user makes, promoting the concept of &quot;never trust user input.&quo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
        <s v="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
        <s v="Apply static and dynamic analysis tools within the application life cycle to verify that secure coding practices are being followed."/>
        <s v="Conduct application penetration testing. For critical applications, authenticated penetration testing is better suited to finding business logic vulnerabilities than code scanning and automated security testing. Penetration testing relies on the skill of the tester to manually manipulate an application as an authenticated and unauthenticated user. "/>
        <s v="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
        <s v="Establish a program to develop and maintain an incident response capability (e.g., policies, plans, procedures, defined roles, training, and communications) to prepare, detect, and quickly respond to an attack."/>
        <s v="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third-party vendors, or a hybrid approach. If using a third-party vendor, designate at least one person internal to the enterprise to oversee any third-party work. Review annually, or when significant enterprise changes occur that could impact this Safeguard."/>
        <s v="Establish and maintain contact information for parties that need to be informed of security incidents. Contacts may include internal staff, third-party vendors, law enforcement, cyber insurance providers, relevant government agencies, Information Sharing and Analysis Center (ISAC) partners, or other stakeholders. Verify contacts annually to ensure that information is up-to-date."/>
        <s v="Establish and maintain an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
        <s v="Establish and maintain an incident response process that addresses roles and responsibilities, compliance requirements, and a communication plan. Review annually, or when significant enterprise changes occur that could impact this Safeguard."/>
        <s v="Assign key roles and responsibilities for incident response, including staff from legal, IT, information security, facilities, public relations, human resources, incident responders, and analysts, as applicable. Review annually, or when significant enterprise changes occur that could impact this Safeguard."/>
        <s v="Determine which primary and secondary mechanisms will be used to communicate and report during a security incident. Mechanisms can include phone calls, emails, or letters. Keep in mind that certain mechanisms, such as emails, can be affected during a security incident. Review annually, or when significant enterprise changes occur that could impact this Safeguard."/>
        <s v="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
        <s v="Conduct post-incident reviews. Post-incident reviews help prevent incident recurrence through identifying lessons learned and follow-up action."/>
        <s v="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
        <s v="Test the effectiveness and resiliency of enterprise assets through identifying and exploiting weaknesses in controls (people, processes, and technology), and simulating the objectives and actions of an attacker."/>
        <s v="Establish and maintain a penetration testing program appropriate to the size, complexit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
        <s v="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
        <s v="Remediate penetration test findings based on the enterprise’s policy for remediation scope and prioritization."/>
        <s v="Validate security measures after each penetration test. If deemed necessary, modify rulesets and capabilities to detect the techniques used during testing."/>
        <s v="Perform periodic internal penetration tests based on program requirements, no less than annually. The testing may be clear box or opaque box."/>
      </sharedItems>
    </cacheField>
    <cacheField name="IG1" numFmtId="0">
      <sharedItems containsBlank="1" count="2">
        <m/>
        <s v="x"/>
      </sharedItems>
    </cacheField>
    <cacheField name="IG2" numFmtId="0">
      <sharedItems containsBlank="1" count="2">
        <m/>
        <s v="x"/>
      </sharedItems>
    </cacheField>
    <cacheField name="IG3" numFmtId="0">
      <sharedItems containsBlank="1" count="2">
        <m/>
        <s v="x"/>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622.066353009257" createdVersion="7" refreshedVersion="7" minRefreshableVersion="3" recordCount="241" xr:uid="{813A1FFD-66C7-2448-BB89-918BECEEEB66}">
  <cacheSource type="worksheet">
    <worksheetSource name="Table6"/>
  </cacheSource>
  <cacheFields count="22">
    <cacheField name="CIP" numFmtId="0">
      <sharedItems count="26">
        <s v="CIP-002-5.1a"/>
        <s v="CIP-003-8"/>
        <s v="CIP-003-9"/>
        <s v="CIP-004-6"/>
        <s v="CIP-005-6"/>
        <s v="CIP-005-7"/>
        <s v="CIP-005-8"/>
        <s v="CIP-005-9"/>
        <s v="CIP-005-10"/>
        <s v="CIP-005-11"/>
        <s v="CIP-005-12"/>
        <s v="CIP-005-13"/>
        <s v="CIP-005-14"/>
        <s v="CIP-005-15"/>
        <s v="CIP-005-16"/>
        <s v="CIP-005-17"/>
        <s v="CIP-006-6"/>
        <s v="CIP-006-7"/>
        <s v="CIP-007-6"/>
        <s v="CIP-008-6"/>
        <s v="CIP-009-6"/>
        <s v="CIP-010-3"/>
        <s v="CIP-010-4"/>
        <s v="CIP-011-2"/>
        <s v="CIP-013-1"/>
        <s v="CIP-014-2"/>
      </sharedItems>
    </cacheField>
    <cacheField name="Title" numFmtId="0">
      <sharedItems count="12">
        <s v="BES Cyber System Categorization"/>
        <s v="Security Management Controls"/>
        <s v="Personnel &amp; Training"/>
        <s v="Electronic Security Perimeter(s)"/>
        <s v="Physical Security of BES Cyber Systems"/>
        <s v="System Security Management"/>
        <s v="Incident Reporting and Response Planning"/>
        <s v="Recovery Plans for BES Cyber Systems"/>
        <s v="Configuration Change Management and Vulnerability Assessments"/>
        <s v="Information Protection"/>
        <s v="Cyber System Categorization"/>
        <s v="Physical Security"/>
      </sharedItems>
    </cacheField>
    <cacheField name="Requirement" numFmtId="0">
      <sharedItems count="87">
        <s v="Requirement 1"/>
        <s v="Requirement 1.1"/>
        <s v="Requirement 1.2"/>
        <s v="Requirement 1.3"/>
        <s v="Requirement 2"/>
        <s v="Requirement 2.1"/>
        <s v="Requirement 2.2"/>
        <s v="Requirement 1.1.1"/>
        <s v="Requirement 1.1.2"/>
        <s v="Requirement 1.1.3"/>
        <s v="Requirement 1.1.4"/>
        <s v="Requirement 1.1.5"/>
        <s v="Requirement 1.1.6"/>
        <s v="Requirement 1.1.7"/>
        <s v="Requirement 1.1.8"/>
        <s v="Requirement 1.1.9"/>
        <s v="Requirement 1.2.1"/>
        <s v="Requirement 1.2.2"/>
        <s v="Requirement 1.2.3"/>
        <s v="Requirement 1.2.4"/>
        <s v="Requirement 1.2.5"/>
        <s v="Requirement 1.2.6"/>
        <s v="Requirement 3"/>
        <s v="Requirement 4"/>
        <s v="Requirement 2.1.1"/>
        <s v="Requirement 2.1.2"/>
        <s v="Requirement 2.1.3"/>
        <s v="Requirement 2.1.4"/>
        <s v="Requirement 2.1.5"/>
        <s v="Requirement 2.1.6"/>
        <s v="Requirement 2.1.7"/>
        <s v="Requirement 2.1.8"/>
        <s v="Requirement 2.1.9"/>
        <s v="Requirement 2.3"/>
        <s v="Requirement 3.1"/>
        <s v="Requirement 3.2"/>
        <s v="Requirement 3.2.1"/>
        <s v="Requirement 3.2.2"/>
        <s v="Requirement 3.3"/>
        <s v="Requirement 3.4"/>
        <s v="Requirement 3.5"/>
        <s v="Requirement 4.1"/>
        <s v="Requirement 4.1.1"/>
        <s v="Requirement 4.1.2"/>
        <s v="Requirement 4.1.3"/>
        <s v="Requirement 4.2"/>
        <s v="Requirement 4.3"/>
        <s v="Requirement 4.4"/>
        <s v="Requirement 5"/>
        <s v="Requirement 5.1"/>
        <s v="Requirement 5.2"/>
        <s v="Requirement 5.3"/>
        <s v="Requirement 5.4"/>
        <s v="Requirement 5.5"/>
        <s v="Requirement 1.4"/>
        <s v="Requirement 1.5"/>
        <s v="Requirement 2.4"/>
        <s v="Requirement 2.5"/>
        <s v="Requirement 1.6"/>
        <s v="Requirement 1.7"/>
        <s v="Requirement 1.8"/>
        <s v="Requirement 1.9"/>
        <s v="Requirement 1.10"/>
        <s v="Reqirement 2.1"/>
        <s v="Reqirement 2.2"/>
        <s v="Reqirement 2.3"/>
        <s v="Requirement 4.2.1"/>
        <s v="Requirement 4.2.2"/>
        <s v="Requirement 5.5.1"/>
        <s v="Requirement 5.5.2"/>
        <s v="Requirement 5.6"/>
        <s v="Requirement 5.7"/>
        <s v="Requirement 3.1.1"/>
        <s v="Requirement 3.1.2"/>
        <s v="Requirement 3.1.3"/>
        <s v="Requirement 1.4.1"/>
        <s v="Requirement 1.4.2"/>
        <s v="Requirement 1.4.3"/>
        <s v="Requirement 1.5.1"/>
        <s v="Requirement 1.5.2"/>
        <s v="Requirement 1.6.1"/>
        <s v="Requirement 1.6.2"/>
        <s v="Requirement 6"/>
        <s v="Requirement 6.1"/>
        <s v="Requirement 6.2"/>
        <s v="Requirement 6.3"/>
        <s v="Requirement 6.4"/>
      </sharedItems>
    </cacheField>
    <cacheField name="Apllicable Systems" numFmtId="0">
      <sharedItems containsBlank="1" longText="1"/>
    </cacheField>
    <cacheField name="Description" numFmtId="0">
      <sharedItems longText="1"/>
    </cacheField>
    <cacheField name="Measures" numFmtId="0">
      <sharedItems longText="1"/>
    </cacheField>
    <cacheField name="Time Bound" numFmtId="0">
      <sharedItems containsBlank="1"/>
    </cacheField>
    <cacheField name="BCS" numFmtId="0">
      <sharedItems containsBlank="1"/>
    </cacheField>
    <cacheField name="EACMS" numFmtId="0">
      <sharedItems containsBlank="1"/>
    </cacheField>
    <cacheField name="PACS" numFmtId="0">
      <sharedItems containsBlank="1"/>
    </cacheField>
    <cacheField name="PCA" numFmtId="0">
      <sharedItems containsBlank="1"/>
    </cacheField>
    <cacheField name="EAP" numFmtId="0">
      <sharedItems containsBlank="1"/>
    </cacheField>
    <cacheField name="M BCS" numFmtId="0">
      <sharedItems containsBlank="1"/>
    </cacheField>
    <cacheField name="W/O ERC BCS" numFmtId="0">
      <sharedItems containsBlank="1"/>
    </cacheField>
    <cacheField name="ERC BCS" numFmtId="0">
      <sharedItems containsBlank="1"/>
    </cacheField>
    <cacheField name="BCS DialUp" numFmtId="0">
      <sharedItems containsBlank="1"/>
    </cacheField>
    <cacheField name="Med Control Center" numFmtId="0">
      <sharedItems containsBlank="1"/>
    </cacheField>
    <cacheField name="M EACMS" numFmtId="0">
      <sharedItems containsBlank="1"/>
    </cacheField>
    <cacheField name="M PACS" numFmtId="0">
      <sharedItems containsBlank="1"/>
    </cacheField>
    <cacheField name="M PCA" numFmtId="0">
      <sharedItems containsBlank="1"/>
    </cacheField>
    <cacheField name="M EAP" numFmtId="0">
      <sharedItems containsBlank="1"/>
    </cacheField>
    <cacheField name="Assets Containing Low Impact BC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671.54968113426" createdVersion="7" refreshedVersion="7" minRefreshableVersion="3" recordCount="44" xr:uid="{15606D16-943E-FC42-B1C8-19DF0DFB8709}">
  <cacheSource type="worksheet">
    <worksheetSource name="Table2"/>
  </cacheSource>
  <cacheFields count="9">
    <cacheField name="NERC CIP" numFmtId="0">
      <sharedItems count="12">
        <s v="CIP-002-5.1a_x000a__x000a_BES Cyber System Categorization"/>
        <s v="CIP-003-8_x000a__x000a_Security Management Controls"/>
        <s v="CIP-004-6_x000a__x000a_Personnel &amp; Training"/>
        <s v="CIP-005-6_x000a__x000a_Electronic Security Perimeter(s)"/>
        <s v="CIP-006-6_x000a__x000a_Physical Security of BES Cyber Systems"/>
        <s v="CIP-007-6_x000a__x000a_System Security Management"/>
        <s v="CIP-008-6_x000a__x000a_Incident Reporting and Response Planning"/>
        <s v="CIP-009-6_x000a__x000a_Recovery Plans for BES Cyber Systems"/>
        <s v="CIP-010-3_x000a__x000a_Configuration Change Management and Vulnerability Assessments"/>
        <s v="CIP-011-2_x000a__x000a_Information Protection"/>
        <s v="CIP-013-1_x000a__x000a_Cyber System Categorization"/>
        <s v="CIP-014-2_x000a__x000a_Physical Security"/>
      </sharedItems>
    </cacheField>
    <cacheField name="Requirement" numFmtId="0">
      <sharedItems count="6">
        <s v="Requirement 1"/>
        <s v="Requirement 2"/>
        <s v="Requirement 3"/>
        <s v="Requirement 4"/>
        <s v="Requirement 5"/>
        <s v="Requirement 6"/>
      </sharedItems>
    </cacheField>
    <cacheField name="Description" numFmtId="0">
      <sharedItems longText="1"/>
    </cacheField>
    <cacheField name="NIST Subcategory ID" numFmtId="0">
      <sharedItems containsBlank="1" count="38">
        <s v="ID.AM-1_x000a_ID.AM-2_x000a_ID.AM-3_x000a_ID.AM-4_x000a_ID.AM-5_x000a_ID.BE-4_x000a_ID.RA-4"/>
        <s v="ID.AM-4_x000a_ID.BE-4_x000a_ID.RA-4"/>
        <s v="ID.GV-1_x000a_PR.IP-5"/>
        <s v="ID.GV-1_x000a_PR.AC-2_x000a_PR.AC-3_x000a_PR.AT-1_x000a_PR.AT-2_x000a_PR.AT-3_x000a_PR.AT-4_x000a_PR.AT-5_x000a_PR.DS-2_x000a_PR.IP-5_x000a_PR.IP-9_x000a_PR.PT-2_x000a_DE.AE-2_x000a_DE.AE-4_x000a_DE.CM-2_x000a_DE.CM-4_x000a_DE.CM-5_x000a_DE.CM-7_x000a_DE.DP-1_x000a_DE.DP-2_x000a_"/>
        <s v="DE.DP-3_x000a_DE.DP-4_x000a_DE.DP-5_x000a_RS.CO-2_x000a_RS.CO-3_x000a_RS.CO-4_x000a_RS.AN-1_x000a_RS.AN-3_x000a_RS.AN-4_x000a_RS.MI-1_x000a_RS.MI-2_x000a_RS.IM-1_x000a_RS.IM-2"/>
        <s v="ID.AM-6_x000a_ID.GV-2_x000a_PR.AT-4_x000a_DE.DP-1"/>
        <s v="PR.AT-1_x000a_PR.AT-2_x000a_PR.AT-3_x000a_PR.AT-4_x000a_PR.AT-5"/>
        <s v="ID.AM-6_x000a_ID.BE-3_x000a_ID.GV-1_x000a_PR.AT-1_x000a_PR.AT-2_x000a_PR.AT-3_x000a_PR.AT-4_x000a_PR.AT-5_x000a_PR.IP-11_x000a_RS.CO-1"/>
        <s v="PR.AC-6_x000a_PR.IP-11"/>
        <s v="ID.AM-6_x000a_PR.AC-1_x000a_PR.AC-2_x000a_PR.AC-3_x000a_PR.AC-4_x000a_PR.DS-1_x000a_PR.DS-2_x000a_PR.DS-5_x000a_PR.IP-11"/>
        <s v="PR.AC-1_x000a_PR.AC-2_x000a_PR.AC-3_x000a_PR.AC-4_x000a_PR.DS-1_x000a_PR.DS-2_x000a_PR.DS-5_x000a_PR.IP-11"/>
        <s v="ID.AM-4_x000a_PR.AC-3_x000a_PR.AC-5_x000a_PR.AC-7_x000a_PR.DS-2_x000a_PR.DS-5_x000a_PR.DS-7_x000a_PR.PT-4_x000a_DE.AE-2_x000a_DE.CM-1_x000a_DE.CM-6_x000a_DE.CM-7_x000a_DE.DP-2"/>
        <s v="ID.AM-3_x000a_PR.AC-3_x000a_PR.AC-4_x000a_PR.AC-7_x000a_PR.DS-2_x000a_PR.DS-5_x000a_PR.MA-2_x000a_PR.PT-4_x000a_DE.CM-6"/>
        <s v="PR.AC-2_x000a_PR.PT-1_x000a_PR.PT-4_x000a_DE.CM-2_x000a_DE.CM-3_x000a_DE.CM-6_x000a_DE.CM-7"/>
        <s v="PR.AC-2_x000a_PR.AT-5_x000a_PR.PT-1_x000a_DE.CM-2"/>
        <s v="PR.MA-1_x000a_PR.MA-2_x000a_DE.DP-3"/>
        <s v="PR.AC-5_x000a_PR.PT-2_x000a_PR.PT-3"/>
        <s v="ID.RA-1_x000a_ID.RA-2_x000a_ID.RA-5_x000a_PR.IP-3_x000a_PR.IP-12_x000a_RS.AN-5_x000a_RS.MI-3"/>
        <s v="PR.DS-5_x000a_PR.IP-12_x000a_DE.CM-4_x000a_DE.CM-5_x000a_DE.CM-7_x000a_DE.DP-2"/>
        <s v="ID.RA-3_x000a_PR.DS-5_x000a_PR.PT-1_x000a_DE.AE-2_x000a_DE.AE-3_x000a_DE.AE-5_x000a_DE.CM-3_x000a_DE.CM-4_x000a_DE.CM-6_x000a_DE.CM-7_x000a_DE.DP-2"/>
        <s v="PR.AC-1_x000a_PR.AC-4_x000a_PR.AC-7_x000a_PR.DS-5_x000a_DE.AE-5_x000a_DE.CM-3_x000a_DE.CM-6_x000a_DE.CM-7"/>
        <s v="ID.BE-5_x000a_PR.IP-9_x000a_DE.AE-2_x000a_DE.AE-4_x000a_DE.AE-5_x000a_DE.DP-1_x000a_DE.DP-2_x000a_DE.DP-4_x000a_RS.CO-1_x000a_RS.CO-2_x000a_RS.CO-3_x000a_RS.CO-4_x000a_RS.AN-1_x000a_RS.AN-2_x000a_RS.AN-3_x000a_RS.AN-4_x000a_RS.MI-1_x000a_RS.MI-2"/>
        <s v="PR.IP-10_x000a_DE.AE-2_x000a_DE.DP-3_x000a_RS.RP-1_x000a_RS.CO-2_x000a_RS.CO-3_x000a_RS.CO-4_x000a_RS.AN-1_x000a_RS.AN-2"/>
        <s v="PR.IP-7_x000a_PR.IP-8_x000a_PR.IP-9_x000a_DE.DP-5_x000a_RS.CO-1_x000a_RS.IM-1_x000a_RS.IM-2"/>
        <s v="DE.AE-2_x000a_DE.AE-4_x000a_DE.DP-4_x000a_RS.CO-2_x000a_RS.CO-3_x000a_RS.AN-2_x000a_RS.AN-3"/>
        <s v="ID.BE-5_x000a_PR.DS-4_x000a_PR.IP-4_x000a_PR.IP-9_x000a_RS.AN-3_x000a_RC.RP-1"/>
        <s v="PR.IP-4_x000a_PR.IP-10_x000a_RC.RP-1"/>
        <s v="PR.IP-7_x000a_PR.IP-8_x000a_PR.IP-9_x000a_RC.IM-1_x000a_RC.IM-2_x000a_RC.CO-3"/>
        <s v="PR.DS-6_x000a_PR.DS-7_x000a_PR.IP-1_x000a_PR.IP-3_x000a_PR.MA-1_x000a_PR.MA-2_x000a_PR.PT-3_x000a_DE.CM-5"/>
        <s v="PR.DS-6_x000a_PR.IP-1_x000a_PR.IP-3_x000a_DE.CM-5_x000a_DE.CM-7"/>
        <s v="ID.RA-1_x000a_ID.RA-5_x000a_ID.RA-6_x000a_PR.IP-12_x000a_DE.CM-8_x000a_RS.AN-5_x000a_RS.MI-3"/>
        <s v="PR.PT-2_x000a_DE.CM-4_x000a_DE.CM-5_x000a_DE.CM-7_x000a_RS.AN-5_x000a_RS.MI-3"/>
        <s v="ID.AM-3_x000a_PR.DS-1_x000a_PR.DS-2_x000a_PR.DS-5_x000a_PR.DS-6"/>
        <s v="PR.DS-1_x000a_PR.DS-3_x000a_PR.DS-5_x000a_PR.IP-6"/>
        <s v="ID.BE-1_x000a_ID.BE-2_x000a_ID.RA-5_x000a_ID.RA-6_x000a_ID.RM-1_x000a_ID.SC-1_x000a_ID.SC-2_x000a_ID.SC-3_x000a_ID.SC-4_x000a_ID.SC-5_x000a_PR.AC-3_x000a_PR.AC-4_x000a_PR.AT-3_x000a_PR.DS-6_x000a_PR.DS-8_x000a_PR.MA-2_x000a_DE.CM-6_x000a_RS.AN-5"/>
        <s v="ID.BE-1_x000a_ID.BE-2_x000a_ID.RA-5_x000a_ID.SC-1_x000a_ID.SC-2_x000a_ID.SC-3"/>
        <m/>
        <s v="DE.CM-2"/>
      </sharedItems>
    </cacheField>
    <cacheField name="NIST Subcategory Description" numFmtId="0">
      <sharedItems containsBlank="1" longText="1"/>
    </cacheField>
    <cacheField name="NIST Subcategory Cross-Mapping Reasoning" numFmtId="0">
      <sharedItems containsBlank="1"/>
    </cacheField>
    <cacheField name="CIS Control" numFmtId="0">
      <sharedItems containsBlank="1" count="22" longText="1">
        <s v="CIS Control 1: Inventory and Control of Enterprise Assets"/>
        <s v="CIS Control 3: Data Protection_x000a_CIS Control 4: Secure Configuration of Enterprise Assets and Software_x000a_CIS Control 11: Data Recovery_x000a_CIS Control 17: Incident Response Management_x000a_CIS Control 18: Penetration Testing"/>
        <s v="CIS Control 4: Secure Configuration of Enterprise Assets and Software_x000a_CIS Control 10: Malware Defenses_x000a_CIS Control 13: Network Monitoring and Defense_x000a_CIS Control 14: Security Awareness and Skills Training_x000a_CIS Control 17: Incident Response Management"/>
        <m/>
        <s v="CIS Control 14: Security Awareness and Skills Training"/>
        <s v="CIS Control 3: Data Protection_x000a_CIS Control 5: Account Management_x000a_CIS Control 6: Access Control Management"/>
        <s v="CIS Control 6: Access Control Management"/>
        <s v="CIS Control 3: Data Protection_x000a_CIS Control 4: Secure Configuration of Enterprise Assets and Software_x000a_CIS Control 6: Access Control Management_x000a_CIS Control 12: Network Infrastructure Management_x000a_CIS Control 13: Network Monitoring and Defense"/>
        <s v="CIS Control 3: Data Protection_x000a_CIS Control 6: Access Control Management_x000a_CIS Control 12: Network Infrastructure Management_x0009__x000a_CIS Control 15: Service Provider Management"/>
        <s v="CIS Control 4: Secure Configuration of Enterprise Assets and Software_x000a_CIS Control 13: Network Monitoring and Defense"/>
        <s v="CIS Control 7: Continuous Vulnerability Management_x000a_CIS Control 12: Network Infrastructure Management_x0009_"/>
        <s v="CIS Control 9: Email and Web Browser Protections_x0009__x000a_CIS Control 10: Malware Defenses"/>
        <s v="CIS Control 3: Data Protection_x000a_CIS Control 8: Audit Log Management_x000a_CIS Control 13: Network Monitoring and Defense"/>
        <s v="CIS Control 4: Secure Configuration of Enterprise Assets and Software_x000a_CIS Control 5: Account Management_x000a_CIS Control 6: Access Control Management"/>
        <s v="CIS Control 17: Incident Response Management"/>
        <s v="CIS Control 11: Data Recovery_x0009_"/>
        <s v="CIS Control 2: Inventory and Control of Software Assets_x000a_CIS Control 4: Secure Configuration of Enterprise Assets and Software"/>
        <s v="CIS Control 16: Application Software Security_x0009__x000a_CIS Control 18: Penetration Testing"/>
        <s v="CIS Control 3: Data Protection_x000a_CIS Control 4: Secure Configuration of Enterprise Assets and Software_x000a_CIS Control 7: Continuous Vulnerability Management_x000a_CIS Control 10: Malware Defenses_x000a_CIS Control 12: Network Infrastructure Management_x000a_CIS Control 13: Network Monitoring and Defense"/>
        <s v="CIS Control 3: Data Protection"/>
        <s v="CIS Control 15: Service Provider Management"/>
        <s v="CIS Control 15: Service Provider Management_x000a_CIS Control 16: Application Software Security_x0009_"/>
      </sharedItems>
    </cacheField>
    <cacheField name="CIS Control Description" numFmtId="0">
      <sharedItems containsBlank="1" longText="1"/>
    </cacheField>
    <cacheField name="CIS Control Cross-Mapping Reasoning"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8">
  <r>
    <x v="0"/>
    <x v="0"/>
    <x v="0"/>
  </r>
  <r>
    <x v="0"/>
    <x v="0"/>
    <x v="1"/>
  </r>
  <r>
    <x v="0"/>
    <x v="0"/>
    <x v="2"/>
  </r>
  <r>
    <x v="0"/>
    <x v="0"/>
    <x v="3"/>
  </r>
  <r>
    <x v="0"/>
    <x v="0"/>
    <x v="4"/>
  </r>
  <r>
    <x v="0"/>
    <x v="0"/>
    <x v="5"/>
  </r>
  <r>
    <x v="0"/>
    <x v="1"/>
    <x v="6"/>
  </r>
  <r>
    <x v="0"/>
    <x v="1"/>
    <x v="7"/>
  </r>
  <r>
    <x v="0"/>
    <x v="1"/>
    <x v="8"/>
  </r>
  <r>
    <x v="0"/>
    <x v="1"/>
    <x v="9"/>
  </r>
  <r>
    <x v="0"/>
    <x v="1"/>
    <x v="10"/>
  </r>
  <r>
    <x v="0"/>
    <x v="2"/>
    <x v="11"/>
  </r>
  <r>
    <x v="0"/>
    <x v="2"/>
    <x v="12"/>
  </r>
  <r>
    <x v="0"/>
    <x v="2"/>
    <x v="13"/>
  </r>
  <r>
    <x v="0"/>
    <x v="2"/>
    <x v="14"/>
  </r>
  <r>
    <x v="0"/>
    <x v="3"/>
    <x v="15"/>
  </r>
  <r>
    <x v="0"/>
    <x v="3"/>
    <x v="16"/>
  </r>
  <r>
    <x v="0"/>
    <x v="3"/>
    <x v="17"/>
  </r>
  <r>
    <x v="0"/>
    <x v="3"/>
    <x v="18"/>
  </r>
  <r>
    <x v="0"/>
    <x v="3"/>
    <x v="19"/>
  </r>
  <r>
    <x v="0"/>
    <x v="3"/>
    <x v="20"/>
  </r>
  <r>
    <x v="0"/>
    <x v="4"/>
    <x v="21"/>
  </r>
  <r>
    <x v="0"/>
    <x v="4"/>
    <x v="22"/>
  </r>
  <r>
    <x v="0"/>
    <x v="4"/>
    <x v="23"/>
  </r>
  <r>
    <x v="0"/>
    <x v="5"/>
    <x v="24"/>
  </r>
  <r>
    <x v="0"/>
    <x v="5"/>
    <x v="25"/>
  </r>
  <r>
    <x v="0"/>
    <x v="5"/>
    <x v="26"/>
  </r>
  <r>
    <x v="0"/>
    <x v="5"/>
    <x v="27"/>
  </r>
  <r>
    <x v="0"/>
    <x v="5"/>
    <x v="28"/>
  </r>
  <r>
    <x v="1"/>
    <x v="6"/>
    <x v="29"/>
  </r>
  <r>
    <x v="1"/>
    <x v="6"/>
    <x v="30"/>
  </r>
  <r>
    <x v="1"/>
    <x v="6"/>
    <x v="31"/>
  </r>
  <r>
    <x v="1"/>
    <x v="6"/>
    <x v="32"/>
  </r>
  <r>
    <x v="1"/>
    <x v="6"/>
    <x v="33"/>
  </r>
  <r>
    <x v="1"/>
    <x v="6"/>
    <x v="34"/>
  </r>
  <r>
    <x v="1"/>
    <x v="6"/>
    <x v="35"/>
  </r>
  <r>
    <x v="1"/>
    <x v="7"/>
    <x v="36"/>
  </r>
  <r>
    <x v="1"/>
    <x v="7"/>
    <x v="37"/>
  </r>
  <r>
    <x v="1"/>
    <x v="7"/>
    <x v="38"/>
  </r>
  <r>
    <x v="1"/>
    <x v="7"/>
    <x v="39"/>
  </r>
  <r>
    <x v="1"/>
    <x v="7"/>
    <x v="40"/>
  </r>
  <r>
    <x v="1"/>
    <x v="8"/>
    <x v="41"/>
  </r>
  <r>
    <x v="1"/>
    <x v="8"/>
    <x v="42"/>
  </r>
  <r>
    <x v="1"/>
    <x v="8"/>
    <x v="43"/>
  </r>
  <r>
    <x v="1"/>
    <x v="8"/>
    <x v="44"/>
  </r>
  <r>
    <x v="1"/>
    <x v="8"/>
    <x v="45"/>
  </r>
  <r>
    <x v="1"/>
    <x v="8"/>
    <x v="46"/>
  </r>
  <r>
    <x v="1"/>
    <x v="8"/>
    <x v="47"/>
  </r>
  <r>
    <x v="1"/>
    <x v="8"/>
    <x v="48"/>
  </r>
  <r>
    <x v="1"/>
    <x v="9"/>
    <x v="49"/>
  </r>
  <r>
    <x v="1"/>
    <x v="9"/>
    <x v="50"/>
  </r>
  <r>
    <x v="1"/>
    <x v="9"/>
    <x v="51"/>
  </r>
  <r>
    <x v="1"/>
    <x v="9"/>
    <x v="52"/>
  </r>
  <r>
    <x v="1"/>
    <x v="9"/>
    <x v="53"/>
  </r>
  <r>
    <x v="1"/>
    <x v="9"/>
    <x v="54"/>
  </r>
  <r>
    <x v="1"/>
    <x v="9"/>
    <x v="55"/>
  </r>
  <r>
    <x v="1"/>
    <x v="9"/>
    <x v="56"/>
  </r>
  <r>
    <x v="1"/>
    <x v="9"/>
    <x v="57"/>
  </r>
  <r>
    <x v="1"/>
    <x v="9"/>
    <x v="58"/>
  </r>
  <r>
    <x v="1"/>
    <x v="9"/>
    <x v="59"/>
  </r>
  <r>
    <x v="1"/>
    <x v="9"/>
    <x v="60"/>
  </r>
  <r>
    <x v="1"/>
    <x v="10"/>
    <x v="61"/>
  </r>
  <r>
    <x v="1"/>
    <x v="10"/>
    <x v="62"/>
  </r>
  <r>
    <x v="1"/>
    <x v="11"/>
    <x v="63"/>
  </r>
  <r>
    <x v="1"/>
    <x v="11"/>
    <x v="64"/>
  </r>
  <r>
    <x v="1"/>
    <x v="11"/>
    <x v="65"/>
  </r>
  <r>
    <x v="1"/>
    <x v="11"/>
    <x v="66"/>
  </r>
  <r>
    <x v="1"/>
    <x v="11"/>
    <x v="67"/>
  </r>
  <r>
    <x v="2"/>
    <x v="12"/>
    <x v="68"/>
  </r>
  <r>
    <x v="2"/>
    <x v="12"/>
    <x v="69"/>
  </r>
  <r>
    <x v="2"/>
    <x v="12"/>
    <x v="70"/>
  </r>
  <r>
    <x v="2"/>
    <x v="12"/>
    <x v="71"/>
  </r>
  <r>
    <x v="2"/>
    <x v="12"/>
    <x v="72"/>
  </r>
  <r>
    <x v="2"/>
    <x v="13"/>
    <x v="73"/>
  </r>
  <r>
    <x v="2"/>
    <x v="13"/>
    <x v="74"/>
  </r>
  <r>
    <x v="2"/>
    <x v="13"/>
    <x v="75"/>
  </r>
  <r>
    <x v="2"/>
    <x v="13"/>
    <x v="76"/>
  </r>
  <r>
    <x v="2"/>
    <x v="13"/>
    <x v="77"/>
  </r>
  <r>
    <x v="2"/>
    <x v="13"/>
    <x v="78"/>
  </r>
  <r>
    <x v="2"/>
    <x v="13"/>
    <x v="79"/>
  </r>
  <r>
    <x v="2"/>
    <x v="13"/>
    <x v="80"/>
  </r>
  <r>
    <x v="2"/>
    <x v="14"/>
    <x v="81"/>
  </r>
  <r>
    <x v="2"/>
    <x v="14"/>
    <x v="82"/>
  </r>
  <r>
    <x v="2"/>
    <x v="14"/>
    <x v="83"/>
  </r>
  <r>
    <x v="2"/>
    <x v="14"/>
    <x v="84"/>
  </r>
  <r>
    <x v="2"/>
    <x v="14"/>
    <x v="85"/>
  </r>
  <r>
    <x v="3"/>
    <x v="15"/>
    <x v="86"/>
  </r>
  <r>
    <x v="3"/>
    <x v="15"/>
    <x v="87"/>
  </r>
  <r>
    <x v="3"/>
    <x v="15"/>
    <x v="88"/>
  </r>
  <r>
    <x v="3"/>
    <x v="15"/>
    <x v="89"/>
  </r>
  <r>
    <x v="3"/>
    <x v="15"/>
    <x v="90"/>
  </r>
  <r>
    <x v="3"/>
    <x v="16"/>
    <x v="91"/>
  </r>
  <r>
    <x v="3"/>
    <x v="16"/>
    <x v="92"/>
  </r>
  <r>
    <x v="3"/>
    <x v="16"/>
    <x v="93"/>
  </r>
  <r>
    <x v="3"/>
    <x v="16"/>
    <x v="94"/>
  </r>
  <r>
    <x v="3"/>
    <x v="16"/>
    <x v="95"/>
  </r>
  <r>
    <x v="3"/>
    <x v="17"/>
    <x v="96"/>
  </r>
  <r>
    <x v="3"/>
    <x v="17"/>
    <x v="97"/>
  </r>
  <r>
    <x v="3"/>
    <x v="18"/>
    <x v="98"/>
  </r>
  <r>
    <x v="3"/>
    <x v="18"/>
    <x v="99"/>
  </r>
  <r>
    <x v="3"/>
    <x v="18"/>
    <x v="100"/>
  </r>
  <r>
    <x v="3"/>
    <x v="19"/>
    <x v="101"/>
  </r>
  <r>
    <x v="4"/>
    <x v="20"/>
    <x v="102"/>
  </r>
  <r>
    <x v="4"/>
    <x v="20"/>
    <x v="103"/>
  </r>
  <r>
    <x v="4"/>
    <x v="20"/>
    <x v="104"/>
  </r>
  <r>
    <x v="4"/>
    <x v="21"/>
    <x v="105"/>
  </r>
  <r>
    <x v="4"/>
    <x v="21"/>
    <x v="106"/>
  </r>
  <r>
    <x v="4"/>
    <x v="22"/>
    <x v="10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
  <r>
    <x v="0"/>
    <x v="0"/>
    <x v="0"/>
    <x v="0"/>
    <x v="0"/>
    <x v="0"/>
    <x v="0"/>
    <x v="0"/>
    <x v="0"/>
  </r>
  <r>
    <x v="0"/>
    <x v="1"/>
    <x v="1"/>
    <x v="1"/>
    <x v="1"/>
    <x v="1"/>
    <x v="1"/>
    <x v="1"/>
    <x v="1"/>
  </r>
  <r>
    <x v="0"/>
    <x v="2"/>
    <x v="1"/>
    <x v="2"/>
    <x v="2"/>
    <x v="2"/>
    <x v="1"/>
    <x v="1"/>
    <x v="1"/>
  </r>
  <r>
    <x v="0"/>
    <x v="3"/>
    <x v="1"/>
    <x v="3"/>
    <x v="3"/>
    <x v="3"/>
    <x v="0"/>
    <x v="1"/>
    <x v="1"/>
  </r>
  <r>
    <x v="0"/>
    <x v="4"/>
    <x v="1"/>
    <x v="1"/>
    <x v="4"/>
    <x v="4"/>
    <x v="0"/>
    <x v="1"/>
    <x v="1"/>
  </r>
  <r>
    <x v="0"/>
    <x v="5"/>
    <x v="1"/>
    <x v="3"/>
    <x v="5"/>
    <x v="5"/>
    <x v="0"/>
    <x v="0"/>
    <x v="1"/>
  </r>
  <r>
    <x v="1"/>
    <x v="0"/>
    <x v="0"/>
    <x v="0"/>
    <x v="6"/>
    <x v="6"/>
    <x v="0"/>
    <x v="0"/>
    <x v="0"/>
  </r>
  <r>
    <x v="1"/>
    <x v="6"/>
    <x v="2"/>
    <x v="1"/>
    <x v="7"/>
    <x v="7"/>
    <x v="1"/>
    <x v="1"/>
    <x v="1"/>
  </r>
  <r>
    <x v="1"/>
    <x v="7"/>
    <x v="2"/>
    <x v="1"/>
    <x v="8"/>
    <x v="8"/>
    <x v="1"/>
    <x v="1"/>
    <x v="1"/>
  </r>
  <r>
    <x v="1"/>
    <x v="8"/>
    <x v="2"/>
    <x v="2"/>
    <x v="9"/>
    <x v="9"/>
    <x v="1"/>
    <x v="1"/>
    <x v="1"/>
  </r>
  <r>
    <x v="1"/>
    <x v="9"/>
    <x v="2"/>
    <x v="3"/>
    <x v="10"/>
    <x v="10"/>
    <x v="0"/>
    <x v="1"/>
    <x v="1"/>
  </r>
  <r>
    <x v="1"/>
    <x v="10"/>
    <x v="2"/>
    <x v="4"/>
    <x v="11"/>
    <x v="11"/>
    <x v="0"/>
    <x v="1"/>
    <x v="1"/>
  </r>
  <r>
    <x v="1"/>
    <x v="11"/>
    <x v="2"/>
    <x v="4"/>
    <x v="12"/>
    <x v="12"/>
    <x v="0"/>
    <x v="1"/>
    <x v="1"/>
  </r>
  <r>
    <x v="1"/>
    <x v="12"/>
    <x v="2"/>
    <x v="4"/>
    <x v="13"/>
    <x v="13"/>
    <x v="0"/>
    <x v="0"/>
    <x v="1"/>
  </r>
  <r>
    <x v="2"/>
    <x v="0"/>
    <x v="0"/>
    <x v="0"/>
    <x v="14"/>
    <x v="14"/>
    <x v="0"/>
    <x v="0"/>
    <x v="0"/>
  </r>
  <r>
    <x v="2"/>
    <x v="13"/>
    <x v="3"/>
    <x v="1"/>
    <x v="15"/>
    <x v="15"/>
    <x v="1"/>
    <x v="1"/>
    <x v="1"/>
  </r>
  <r>
    <x v="2"/>
    <x v="14"/>
    <x v="3"/>
    <x v="1"/>
    <x v="16"/>
    <x v="16"/>
    <x v="1"/>
    <x v="1"/>
    <x v="1"/>
  </r>
  <r>
    <x v="2"/>
    <x v="15"/>
    <x v="3"/>
    <x v="4"/>
    <x v="17"/>
    <x v="17"/>
    <x v="1"/>
    <x v="1"/>
    <x v="1"/>
  </r>
  <r>
    <x v="2"/>
    <x v="16"/>
    <x v="3"/>
    <x v="4"/>
    <x v="18"/>
    <x v="18"/>
    <x v="1"/>
    <x v="1"/>
    <x v="1"/>
  </r>
  <r>
    <x v="2"/>
    <x v="17"/>
    <x v="3"/>
    <x v="4"/>
    <x v="19"/>
    <x v="19"/>
    <x v="1"/>
    <x v="1"/>
    <x v="1"/>
  </r>
  <r>
    <x v="2"/>
    <x v="18"/>
    <x v="1"/>
    <x v="4"/>
    <x v="20"/>
    <x v="20"/>
    <x v="1"/>
    <x v="1"/>
    <x v="1"/>
  </r>
  <r>
    <x v="2"/>
    <x v="19"/>
    <x v="3"/>
    <x v="1"/>
    <x v="21"/>
    <x v="21"/>
    <x v="0"/>
    <x v="1"/>
    <x v="1"/>
  </r>
  <r>
    <x v="2"/>
    <x v="20"/>
    <x v="3"/>
    <x v="1"/>
    <x v="22"/>
    <x v="22"/>
    <x v="0"/>
    <x v="1"/>
    <x v="1"/>
  </r>
  <r>
    <x v="2"/>
    <x v="21"/>
    <x v="3"/>
    <x v="4"/>
    <x v="23"/>
    <x v="23"/>
    <x v="0"/>
    <x v="1"/>
    <x v="1"/>
  </r>
  <r>
    <x v="2"/>
    <x v="13"/>
    <x v="3"/>
    <x v="4"/>
    <x v="24"/>
    <x v="24"/>
    <x v="0"/>
    <x v="1"/>
    <x v="1"/>
  </r>
  <r>
    <x v="2"/>
    <x v="22"/>
    <x v="3"/>
    <x v="4"/>
    <x v="25"/>
    <x v="25"/>
    <x v="0"/>
    <x v="1"/>
    <x v="1"/>
  </r>
  <r>
    <x v="2"/>
    <x v="23"/>
    <x v="4"/>
    <x v="4"/>
    <x v="26"/>
    <x v="26"/>
    <x v="0"/>
    <x v="1"/>
    <x v="1"/>
  </r>
  <r>
    <x v="2"/>
    <x v="24"/>
    <x v="3"/>
    <x v="4"/>
    <x v="27"/>
    <x v="27"/>
    <x v="0"/>
    <x v="0"/>
    <x v="1"/>
  </r>
  <r>
    <x v="2"/>
    <x v="25"/>
    <x v="3"/>
    <x v="3"/>
    <x v="28"/>
    <x v="28"/>
    <x v="0"/>
    <x v="0"/>
    <x v="1"/>
  </r>
  <r>
    <x v="3"/>
    <x v="0"/>
    <x v="0"/>
    <x v="0"/>
    <x v="29"/>
    <x v="29"/>
    <x v="0"/>
    <x v="0"/>
    <x v="0"/>
  </r>
  <r>
    <x v="3"/>
    <x v="26"/>
    <x v="2"/>
    <x v="4"/>
    <x v="30"/>
    <x v="30"/>
    <x v="1"/>
    <x v="1"/>
    <x v="1"/>
  </r>
  <r>
    <x v="3"/>
    <x v="27"/>
    <x v="4"/>
    <x v="4"/>
    <x v="31"/>
    <x v="31"/>
    <x v="1"/>
    <x v="1"/>
    <x v="1"/>
  </r>
  <r>
    <x v="3"/>
    <x v="28"/>
    <x v="5"/>
    <x v="4"/>
    <x v="32"/>
    <x v="32"/>
    <x v="1"/>
    <x v="1"/>
    <x v="1"/>
  </r>
  <r>
    <x v="3"/>
    <x v="29"/>
    <x v="1"/>
    <x v="4"/>
    <x v="33"/>
    <x v="33"/>
    <x v="1"/>
    <x v="1"/>
    <x v="1"/>
  </r>
  <r>
    <x v="3"/>
    <x v="30"/>
    <x v="1"/>
    <x v="4"/>
    <x v="34"/>
    <x v="34"/>
    <x v="1"/>
    <x v="1"/>
    <x v="1"/>
  </r>
  <r>
    <x v="3"/>
    <x v="31"/>
    <x v="4"/>
    <x v="4"/>
    <x v="35"/>
    <x v="35"/>
    <x v="1"/>
    <x v="1"/>
    <x v="1"/>
  </r>
  <r>
    <x v="3"/>
    <x v="32"/>
    <x v="5"/>
    <x v="4"/>
    <x v="36"/>
    <x v="36"/>
    <x v="1"/>
    <x v="1"/>
    <x v="1"/>
  </r>
  <r>
    <x v="3"/>
    <x v="33"/>
    <x v="1"/>
    <x v="4"/>
    <x v="37"/>
    <x v="37"/>
    <x v="0"/>
    <x v="1"/>
    <x v="1"/>
  </r>
  <r>
    <x v="3"/>
    <x v="34"/>
    <x v="1"/>
    <x v="4"/>
    <x v="38"/>
    <x v="38"/>
    <x v="0"/>
    <x v="1"/>
    <x v="1"/>
  </r>
  <r>
    <x v="3"/>
    <x v="26"/>
    <x v="1"/>
    <x v="2"/>
    <x v="39"/>
    <x v="39"/>
    <x v="0"/>
    <x v="1"/>
    <x v="1"/>
  </r>
  <r>
    <x v="3"/>
    <x v="35"/>
    <x v="1"/>
    <x v="4"/>
    <x v="40"/>
    <x v="40"/>
    <x v="0"/>
    <x v="1"/>
    <x v="1"/>
  </r>
  <r>
    <x v="3"/>
    <x v="36"/>
    <x v="1"/>
    <x v="4"/>
    <x v="41"/>
    <x v="41"/>
    <x v="0"/>
    <x v="0"/>
    <x v="1"/>
  </r>
  <r>
    <x v="4"/>
    <x v="0"/>
    <x v="0"/>
    <x v="0"/>
    <x v="42"/>
    <x v="42"/>
    <x v="0"/>
    <x v="0"/>
    <x v="0"/>
  </r>
  <r>
    <x v="4"/>
    <x v="37"/>
    <x v="5"/>
    <x v="1"/>
    <x v="43"/>
    <x v="43"/>
    <x v="1"/>
    <x v="1"/>
    <x v="1"/>
  </r>
  <r>
    <x v="4"/>
    <x v="38"/>
    <x v="5"/>
    <x v="4"/>
    <x v="44"/>
    <x v="44"/>
    <x v="1"/>
    <x v="1"/>
    <x v="1"/>
  </r>
  <r>
    <x v="4"/>
    <x v="39"/>
    <x v="5"/>
    <x v="2"/>
    <x v="45"/>
    <x v="45"/>
    <x v="1"/>
    <x v="1"/>
    <x v="1"/>
  </r>
  <r>
    <x v="4"/>
    <x v="40"/>
    <x v="5"/>
    <x v="4"/>
    <x v="46"/>
    <x v="46"/>
    <x v="1"/>
    <x v="1"/>
    <x v="1"/>
  </r>
  <r>
    <x v="4"/>
    <x v="41"/>
    <x v="5"/>
    <x v="1"/>
    <x v="47"/>
    <x v="47"/>
    <x v="0"/>
    <x v="1"/>
    <x v="1"/>
  </r>
  <r>
    <x v="4"/>
    <x v="42"/>
    <x v="5"/>
    <x v="4"/>
    <x v="48"/>
    <x v="48"/>
    <x v="0"/>
    <x v="1"/>
    <x v="1"/>
  </r>
  <r>
    <x v="5"/>
    <x v="0"/>
    <x v="0"/>
    <x v="0"/>
    <x v="49"/>
    <x v="49"/>
    <x v="0"/>
    <x v="0"/>
    <x v="0"/>
  </r>
  <r>
    <x v="5"/>
    <x v="43"/>
    <x v="5"/>
    <x v="4"/>
    <x v="50"/>
    <x v="50"/>
    <x v="1"/>
    <x v="1"/>
    <x v="1"/>
  </r>
  <r>
    <x v="5"/>
    <x v="44"/>
    <x v="5"/>
    <x v="4"/>
    <x v="51"/>
    <x v="51"/>
    <x v="1"/>
    <x v="1"/>
    <x v="1"/>
  </r>
  <r>
    <x v="5"/>
    <x v="45"/>
    <x v="5"/>
    <x v="4"/>
    <x v="52"/>
    <x v="52"/>
    <x v="1"/>
    <x v="1"/>
    <x v="1"/>
  </r>
  <r>
    <x v="5"/>
    <x v="46"/>
    <x v="5"/>
    <x v="4"/>
    <x v="53"/>
    <x v="53"/>
    <x v="1"/>
    <x v="1"/>
    <x v="1"/>
  </r>
  <r>
    <x v="5"/>
    <x v="47"/>
    <x v="5"/>
    <x v="4"/>
    <x v="54"/>
    <x v="54"/>
    <x v="1"/>
    <x v="1"/>
    <x v="1"/>
  </r>
  <r>
    <x v="5"/>
    <x v="48"/>
    <x v="5"/>
    <x v="1"/>
    <x v="55"/>
    <x v="55"/>
    <x v="0"/>
    <x v="1"/>
    <x v="1"/>
  </r>
  <r>
    <x v="5"/>
    <x v="49"/>
    <x v="5"/>
    <x v="4"/>
    <x v="56"/>
    <x v="56"/>
    <x v="0"/>
    <x v="1"/>
    <x v="1"/>
  </r>
  <r>
    <x v="5"/>
    <x v="50"/>
    <x v="3"/>
    <x v="4"/>
    <x v="57"/>
    <x v="57"/>
    <x v="0"/>
    <x v="0"/>
    <x v="1"/>
  </r>
  <r>
    <x v="6"/>
    <x v="0"/>
    <x v="0"/>
    <x v="0"/>
    <x v="58"/>
    <x v="58"/>
    <x v="0"/>
    <x v="0"/>
    <x v="0"/>
  </r>
  <r>
    <x v="6"/>
    <x v="51"/>
    <x v="2"/>
    <x v="4"/>
    <x v="59"/>
    <x v="59"/>
    <x v="1"/>
    <x v="1"/>
    <x v="1"/>
  </r>
  <r>
    <x v="6"/>
    <x v="52"/>
    <x v="2"/>
    <x v="2"/>
    <x v="60"/>
    <x v="60"/>
    <x v="1"/>
    <x v="1"/>
    <x v="1"/>
  </r>
  <r>
    <x v="6"/>
    <x v="53"/>
    <x v="2"/>
    <x v="4"/>
    <x v="61"/>
    <x v="61"/>
    <x v="1"/>
    <x v="1"/>
    <x v="1"/>
  </r>
  <r>
    <x v="6"/>
    <x v="54"/>
    <x v="2"/>
    <x v="4"/>
    <x v="62"/>
    <x v="62"/>
    <x v="1"/>
    <x v="1"/>
    <x v="1"/>
  </r>
  <r>
    <x v="6"/>
    <x v="55"/>
    <x v="2"/>
    <x v="1"/>
    <x v="63"/>
    <x v="63"/>
    <x v="0"/>
    <x v="1"/>
    <x v="1"/>
  </r>
  <r>
    <x v="6"/>
    <x v="56"/>
    <x v="2"/>
    <x v="1"/>
    <x v="64"/>
    <x v="64"/>
    <x v="0"/>
    <x v="1"/>
    <x v="1"/>
  </r>
  <r>
    <x v="6"/>
    <x v="57"/>
    <x v="2"/>
    <x v="2"/>
    <x v="65"/>
    <x v="65"/>
    <x v="0"/>
    <x v="1"/>
    <x v="1"/>
  </r>
  <r>
    <x v="7"/>
    <x v="0"/>
    <x v="0"/>
    <x v="0"/>
    <x v="66"/>
    <x v="66"/>
    <x v="0"/>
    <x v="0"/>
    <x v="0"/>
  </r>
  <r>
    <x v="7"/>
    <x v="58"/>
    <x v="4"/>
    <x v="4"/>
    <x v="67"/>
    <x v="67"/>
    <x v="1"/>
    <x v="1"/>
    <x v="1"/>
  </r>
  <r>
    <x v="7"/>
    <x v="59"/>
    <x v="4"/>
    <x v="3"/>
    <x v="68"/>
    <x v="68"/>
    <x v="1"/>
    <x v="1"/>
    <x v="1"/>
  </r>
  <r>
    <x v="7"/>
    <x v="60"/>
    <x v="4"/>
    <x v="4"/>
    <x v="69"/>
    <x v="69"/>
    <x v="1"/>
    <x v="1"/>
    <x v="1"/>
  </r>
  <r>
    <x v="7"/>
    <x v="61"/>
    <x v="4"/>
    <x v="4"/>
    <x v="70"/>
    <x v="70"/>
    <x v="0"/>
    <x v="1"/>
    <x v="1"/>
  </r>
  <r>
    <x v="7"/>
    <x v="62"/>
    <x v="4"/>
    <x v="3"/>
    <x v="71"/>
    <x v="71"/>
    <x v="0"/>
    <x v="1"/>
    <x v="1"/>
  </r>
  <r>
    <x v="7"/>
    <x v="63"/>
    <x v="4"/>
    <x v="3"/>
    <x v="72"/>
    <x v="72"/>
    <x v="0"/>
    <x v="1"/>
    <x v="1"/>
  </r>
  <r>
    <x v="7"/>
    <x v="64"/>
    <x v="4"/>
    <x v="3"/>
    <x v="73"/>
    <x v="73"/>
    <x v="0"/>
    <x v="1"/>
    <x v="1"/>
  </r>
  <r>
    <x v="7"/>
    <x v="65"/>
    <x v="1"/>
    <x v="3"/>
    <x v="74"/>
    <x v="74"/>
    <x v="0"/>
    <x v="1"/>
    <x v="1"/>
  </r>
  <r>
    <x v="7"/>
    <x v="66"/>
    <x v="4"/>
    <x v="3"/>
    <x v="75"/>
    <x v="75"/>
    <x v="0"/>
    <x v="1"/>
    <x v="1"/>
  </r>
  <r>
    <x v="7"/>
    <x v="58"/>
    <x v="4"/>
    <x v="4"/>
    <x v="76"/>
    <x v="76"/>
    <x v="0"/>
    <x v="1"/>
    <x v="1"/>
  </r>
  <r>
    <x v="7"/>
    <x v="67"/>
    <x v="4"/>
    <x v="3"/>
    <x v="77"/>
    <x v="77"/>
    <x v="0"/>
    <x v="1"/>
    <x v="1"/>
  </r>
  <r>
    <x v="7"/>
    <x v="68"/>
    <x v="3"/>
    <x v="3"/>
    <x v="78"/>
    <x v="78"/>
    <x v="0"/>
    <x v="0"/>
    <x v="1"/>
  </r>
  <r>
    <x v="8"/>
    <x v="0"/>
    <x v="0"/>
    <x v="0"/>
    <x v="79"/>
    <x v="79"/>
    <x v="0"/>
    <x v="0"/>
    <x v="0"/>
  </r>
  <r>
    <x v="8"/>
    <x v="69"/>
    <x v="2"/>
    <x v="4"/>
    <x v="80"/>
    <x v="80"/>
    <x v="1"/>
    <x v="1"/>
    <x v="1"/>
  </r>
  <r>
    <x v="8"/>
    <x v="70"/>
    <x v="4"/>
    <x v="4"/>
    <x v="81"/>
    <x v="81"/>
    <x v="1"/>
    <x v="1"/>
    <x v="1"/>
  </r>
  <r>
    <x v="8"/>
    <x v="71"/>
    <x v="4"/>
    <x v="4"/>
    <x v="82"/>
    <x v="82"/>
    <x v="0"/>
    <x v="1"/>
    <x v="1"/>
  </r>
  <r>
    <x v="8"/>
    <x v="72"/>
    <x v="2"/>
    <x v="4"/>
    <x v="83"/>
    <x v="83"/>
    <x v="0"/>
    <x v="1"/>
    <x v="1"/>
  </r>
  <r>
    <x v="8"/>
    <x v="73"/>
    <x v="4"/>
    <x v="4"/>
    <x v="84"/>
    <x v="84"/>
    <x v="0"/>
    <x v="1"/>
    <x v="1"/>
  </r>
  <r>
    <x v="8"/>
    <x v="74"/>
    <x v="4"/>
    <x v="4"/>
    <x v="85"/>
    <x v="85"/>
    <x v="0"/>
    <x v="1"/>
    <x v="1"/>
  </r>
  <r>
    <x v="8"/>
    <x v="75"/>
    <x v="4"/>
    <x v="4"/>
    <x v="86"/>
    <x v="86"/>
    <x v="0"/>
    <x v="0"/>
    <x v="1"/>
  </r>
  <r>
    <x v="9"/>
    <x v="0"/>
    <x v="0"/>
    <x v="0"/>
    <x v="87"/>
    <x v="87"/>
    <x v="0"/>
    <x v="0"/>
    <x v="0"/>
  </r>
  <r>
    <x v="9"/>
    <x v="76"/>
    <x v="1"/>
    <x v="4"/>
    <x v="88"/>
    <x v="88"/>
    <x v="1"/>
    <x v="1"/>
    <x v="1"/>
  </r>
  <r>
    <x v="9"/>
    <x v="77"/>
    <x v="1"/>
    <x v="4"/>
    <x v="89"/>
    <x v="89"/>
    <x v="1"/>
    <x v="1"/>
    <x v="1"/>
  </r>
  <r>
    <x v="9"/>
    <x v="78"/>
    <x v="1"/>
    <x v="4"/>
    <x v="90"/>
    <x v="90"/>
    <x v="1"/>
    <x v="1"/>
    <x v="1"/>
  </r>
  <r>
    <x v="9"/>
    <x v="79"/>
    <x v="1"/>
    <x v="3"/>
    <x v="91"/>
    <x v="91"/>
    <x v="0"/>
    <x v="1"/>
    <x v="1"/>
  </r>
  <r>
    <x v="9"/>
    <x v="80"/>
    <x v="1"/>
    <x v="4"/>
    <x v="92"/>
    <x v="92"/>
    <x v="0"/>
    <x v="1"/>
    <x v="1"/>
  </r>
  <r>
    <x v="9"/>
    <x v="81"/>
    <x v="1"/>
    <x v="4"/>
    <x v="93"/>
    <x v="93"/>
    <x v="0"/>
    <x v="1"/>
    <x v="1"/>
  </r>
  <r>
    <x v="9"/>
    <x v="82"/>
    <x v="1"/>
    <x v="3"/>
    <x v="94"/>
    <x v="94"/>
    <x v="0"/>
    <x v="1"/>
    <x v="1"/>
  </r>
  <r>
    <x v="10"/>
    <x v="0"/>
    <x v="0"/>
    <x v="0"/>
    <x v="95"/>
    <x v="95"/>
    <x v="0"/>
    <x v="0"/>
    <x v="0"/>
  </r>
  <r>
    <x v="10"/>
    <x v="83"/>
    <x v="3"/>
    <x v="5"/>
    <x v="96"/>
    <x v="96"/>
    <x v="1"/>
    <x v="1"/>
    <x v="1"/>
  </r>
  <r>
    <x v="10"/>
    <x v="84"/>
    <x v="3"/>
    <x v="5"/>
    <x v="97"/>
    <x v="97"/>
    <x v="1"/>
    <x v="1"/>
    <x v="1"/>
  </r>
  <r>
    <x v="10"/>
    <x v="85"/>
    <x v="3"/>
    <x v="4"/>
    <x v="98"/>
    <x v="98"/>
    <x v="1"/>
    <x v="1"/>
    <x v="1"/>
  </r>
  <r>
    <x v="10"/>
    <x v="86"/>
    <x v="3"/>
    <x v="5"/>
    <x v="99"/>
    <x v="99"/>
    <x v="1"/>
    <x v="1"/>
    <x v="1"/>
  </r>
  <r>
    <x v="10"/>
    <x v="87"/>
    <x v="3"/>
    <x v="5"/>
    <x v="100"/>
    <x v="100"/>
    <x v="0"/>
    <x v="1"/>
    <x v="1"/>
  </r>
  <r>
    <x v="11"/>
    <x v="0"/>
    <x v="0"/>
    <x v="0"/>
    <x v="101"/>
    <x v="101"/>
    <x v="0"/>
    <x v="0"/>
    <x v="0"/>
  </r>
  <r>
    <x v="11"/>
    <x v="88"/>
    <x v="4"/>
    <x v="4"/>
    <x v="102"/>
    <x v="102"/>
    <x v="1"/>
    <x v="1"/>
    <x v="1"/>
  </r>
  <r>
    <x v="11"/>
    <x v="89"/>
    <x v="4"/>
    <x v="4"/>
    <x v="103"/>
    <x v="103"/>
    <x v="0"/>
    <x v="1"/>
    <x v="1"/>
  </r>
  <r>
    <x v="11"/>
    <x v="90"/>
    <x v="4"/>
    <x v="4"/>
    <x v="104"/>
    <x v="104"/>
    <x v="0"/>
    <x v="1"/>
    <x v="1"/>
  </r>
  <r>
    <x v="11"/>
    <x v="91"/>
    <x v="4"/>
    <x v="1"/>
    <x v="105"/>
    <x v="105"/>
    <x v="0"/>
    <x v="1"/>
    <x v="1"/>
  </r>
  <r>
    <x v="11"/>
    <x v="92"/>
    <x v="4"/>
    <x v="4"/>
    <x v="106"/>
    <x v="106"/>
    <x v="0"/>
    <x v="1"/>
    <x v="1"/>
  </r>
  <r>
    <x v="11"/>
    <x v="93"/>
    <x v="4"/>
    <x v="4"/>
    <x v="107"/>
    <x v="107"/>
    <x v="0"/>
    <x v="1"/>
    <x v="1"/>
  </r>
  <r>
    <x v="11"/>
    <x v="94"/>
    <x v="1"/>
    <x v="4"/>
    <x v="108"/>
    <x v="108"/>
    <x v="0"/>
    <x v="1"/>
    <x v="1"/>
  </r>
  <r>
    <x v="11"/>
    <x v="95"/>
    <x v="1"/>
    <x v="4"/>
    <x v="109"/>
    <x v="109"/>
    <x v="0"/>
    <x v="0"/>
    <x v="1"/>
  </r>
  <r>
    <x v="12"/>
    <x v="0"/>
    <x v="0"/>
    <x v="0"/>
    <x v="110"/>
    <x v="110"/>
    <x v="0"/>
    <x v="0"/>
    <x v="0"/>
  </r>
  <r>
    <x v="12"/>
    <x v="96"/>
    <x v="4"/>
    <x v="3"/>
    <x v="111"/>
    <x v="111"/>
    <x v="0"/>
    <x v="1"/>
    <x v="1"/>
  </r>
  <r>
    <x v="12"/>
    <x v="97"/>
    <x v="1"/>
    <x v="3"/>
    <x v="112"/>
    <x v="112"/>
    <x v="0"/>
    <x v="1"/>
    <x v="1"/>
  </r>
  <r>
    <x v="12"/>
    <x v="98"/>
    <x v="4"/>
    <x v="3"/>
    <x v="113"/>
    <x v="113"/>
    <x v="0"/>
    <x v="1"/>
    <x v="1"/>
  </r>
  <r>
    <x v="12"/>
    <x v="99"/>
    <x v="4"/>
    <x v="4"/>
    <x v="114"/>
    <x v="114"/>
    <x v="0"/>
    <x v="1"/>
    <x v="1"/>
  </r>
  <r>
    <x v="12"/>
    <x v="100"/>
    <x v="1"/>
    <x v="4"/>
    <x v="115"/>
    <x v="115"/>
    <x v="0"/>
    <x v="1"/>
    <x v="1"/>
  </r>
  <r>
    <x v="12"/>
    <x v="101"/>
    <x v="4"/>
    <x v="3"/>
    <x v="116"/>
    <x v="116"/>
    <x v="0"/>
    <x v="1"/>
    <x v="1"/>
  </r>
  <r>
    <x v="12"/>
    <x v="102"/>
    <x v="1"/>
    <x v="4"/>
    <x v="117"/>
    <x v="117"/>
    <x v="0"/>
    <x v="0"/>
    <x v="1"/>
  </r>
  <r>
    <x v="12"/>
    <x v="103"/>
    <x v="4"/>
    <x v="4"/>
    <x v="118"/>
    <x v="118"/>
    <x v="0"/>
    <x v="0"/>
    <x v="1"/>
  </r>
  <r>
    <x v="12"/>
    <x v="104"/>
    <x v="1"/>
    <x v="4"/>
    <x v="119"/>
    <x v="119"/>
    <x v="0"/>
    <x v="0"/>
    <x v="1"/>
  </r>
  <r>
    <x v="12"/>
    <x v="96"/>
    <x v="4"/>
    <x v="4"/>
    <x v="120"/>
    <x v="120"/>
    <x v="0"/>
    <x v="0"/>
    <x v="1"/>
  </r>
  <r>
    <x v="12"/>
    <x v="105"/>
    <x v="4"/>
    <x v="3"/>
    <x v="121"/>
    <x v="121"/>
    <x v="0"/>
    <x v="0"/>
    <x v="1"/>
  </r>
  <r>
    <x v="13"/>
    <x v="0"/>
    <x v="0"/>
    <x v="0"/>
    <x v="122"/>
    <x v="122"/>
    <x v="0"/>
    <x v="0"/>
    <x v="0"/>
  </r>
  <r>
    <x v="13"/>
    <x v="106"/>
    <x v="6"/>
    <x v="4"/>
    <x v="123"/>
    <x v="123"/>
    <x v="1"/>
    <x v="1"/>
    <x v="1"/>
  </r>
  <r>
    <x v="13"/>
    <x v="107"/>
    <x v="6"/>
    <x v="4"/>
    <x v="124"/>
    <x v="124"/>
    <x v="1"/>
    <x v="1"/>
    <x v="1"/>
  </r>
  <r>
    <x v="13"/>
    <x v="108"/>
    <x v="6"/>
    <x v="4"/>
    <x v="125"/>
    <x v="125"/>
    <x v="1"/>
    <x v="1"/>
    <x v="1"/>
  </r>
  <r>
    <x v="13"/>
    <x v="109"/>
    <x v="6"/>
    <x v="4"/>
    <x v="126"/>
    <x v="126"/>
    <x v="1"/>
    <x v="1"/>
    <x v="1"/>
  </r>
  <r>
    <x v="13"/>
    <x v="110"/>
    <x v="6"/>
    <x v="4"/>
    <x v="127"/>
    <x v="127"/>
    <x v="1"/>
    <x v="1"/>
    <x v="1"/>
  </r>
  <r>
    <x v="13"/>
    <x v="111"/>
    <x v="6"/>
    <x v="4"/>
    <x v="128"/>
    <x v="128"/>
    <x v="1"/>
    <x v="1"/>
    <x v="1"/>
  </r>
  <r>
    <x v="13"/>
    <x v="112"/>
    <x v="6"/>
    <x v="4"/>
    <x v="129"/>
    <x v="129"/>
    <x v="1"/>
    <x v="1"/>
    <x v="1"/>
  </r>
  <r>
    <x v="13"/>
    <x v="113"/>
    <x v="6"/>
    <x v="4"/>
    <x v="130"/>
    <x v="130"/>
    <x v="1"/>
    <x v="1"/>
    <x v="1"/>
  </r>
  <r>
    <x v="13"/>
    <x v="114"/>
    <x v="6"/>
    <x v="4"/>
    <x v="131"/>
    <x v="131"/>
    <x v="0"/>
    <x v="1"/>
    <x v="1"/>
  </r>
  <r>
    <x v="14"/>
    <x v="0"/>
    <x v="0"/>
    <x v="0"/>
    <x v="132"/>
    <x v="132"/>
    <x v="0"/>
    <x v="0"/>
    <x v="0"/>
  </r>
  <r>
    <x v="14"/>
    <x v="115"/>
    <x v="6"/>
    <x v="1"/>
    <x v="133"/>
    <x v="133"/>
    <x v="1"/>
    <x v="1"/>
    <x v="1"/>
  </r>
  <r>
    <x v="14"/>
    <x v="116"/>
    <x v="6"/>
    <x v="1"/>
    <x v="134"/>
    <x v="134"/>
    <x v="0"/>
    <x v="1"/>
    <x v="1"/>
  </r>
  <r>
    <x v="14"/>
    <x v="117"/>
    <x v="6"/>
    <x v="1"/>
    <x v="135"/>
    <x v="135"/>
    <x v="0"/>
    <x v="1"/>
    <x v="1"/>
  </r>
  <r>
    <x v="14"/>
    <x v="118"/>
    <x v="6"/>
    <x v="4"/>
    <x v="136"/>
    <x v="136"/>
    <x v="0"/>
    <x v="1"/>
    <x v="1"/>
  </r>
  <r>
    <x v="14"/>
    <x v="119"/>
    <x v="6"/>
    <x v="1"/>
    <x v="137"/>
    <x v="137"/>
    <x v="0"/>
    <x v="0"/>
    <x v="1"/>
  </r>
  <r>
    <x v="14"/>
    <x v="120"/>
    <x v="3"/>
    <x v="3"/>
    <x v="138"/>
    <x v="138"/>
    <x v="0"/>
    <x v="0"/>
    <x v="1"/>
  </r>
  <r>
    <x v="14"/>
    <x v="121"/>
    <x v="3"/>
    <x v="4"/>
    <x v="139"/>
    <x v="139"/>
    <x v="0"/>
    <x v="0"/>
    <x v="1"/>
  </r>
  <r>
    <x v="15"/>
    <x v="0"/>
    <x v="0"/>
    <x v="0"/>
    <x v="140"/>
    <x v="140"/>
    <x v="0"/>
    <x v="0"/>
    <x v="0"/>
  </r>
  <r>
    <x v="15"/>
    <x v="122"/>
    <x v="2"/>
    <x v="4"/>
    <x v="141"/>
    <x v="141"/>
    <x v="0"/>
    <x v="1"/>
    <x v="1"/>
  </r>
  <r>
    <x v="15"/>
    <x v="123"/>
    <x v="2"/>
    <x v="4"/>
    <x v="142"/>
    <x v="142"/>
    <x v="0"/>
    <x v="1"/>
    <x v="1"/>
  </r>
  <r>
    <x v="15"/>
    <x v="124"/>
    <x v="2"/>
    <x v="4"/>
    <x v="143"/>
    <x v="143"/>
    <x v="0"/>
    <x v="1"/>
    <x v="1"/>
  </r>
  <r>
    <x v="15"/>
    <x v="125"/>
    <x v="2"/>
    <x v="4"/>
    <x v="144"/>
    <x v="144"/>
    <x v="0"/>
    <x v="1"/>
    <x v="1"/>
  </r>
  <r>
    <x v="15"/>
    <x v="126"/>
    <x v="2"/>
    <x v="4"/>
    <x v="145"/>
    <x v="145"/>
    <x v="0"/>
    <x v="1"/>
    <x v="1"/>
  </r>
  <r>
    <x v="15"/>
    <x v="127"/>
    <x v="2"/>
    <x v="4"/>
    <x v="146"/>
    <x v="146"/>
    <x v="0"/>
    <x v="1"/>
    <x v="1"/>
  </r>
  <r>
    <x v="15"/>
    <x v="128"/>
    <x v="2"/>
    <x v="4"/>
    <x v="147"/>
    <x v="147"/>
    <x v="0"/>
    <x v="1"/>
    <x v="1"/>
  </r>
  <r>
    <x v="15"/>
    <x v="129"/>
    <x v="2"/>
    <x v="4"/>
    <x v="148"/>
    <x v="148"/>
    <x v="0"/>
    <x v="1"/>
    <x v="1"/>
  </r>
  <r>
    <x v="15"/>
    <x v="130"/>
    <x v="2"/>
    <x v="4"/>
    <x v="149"/>
    <x v="149"/>
    <x v="0"/>
    <x v="1"/>
    <x v="1"/>
  </r>
  <r>
    <x v="15"/>
    <x v="122"/>
    <x v="2"/>
    <x v="4"/>
    <x v="150"/>
    <x v="150"/>
    <x v="0"/>
    <x v="1"/>
    <x v="1"/>
  </r>
  <r>
    <x v="15"/>
    <x v="131"/>
    <x v="2"/>
    <x v="4"/>
    <x v="151"/>
    <x v="151"/>
    <x v="0"/>
    <x v="1"/>
    <x v="1"/>
  </r>
  <r>
    <x v="15"/>
    <x v="132"/>
    <x v="2"/>
    <x v="4"/>
    <x v="152"/>
    <x v="152"/>
    <x v="0"/>
    <x v="0"/>
    <x v="1"/>
  </r>
  <r>
    <x v="15"/>
    <x v="133"/>
    <x v="2"/>
    <x v="4"/>
    <x v="153"/>
    <x v="153"/>
    <x v="0"/>
    <x v="0"/>
    <x v="1"/>
  </r>
  <r>
    <x v="15"/>
    <x v="134"/>
    <x v="2"/>
    <x v="4"/>
    <x v="154"/>
    <x v="154"/>
    <x v="0"/>
    <x v="0"/>
    <x v="1"/>
  </r>
  <r>
    <x v="16"/>
    <x v="0"/>
    <x v="0"/>
    <x v="0"/>
    <x v="155"/>
    <x v="155"/>
    <x v="0"/>
    <x v="0"/>
    <x v="0"/>
  </r>
  <r>
    <x v="16"/>
    <x v="135"/>
    <x v="6"/>
    <x v="2"/>
    <x v="156"/>
    <x v="156"/>
    <x v="1"/>
    <x v="1"/>
    <x v="1"/>
  </r>
  <r>
    <x v="16"/>
    <x v="136"/>
    <x v="6"/>
    <x v="2"/>
    <x v="157"/>
    <x v="157"/>
    <x v="1"/>
    <x v="1"/>
    <x v="1"/>
  </r>
  <r>
    <x v="16"/>
    <x v="137"/>
    <x v="6"/>
    <x v="2"/>
    <x v="158"/>
    <x v="158"/>
    <x v="1"/>
    <x v="1"/>
    <x v="1"/>
  </r>
  <r>
    <x v="16"/>
    <x v="138"/>
    <x v="6"/>
    <x v="2"/>
    <x v="159"/>
    <x v="159"/>
    <x v="0"/>
    <x v="1"/>
    <x v="1"/>
  </r>
  <r>
    <x v="16"/>
    <x v="139"/>
    <x v="6"/>
    <x v="2"/>
    <x v="160"/>
    <x v="160"/>
    <x v="0"/>
    <x v="1"/>
    <x v="1"/>
  </r>
  <r>
    <x v="16"/>
    <x v="140"/>
    <x v="6"/>
    <x v="2"/>
    <x v="161"/>
    <x v="161"/>
    <x v="0"/>
    <x v="1"/>
    <x v="1"/>
  </r>
  <r>
    <x v="16"/>
    <x v="141"/>
    <x v="6"/>
    <x v="5"/>
    <x v="162"/>
    <x v="162"/>
    <x v="0"/>
    <x v="1"/>
    <x v="1"/>
  </r>
  <r>
    <x v="16"/>
    <x v="142"/>
    <x v="6"/>
    <x v="5"/>
    <x v="163"/>
    <x v="163"/>
    <x v="0"/>
    <x v="1"/>
    <x v="1"/>
  </r>
  <r>
    <x v="16"/>
    <x v="143"/>
    <x v="6"/>
    <x v="5"/>
    <x v="164"/>
    <x v="164"/>
    <x v="0"/>
    <x v="0"/>
    <x v="1"/>
  </r>
  <r>
    <x v="17"/>
    <x v="0"/>
    <x v="0"/>
    <x v="0"/>
    <x v="165"/>
    <x v="165"/>
    <x v="0"/>
    <x v="0"/>
    <x v="0"/>
  </r>
  <r>
    <x v="17"/>
    <x v="144"/>
    <x v="6"/>
    <x v="1"/>
    <x v="166"/>
    <x v="166"/>
    <x v="0"/>
    <x v="1"/>
    <x v="1"/>
  </r>
  <r>
    <x v="17"/>
    <x v="145"/>
    <x v="4"/>
    <x v="1"/>
    <x v="167"/>
    <x v="167"/>
    <x v="0"/>
    <x v="1"/>
    <x v="1"/>
  </r>
  <r>
    <x v="17"/>
    <x v="146"/>
    <x v="4"/>
    <x v="4"/>
    <x v="168"/>
    <x v="168"/>
    <x v="0"/>
    <x v="1"/>
    <x v="1"/>
  </r>
  <r>
    <x v="17"/>
    <x v="147"/>
    <x v="4"/>
    <x v="4"/>
    <x v="169"/>
    <x v="169"/>
    <x v="0"/>
    <x v="0"/>
    <x v="1"/>
  </r>
  <r>
    <x v="17"/>
    <x v="148"/>
    <x v="6"/>
    <x v="1"/>
    <x v="170"/>
    <x v="170"/>
    <x v="0"/>
    <x v="0"/>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1">
  <r>
    <x v="0"/>
    <x v="0"/>
    <x v="0"/>
    <s v="High Impact BCS_x000a_Medium Impact BCS_x000a_Low Impact BCS"/>
    <s v="Each responsible Entity shall implement a process that considers each of the following assets for purposes of parts 1.1 through 1.3:  i. Control Centers and backup Control Centers;  ii.Transmission stations and substation;  iii. Generation resources;  iv. Systems and facilities critical to system restoration, including Blackstart Resources and Cranking Paths and initial Switching reqiurements;  v. Special Protection Systems that support the reliable operation of the BES;  vi. For Distribution Providers, Protection Systems specified in Applicability section 4.2.1"/>
    <s v="Acceptable Evidence includes, but is not limited to, dated electronic or physical lists required by Requirement R1, and Parts 1.1 and 1.2"/>
    <m/>
    <s v="x"/>
    <m/>
    <m/>
    <m/>
    <m/>
    <s v="x"/>
    <s v="x"/>
    <s v="x"/>
    <s v="x"/>
    <m/>
    <m/>
    <m/>
    <m/>
    <m/>
    <s v="x"/>
  </r>
  <r>
    <x v="0"/>
    <x v="0"/>
    <x v="1"/>
    <s v="High Impact BCS"/>
    <s v="Identify each of the high impact BES Cyber Systems according to Attachment 1, Section 1, if any, at each asset"/>
    <s v="Acceptable Evidence includes, but is not limited to, dated electronic or physical lists required by Requirement R1, and Parts 1.1 and 1.2"/>
    <m/>
    <s v="x"/>
    <m/>
    <m/>
    <m/>
    <m/>
    <m/>
    <m/>
    <m/>
    <m/>
    <m/>
    <m/>
    <m/>
    <m/>
    <m/>
    <m/>
  </r>
  <r>
    <x v="0"/>
    <x v="0"/>
    <x v="2"/>
    <s v="Medium Impact BCS"/>
    <s v="Identify each of the medium impact BES Cyber Systems according to Attachment 1, Section 2, if any, at each asset"/>
    <s v="Acceptable Evidence includes, but is not limited to, dated electronic or physical lists required by Requirement R1, and Parts 1.1 and 1.2"/>
    <m/>
    <m/>
    <m/>
    <m/>
    <m/>
    <m/>
    <s v="x"/>
    <s v="x"/>
    <s v="x"/>
    <s v="x"/>
    <m/>
    <m/>
    <m/>
    <m/>
    <m/>
    <m/>
  </r>
  <r>
    <x v="0"/>
    <x v="0"/>
    <x v="3"/>
    <s v="Low Impact BCS"/>
    <s v="Identify each asset that contains a low impact BES Cyber System according to Attachment 1, section 3, if any (a discrete list of low impact BES Cyber Systems is not required)"/>
    <s v="Acceptable Evidence includes, but is not limited to, dated electronic or physical lists required by Requirement R1, and Parts 1.1 and 1.2"/>
    <m/>
    <m/>
    <m/>
    <m/>
    <m/>
    <m/>
    <m/>
    <m/>
    <m/>
    <m/>
    <m/>
    <m/>
    <m/>
    <m/>
    <m/>
    <s v="x"/>
  </r>
  <r>
    <x v="0"/>
    <x v="0"/>
    <x v="4"/>
    <s v="High Impact BCS_x000a_Medium Impact BCS_x000a_Low Impact BCS"/>
    <s v="The Responsible Entity Shall: "/>
    <s v="Acceptable Evidence includes, but is not limited to, electronic or physical dated records to demonstrate that the Responsible Entity has reviewed and updated, where necessary, the identifications required in R1 and its parts, and has ad its CIP Senior Manager or delegate approve the identifications required in R1 and it parts at least once every 15 calendar months, even if it has none identified in R1 and its parts, as required by R2"/>
    <m/>
    <s v="x"/>
    <m/>
    <m/>
    <m/>
    <m/>
    <s v="x"/>
    <s v="x"/>
    <s v="x"/>
    <m/>
    <m/>
    <m/>
    <m/>
    <m/>
    <m/>
    <s v="x"/>
  </r>
  <r>
    <x v="0"/>
    <x v="0"/>
    <x v="5"/>
    <s v="High Impact BCS_x000a_Medium Impact BCS_x000a_Low Impact BCS"/>
    <s v="Review the identification in Requirements R1 and its parts (and update them if there are changes identified) at least once every 15 calendar months, even if it has no identified items in Requirement R1"/>
    <s v="Acceptable Evidence includes, but is not limited to, electronic or physical dated records to demonstrate that the Responsible Entity has reviewed and updated, where necessary, the identifications required in R1 and its parts, and has ad its CIP Senior Manager or delegate approve the identifications required in R1 and it parts at least once every 15 calendar months, even if it has none identified in R1 and its parts, as required by R3"/>
    <s v="15 Calendar Months"/>
    <s v="x"/>
    <m/>
    <m/>
    <m/>
    <m/>
    <s v="x"/>
    <s v="x"/>
    <s v="x"/>
    <s v="x"/>
    <m/>
    <m/>
    <m/>
    <m/>
    <m/>
    <s v="x"/>
  </r>
  <r>
    <x v="0"/>
    <x v="0"/>
    <x v="6"/>
    <s v="High Impact BCS_x000a_Medium Impact BCS_x000a_Low Impact BCS"/>
    <s v="Have its CIP Senior Manager or delegate approve the identifications required by Requirement R1 at least once every 15 calendar months, even if it has no identified items in Requirement R1"/>
    <s v="Acceptable Evidence includes, but is not limited to, electronic or physical dated records to demonstrate that the Responsible Entity has reviewed and updated, where necessary, the identifications required in R1 and its parts, and has ad its CIP Senior Manager or delegate approve the identifications required in R1 and it parts at least once every 15 calendar months, even if it has none identified in R1 and its parts, as required by R4"/>
    <s v="15 Calendar Months"/>
    <s v="x"/>
    <m/>
    <m/>
    <m/>
    <m/>
    <s v="x"/>
    <s v="x"/>
    <s v="x"/>
    <s v="x"/>
    <m/>
    <m/>
    <m/>
    <m/>
    <m/>
    <s v="x"/>
  </r>
  <r>
    <x v="1"/>
    <x v="1"/>
    <x v="0"/>
    <s v="High Impact BCS_x000a_Medium Impact BCS"/>
    <s v="Each Responsible Entity shall review and obtain CIP Senior Manager approval at least once every 15 calendar months for one or more documented cyber security policies that collectively address the following topics: "/>
    <s v="Examples of evidence may include, but are not limited to, policy documents; revision history, records of review, or workflow evidence from a document management system that indicate review of each cyber security policy at least once every 15 calendar months; and documented approval by the CIP Senior Manager for each cyber security policy"/>
    <s v="15 Calendar Months"/>
    <s v="x"/>
    <m/>
    <m/>
    <m/>
    <m/>
    <s v="x"/>
    <s v="x"/>
    <s v="x"/>
    <s v="x"/>
    <m/>
    <m/>
    <m/>
    <m/>
    <m/>
    <m/>
  </r>
  <r>
    <x v="1"/>
    <x v="1"/>
    <x v="1"/>
    <s v="High Impact BCS_x000a_Medium Impact BCS"/>
    <s v="For its high impact and medium impact BES Cyber Systems if any: "/>
    <s v="Examples of evidence may include, but are not limited to, policy documents; revision history, records of review, or workflow evidence from a document management system that indicate review of each cyber security policy at least once every 15 calendar months; and documented approval by the CIP Senior Manager for each cyber security policy"/>
    <s v="15 Calendar Months"/>
    <s v="x"/>
    <m/>
    <m/>
    <m/>
    <m/>
    <s v="x"/>
    <s v="x"/>
    <s v="x"/>
    <s v="x"/>
    <m/>
    <m/>
    <m/>
    <m/>
    <m/>
    <m/>
  </r>
  <r>
    <x v="1"/>
    <x v="1"/>
    <x v="7"/>
    <s v="High Impact BCS_x000a_Medium Impact BCS"/>
    <s v="Personnel and training (CIP-004);_x000a_"/>
    <s v="Examples of evidence may include, but are not limited to, policy documents; revision history, records of review, or workflow evidence from a document management system that indicate review of each cyber security policy at least once every 15 calendar months; and documented approval by the CIP Senior Manager for each cyber security policy"/>
    <s v="15 Calendar Months"/>
    <s v="x"/>
    <m/>
    <m/>
    <m/>
    <m/>
    <s v="x"/>
    <s v="x"/>
    <s v="x"/>
    <s v="x"/>
    <m/>
    <m/>
    <m/>
    <m/>
    <m/>
    <m/>
  </r>
  <r>
    <x v="1"/>
    <x v="1"/>
    <x v="8"/>
    <s v="High Impact BCS_x000a_Medium Impact BCS"/>
    <s v="Electronic Security Perimeters (CIP-005) including Interactive Remote Access;_x000a_"/>
    <s v="Examples of evidence may include, but are not limited to, policy documents; revision history, records of review, or workflow evidence from a document management system that indicate review of each cyber security policy at least once every 15 calendar months; and documented approval by the CIP Senior Manager for each cyber security policy"/>
    <s v="15 Calendar Months"/>
    <s v="x"/>
    <m/>
    <m/>
    <m/>
    <m/>
    <s v="x"/>
    <s v="x"/>
    <s v="x"/>
    <s v="x"/>
    <m/>
    <m/>
    <m/>
    <m/>
    <m/>
    <m/>
  </r>
  <r>
    <x v="1"/>
    <x v="1"/>
    <x v="9"/>
    <s v="High Impact BCS_x000a_Medium Impact BCS"/>
    <s v="Physical security of BES Cyber Systems (CIP-006);_x000a_"/>
    <s v="Examples of evidence may include, but are not limited to, policy documents; revision history, records of review, or workflow evidence from a document management system that indicate review of each cyber security policy at least once every 15 calendar months; and documented approval by the CIP Senior Manager for each cyber security policy"/>
    <s v="15 Calendar Months"/>
    <s v="x"/>
    <m/>
    <m/>
    <m/>
    <m/>
    <s v="x"/>
    <s v="x"/>
    <s v="x"/>
    <s v="x"/>
    <m/>
    <m/>
    <m/>
    <m/>
    <m/>
    <m/>
  </r>
  <r>
    <x v="1"/>
    <x v="1"/>
    <x v="10"/>
    <s v="High Impact BCS_x000a_Medium Impact BCS"/>
    <s v="System security management (CIP-007);_x000a_"/>
    <s v="Examples of evidence may include, but are not limited to, policy documents; revision history, records of review, or workflow evidence from a document management system that indicate review of each cyber security policy at least once every 15 calendar months; and documented approval by the CIP Senior Manager for each cyber security policy"/>
    <s v="15 Calendar Months"/>
    <s v="x"/>
    <m/>
    <m/>
    <m/>
    <m/>
    <s v="x"/>
    <s v="x"/>
    <s v="x"/>
    <s v="x"/>
    <m/>
    <m/>
    <m/>
    <m/>
    <m/>
    <m/>
  </r>
  <r>
    <x v="1"/>
    <x v="1"/>
    <x v="11"/>
    <s v="High Impact BCS_x000a_Medium Impact BCS"/>
    <s v="Incident reporting and response planning (CIP-008);_x000a_"/>
    <s v="Examples of evidence may include, but are not limited to, policy documents; revision history, records of review, or workflow evidence from a document management system that indicate review of each cyber security policy at least once every 15 calendar months; and documented approval by the CIP Senior Manager for each cyber security policy"/>
    <s v="15 Calendar Months"/>
    <s v="x"/>
    <m/>
    <m/>
    <m/>
    <m/>
    <s v="x"/>
    <s v="x"/>
    <s v="x"/>
    <s v="x"/>
    <m/>
    <m/>
    <m/>
    <m/>
    <m/>
    <m/>
  </r>
  <r>
    <x v="1"/>
    <x v="1"/>
    <x v="12"/>
    <s v="High Impact BCS_x000a_Medium Impact BCS"/>
    <s v="Recovery plans for BES Cyber Systems (CIP-009);_x000a_"/>
    <s v="Examples of evidence may include, but are not limited to, policy documents; revision history, records of review, or workflow evidence from a document management system that indicate review of each cyber security policy at least once every 15 calendar months; and documented approval by the CIP Senior Manager for each cyber security policy"/>
    <s v="15 Calendar Months"/>
    <s v="x"/>
    <m/>
    <m/>
    <m/>
    <m/>
    <s v="x"/>
    <s v="x"/>
    <s v="x"/>
    <s v="x"/>
    <m/>
    <m/>
    <m/>
    <m/>
    <m/>
    <m/>
  </r>
  <r>
    <x v="1"/>
    <x v="1"/>
    <x v="13"/>
    <s v="High Impact BCS_x000a_Medium Impact BCS"/>
    <s v="Configuration change management and vulnerability assessments (CIP010);_x000a_"/>
    <s v="Examples of evidence may include, but are not limited to, policy documents; revision history, records of review, or workflow evidence from a document management system that indicate review of each cyber security policy at least once every 15 calendar months; and documented approval by the CIP Senior Manager for each cyber security policy"/>
    <s v="15 Calendar Months"/>
    <s v="x"/>
    <m/>
    <m/>
    <m/>
    <m/>
    <s v="x"/>
    <s v="x"/>
    <s v="x"/>
    <s v="x"/>
    <m/>
    <m/>
    <m/>
    <m/>
    <m/>
    <m/>
  </r>
  <r>
    <x v="1"/>
    <x v="1"/>
    <x v="14"/>
    <s v="High Impact BCS_x000a_Medium Impact BCS"/>
    <s v="Information protection (CIP-011); and_x000a_"/>
    <s v="Examples of evidence may include, but are not limited to, policy documents; revision history, records of review, or workflow evidence from a document management system that indicate review of each cyber security policy at least once every 15 calendar months; and documented approval by the CIP Senior Manager for each cyber security policy"/>
    <s v="15 Calendar Months"/>
    <s v="x"/>
    <m/>
    <m/>
    <m/>
    <m/>
    <s v="x"/>
    <s v="x"/>
    <s v="x"/>
    <s v="x"/>
    <m/>
    <m/>
    <m/>
    <m/>
    <m/>
    <m/>
  </r>
  <r>
    <x v="1"/>
    <x v="1"/>
    <x v="15"/>
    <s v="High Impact BCS_x000a_Medium Impact BCS"/>
    <s v="Declaring and responding to CIP Exceptional Circumstances."/>
    <s v="Examples of evidence may include, but are not limited to, policy documents; revision history, records of review, or workflow evidence from a document management system that indicate review of each cyber security policy at least once every 15 calendar months; and documented approval by the CIP Senior Manager for each cyber security policy"/>
    <s v="15 Calendar Months"/>
    <s v="x"/>
    <m/>
    <m/>
    <m/>
    <m/>
    <s v="x"/>
    <s v="x"/>
    <s v="x"/>
    <s v="x"/>
    <m/>
    <m/>
    <m/>
    <m/>
    <m/>
    <m/>
  </r>
  <r>
    <x v="1"/>
    <x v="1"/>
    <x v="2"/>
    <s v="Low Impact BCS"/>
    <s v="For its assets identified in CIP-002 containing low impact BES Cyber Systems, if any:"/>
    <s v="Examples of evidence may include, but are not limited to, policy documents; revision history, records of review, or workflow evidence from a document management system that indicate review of each cyber security policy at least once every 15 calendar months; and documented approval by the CIP Senior Manager for each cyber security policy"/>
    <s v="15 Calendar Months"/>
    <m/>
    <m/>
    <m/>
    <m/>
    <m/>
    <m/>
    <m/>
    <m/>
    <m/>
    <m/>
    <m/>
    <m/>
    <m/>
    <m/>
    <s v="x"/>
  </r>
  <r>
    <x v="1"/>
    <x v="1"/>
    <x v="16"/>
    <s v="Low Impact BCS"/>
    <s v="Cyber security awareness;_x000a_"/>
    <s v="Examples of evidence may include, but are not limited to, policy documents; revision history, records of review, or workflow evidence from a document management system that indicate review of each cyber security policy at least once every 15 calendar months; and documented approval by the CIP Senior Manager for each cyber security policy"/>
    <s v="15 Calendar Months"/>
    <m/>
    <m/>
    <m/>
    <m/>
    <m/>
    <m/>
    <m/>
    <m/>
    <m/>
    <m/>
    <m/>
    <m/>
    <m/>
    <m/>
    <s v="x"/>
  </r>
  <r>
    <x v="1"/>
    <x v="1"/>
    <x v="17"/>
    <s v="Low Impact BCS"/>
    <s v="Physical security controls;_x000a_"/>
    <s v="Examples of evidence may include, but are not limited to, policy documents; revision history, records of review, or workflow evidence from a document management system that indicate review of each cyber security policy at least once every 15 calendar months; and documented approval by the CIP Senior Manager for each cyber security policy"/>
    <s v="15 Calendar Months"/>
    <m/>
    <m/>
    <m/>
    <m/>
    <m/>
    <m/>
    <m/>
    <m/>
    <m/>
    <m/>
    <m/>
    <m/>
    <m/>
    <m/>
    <s v="x"/>
  </r>
  <r>
    <x v="1"/>
    <x v="1"/>
    <x v="18"/>
    <s v="Low Impact BCS"/>
    <s v="Electronic access controls;_x000a_"/>
    <s v="Examples of evidence may include, but are not limited to, policy documents; revision history, records of review, or workflow evidence from a document management system that indicate review of each cyber security policy at least once every 15 calendar months; and documented approval by the CIP Senior Manager for each cyber security policy"/>
    <s v="15 Calendar Months"/>
    <m/>
    <m/>
    <m/>
    <m/>
    <m/>
    <m/>
    <m/>
    <m/>
    <m/>
    <m/>
    <m/>
    <m/>
    <m/>
    <m/>
    <s v="x"/>
  </r>
  <r>
    <x v="1"/>
    <x v="1"/>
    <x v="19"/>
    <s v="Low Impact BCS"/>
    <s v="Cyber Security Incident response;_x000a_"/>
    <s v="Examples of evidence may include, but are not limited to, policy documents; revision history, records of review, or workflow evidence from a document management system that indicate review of each cyber security policy at least once every 15 calendar months; and documented approval by the CIP Senior Manager for each cyber security policy"/>
    <s v="15 Calendar Months"/>
    <m/>
    <m/>
    <m/>
    <m/>
    <m/>
    <m/>
    <m/>
    <m/>
    <m/>
    <m/>
    <m/>
    <m/>
    <m/>
    <m/>
    <s v="x"/>
  </r>
  <r>
    <x v="1"/>
    <x v="1"/>
    <x v="20"/>
    <s v="Low Impact BCS"/>
    <s v="Transient Cyber Assets and Removable Media malicious code risk mitigation; and_x000a_"/>
    <s v="Examples of evidence may include, but are not limited to, policy documents; revision history, records of review, or workflow evidence from a document management system that indicate review of each cyber security policy at least once every 15 calendar months; and documented approval by the CIP Senior Manager for each cyber security policy"/>
    <s v="15 Calendar Months"/>
    <m/>
    <m/>
    <m/>
    <m/>
    <m/>
    <m/>
    <m/>
    <m/>
    <m/>
    <m/>
    <m/>
    <m/>
    <m/>
    <m/>
    <s v="x"/>
  </r>
  <r>
    <x v="1"/>
    <x v="1"/>
    <x v="21"/>
    <s v="Low Impact BCS"/>
    <s v="Declaring and responding to CIP Exceptional Circumstances."/>
    <s v="Examples of evidence may include, but are not limited to, policy documents; revision history, records of review, or workflow evidence from a document management system that indicate review of each cyber security policy at least once every 15 calendar months; and documented approval by the CIP Senior Manager for each cyber security policy"/>
    <s v="15 Calendar Months"/>
    <m/>
    <m/>
    <m/>
    <m/>
    <m/>
    <m/>
    <m/>
    <m/>
    <m/>
    <m/>
    <m/>
    <m/>
    <m/>
    <m/>
    <s v="x"/>
  </r>
  <r>
    <x v="1"/>
    <x v="1"/>
    <x v="4"/>
    <s v="Low Impact BCS"/>
    <s v="Each Responsible Entity with at least one asset identified in CIP-002 containing low impact BES Cyber Systems shall implement one or more documented cyber security plan(s) for its low impact BES Cyber Systems that include the sections in Attachment 1"/>
    <s v="Evidence shall include each of the documented cyber security plan(s) that collectively include each of the sections in Attachment 1 and additional evidence to demonstrate implementation of the cyber security plan(s). Additional examples of evidence per section are located in Attachment 2"/>
    <m/>
    <m/>
    <m/>
    <m/>
    <m/>
    <m/>
    <m/>
    <m/>
    <m/>
    <m/>
    <m/>
    <m/>
    <m/>
    <m/>
    <m/>
    <s v="x"/>
  </r>
  <r>
    <x v="1"/>
    <x v="1"/>
    <x v="22"/>
    <s v="High Impact BCS_x000a_Medium Impact BCS_x000a_Low Impact BCS"/>
    <s v="Each Responsible Entity shall identify a CIP Senior Manager by name and document any change within 30 calendar days of the change"/>
    <s v="An example of evidence may include, but is not limited to, a dated and approved document from a high level official designating the name of the individual identified as the CIP Senior Manager"/>
    <s v="30 Calendar Days"/>
    <s v="x"/>
    <m/>
    <m/>
    <m/>
    <m/>
    <s v="x"/>
    <s v="x"/>
    <s v="x"/>
    <s v="x"/>
    <m/>
    <m/>
    <m/>
    <m/>
    <m/>
    <s v="x"/>
  </r>
  <r>
    <x v="2"/>
    <x v="1"/>
    <x v="23"/>
    <s v="High Impact BCS_x000a_Medium Impact BCS_x000a_Low Impact BCS"/>
    <s v="The Responsible Entity shall implement a documented process to delegate authority, unless no delegations are used. Where allowed by the CIP Standards, the CIP Senior Manager may delegate authority for specific actions to a delegate or delegates. These delegations shall be documented, including the name or title of the delegate, the specific actions delegated, and the date of the delegation; approved by the CIP Senior Manager; and updated within 30 days of any change to the delegation. Delegation changes do not need to be reinstated with a change to the delegator"/>
    <s v="An example of evidence may include, but is not limited to, a dated document, approved by the CIP Senior Manager, listing individuals (by name or title) who are delegated the authority to approve or authorize specifically identified items"/>
    <s v="30 Days"/>
    <s v="x"/>
    <m/>
    <m/>
    <m/>
    <m/>
    <s v="x"/>
    <s v="x"/>
    <s v="x"/>
    <s v="x"/>
    <m/>
    <m/>
    <m/>
    <m/>
    <m/>
    <s v="x"/>
  </r>
  <r>
    <x v="3"/>
    <x v="2"/>
    <x v="0"/>
    <s v="High Impact BCS_x000a_Medium Impact BCS"/>
    <s v="Each Responsible Entity shall implement one or more documented processes that collectively include each of the applicable requirement parts:"/>
    <s v="An example of evidence may include, but is not limited to, documentation that the quarterly reinforcement has been provided. Examples of evidence of reinforcement may include, but are not limited to, dated copies of information used to reinforce security awareness, as well as evidence of distribution, such as: _x000a_• direct communications (for example, e-mails, memos, computer-based training); or _x000a_• indirect communications (for example, posters, intranet, or brochures); or management support and reinforcement (for example, presentations or meetings)."/>
    <m/>
    <s v="x"/>
    <m/>
    <m/>
    <m/>
    <m/>
    <s v="x"/>
    <s v="x"/>
    <s v="x"/>
    <m/>
    <m/>
    <m/>
    <m/>
    <m/>
    <m/>
    <m/>
  </r>
  <r>
    <x v="3"/>
    <x v="2"/>
    <x v="1"/>
    <s v="High Impact BCS_x000a_Medium Impact BCS"/>
    <s v="For High and Medium impact BES Cyber Systems: Security awareness that, at least once each calendar quarter, reinforces cyber security practices (which may include associated physical security practices) for the Responsible Entity’s personnel who have authorized electronic or authorized unescorted physical access_x000a_to BES Cyber Systems"/>
    <s v="An example of evidence may include, but is not limited to, documentation that the quarterly reinforcement has been provided. Examples of evidence of reinforcement may include, but are not limited to, dated copies of information used to reinforce security awareness, as well as evidence of distribution, such as: _x000a_• direct communications (for example, e-mails, memos, computer-based training); or _x000a_• indirect communications (for example, posters, intranet, or brochures); or management support and reinforcement (for example, presentations or meetings)."/>
    <s v="Calendar Quarter"/>
    <s v="x"/>
    <m/>
    <m/>
    <m/>
    <m/>
    <s v="x"/>
    <s v="x"/>
    <s v="x"/>
    <s v="x"/>
    <m/>
    <m/>
    <m/>
    <m/>
    <m/>
    <m/>
  </r>
  <r>
    <x v="3"/>
    <x v="2"/>
    <x v="4"/>
    <s v="• High Impact BES Cyber Systems and their associated: EACMS and PACS_x000a_• Medium Impact BES Cyber Systems with External Routable Connectivity and their associated: EACMS and PACS"/>
    <s v=" Each Responsible Entity shall implement one or more cyber security training program(s) appropriate to individual roles, functions, or responsibilities that collectively includes each of the applicable requirement parts:"/>
    <s v="Evidence must include the training program that includes each of the applicable requirement parts"/>
    <m/>
    <m/>
    <m/>
    <m/>
    <m/>
    <m/>
    <s v="x"/>
    <m/>
    <s v="x"/>
    <m/>
    <m/>
    <s v="x"/>
    <s v="x"/>
    <m/>
    <m/>
    <m/>
  </r>
  <r>
    <x v="3"/>
    <x v="2"/>
    <x v="5"/>
    <s v="• High Impact BES Cyber Systems and their associated: EACMS and PACS_x000a_• Medium Impact BES Cyber Systems with External Routable Connectivity and their associated: EACMS and PACS"/>
    <s v="Training content on: "/>
    <s v="Examples of evidence may include, but are not limited to, training material such as power point presentations, instructor notes, student notes, handouts, or other training materials."/>
    <m/>
    <s v="x"/>
    <s v="x"/>
    <s v="x"/>
    <m/>
    <m/>
    <s v="x"/>
    <m/>
    <s v="x"/>
    <m/>
    <m/>
    <s v="x"/>
    <s v="x"/>
    <m/>
    <m/>
    <m/>
  </r>
  <r>
    <x v="3"/>
    <x v="2"/>
    <x v="24"/>
    <s v="• High Impact BES Cyber Systems and their associated: EACMS and PACS_x000a_• Medium Impact BES Cyber Systems with External Routable Connectivity and their associated: EACMS and PACS"/>
    <s v="Cyber security policies;"/>
    <s v="Examples of evidence may include, but are not limited to, training material such as power point presentations, instructor notes, student notes, handouts, or other training materials."/>
    <m/>
    <s v="x"/>
    <s v="x"/>
    <s v="x"/>
    <m/>
    <m/>
    <s v="x"/>
    <m/>
    <s v="x"/>
    <m/>
    <m/>
    <s v="x"/>
    <s v="x"/>
    <m/>
    <m/>
    <m/>
  </r>
  <r>
    <x v="3"/>
    <x v="2"/>
    <x v="25"/>
    <s v="• High Impact BES Cyber Systems and their associated: EACMS and PACS_x000a_• Medium Impact BES Cyber Systems with External Routable Connectivity and their associated: EACMS and PACS"/>
    <s v="Physical access controls;"/>
    <s v="Examples of evidence may include, but are not limited to, training material such as power point presentations, instructor notes, student notes, handouts, or other training materials."/>
    <m/>
    <s v="x"/>
    <s v="x"/>
    <s v="x"/>
    <m/>
    <m/>
    <s v="x"/>
    <m/>
    <s v="x"/>
    <m/>
    <m/>
    <s v="x"/>
    <s v="x"/>
    <m/>
    <m/>
    <m/>
  </r>
  <r>
    <x v="3"/>
    <x v="2"/>
    <x v="26"/>
    <s v="• High Impact BES Cyber Systems and their associated: EACMS and PACS_x000a_• Medium Impact BES Cyber Systems with External Routable Connectivity and their associated: EACMS and PACS"/>
    <s v="Electronic access controls;"/>
    <s v="Examples of evidence may include, but are not limited to, training material such as power point presentations, instructor notes, student notes, handouts, or other training materials."/>
    <m/>
    <s v="x"/>
    <s v="x"/>
    <s v="x"/>
    <m/>
    <m/>
    <s v="x"/>
    <m/>
    <s v="x"/>
    <m/>
    <m/>
    <s v="x"/>
    <s v="x"/>
    <m/>
    <m/>
    <m/>
  </r>
  <r>
    <x v="3"/>
    <x v="2"/>
    <x v="27"/>
    <s v="• High Impact BES Cyber Systems and their associated: EACMS and PACS_x000a_• Medium Impact BES Cyber Systems with External Routable Connectivity and their associated: EACMS and PACS"/>
    <s v="The visitor control programs"/>
    <s v="Examples of evidence may include, but are not limited to, training material such as power point presentations, instructor notes, student notes, handouts, or other training materials."/>
    <m/>
    <s v="x"/>
    <s v="x"/>
    <s v="x"/>
    <m/>
    <m/>
    <s v="x"/>
    <m/>
    <s v="x"/>
    <m/>
    <m/>
    <s v="x"/>
    <s v="x"/>
    <m/>
    <m/>
    <m/>
  </r>
  <r>
    <x v="3"/>
    <x v="2"/>
    <x v="28"/>
    <s v="• High Impact BES Cyber Systems and their associated: EACMS and PACS_x000a_• Medium Impact BES Cyber Systems with External Routable Connectivity and their associated: EACMS and PACS"/>
    <s v="Handling of BES Cyber System Information and its storage;"/>
    <s v="Examples of evidence may include, but are not limited to, training material such as power point presentations, instructor notes, student notes, handouts, or other training materials."/>
    <m/>
    <s v="x"/>
    <s v="x"/>
    <s v="x"/>
    <m/>
    <m/>
    <s v="x"/>
    <m/>
    <s v="x"/>
    <m/>
    <m/>
    <s v="x"/>
    <s v="x"/>
    <m/>
    <m/>
    <m/>
  </r>
  <r>
    <x v="3"/>
    <x v="2"/>
    <x v="29"/>
    <s v="• High Impact BES Cyber Systems and their associated: EACMS and PACS_x000a_• Medium Impact BES Cyber Systems with External Routable Connectivity and their associated: EACMS and PACS"/>
    <s v="Identification of a Cyber Security Incident and initial notifications in accordance with the entity’s incident response plan;"/>
    <s v="Examples of evidence may include, but are not limited to, training material such as power point presentations, instructor notes, student notes, handouts, or other training materials."/>
    <m/>
    <s v="x"/>
    <s v="x"/>
    <s v="x"/>
    <m/>
    <m/>
    <s v="x"/>
    <m/>
    <s v="x"/>
    <m/>
    <m/>
    <s v="x"/>
    <s v="x"/>
    <m/>
    <m/>
    <m/>
  </r>
  <r>
    <x v="3"/>
    <x v="2"/>
    <x v="30"/>
    <s v="• High Impact BES Cyber Systems and their associated: EACMS and PACS_x000a_• Medium Impact BES Cyber Systems with External Routable Connectivity and their associated: EACMS and PACS"/>
    <s v="Recovery plans for BES Cyber Systems;"/>
    <s v="Examples of evidence may include, but are not limited to, training material such as power point presentations, instructor notes, student notes, handouts, or other training materials."/>
    <m/>
    <s v="x"/>
    <s v="x"/>
    <s v="x"/>
    <m/>
    <m/>
    <s v="x"/>
    <m/>
    <s v="x"/>
    <m/>
    <m/>
    <s v="x"/>
    <s v="x"/>
    <m/>
    <m/>
    <m/>
  </r>
  <r>
    <x v="3"/>
    <x v="2"/>
    <x v="31"/>
    <s v="• High Impact BES Cyber Systems and their associated: EACMS and PACS_x000a_• Medium Impact BES Cyber Systems with External Routable Connectivity and their associated: EACMS and PACS"/>
    <s v="Response to Cyber Security Incidents; and"/>
    <s v="Examples of evidence may include, but are not limited to, training material such as power point presentations, instructor notes, student notes, handouts, or other training materials."/>
    <m/>
    <s v="x"/>
    <s v="x"/>
    <s v="x"/>
    <m/>
    <m/>
    <s v="x"/>
    <m/>
    <s v="x"/>
    <m/>
    <m/>
    <s v="x"/>
    <s v="x"/>
    <m/>
    <m/>
    <m/>
  </r>
  <r>
    <x v="3"/>
    <x v="2"/>
    <x v="32"/>
    <s v="• High Impact BES Cyber Systems and their associated: EACMS and PACS_x000a_• Medium Impact BES Cyber Systems with External Routable Connectivity and their associated: EACMS and PACS"/>
    <s v="Cyber security risks associated with a BES Cyber System’s electronic interconnectivity and interoperability with other Cyber Assets, including Transient Cyber Assets, and with Removable Media."/>
    <s v="Examples of evidence may include, but are not limited to, training material such as power point presentations, instructor notes, student notes, handouts, or other training materials."/>
    <m/>
    <s v="x"/>
    <s v="x"/>
    <s v="x"/>
    <m/>
    <m/>
    <s v="x"/>
    <m/>
    <s v="x"/>
    <m/>
    <m/>
    <s v="x"/>
    <s v="x"/>
    <m/>
    <m/>
    <m/>
  </r>
  <r>
    <x v="3"/>
    <x v="2"/>
    <x v="6"/>
    <s v="• High Impact BES Cyber Systems and their associated: EACMS and PACS_x000a_• Medium Impact BES Cyber Systems with External Routable Connectivity and their associated: EACMS and PACS"/>
    <s v="Require completion of the training specified in Part 2.1 prior to granting authorized electronic access and authorized unescorted physical access to applicable Cyber Assets, except during CIP Exceptional Circumstances."/>
    <s v="Examples of evidence may include, but are not limited to, training records and documentation of when CIP Exceptional Circumstances were invoked."/>
    <s v="Prior to Authorized Access and Unesorted Physical Access"/>
    <s v="x"/>
    <s v="x"/>
    <s v="x"/>
    <m/>
    <m/>
    <s v="x"/>
    <m/>
    <s v="x"/>
    <m/>
    <m/>
    <s v="x"/>
    <s v="x"/>
    <m/>
    <m/>
    <m/>
  </r>
  <r>
    <x v="3"/>
    <x v="2"/>
    <x v="33"/>
    <s v="• High Impact BES Cyber Systems and their associated: EACMS and PACS_x000a_• Medium Impact BES Cyber Systems with External Routable Connectivity and their associated: EACMS and PACS"/>
    <s v="Require completion of the training specified in Part 2.1 at least once every 15 calendar months."/>
    <s v="Examples of evidence may include, but are not limited to, dated individual training records"/>
    <s v="15 Calendar Months"/>
    <s v="x"/>
    <s v="x"/>
    <s v="x"/>
    <m/>
    <m/>
    <s v="x"/>
    <m/>
    <s v="x"/>
    <m/>
    <m/>
    <s v="x"/>
    <s v="x"/>
    <m/>
    <m/>
    <m/>
  </r>
  <r>
    <x v="3"/>
    <x v="2"/>
    <x v="22"/>
    <s v="• High Impact BES Cyber Systems and their associated: EACMS and PACS_x000a_• Medium Impact BES Cyber Systems with External Routable Connectivity and their associated: EACMS and PACS"/>
    <s v="Each Responsible Entity shall implement one or more documented personnel risk assessment program(s) to attain and retain authorized electronic or authorized unescorted physical access to BES Cyber Systems that collectively include each of the applicable requirement parts:"/>
    <s v="Evidence must include the documented personnel risk assessment programs that collectively include each of the applicable requirement parts"/>
    <m/>
    <s v="x"/>
    <s v="x"/>
    <s v="x"/>
    <m/>
    <m/>
    <s v="x"/>
    <m/>
    <s v="x"/>
    <m/>
    <m/>
    <s v="x"/>
    <s v="x"/>
    <m/>
    <m/>
    <m/>
  </r>
  <r>
    <x v="3"/>
    <x v="2"/>
    <x v="34"/>
    <s v="• High Impact BES Cyber Systems and their associated: EACMS and PACS_x000a_• Medium Impact BES Cyber Systems with External Routable Connectivity and their associated: EACMS and PACS"/>
    <s v="Process to confirm identity"/>
    <s v="An example of evidence may include, but is not limited to, documentation of the Responsible Entity’s process to confirm identity"/>
    <m/>
    <s v="x"/>
    <s v="x"/>
    <s v="x"/>
    <m/>
    <m/>
    <s v="x"/>
    <m/>
    <s v="x"/>
    <m/>
    <m/>
    <s v="x"/>
    <s v="x"/>
    <m/>
    <m/>
    <m/>
  </r>
  <r>
    <x v="3"/>
    <x v="2"/>
    <x v="35"/>
    <s v="• High Impact BES Cyber Systems and their associated: EACMS and PACS_x000a_• Medium Impact BES Cyber Systems with External Routable Connectivity and their associated: EACMS and PACS"/>
    <s v="Process to perform a seven year criminal history records check as part of each personnel risk assessment that includes: 3.2.1. and 3.2.2. If it is not possible to perform a full seven year criminal history records check, conduct as much of the seven year criminal history records check as possible and document the reason the full seven year criminal history records check could not be performed."/>
    <s v="An example of evidence may include, but is not limited to, documentation of the Responsible Entity’s process to perform a seven year criminal history records check. "/>
    <m/>
    <s v="x"/>
    <s v="x"/>
    <s v="x"/>
    <m/>
    <m/>
    <s v="x"/>
    <m/>
    <s v="x"/>
    <m/>
    <m/>
    <s v="x"/>
    <s v="x"/>
    <m/>
    <m/>
    <m/>
  </r>
  <r>
    <x v="3"/>
    <x v="2"/>
    <x v="36"/>
    <s v="• High Impact BES Cyber Systems and their associated: EACMS and PACS_x000a_• Medium Impact BES Cyber Systems with External Routable Connectivity and their associated: EACMS and PACS"/>
    <s v="current residence, regardless of duration; and"/>
    <s v="An example of evidence may include, but is not limited to, documentation of the Responsible Entity’s process to perform a seven year criminal history records check. "/>
    <m/>
    <s v="x"/>
    <s v="x"/>
    <s v="x"/>
    <m/>
    <m/>
    <s v="x"/>
    <m/>
    <s v="x"/>
    <m/>
    <m/>
    <s v="x"/>
    <s v="x"/>
    <m/>
    <m/>
    <m/>
  </r>
  <r>
    <x v="3"/>
    <x v="2"/>
    <x v="37"/>
    <s v="• High Impact BES Cyber Systems and their associated: EACMS and PACS_x000a_• Medium Impact BES Cyber Systems with External Routable Connectivity and their associated: EACMS and PACS"/>
    <s v="other locations where, during the seven years immediately prior to the date of the criminal history records check, the subject has resided for six consecutive months or more."/>
    <s v="An example of evidence may include, but is not limited to, documentation of the Responsible Entity’s process to perform a seven year criminal history records check. "/>
    <m/>
    <s v="x"/>
    <s v="x"/>
    <s v="x"/>
    <m/>
    <m/>
    <s v="x"/>
    <m/>
    <s v="x"/>
    <m/>
    <m/>
    <s v="x"/>
    <s v="x"/>
    <m/>
    <m/>
    <m/>
  </r>
  <r>
    <x v="3"/>
    <x v="2"/>
    <x v="38"/>
    <s v="• High Impact BES Cyber Systems and their associated: EACMS and PACS_x000a_• Medium Impact BES Cyber Systems with External Routable Connectivity and their associated: EACMS and PACS"/>
    <s v="Criteria or process to evaluate criminal history records checks for authorizing access. "/>
    <s v="An example of evidence may include, but is not limited to, documentation of the Responsible Entity’s process to evaluate criminal history records checks."/>
    <m/>
    <s v="x"/>
    <s v="x"/>
    <s v="x"/>
    <m/>
    <m/>
    <s v="x"/>
    <m/>
    <s v="x"/>
    <m/>
    <m/>
    <s v="x"/>
    <s v="x"/>
    <m/>
    <m/>
    <m/>
  </r>
  <r>
    <x v="3"/>
    <x v="2"/>
    <x v="39"/>
    <s v="• High Impact BES Cyber Systems and their associated: EACMS and PACS_x000a_• Medium Impact BES Cyber Systems with External Routable Connectivity and their associated: EACMS and PACS"/>
    <s v="Criteria or process for verifying that personnel risk assessments performed for contractors or service vendors are conducted according to Parts 3.1 through 3.3."/>
    <s v="An example of evidence may include, but is not limited to, documentation of the Responsible Entity’s criteria or process for verifying contractors or service vendors personnel risk assessments."/>
    <m/>
    <s v="x"/>
    <s v="x"/>
    <s v="x"/>
    <m/>
    <m/>
    <s v="x"/>
    <m/>
    <s v="x"/>
    <m/>
    <m/>
    <s v="x"/>
    <s v="x"/>
    <m/>
    <m/>
    <m/>
  </r>
  <r>
    <x v="3"/>
    <x v="2"/>
    <x v="40"/>
    <s v="• High Impact BES Cyber Systems and their associated: EACMS and PACS_x000a_• Medium Impact BES Cyber Systems with External Routable Connectivity and their associated: EACMS and PACS"/>
    <s v="Process to ensure that individuals with authorized electronic or authorized unescorted physical access have had a personnel risk assessment completed according to Parts 3.1 to 3.4 within the last seven years. "/>
    <s v="An example of evidence may include, but is not limited to, documentation of the Responsible Entity’s process for ensuring that individuals with authorized electronic or authorized unescorted physical access have had a personnel risk assessment completed within the last seven years."/>
    <m/>
    <s v="x"/>
    <s v="x"/>
    <s v="x"/>
    <m/>
    <m/>
    <s v="x"/>
    <m/>
    <s v="x"/>
    <m/>
    <m/>
    <s v="x"/>
    <s v="x"/>
    <m/>
    <m/>
    <m/>
  </r>
  <r>
    <x v="3"/>
    <x v="2"/>
    <x v="23"/>
    <s v="• High Impact BES Cyber Systems and their associated: EACMS and PACS_x000a_• Medium Impact BES Cyber Systems with External Routable Connectivity and their associated: EACMS and PACS"/>
    <s v="Each Responsible Entity shall implement one or more documented access management program(s) that collectively include each of the applicable requirement parts:"/>
    <s v="Evidence must include the documented processes that collectively include each of the applicable requirement parts"/>
    <m/>
    <s v="x"/>
    <s v="x"/>
    <s v="x"/>
    <m/>
    <m/>
    <s v="x"/>
    <m/>
    <s v="x"/>
    <m/>
    <m/>
    <s v="x"/>
    <s v="x"/>
    <m/>
    <m/>
    <m/>
  </r>
  <r>
    <x v="3"/>
    <x v="2"/>
    <x v="41"/>
    <s v="• High Impact BES Cyber Systems and their associated: EACMS and PACS_x000a_• Medium Impact BES Cyber Systems with External Routable Connectivity and their associated: EACMS and PACS"/>
    <s v="Process to authorize based on need, as determined by the Responsible Entity, except for CIP Exceptional Circumstances:"/>
    <s v="An example of evidence may include, but is not limited to, dated documentation of the process to authorize electronic access, unescorted physical access in a Physical Security Perimeter, and access to designated storage locations, whether physical or electronic, for BES Cyber System Information."/>
    <m/>
    <s v="x"/>
    <s v="x"/>
    <s v="x"/>
    <m/>
    <m/>
    <s v="x"/>
    <m/>
    <s v="x"/>
    <m/>
    <m/>
    <s v="x"/>
    <s v="x"/>
    <m/>
    <m/>
    <m/>
  </r>
  <r>
    <x v="3"/>
    <x v="2"/>
    <x v="42"/>
    <s v="• High Impact BES Cyber Systems and their associated: EACMS and PACS_x000a_• Medium Impact BES Cyber Systems with External Routable Connectivity and their associated: EACMS and PACS"/>
    <s v="Electronic access;"/>
    <s v="An example of evidence may include, but is not limited to, dated documentation of the process to authorize electronic access, unescorted physical access in a Physical Security Perimeter, and access to designated storage locations, whether physical or electronic, for BES Cyber System Information."/>
    <m/>
    <s v="x"/>
    <s v="x"/>
    <s v="x"/>
    <m/>
    <m/>
    <s v="x"/>
    <m/>
    <s v="x"/>
    <m/>
    <m/>
    <s v="x"/>
    <s v="x"/>
    <m/>
    <m/>
    <m/>
  </r>
  <r>
    <x v="3"/>
    <x v="2"/>
    <x v="43"/>
    <s v="• High Impact BES Cyber Systems and their associated: EACMS and PACS_x000a_• Medium Impact BES Cyber Systems with External Routable Connectivity and their associated: EACMS and PACS"/>
    <s v="Unescorted physical access into a Physical Security Perimeter; and"/>
    <s v="An example of evidence may include, but is not limited to, dated documentation of the process to authorize electronic access, unescorted physical access in a Physical Security Perimeter, and access to designated storage locations, whether physical or electronic, for BES Cyber System Information."/>
    <m/>
    <s v="x"/>
    <s v="x"/>
    <s v="x"/>
    <m/>
    <m/>
    <s v="x"/>
    <m/>
    <s v="x"/>
    <m/>
    <m/>
    <s v="x"/>
    <s v="x"/>
    <m/>
    <m/>
    <m/>
  </r>
  <r>
    <x v="3"/>
    <x v="2"/>
    <x v="44"/>
    <s v="• High Impact BES Cyber Systems and their associated: EACMS and PACS_x000a_• Medium Impact BES Cyber Systems with External Routable Connectivity and their associated: EACMS and PACS"/>
    <s v="Access to designated storage locations, whether physical or electronic, for BES Cyber System Information. "/>
    <s v="An example of evidence may include, but is not limited to, dated documentation of the process to authorize electronic access, unescorted physical access in a Physical Security Perimeter, and access to designated storage locations, whether physical or electronic, for BES Cyber System Information."/>
    <m/>
    <s v="x"/>
    <s v="x"/>
    <s v="x"/>
    <m/>
    <m/>
    <s v="x"/>
    <m/>
    <s v="x"/>
    <m/>
    <m/>
    <s v="x"/>
    <s v="x"/>
    <m/>
    <m/>
    <m/>
  </r>
  <r>
    <x v="3"/>
    <x v="2"/>
    <x v="45"/>
    <s v="• High Impact BES Cyber Systems and their associated: EACMS and PACS_x000a_• Medium Impact BES Cyber Systems with External Routable Connectivity and their associated: EACMS and PACS"/>
    <s v="Verify at least once each calendar quarter that individuals with active electronic access or unescorted physical access have authorization records. "/>
    <s v="Examples of evidence may include, but are not limited to:_x000a_• Dated documentation of the verification between the system generated list of individuals who have been authorized for access (i.e., workflow database) and a system generated list of personnel who have access (i.e., user account listing), or_x000a_• Dated documentation of the verification between a list of individuals who have been authorized for access (i.e., authorization forms) and a list of individuals provisioned for access (i.e., provisioning forms or shared account listing)."/>
    <s v="Calendar Quarter"/>
    <s v="x"/>
    <s v="x"/>
    <s v="x"/>
    <m/>
    <m/>
    <s v="x"/>
    <m/>
    <s v="x"/>
    <m/>
    <m/>
    <s v="x"/>
    <s v="x"/>
    <m/>
    <m/>
    <m/>
  </r>
  <r>
    <x v="3"/>
    <x v="2"/>
    <x v="46"/>
    <s v="• High Impact BES Cyber Systems and their associated: EACMS and PACS_x000a_• Medium Impact BES Cyber Systems with External Routable Connectivity and their associated: EACMS and PACS"/>
    <s v="For electronic access, verify at least once every 15 calendar months that all user accounts, user account groups, or user role categories, and their specific, associated privileges are correct and are those that the Responsible Entity determines are necessary"/>
    <s v="An example of evidence may include, but is not limited to, documentation of the review that includes all of the following:_x000a_1. A dated listing of all accounts/account groups or roles within the system;_x000a_2. A summary description of privileges associated with each group or role;_x000a_3. Accounts assigned to the group or role; and_x000a_4. Dated evidence showing verification of the privileges for the group are authorized and appropriate to the work function performed by people assigned to each account."/>
    <s v="15 Calendar Months"/>
    <s v="x"/>
    <s v="x"/>
    <s v="x"/>
    <m/>
    <m/>
    <s v="x"/>
    <m/>
    <s v="x"/>
    <m/>
    <m/>
    <s v="x"/>
    <s v="x"/>
    <m/>
    <m/>
    <m/>
  </r>
  <r>
    <x v="3"/>
    <x v="2"/>
    <x v="47"/>
    <s v="• High Impact BES Cyber Systems and their associated: EACMS and PACS_x000a_• Medium Impact BES Cyber Systems with External Routable Connectivity and their associated: EACMS and PACS"/>
    <s v="Verify at least once every 15 calendar months that access to the designated storage locations for BES Cyber System Information, whether physical or electronic, are correct and are those that the Responsible Entity determines are necessary for performing assigned work functions"/>
    <s v="An example of evidence may include, but is not limited to, the documentation of the review that includes all of the following:_x000a_1. A dated listing of authorizations for BES Cyber System information;_x000a_2. Any privileges associated with the authorizations; and_x000a_3. Dated evidence showing a verification of the authorizations and any privileges were confirmed correct and the minimum necessary for performing assigned work functions."/>
    <s v="15 Calendar Months"/>
    <s v="x"/>
    <s v="x"/>
    <s v="x"/>
    <m/>
    <m/>
    <s v="x"/>
    <m/>
    <s v="x"/>
    <m/>
    <m/>
    <s v="x"/>
    <s v="x"/>
    <m/>
    <m/>
    <m/>
  </r>
  <r>
    <x v="3"/>
    <x v="2"/>
    <x v="48"/>
    <s v="See sub-requirements for applicability"/>
    <s v="Each Responsible Entity shall implement one or more documented access revocation program(s) that collectively include each of the applicable requirement parts:"/>
    <s v="Evidence must include each of the applicable documented programs that collectively include each of the applicable requirement parts"/>
    <m/>
    <s v="x"/>
    <s v="x"/>
    <s v="x"/>
    <m/>
    <m/>
    <s v="x"/>
    <m/>
    <s v="x"/>
    <m/>
    <m/>
    <s v="x"/>
    <s v="x"/>
    <m/>
    <m/>
    <m/>
  </r>
  <r>
    <x v="3"/>
    <x v="2"/>
    <x v="49"/>
    <s v="• High Impact BES Cyber Systems and their associated: EACMS and PACS_x000a_• Medium Impact BES Cyber Systems with External Routable Connectivity and their associated: EACMS and PACS"/>
    <s v="A process to initiate removal of an individual’s ability for unescorted physical access and Interactive Remote Access upon a termination action, and complete the removals within 24 hours of the termination action (Removal of the ability for access may be different than deletion, disabling, revocation, or removal of all access rights). "/>
    <s v="An example of evidence may include, but is not limited to, documentation of all of the following:_x000a_1. Dated workflow or sign-off form verifying access removal associated with the termination action; and_x000a_2. Logs or other demonstration showing such persons no longer have access. "/>
    <s v="24 Hours"/>
    <s v="x"/>
    <s v="x"/>
    <s v="x"/>
    <m/>
    <m/>
    <s v="x"/>
    <m/>
    <s v="x"/>
    <m/>
    <m/>
    <s v="x"/>
    <s v="x"/>
    <m/>
    <m/>
    <m/>
  </r>
  <r>
    <x v="3"/>
    <x v="2"/>
    <x v="50"/>
    <s v="• High Impact BES Cyber Systems and their associated: EACMS and PACS_x000a_• Medium Impact BES Cyber Systems with External Routable Connectivity and their associated: EACMS and PACS"/>
    <s v="For reassignments or transfers, revoke the individual’s authorized electronic access to individual accounts and authorized unescorted physical access that the Responsible Entity determines are not necessary by the end of the next calendar day following the date that the Responsible Entity determines that the individual no longer requires retention of that access. "/>
    <s v="An example of evidence may include, but is not limited to, documentation of all of the following:_x000a_1. Dated workflow or sign-off form showing a review of logical and physical access; and_x000a_2. Logs or other demonstration showing such persons no longer have access that the Responsible Entity determines is not necessary"/>
    <s v="End of Next Calendar Day"/>
    <s v="x"/>
    <s v="x"/>
    <s v="x"/>
    <m/>
    <m/>
    <s v="x"/>
    <m/>
    <s v="x"/>
    <m/>
    <m/>
    <s v="x"/>
    <s v="x"/>
    <m/>
    <m/>
    <m/>
  </r>
  <r>
    <x v="3"/>
    <x v="2"/>
    <x v="51"/>
    <s v="• High Impact BES Cyber Systems and their associated: EACMS and PACS_x000a_• Medium Impact BES Cyber Systems with External Routable Connectivity and their associated: EACMS and PACS"/>
    <s v="For termination actions, revoke the individual’s access to the designated storage locations for BES Cyber System Information, whether physical or electronic (unless already revoked according to Requirement R5.1), by the end of the next calendar day following the effective date of the termination action"/>
    <s v="An example of evidence may include, but is not limited to, workflow or signoff form verifying access removal to designated physical areas or cyber systems containing BES Cyber System Information associated with the terminations and dated within the next calendar day of the termination action."/>
    <s v="End of Next Calendar Day"/>
    <s v="x"/>
    <s v="x"/>
    <s v="x"/>
    <m/>
    <m/>
    <s v="x"/>
    <m/>
    <s v="x"/>
    <m/>
    <m/>
    <s v="x"/>
    <s v="x"/>
    <m/>
    <m/>
    <m/>
  </r>
  <r>
    <x v="3"/>
    <x v="2"/>
    <x v="52"/>
    <s v="• High Impact BES Cyber Systems and their associated: EACMS and PACS_x000a_• Medium Impact BES Cyber Systems with External Routable Connectivity and their associated: EACMS and PACS"/>
    <s v="For termination actions, revoke the individual’s non-shared user accounts (unless already revoked according to Parts 5.1 or 5.3) within 30 calendar days of the effective date of the termination action. "/>
    <s v="An example of evidence may include, but is not limited to, workflow or signoff form showing access removal for any individual BES Cyber Assets and software applications as determined necessary to completing the revocation of access and dated within thirty calendar days of the termination actions. "/>
    <s v="30 Calendar Days"/>
    <s v="x"/>
    <s v="x"/>
    <m/>
    <m/>
    <m/>
    <m/>
    <m/>
    <m/>
    <m/>
    <m/>
    <m/>
    <m/>
    <m/>
    <m/>
    <m/>
  </r>
  <r>
    <x v="3"/>
    <x v="2"/>
    <x v="53"/>
    <s v="• High Impact BES Cyber Systems and their associated: EACMS and PACS_x000a_• Medium Impact BES Cyber Systems with External Routable Connectivity and their associated: EACMS and PACS"/>
    <s v="For termination actions, change passwords for shared account(s) known to the user within 30 calendar days of the termination action. For reassignments or transfers, change passwords for shared account(s) known to the user within 30 calendar days following the date that the Responsible Entity determines that the individual no longer requires retention of that access._x000a_If the Responsible Entity determines and documents that extenuating operating circumstances require a longer time period, change the password(s) within 10 calendar days following the end of the operating circumstances. &quot;"/>
    <s v="Examples of evidence may include, but are not limited to:_x000a_• Workflow or sign-off form showing password reset within 30 calendar days of the termination;_x000a_• Workflow or sign-off form showing password reset within 30 calendar days of the reassignments or transfers; or_x000a_• Documentation of the extenuating operating circumstance and workflow or sign-off form showing password reset within 10 calendar days following the end of the operating circumstance."/>
    <s v="30 Calendar Days and 10 Calendar Days"/>
    <s v="x"/>
    <s v="x"/>
    <m/>
    <m/>
    <m/>
    <m/>
    <m/>
    <m/>
    <m/>
    <m/>
    <m/>
    <m/>
    <m/>
    <m/>
    <m/>
  </r>
  <r>
    <x v="4"/>
    <x v="3"/>
    <x v="0"/>
    <s v="See sub-requirements for applicability"/>
    <s v="Each Responsible Entity shall implement one or more documented processes that collectively include each of the applicable requirement parts: "/>
    <s v="Evidence must include each of the applicable documented processes that collectively include each of the applicable requirement parts"/>
    <m/>
    <s v="x"/>
    <m/>
    <m/>
    <s v="x"/>
    <m/>
    <s v="x"/>
    <m/>
    <s v="x"/>
    <m/>
    <m/>
    <m/>
    <m/>
    <s v="x"/>
    <m/>
    <m/>
  </r>
  <r>
    <x v="5"/>
    <x v="3"/>
    <x v="1"/>
    <s v="• High Impact BES Cyber Systems and their associated: PACS_x000a_• Medium Impact BES Cyber Systems and their associated: PACS"/>
    <s v="All applicable Cyber Assets connected to a network via a routable protocol shall reside within a defined ESP."/>
    <s v="An example of evidence may include, but is not limited to, a list of all ESPs with all uniquely identifiable applicable Cyber Assets connected via a routable protocol within each ESP."/>
    <m/>
    <s v="x"/>
    <m/>
    <m/>
    <s v="x"/>
    <m/>
    <s v="x"/>
    <m/>
    <s v="x"/>
    <m/>
    <m/>
    <m/>
    <m/>
    <s v="x"/>
    <m/>
    <m/>
  </r>
  <r>
    <x v="6"/>
    <x v="3"/>
    <x v="2"/>
    <s v="• High Impact BES Cyber Systems and their associated: PACS_x000a_• Medium Impact BES Cyber Systems and their associated: PACS"/>
    <s v="All External Routable Connectivity must be through an identified Electronic Access Point (EAP)."/>
    <s v="An example of evidence may include, but is not limited to, network diagrams showing all external routable communication paths and the identified EAPs. "/>
    <m/>
    <s v="x"/>
    <m/>
    <m/>
    <s v="x"/>
    <m/>
    <s v="x"/>
    <m/>
    <s v="x"/>
    <m/>
    <m/>
    <m/>
    <m/>
    <s v="x"/>
    <m/>
    <m/>
  </r>
  <r>
    <x v="7"/>
    <x v="3"/>
    <x v="3"/>
    <s v="• Electronic Access Points for High Impact BES Cyber Systems_x000a_• Electronic Access Points for Medium Impact BES Cyber Systems "/>
    <s v="Require inbound and outbound access permissions, including the reason for granting access, and deny all other access by default."/>
    <s v="An example of evidence may include, but is not limited to, a list of rules (firewall, access control lists, etc.) that demonstrate that only permitted access is allowed and that each access rule has a documented reason."/>
    <m/>
    <m/>
    <m/>
    <m/>
    <m/>
    <s v="x"/>
    <s v="x"/>
    <m/>
    <m/>
    <m/>
    <m/>
    <m/>
    <m/>
    <m/>
    <s v="x"/>
    <m/>
  </r>
  <r>
    <x v="8"/>
    <x v="3"/>
    <x v="54"/>
    <s v="• High Impact BES Cyber Systems with Dial-up Connectivity and their associated: PACS_x000a_• Medium Impact BES Cyber Systems with Dial-up Connectivity and their associated: PACS"/>
    <s v="Where technically feasible, perform authentication when establishing Dialup Connectivity with applicable Cyber Assets. "/>
    <s v="An example of evidence may include, but is not limited to, a documented process that describes how the Responsible Entity is providing authenticated access through each dial-up connection."/>
    <m/>
    <s v="x Dial Up"/>
    <m/>
    <m/>
    <s v="x"/>
    <m/>
    <s v="x"/>
    <m/>
    <m/>
    <s v="x"/>
    <m/>
    <m/>
    <m/>
    <s v="x"/>
    <m/>
    <m/>
  </r>
  <r>
    <x v="9"/>
    <x v="3"/>
    <x v="55"/>
    <s v="• Electronic Access Points for High Impact BES Cyber Systems_x000a_• Electronic Access Points for Medium Impact BES Cyber Systems at Control Centers"/>
    <s v="Have one or more methods for detecting known or suspected malicious communications for both inbound and outbound communications. "/>
    <s v="An example of evidence may include, but is not limited to, documentation that malicious communications detection methods (e.g. intrusion detection system, application layer firewall, etc.) are implemented."/>
    <m/>
    <m/>
    <m/>
    <m/>
    <m/>
    <s v="x"/>
    <s v="x CC"/>
    <m/>
    <m/>
    <m/>
    <s v="x CC"/>
    <m/>
    <m/>
    <m/>
    <s v="x CC"/>
    <m/>
  </r>
  <r>
    <x v="10"/>
    <x v="3"/>
    <x v="4"/>
    <s v="• High Impact BES Cyber Systems and their associated: PACS_x000a_• Medium Impact BES Cyber Systems with External Routable Connectivity and their associated: PACS"/>
    <s v="Each Responsible Entity shall implement one or more documented processes that collectively include the applicable requirement parts: "/>
    <s v="Evidence must include the documented processes that collectively address each of the applicable requirement parts"/>
    <m/>
    <s v="x"/>
    <m/>
    <m/>
    <s v="x"/>
    <m/>
    <s v="x"/>
    <m/>
    <s v="x"/>
    <m/>
    <m/>
    <m/>
    <m/>
    <s v="x"/>
    <m/>
    <m/>
  </r>
  <r>
    <x v="11"/>
    <x v="3"/>
    <x v="5"/>
    <s v="• High Impact BES Cyber Systems and their associated: PACS_x000a_• Medium Impact BES Cyber Systems with External Routable Connectivity and their associated: PACS"/>
    <s v="For all Interactive Remote Access, utilize an Intermediate System such that the Cyber Asset initiating Interactive Remote Access does not directly access an applicable Cyber Asset."/>
    <s v="Examples of evidence may include, but are not limited to, network diagrams or architecture documents."/>
    <m/>
    <s v="x"/>
    <m/>
    <m/>
    <s v="x"/>
    <m/>
    <s v="x"/>
    <m/>
    <s v="x"/>
    <m/>
    <m/>
    <m/>
    <m/>
    <s v="x"/>
    <m/>
    <m/>
  </r>
  <r>
    <x v="12"/>
    <x v="3"/>
    <x v="6"/>
    <s v="• High Impact BES Cyber Systems and their associated: PACS_x000a_• Medium Impact BES Cyber Systems with External Routable Connectivity and their associated: PACS"/>
    <s v="For all Interactive Remote Access sessions, utilize encryption that terminates at an Intermediate System."/>
    <s v="An example of evidence may include, but is not limited to, architecture documents detailing where encryption initiates and terminates. "/>
    <m/>
    <s v="x"/>
    <m/>
    <m/>
    <s v="x"/>
    <m/>
    <s v="x"/>
    <m/>
    <s v="x"/>
    <m/>
    <m/>
    <m/>
    <m/>
    <s v="x"/>
    <m/>
    <m/>
  </r>
  <r>
    <x v="13"/>
    <x v="3"/>
    <x v="33"/>
    <s v="• High Impact BES Cyber Systems and their associated: PACS_x000a_• Medium Impact BES Cyber Systems with External Routable Connectivity and their associated: PACS"/>
    <s v="Require multi-factor authentication for all Interactive Remote Access sessions. "/>
    <s v="An example of evidence may include, but is not limited to, architecture documents detailing the authentication factors used. Examples of authenticators may include, but are not limited to,_x000a_• Something the individual knows such as passwords or PINs. This does not include User ID;_x000a_• Something the individual has such as tokens, digital certificates, or smart cards; or_x000a_• Something the individual is such as fingerprints, iris scans, or other biometr"/>
    <m/>
    <s v="x"/>
    <m/>
    <m/>
    <s v="x"/>
    <m/>
    <s v="x"/>
    <m/>
    <s v="x"/>
    <m/>
    <m/>
    <m/>
    <m/>
    <s v="x"/>
    <m/>
    <m/>
  </r>
  <r>
    <x v="14"/>
    <x v="3"/>
    <x v="56"/>
    <s v="• High Impact BES Cyber Systems and their associated: PACS_x000a_• Medium Impact BES Cyber Systems with External Routable Connectivity and their associated: PACS"/>
    <s v="Have one or more methods for determining active vendor remote access sessions (including Interactive Remote Access and system-to-system remote access)."/>
    <s v="Examples of evidence may include, but are not limited to, documentation of the methods used to determine active vendor remote access (including Interactive Remote Access and system-to-system remote access), such as:_x000a_• Methods for accessing logged or monitoring information to determine active vendor remote access sessions;_x000a_• Methods for monitoring activity (e.g. connection tables or rule hit counters in a firewall, or user activity monitoring) or open ports (e.g. netstat or related commands to display currently active ports) to determine active system to system remote access sessions; or_x000a_• Methods that control vendor initiation of remote access such as vendors calling and requesting a second factor in order to initiate remote access"/>
    <m/>
    <s v="x"/>
    <m/>
    <m/>
    <s v="x"/>
    <m/>
    <s v="x"/>
    <m/>
    <s v="x"/>
    <m/>
    <m/>
    <m/>
    <m/>
    <s v="x"/>
    <m/>
    <m/>
  </r>
  <r>
    <x v="15"/>
    <x v="3"/>
    <x v="57"/>
    <s v="• High Impact BES Cyber Systems and their associated: PACS_x000a_• Medium Impact BES Cyber Systems with External Routable Connectivity and their associated: PACS"/>
    <s v="Have one or more method(s) to disable active vendor remote access (including Interactive Remote Access and system-to-system remote access)"/>
    <s v="Examples of evidence may include, but are not limited to, documentation of the methods(s) used to disable active vendor remote access (including Interactive Remote Access and system-to-system remote access), such as:_x000a_• Methods to disable vendor remote access at the applicable Electronic Access Point for system-to-system remote access; or_x000a_• Methods to disable vendor Interactive Remote Access at the applicable Intermediate System."/>
    <m/>
    <s v="x"/>
    <m/>
    <m/>
    <s v="x"/>
    <m/>
    <s v="x"/>
    <m/>
    <s v="x"/>
    <m/>
    <m/>
    <m/>
    <m/>
    <s v="x"/>
    <m/>
    <m/>
  </r>
  <r>
    <x v="16"/>
    <x v="4"/>
    <x v="0"/>
    <m/>
    <s v="Each Responsible Entity shall implement one or more documented physical security plan(s) that collectively include all of the applicable requirement parts: "/>
    <s v="Evidence must include each of the documented physical security plans that collectively include all of the applicable requirement parts"/>
    <m/>
    <s v="x"/>
    <s v="x"/>
    <s v="x"/>
    <s v="x"/>
    <m/>
    <s v="x"/>
    <s v="x"/>
    <s v="x"/>
    <s v="x"/>
    <m/>
    <s v="x"/>
    <s v="x"/>
    <s v="x"/>
    <m/>
    <m/>
  </r>
  <r>
    <x v="16"/>
    <x v="4"/>
    <x v="1"/>
    <s v="Medium Impact BES Cyber Systems with External Routable Connectivity and their associated: EACMS and PCA"/>
    <s v="Define operational or procedural controls to restrict physical access."/>
    <s v="An example of evidence may include, but is not limited to, documentation that operational or procedural controls exist."/>
    <m/>
    <m/>
    <m/>
    <s v="x"/>
    <m/>
    <m/>
    <s v="x"/>
    <s v="x"/>
    <m/>
    <m/>
    <m/>
    <m/>
    <s v="x ERC"/>
    <m/>
    <m/>
    <m/>
  </r>
  <r>
    <x v="16"/>
    <x v="4"/>
    <x v="2"/>
    <s v="Medium Impact BES Cyber Systems without External Routable Connectivity Physical Access Control Systems (PACS) associated with:_x000a_• High Impact BES Cyber Systems, or_x000a_• Medium Impact BES Cyber Systems with External Routable Connectivity"/>
    <s v="Utilize at least one physical access control to allow unescorted physical access into each applicable Physical Security Perimeter to only those individuals who have authorized unescorted physical access. "/>
    <s v="An example of evidence may include, but is not limited to, language in the physical security plan that describes each Physical Security Perimeter and how unescorted physical access is controlled by one or more different methods and proof that unescorted physical access is restricted to only authorized individuals, such as a list of authorized individuals accompanied by access logs. "/>
    <m/>
    <m/>
    <m/>
    <m/>
    <m/>
    <m/>
    <s v="x"/>
    <m/>
    <s v="x"/>
    <m/>
    <m/>
    <s v="x"/>
    <m/>
    <s v="x"/>
    <m/>
    <m/>
  </r>
  <r>
    <x v="16"/>
    <x v="4"/>
    <x v="3"/>
    <s v="High Impact BES Cyber Systems and their associated: EACMS and PCA "/>
    <s v="Where technically feasible, utilize two or more different physical access controls (this does not require two completely independent physical access control systems) to collectively allow unescorted physical access into Physical Security Perimeters to only those individuals who have authorized unescorted physical access."/>
    <s v="An example of evidence may include, but is not limited to, language in the physical security plan that describes the Physical Security Perimeters and how unescorted physical access is controlled by two or more different methods and proof that unescorted physical access is restricted to only authorized individuals, such as a list of authorized individuals accompanied by access logs."/>
    <m/>
    <s v="x"/>
    <s v="x"/>
    <m/>
    <s v="x"/>
    <m/>
    <m/>
    <m/>
    <m/>
    <m/>
    <m/>
    <m/>
    <m/>
    <m/>
    <m/>
    <m/>
  </r>
  <r>
    <x v="16"/>
    <x v="4"/>
    <x v="54"/>
    <s v="High Impact BES Cyber Systems and their associated: EACMS and PCA_x000a_Medium Impact BES Cyber Systems with External Routable Connectivity and their associated: EACMS and PCA"/>
    <s v="Monitor for unauthorized access through a physical access point into a Physical Security Perimeter"/>
    <s v="An example of evidence may include, but is not limited to, documentation of controls that monitor for unauthorized access through a physical access point into a Physical Security Perimeter. "/>
    <m/>
    <s v="x"/>
    <s v="x"/>
    <m/>
    <s v="x"/>
    <m/>
    <s v="x"/>
    <m/>
    <s v="x"/>
    <m/>
    <m/>
    <s v="x"/>
    <m/>
    <s v="x"/>
    <m/>
    <m/>
  </r>
  <r>
    <x v="16"/>
    <x v="4"/>
    <x v="55"/>
    <s v="High Impact BES Cyber Systems and their associated: EACMS and PCA_x000a_Medium Impact BES Cyber Systems with External Routable Connectivity and their associated: EACMS and PCA"/>
    <s v="Issue an alarm or alert in response to detected unauthorized access through a physical access point into a Physical Security Perimeter to the personnel identified in the BES Cyber Security Incident response plan within 15 minutes of detection."/>
    <s v="An example of evidence may include, but is not limited to, language in the physical security plan that describes the issuance of an alarm or alert in response to unauthorized access through a physical access control into a Physical Security Perimeter and additional evidence that the alarm or alert was issued and communicated as identified in the BES Cyber Security Incident Response Plan, such as manual or electronic alarm or alert logs, cell phone or pager logs, or other evidence that documents that the alarm or alert was generated and communicated."/>
    <s v="15 Minutes"/>
    <s v="x"/>
    <s v="x"/>
    <m/>
    <s v="x"/>
    <m/>
    <s v="x"/>
    <m/>
    <s v="x"/>
    <m/>
    <m/>
    <s v="x"/>
    <m/>
    <s v="x"/>
    <m/>
    <m/>
  </r>
  <r>
    <x v="16"/>
    <x v="4"/>
    <x v="58"/>
    <s v="Physical Access Control Systems (PACS) associated with:_x000a_•  High Impact BES Cyber Systems, or_x000a_•  Medium Impact BES Cyber Systems with External Routable Connectivity"/>
    <s v="Monitor each Physical Access Control System for unauthorized physical access to a Physical Access Control System."/>
    <s v="An example of evidence may include, but is not limited to, documentation of controls that monitor for unauthorized physical access to a PACS. "/>
    <m/>
    <m/>
    <m/>
    <s v="x"/>
    <m/>
    <m/>
    <s v="x"/>
    <m/>
    <m/>
    <m/>
    <m/>
    <m/>
    <s v="x ERC"/>
    <m/>
    <m/>
    <m/>
  </r>
  <r>
    <x v="16"/>
    <x v="4"/>
    <x v="59"/>
    <s v="Physical Access Control Systems (PACS) associated with:_x000a_•  High Impact BES Cyber Systems, or_x000a_•  Medium Impact BES Cyber Systems with External Routable Connectivity"/>
    <s v="Issue an alarm or alert in response to detected unauthorized physical access to a Physical Access Control System to the personnel identified in the BES Cyber Security Incident response plan within 15 minutes of the detection. "/>
    <s v="An example of evidence may include, but is not limited to, language in the physical security plan that describes the issuance of an alarm or alert in response to unauthorized physical access to Physical Access Control Systems and additional evidence that the alarm or alerts was issued and communicated as identified in the BES Cyber Security Incident Response Plan, such as alarm or alert logs, cell phone or pager logs, or other evidence that the alarm or alert was generated and communicated."/>
    <s v="15 Minutes"/>
    <m/>
    <m/>
    <s v="x"/>
    <m/>
    <m/>
    <s v="x"/>
    <m/>
    <m/>
    <m/>
    <m/>
    <m/>
    <s v="x ERC"/>
    <m/>
    <m/>
    <m/>
  </r>
  <r>
    <x v="16"/>
    <x v="4"/>
    <x v="60"/>
    <s v="• High Impact BES Cyber Systems and their associated: EACMS and PCA_x000a_• Medium Impact BES Cyber Systems with External Routable Connectivity and their associated: EACMS and PCA "/>
    <s v="Log (through automated means or by personnel who control entry) entry of each individual with authorized unescorted physical access into each Physical Security Perimeter, with information to identify the individual and date and time of entry. "/>
    <s v="An example of evidence may include, but is not limited to, language in the physical security plan that describes logging and recording of physical entry into each Physical Security Perimeter and additional evidence to demonstrate that this logging has been implemented, such as logs of physical access into Physical Security Perimeters that show the individual and the date and time of entry into Physical Security Perimeter."/>
    <m/>
    <s v="x"/>
    <s v="x"/>
    <m/>
    <s v="x"/>
    <m/>
    <s v="x"/>
    <m/>
    <m/>
    <m/>
    <m/>
    <s v="x"/>
    <m/>
    <s v="x"/>
    <m/>
    <m/>
  </r>
  <r>
    <x v="16"/>
    <x v="4"/>
    <x v="61"/>
    <s v="• High Impact BES Cyber Systems and their associated: EACMS and PCA_x000a_• Medium Impact BES Cyber Systems with External Routable Connectivity and their associated: EACMS and PCA "/>
    <s v="Retain physical access logs of entry of individuals with authorized unescorted physical access into each Physical Security Perimeter for at least ninety calendar days. "/>
    <s v="An example of evidence may include, but is not limited to, dated documentation such as logs of physical access into Physical Security Perimeters that show the date and time of entry into Physical Security Perimeter."/>
    <s v="90 Calendar Days"/>
    <s v="x"/>
    <s v="x"/>
    <m/>
    <s v="x"/>
    <m/>
    <s v="x"/>
    <m/>
    <m/>
    <m/>
    <m/>
    <s v="x"/>
    <m/>
    <s v="x"/>
    <m/>
    <m/>
  </r>
  <r>
    <x v="16"/>
    <x v="4"/>
    <x v="62"/>
    <s v="•  High Impact BES Cyber Systems and their associated: PCA_x000a_•  Medium Impact BES Cyber Systems at Control Centers and their associated: PCA"/>
    <s v="Restrict physical access to cabling and other nonprogrammable communication components used for connection between applicable Cyber Assets within the same Electronic Security Perimeter in those instances when such cabling and components are located outside of a Physical Security Perimeter. Where physical access restrictions to such cabling and components are not implemented, the Responsible Entity shall document and implement one or more of the following:_x000a_•  encryption of data that transits such cabling and components; or_x000a_•  monitoring the status of the communication link composed of such cabling and components and issuing an alarm or alert in response to detected communication failures to the personnel identified in the BES Cyber Security Incident response plan within 15 minutes of detection; or_x000a_•   an equally effective logical protection."/>
    <s v="An example of evidence may include, but is not limited to, records of the Responsible Entity’s implementation of the physical access restrictions (e.g., cabling and components secured through conduit or secured cable trays) encryption, monitoring, or equally effective logical protections."/>
    <s v="15 Minutes"/>
    <s v="x"/>
    <m/>
    <m/>
    <s v="x"/>
    <m/>
    <s v="x CC"/>
    <m/>
    <m/>
    <m/>
    <s v="x CC"/>
    <m/>
    <m/>
    <s v="x CC"/>
    <m/>
    <m/>
  </r>
  <r>
    <x v="16"/>
    <x v="4"/>
    <x v="4"/>
    <s v="• High Impact BES Cyber Systems and their associated: EACMS and PCA_x000a_• Medium Impact BES Cyber Systems with External Routable Connectivity and their associated: EACMS and PCA "/>
    <s v="Each Responsible Entity shall implement one or more documented visitor control program(s) that include each of the applicable requirement parts"/>
    <s v="Evidence must include one or more documented visitor control programs that collectively include each of the applicable requirement parts"/>
    <m/>
    <s v="x"/>
    <s v="x"/>
    <m/>
    <s v="x"/>
    <m/>
    <s v="x"/>
    <m/>
    <s v="x"/>
    <m/>
    <m/>
    <s v="x"/>
    <m/>
    <s v="x"/>
    <m/>
    <m/>
  </r>
  <r>
    <x v="16"/>
    <x v="4"/>
    <x v="63"/>
    <s v="• High Impact BES Cyber Systems and their associated: EACMS and PCA_x000a_• Medium Impact BES Cyber Systems with External Routable Connectivity and their associated: EACMS and PCA "/>
    <s v="Require continuous escorted access of visitors (individuals who are provided access but are not authorized for unescorted physical access) within each Physical Security Perimeter, except during CIP Exceptional Circumstances."/>
    <s v="An example of evidence may include, but is not limited to, language in a visitor control program that requires continuous escorted access of visitors within Physical Security Perimeters and additional evidence to demonstrate that the process was implemented, such as visitor logs."/>
    <m/>
    <s v="x"/>
    <s v="x"/>
    <m/>
    <s v="x"/>
    <m/>
    <s v="x"/>
    <m/>
    <s v="x"/>
    <m/>
    <m/>
    <s v="x"/>
    <m/>
    <s v="x"/>
    <m/>
    <m/>
  </r>
  <r>
    <x v="16"/>
    <x v="4"/>
    <x v="64"/>
    <s v="• High Impact BES Cyber Systems and their associated: EACMS and PCA_x000a_• Medium Impact BES Cyber Systems with External Routable Connectivity and their associated: EACMS and PCA "/>
    <s v="Require manual or automated logging of visitor entry into and exit from the Physical Security Perimeter that includes date and time of the initial entry and last exit, the visitor’s name, and the name of an individual point of contact responsible for the visitor, except during CIP Exceptional Circumstances"/>
    <s v="An example of evidence may include, but is not limited to, language in a visitor control program that requires continuous escorted access of visitors within Physical Security Perimeters and additional evidence to demonstrate that the process was implemented, such as dated visitor logs that include the required information."/>
    <m/>
    <s v="x"/>
    <s v="x"/>
    <m/>
    <s v="x"/>
    <m/>
    <s v="x"/>
    <m/>
    <s v="x"/>
    <m/>
    <m/>
    <s v="x"/>
    <m/>
    <s v="x"/>
    <m/>
    <m/>
  </r>
  <r>
    <x v="16"/>
    <x v="4"/>
    <x v="65"/>
    <s v="• High Impact BES Cyber Systems and their associated: EACMS and PCA_x000a_• Medium Impact BES Cyber Systems with External Routable Connectivity and their associated: EACMS and PCA "/>
    <s v="Retain visitor logs for at least ninety calendar days. "/>
    <s v="An example of evidence may include, but is not limited to, documentation showing logs have been retained for at least ninety calendar days. "/>
    <s v="90 Calendar Days"/>
    <s v="x"/>
    <s v="x"/>
    <m/>
    <s v="x"/>
    <m/>
    <s v="x"/>
    <m/>
    <s v="x"/>
    <m/>
    <m/>
    <s v="x"/>
    <m/>
    <s v="x"/>
    <m/>
    <m/>
  </r>
  <r>
    <x v="16"/>
    <x v="4"/>
    <x v="22"/>
    <s v="Physical Access Control Systems (PACS) associated with:_x000a_• High Impact BES Cyber Systems, or_x000a_•  Medium Impact BES Cyber Systems with External Routable Connectivity  Locally mounted hardware or devices at the Physical Security Perimeter associated with:_x000a_• High Impact BES Cyber Systems, or_x000a_• Medium Impact BES Cyber Systems with External Routable Connectivity"/>
    <s v="Each Responsible Entity shall implement one or more documented Physical Access Control System maintenance and testing program(s) that collectively include each of the applicable requirement parts: "/>
    <s v="Evidence must include each of the documented Physical Access Control System maintenance and testing programs that collectively include each of the applicable requirement parts"/>
    <m/>
    <s v="x"/>
    <m/>
    <s v="x"/>
    <m/>
    <m/>
    <s v="x"/>
    <m/>
    <s v="x"/>
    <m/>
    <m/>
    <m/>
    <s v="x ERC"/>
    <m/>
    <m/>
    <m/>
  </r>
  <r>
    <x v="17"/>
    <x v="4"/>
    <x v="34"/>
    <s v="Physical Access Control Systems (PACS) associated with:_x000a_• High Impact BES Cyber Systems, or_x000a_•  Medium Impact BES Cyber Systems with External Routable Connectivity  Locally mounted hardware or devices at the Physical Security Perimeter associated with:_x000a_• High Impact BES Cyber Systems, or_x000a_• Medium Impact BES Cyber Systems with External Routable Connectivity"/>
    <s v="Maintenance and testing of each Physical Access Control System and locally mounted hardware or devices at the Physical Security Perimeter at least once every 24 calendar months to ensure they function properly."/>
    <s v="An example of evidence may include, but is not limited to, a maintenance and testing program that provides for testing each Physical Access Control System and locally mounted hardware or devices associated with each applicable Physical Security Perimeter at least once every 24 calendar months and additional evidence to demonstrate that this testing was done, such as dated maintenance records, or other documentation showing testing and maintenance has been performed on each applicable device or system at least once every 24 calendar months."/>
    <s v="24 Calendar Months"/>
    <m/>
    <m/>
    <s v="x"/>
    <m/>
    <m/>
    <s v="x"/>
    <m/>
    <m/>
    <m/>
    <m/>
    <m/>
    <s v="x ERC"/>
    <m/>
    <m/>
    <m/>
  </r>
  <r>
    <x v="18"/>
    <x v="5"/>
    <x v="0"/>
    <s v="See sub-requirements for applicability"/>
    <s v="Each Responsible Entity shall implement one or more documented process(es) that collectively include each of the applicable requirement parts: "/>
    <s v="Evidence must include the documented processes that collectively include each of the applicable requirement parts: "/>
    <m/>
    <s v="x"/>
    <s v="x"/>
    <s v="x"/>
    <s v="x"/>
    <m/>
    <s v="x"/>
    <m/>
    <s v="x"/>
    <m/>
    <m/>
    <s v="x"/>
    <s v="x"/>
    <s v="x"/>
    <m/>
    <m/>
  </r>
  <r>
    <x v="18"/>
    <x v="5"/>
    <x v="1"/>
    <s v="• High Impact BES Cyber Systems and their associated: EACMS, PACS, and PCA_x000a_• Medium Impact BES Cyber Systems with External Routable Connectivity and their associated: EACMS, PACS, and PCA"/>
    <s v="Where technically feasible, enable only logical network accessible ports that have been determined to be needed by the Responsible Entity, including port ranges or services where needed to handle dynamic ports. If a device has no provision for disabling or restricting logical ports on the device then those ports that are open are deemed needed."/>
    <s v="Examples of evidence may include, but are not limited to:_x000a_• Documentation of the need for all enabled ports on all applicable Cyber Assets and Electronic Access Points, individually or by group._x000a_• Listings of the listening ports on the Cyber Assets, individually or by group, from either the device configuration files, command output (such as netstat), or network scans of open ports; or_x000a_• Configuration files of hostbased firewalls or other device level mechanisms that only allow needed ports and deny all others. "/>
    <m/>
    <s v="x"/>
    <s v="x"/>
    <s v="x"/>
    <s v="x"/>
    <m/>
    <s v="x"/>
    <m/>
    <s v="x"/>
    <m/>
    <m/>
    <s v="x"/>
    <s v="x"/>
    <s v="x"/>
    <m/>
    <m/>
  </r>
  <r>
    <x v="18"/>
    <x v="5"/>
    <x v="2"/>
    <s v="• High Impact BES Cyber Systems and their associated: PCA, and Nonprogrammable communication components located inside both a PSP and an ESP._x000a_• Medium Impact BES Cyber Systems at Control Centers and their associated: PCA and Nonprogrammable communication components located inside both a PSP and an ESP"/>
    <s v="Protect against the use of unnecessary physical input/output ports used for network connectivity, console commands, or Removable Media."/>
    <s v="An example of evidence may include, but is not limited to, documentation showing types of protection of physical input/output ports, either logically through system configuration or physically using a port lock or signage. "/>
    <m/>
    <s v="x"/>
    <m/>
    <m/>
    <s v="x"/>
    <m/>
    <s v="x CC"/>
    <m/>
    <m/>
    <m/>
    <s v="x CC"/>
    <m/>
    <m/>
    <s v="x CC"/>
    <m/>
    <m/>
  </r>
  <r>
    <x v="18"/>
    <x v="5"/>
    <x v="4"/>
    <s v="• High Impact BES Cyber Systems and their associated: EACMS,  PACS, and PCA_x000a_• Medium Impact BES Cyber Systems and their associated: EACMS, PACS, and PCA"/>
    <s v="Each Responsible Entity shall implement one or more documented process(es) that collectively include each of the applicable requirement parts: "/>
    <s v="Evidence must include each of the applicable documented processes that collectively include each of the applicable requirement parts"/>
    <m/>
    <s v="x"/>
    <s v="x"/>
    <s v="x"/>
    <s v="x"/>
    <m/>
    <s v="x"/>
    <s v="x"/>
    <s v="x"/>
    <m/>
    <m/>
    <s v="x"/>
    <s v="x"/>
    <s v="x"/>
    <m/>
    <m/>
  </r>
  <r>
    <x v="18"/>
    <x v="5"/>
    <x v="5"/>
    <s v="• High Impact BES Cyber Systems and their associated: EACMS,  PACS, and PCA_x000a_• Medium Impact BES Cyber Systems and their associated: EACMS, PACS, and PCA"/>
    <s v="A patch management process for tracking, evaluating, and installing cyber security patches for applicable Cyber Assets. The tracking portion shall include the identification of a source or sources that the Responsible Entity tracks for the release of cyber security patches for applicable Cyber Assets that are updateable and for which a patching source exists."/>
    <s v="An example of evidence may include, but is not limited to, documentation of a patch management process and documentation or lists of sources that are monitored, whether on an individual BES Cyber System or Cyber Asset basis. "/>
    <m/>
    <s v="x"/>
    <s v="x"/>
    <s v="x"/>
    <s v="x"/>
    <m/>
    <s v="x"/>
    <s v="x"/>
    <s v="x"/>
    <s v="x"/>
    <m/>
    <s v="x"/>
    <s v="x"/>
    <s v="x"/>
    <m/>
    <m/>
  </r>
  <r>
    <x v="18"/>
    <x v="5"/>
    <x v="6"/>
    <s v="Applicable to: _x000a_• High Impact BES Cyber Systems and their associated: EACMS,  PACS, and PCA_x000a_• Medium Impact BES Cyber Systems and their associated: EACMS, PACS, and PCA"/>
    <s v="At least once every 35 calendar days, evaluate security patches for applicability that have been released since the last evaluation from the source or sources identified in Part 2.1"/>
    <s v="An example of evidence may include, but is not limited to, an evaluation conducted by, referenced by, or on behalf of a Responsible Entity of security-related patches released by the documented sources at least once every 35 calendar days. "/>
    <s v="35 Calendar Days"/>
    <s v="x"/>
    <s v="x"/>
    <s v="x"/>
    <s v="x"/>
    <m/>
    <s v="x"/>
    <s v="x"/>
    <s v="x"/>
    <s v="x"/>
    <m/>
    <s v="x"/>
    <s v="x"/>
    <s v="x"/>
    <m/>
    <m/>
  </r>
  <r>
    <x v="18"/>
    <x v="5"/>
    <x v="33"/>
    <s v="Applicable to: _x000a_• High Impact BES Cyber Systems and their associated: EACMS,  PACS, and PCA_x000a_• Medium Impact BES Cyber Systems and their associated: EACMS, PACS, and PCA"/>
    <s v="For applicable patches identified in Part 2.2, within 35 calendar days of the evaluation completion, take one of the following actions:_x000a_• Apply the applicable patches; or_x000a_•  Create a dated mitigation plan; or_x000a_• Revise an existing mitigation plan._x000a_Mitigation plans shall include the Responsible Entity’s planned actions to mitigate the vulnerabilities addressed by each security patch and a timeframe to complete these mitigations. "/>
    <s v="Examples of evidence may include, but are not limited to:_x000a_• Records of the installation of the patch (e.g., exports from automated patch management tools that provide installation date, verification of BES Cyber System Component software revision, or registry exports that show software has been installed); or_x000a_•  A dated plan showing when and how the vulnerability will be addressed, to include documentation of the actions to be taken by the Responsible Entity to mitigate the vulnerabilities addressed by the security patch and a timeframe for the completion of these mitigations."/>
    <s v="Within 35 Calendar Days"/>
    <s v="x"/>
    <s v="x"/>
    <s v="x"/>
    <s v="x"/>
    <m/>
    <s v="x"/>
    <s v="x"/>
    <s v="x"/>
    <s v="x"/>
    <m/>
    <s v="x"/>
    <s v="x"/>
    <s v="x"/>
    <m/>
    <m/>
  </r>
  <r>
    <x v="18"/>
    <x v="5"/>
    <x v="56"/>
    <s v="• High Impact BES Cyber Systems and their associated: EACMS,  PACS, and PCA_x000a_• Medium Impact BES Cyber Systems and their associated: EACMS, PACS, and PCA"/>
    <s v="For each mitigation plan created or revised in Part 2.3, implement the plan within the timeframe specified in the plan, unless a revision to the plan or an extension to the timeframe specified in Part 2.3 is approved by the CIP Senior Manager or delegate."/>
    <s v="An example of evidence may include, but is not limited to, records of implementation of mitigations."/>
    <m/>
    <s v="x"/>
    <s v="x"/>
    <s v="x"/>
    <s v="x"/>
    <m/>
    <s v="x"/>
    <s v="x"/>
    <s v="x"/>
    <s v="x"/>
    <m/>
    <s v="x"/>
    <s v="x"/>
    <s v="x"/>
    <m/>
    <m/>
  </r>
  <r>
    <x v="18"/>
    <x v="5"/>
    <x v="22"/>
    <s v="• High Impact BES Cyber Systems and their associated: EACMS,  PACS, and PCA_x000a_• Medium Impact BES Cyber Systems and their associated: EACMS, PACS, and PCA"/>
    <s v="Each Responsible Entity shall implement one or more documented process(es) that collectively include each of the applicable requirement parts: "/>
    <s v="Evidence must include each of the documented processes that collectively include each of the applicable requirement parts"/>
    <m/>
    <s v="x"/>
    <s v="x"/>
    <s v="x"/>
    <s v="x"/>
    <m/>
    <s v="x"/>
    <s v="x"/>
    <s v="x"/>
    <m/>
    <m/>
    <s v="x"/>
    <s v="x"/>
    <s v="x"/>
    <m/>
    <m/>
  </r>
  <r>
    <x v="18"/>
    <x v="5"/>
    <x v="34"/>
    <s v="• High Impact BES Cyber Systems and their associated: EACMS,  PACS, and PCA_x000a_• Medium Impact BES Cyber Systems and their associated: EACMS, PACS, and PCA"/>
    <s v="Deploy method(s) to deter, detect, or prevent malicious code."/>
    <s v="An example of evidence may include, but is not limited to, records of the Responsible Entity’s performance of these processes (e.g., through traditional antivirus, system hardening, policies, etc.)."/>
    <m/>
    <s v="x"/>
    <s v="x"/>
    <s v="x"/>
    <s v="x"/>
    <m/>
    <s v="x"/>
    <s v="x"/>
    <s v="x"/>
    <s v="x"/>
    <m/>
    <s v="x"/>
    <s v="x"/>
    <s v="x"/>
    <m/>
    <m/>
  </r>
  <r>
    <x v="18"/>
    <x v="5"/>
    <x v="35"/>
    <s v="• High Impact BES Cyber Systems and their associated: EACMS,  PACS, and PCA_x000a_• Medium Impact BES Cyber Systems and their associated: EACMS, PACS, and PCA"/>
    <s v="Mitigate the threat of detected malicious code."/>
    <s v="Examples of evidence may include, but are not limited to:_x000a_• Records of response processes for malicious code detection_x000a_• Records of the performance of these processes when malicious code is detected."/>
    <m/>
    <s v="x"/>
    <s v="x"/>
    <s v="x"/>
    <s v="x"/>
    <m/>
    <s v="x"/>
    <s v="x"/>
    <s v="x"/>
    <s v="x"/>
    <m/>
    <s v="x"/>
    <s v="x"/>
    <s v="x"/>
    <m/>
    <m/>
  </r>
  <r>
    <x v="18"/>
    <x v="5"/>
    <x v="38"/>
    <s v="• High Impact BES Cyber Systems and their associated: EACMS,  PACS, and PCA_x000a_• Medium Impact BES Cyber Systems and their associated: EACMS, PACS, and PCA"/>
    <s v="For those methods identified in Part 3.1 that use signatures or patterns, have a process for the update of the signatures or patterns. The process must address testing and installing the signatures or patterns."/>
    <s v="An example of evidence may include, but is not limited to, documentation showing the process used for the update of signatures or patterns."/>
    <m/>
    <s v="x"/>
    <s v="x"/>
    <s v="x"/>
    <s v="x"/>
    <m/>
    <s v="x"/>
    <s v="x"/>
    <s v="x"/>
    <s v="x"/>
    <m/>
    <s v="x"/>
    <s v="x"/>
    <s v="x"/>
    <m/>
    <m/>
  </r>
  <r>
    <x v="18"/>
    <x v="5"/>
    <x v="23"/>
    <s v="• High Impact BES Cyber Systems and their associated: EACMS,  PACS, and PCA_x000a_• Medium Impact BES Cyber Systems and their associated: EACMS, PACS, and PCA"/>
    <s v="Each Responsible Entity shall implement one or more documented process(es) that collectively include each of the applicable requirement parts:"/>
    <s v="Evidence must include each of the documented processes that collectively include each of the applicable requirement parts"/>
    <m/>
    <s v="x"/>
    <s v="x"/>
    <s v="x"/>
    <s v="x"/>
    <m/>
    <s v="x"/>
    <s v="x"/>
    <s v="x"/>
    <m/>
    <m/>
    <s v="x"/>
    <s v="x"/>
    <s v="x"/>
    <m/>
    <m/>
  </r>
  <r>
    <x v="18"/>
    <x v="5"/>
    <x v="41"/>
    <s v="• High Impact BES Cyber Systems and their associated: EACMS,  PACS, and PCA_x000a_• Medium Impact BES Cyber Systems and their associated: EACMS, PACS, and PCA"/>
    <s v="Log events at the BES Cyber System level (per BES Cyber System capability) or at the Cyber Asset level (per Cyber Asset capability) for identification of, and after-the-fact investigations of, Cyber Security Incidents that includes, as a minimum, each of the following types of events:"/>
    <s v="Examples of evidence may include, but are not limited to, a paper or system generated listing of event types for which the BES Cyber System is capable of detecting and, for generated events, is configured to log. This listing must include the required types of events."/>
    <m/>
    <s v="x"/>
    <s v="x"/>
    <s v="x"/>
    <s v="x"/>
    <m/>
    <s v="x"/>
    <m/>
    <s v="x"/>
    <s v="x"/>
    <m/>
    <s v="x"/>
    <s v="x"/>
    <s v="x"/>
    <m/>
    <m/>
  </r>
  <r>
    <x v="18"/>
    <x v="5"/>
    <x v="42"/>
    <s v="• High Impact BES Cyber Systems and their associated: EACMS,  PACS, and PCA_x000a_• Medium Impact BES Cyber Systems and their associated: EACMS, PACS, and PCA"/>
    <s v="Detected successful login attempts;"/>
    <s v="Examples of evidence may include, but are not limited to, a paper or system generated listing of event types for which the BES Cyber System is capable of detecting and, for generated events, is configured to log. This listing must include the required types of events."/>
    <m/>
    <s v="x"/>
    <s v="x"/>
    <s v="x"/>
    <s v="x"/>
    <m/>
    <s v="x"/>
    <m/>
    <s v="x"/>
    <s v="x"/>
    <m/>
    <s v="x"/>
    <s v="x"/>
    <s v="x"/>
    <m/>
    <m/>
  </r>
  <r>
    <x v="18"/>
    <x v="5"/>
    <x v="43"/>
    <s v="• High Impact BES Cyber Systems and their associated: EACMS,  PACS, and PCA_x000a_• Medium Impact BES Cyber Systems and their associated: EACMS, PACS, and PCA"/>
    <s v="Detected failed access attempts and failed login attempts;"/>
    <s v="Examples of evidence may include, but are not limited to, a paper or system generated listing of event types for which the BES Cyber System is capable of detecting and, for generated events, is configured to log. This listing must include the required types of events."/>
    <m/>
    <s v="x"/>
    <s v="x"/>
    <s v="x"/>
    <s v="x"/>
    <m/>
    <s v="x"/>
    <m/>
    <s v="x"/>
    <s v="x"/>
    <m/>
    <s v="x"/>
    <s v="x"/>
    <s v="x"/>
    <m/>
    <m/>
  </r>
  <r>
    <x v="18"/>
    <x v="5"/>
    <x v="44"/>
    <s v="• High Impact BES Cyber Systems and their associated: EACMS,  PACS, and PCA_x000a_• Medium Impact BES Cyber Systems and their associated: EACMS, PACS, and PCA"/>
    <s v="Detected malicious code."/>
    <s v="Examples of evidence may include, but are not limited to, a paper or system generated listing of event types for which the BES Cyber System is capable of detecting and, for generated events, is configured to log. This listing must include the required types of events."/>
    <m/>
    <s v="x"/>
    <s v="x"/>
    <s v="x"/>
    <s v="x"/>
    <m/>
    <s v="x"/>
    <m/>
    <s v="x"/>
    <s v="x"/>
    <m/>
    <s v="x"/>
    <s v="x"/>
    <s v="x"/>
    <m/>
    <m/>
  </r>
  <r>
    <x v="18"/>
    <x v="5"/>
    <x v="45"/>
    <s v="• High Impact BES Cyber Systems and their associated: EACMS,  PACS, and PCA_x000a_• Medium Impact BES Cyber Systems with External Routable Connectivity and their associated: EACMS, PACS, and PCA"/>
    <s v="Generate alerts for security events that the Responsible Entity determines necessitates an alert, that includes, as a minimum, each of the following types of events (per Cyber Asset or BES Cyber System capability):"/>
    <s v="Examples of evidence may include, but are not limited to, paper or systemgenerated listing of security events that the Responsible Entity determined necessitate alerts, including paper or system generated list showing how alerts are configured."/>
    <m/>
    <s v="x"/>
    <s v="x"/>
    <s v="x"/>
    <s v="x"/>
    <m/>
    <s v="x"/>
    <m/>
    <s v="x"/>
    <m/>
    <m/>
    <s v="x"/>
    <s v="x"/>
    <s v="x"/>
    <m/>
    <m/>
  </r>
  <r>
    <x v="18"/>
    <x v="5"/>
    <x v="66"/>
    <s v="• High Impact BES Cyber Systems and their associated: EACMS,  PACS, and PCA_x000a_• Medium Impact BES Cyber Systems with External Routable Connectivity and their associated: EACMS, PACS, and PCA"/>
    <s v="Detected malicious code from Part 4.1; and"/>
    <s v="Examples of evidence may include, but are not limited to, paper or systemgenerated listing of security events that the Responsible Entity determined necessitate alerts, including paper or system generated list showing how alerts are configured."/>
    <m/>
    <s v="x"/>
    <s v="x"/>
    <s v="x"/>
    <s v="x"/>
    <m/>
    <s v="x"/>
    <m/>
    <s v="x"/>
    <m/>
    <m/>
    <s v="x"/>
    <s v="x"/>
    <s v="x"/>
    <m/>
    <m/>
  </r>
  <r>
    <x v="18"/>
    <x v="5"/>
    <x v="67"/>
    <s v="• High Impact BES Cyber Systems and their associated: EACMS,  PACS, and PCA_x000a_• Medium Impact BES Cyber Systems with External Routable Connectivity and their associated: EACMS, PACS, and PCA"/>
    <s v="Detected failure of Part 4.1 event logging"/>
    <s v="Examples of evidence may include, but are not limited to, paper or systemgenerated listing of security events that the Responsible Entity determined necessitate alerts, including paper or system generated list showing how alerts are configured."/>
    <m/>
    <s v="x"/>
    <s v="x"/>
    <s v="x"/>
    <s v="x"/>
    <m/>
    <s v="x"/>
    <m/>
    <s v="x"/>
    <m/>
    <m/>
    <s v="x"/>
    <s v="x"/>
    <s v="x"/>
    <m/>
    <m/>
  </r>
  <r>
    <x v="18"/>
    <x v="5"/>
    <x v="46"/>
    <s v="• High Impact BES Cyber Systems and their associated: EACMS,  PACS, and PCA_x000a_• Medium Impact BES Cyber Systems at Control Centers and their associated: EACMS, PACS, and PCA"/>
    <s v="Where technically feasible, retain applicable event logs identified in Part 4.1 for at least the last 90 consecutive calendar days except under CIP Exceptional Circumstances"/>
    <s v="Examples of evidence may include, but are not limited to, documentation of the event log retention process and paper or system generated reports showing log retention configuration set at 90 days or greater."/>
    <s v="90 Consecutive Calendar Days"/>
    <s v="x"/>
    <s v="x"/>
    <s v="x"/>
    <s v="x"/>
    <m/>
    <s v="x CC"/>
    <m/>
    <m/>
    <m/>
    <s v="x CC"/>
    <s v="x CC"/>
    <s v="x CC"/>
    <s v="x CC"/>
    <m/>
    <m/>
  </r>
  <r>
    <x v="18"/>
    <x v="5"/>
    <x v="47"/>
    <s v="• High Impact BES Cyber Systems and their associated: EACMS and PACS"/>
    <s v="Review a summarization or sampling of logged events as determined by the Responsible Entity at intervals no greater than 15 calendar days to identify undetected Cyber Security Incidents."/>
    <s v="Examples of evidence may include, but are not limited to, documentation describing the review, any findings from the review (if any), and dated documentation showing the review occurred."/>
    <s v="15 Calendar Days"/>
    <s v="x"/>
    <s v="x"/>
    <m/>
    <s v="x"/>
    <m/>
    <m/>
    <m/>
    <m/>
    <m/>
    <m/>
    <m/>
    <m/>
    <m/>
    <m/>
    <m/>
  </r>
  <r>
    <x v="18"/>
    <x v="5"/>
    <x v="48"/>
    <s v="• High Impact BES Cyber Systems and their associated: EACMS,  PACS, and PCA_x000a_• Medium Impact BES Cyber Systems at Control Centers and their associated: EACMS, PACS, and PCA_x000a_• Medium Impact BES Cyber Systems with Externable Routable Connectivity and their associated: EACMS, PACS, and PCA_x0009__x0009__x0009__x0009__x0009__x000a__x0009__x0009__x0009__x0009_"/>
    <s v="Each Responsible Entity shall implement one or more documented process(es) that collectively include each of the applicable requirement parts:"/>
    <s v="Evidence must include each of the documented processes that collectively include each of the applicable requirement parts"/>
    <m/>
    <s v="x"/>
    <s v="x"/>
    <s v="x"/>
    <s v="x"/>
    <m/>
    <s v="x"/>
    <m/>
    <s v="x"/>
    <m/>
    <s v="x CC"/>
    <s v="x"/>
    <s v="x"/>
    <s v="x"/>
    <m/>
    <m/>
  </r>
  <r>
    <x v="18"/>
    <x v="5"/>
    <x v="49"/>
    <s v="• High Impact BES Cyber Systems and their associated: EACMS,  PACS, and PCA_x000a_• Medium Impact BES Cyber Systems at Control Centers and their associated: EACMS, PACS, and PCA_x000a_• Medium Impact BES Cyber Systems with Externable Routable Connectivity and their associated: EACMS, PACS, and PCA_x0009__x0009__x0009__x0009__x0009__x000a__x0009__x0009__x0009__x0009_"/>
    <s v="Have a method(s) to enforce authentication of interactive user access, where technically feasible."/>
    <s v="An example of evidence may include, but is not limited to, documentation describing how access is authenticated."/>
    <m/>
    <s v="x"/>
    <s v="x"/>
    <s v="x"/>
    <s v="x"/>
    <m/>
    <s v="x"/>
    <m/>
    <s v="x"/>
    <m/>
    <s v="x CC"/>
    <s v="x"/>
    <s v="x"/>
    <s v="x"/>
    <m/>
    <m/>
  </r>
  <r>
    <x v="18"/>
    <x v="5"/>
    <x v="50"/>
    <s v="• High Impact BES Cyber Systems and their associated: EACMS,  PACS, and PCA_x000a_• Medium Impact BES Cyber Systems and their associated: EACMS, PACS, and PCA_x0009__x0009__x0009__x000a__x0009__x0009__x0009__x0009_"/>
    <s v="Identify and inventory all known enabled default or other generic account types, either by system, by groups of systems, by location, or by system type(s)."/>
    <s v="An example of evidence may include, but is not limited to, a listing of accounts by account types showing the enabled or generic account types in use for the BES Cyber System. "/>
    <m/>
    <s v="x"/>
    <s v="x"/>
    <s v="x"/>
    <s v="x"/>
    <m/>
    <s v="x"/>
    <s v="x"/>
    <s v="x"/>
    <s v="x"/>
    <m/>
    <s v="x"/>
    <s v="x"/>
    <s v="x"/>
    <m/>
    <m/>
  </r>
  <r>
    <x v="18"/>
    <x v="5"/>
    <x v="51"/>
    <s v="• High Impact BES Cyber Systems and their associated: EACMS,  PACS, and PCA_x000a_• Medium Impact BES Cyber Systems and their associated: EACMS, PACS, and PCA_x0009__x0009__x0009__x000a__x0009__x0009__x0009__x0009_"/>
    <s v="Identify individuals who have authorized access to shared accounts"/>
    <s v="An example of evidence may include, but is not limited to, listing of shared accounts and the individuals who have authorized access to each shared account."/>
    <m/>
    <s v="x"/>
    <s v="x"/>
    <s v="x"/>
    <s v="x"/>
    <m/>
    <s v="x"/>
    <m/>
    <s v="x"/>
    <m/>
    <m/>
    <s v="x"/>
    <s v="x"/>
    <s v="x"/>
    <m/>
    <m/>
  </r>
  <r>
    <x v="18"/>
    <x v="5"/>
    <x v="52"/>
    <s v="• High Impact BES Cyber Systems and their associated: EACMS,  PACS, and PCA_x000a_• Medium Impact BES Cyber Systems and their associated: EACMS, PACS, and PCA_x0009_"/>
    <s v="Change known default passwords, per Cyber Asset capability"/>
    <s v="Examples of evidence may include, but are not limited to:_x000a_•  Records of a procedure that passwords are changed when new devices are in production; or_x000a_•  Documentation in system manuals or other vendor documents showing default vendor passwords were generated pseudo-randomly and are thereby unique to the device."/>
    <m/>
    <s v="x"/>
    <s v="x"/>
    <s v="x"/>
    <s v="x"/>
    <m/>
    <s v="x"/>
    <s v="x"/>
    <s v="x"/>
    <s v="x"/>
    <m/>
    <s v="x"/>
    <s v="x"/>
    <s v="x"/>
    <m/>
    <m/>
  </r>
  <r>
    <x v="18"/>
    <x v="5"/>
    <x v="53"/>
    <s v="• High Impact BES Cyber Systems and their associated: EACMS,  PACS, and PCA_x000a_• Medium Impact BES Cyber Systems and their associated: EACMS, PACS, and PCA_x0009__x0009__x0009__x000a__x0009__x0009__x0009__x0009_"/>
    <s v="For password-only authentication for interactive user access, either technically or procedurally enforce the following password parameters:"/>
    <s v="Examples of evidence may include, but are not limited to:_x000a_• System-generated reports or screen-shots of the systemenforced password parameters, including length and complexity; or_x000a_• Attestations that include a reference to the documented procedures that were followed."/>
    <m/>
    <s v="x"/>
    <s v="x"/>
    <s v="x"/>
    <s v="x"/>
    <m/>
    <s v="x"/>
    <s v="x"/>
    <s v="x"/>
    <s v="x"/>
    <m/>
    <s v="x"/>
    <s v="x"/>
    <s v="x"/>
    <m/>
    <m/>
  </r>
  <r>
    <x v="18"/>
    <x v="5"/>
    <x v="68"/>
    <s v="• High Impact BES Cyber Systems and their associated: EACMS,  PACS, and PCA_x000a_• Medium Impact BES Cyber Systems and their associated: EACMS, PACS, and PCA_x0009__x0009__x0009__x000a__x0009__x0009__x0009__x0009_"/>
    <s v="Password length that is, at least, the lesser of eight characters or the maximum length supported by the Cyber Asset; and"/>
    <s v="Examples of evidence may include, but are not limited to:_x000a_• System-generated reports or screen-shots of the systemenforced password parameters, including length and complexity; or_x000a_• Attestations that include a reference to the documented procedures that were followed."/>
    <m/>
    <s v="x"/>
    <s v="x"/>
    <s v="x"/>
    <s v="x"/>
    <m/>
    <s v="x"/>
    <m/>
    <s v="x"/>
    <s v="x"/>
    <m/>
    <s v="x"/>
    <s v="x"/>
    <s v="x"/>
    <m/>
    <m/>
  </r>
  <r>
    <x v="18"/>
    <x v="5"/>
    <x v="69"/>
    <s v="• High Impact BES Cyber Systems and their associated: EACMS,  PACS, and PCA_x000a_• Medium Impact BES Cyber Systems and their associated: EACMS, PACS, and PCA_x0009__x0009__x0009__x000a__x0009__x0009__x0009__x0009_"/>
    <s v="Minimum password complexity that is the lesser of three or more different types of characters (e.g., uppercase alphabetic, lowercase alphabetic, numeric, nonalphanumeric) or the maximum complexity supported by the Cyber Asset"/>
    <s v="Examples of evidence may include, but are not limited to:_x000a_• System-generated reports or screen-shots of the systemenforced password parameters, including length and complexity; or_x000a_• Attestations that include a reference to the documented procedures that were followed."/>
    <m/>
    <s v="x"/>
    <s v="x"/>
    <s v="x"/>
    <s v="x"/>
    <m/>
    <s v="x"/>
    <m/>
    <s v="x"/>
    <s v="x"/>
    <m/>
    <s v="x"/>
    <s v="x"/>
    <s v="x"/>
    <m/>
    <m/>
  </r>
  <r>
    <x v="18"/>
    <x v="5"/>
    <x v="70"/>
    <s v="• High Impact BES Cyber Systems and their associated: EACMS,  PACS, and PCA_x000a_• Medium Impact BES Cyber Systems with Externable Routable Connectivity and their associated: EACMS, PACS, and PCA_x0009__x0009__x0009__x0009__x0009_"/>
    <s v="Where technically feasible, for password-only authentication for interactive user access, either technically or procedurally enforce password changes or an obligation to change the password at least once every 15 calendar months."/>
    <s v="Examples of evidence may include, but are not limited to:_x000a_•  System-generated reports or screen-shots of the systemenforced periodicity of changing passwords; or_x000a_•  Attestations that include a reference to the documented procedures that were followed."/>
    <s v="15 Calendar Months"/>
    <s v="x"/>
    <s v="x"/>
    <s v="x"/>
    <s v="x"/>
    <m/>
    <s v="x"/>
    <m/>
    <s v="x"/>
    <m/>
    <m/>
    <s v="x"/>
    <s v="x"/>
    <s v="x"/>
    <m/>
    <m/>
  </r>
  <r>
    <x v="18"/>
    <x v="5"/>
    <x v="71"/>
    <s v="Applicable to: _x000a_• High Impact BES Cyber Systems and their associated: EACMS,  PACS, and PCA_x000a_• Medium Impact BES Cyber Systems with Externable Routable Connectivity and their associated: EACMS, PACS, and PCA_x0009__x0009__x0009__x0009__x0009_"/>
    <s v="Where technically feasible, either:_x000a_•  Limit the number of unsuccessful authentication attempts; or_x000a_• Generate alerts after a threshold of unsuccessful authentication attempts."/>
    <s v="Examples of evidence may include, but are not limited to:_x000a_• Documentation of the accountlockout parameters; or_x000a_•  Rules in the alerting configuration showing how the system notified individuals after a determined number of unsuccessful login attempts."/>
    <m/>
    <s v="x"/>
    <s v="x"/>
    <s v="x"/>
    <s v="x"/>
    <m/>
    <s v="x CC"/>
    <m/>
    <m/>
    <s v="x"/>
    <s v="x CC"/>
    <s v="x CC"/>
    <s v="x CC"/>
    <s v="x CC"/>
    <m/>
    <m/>
  </r>
  <r>
    <x v="19"/>
    <x v="6"/>
    <x v="0"/>
    <s v="• High Impact BES Cyber Systems and their associated: EACMS_x000a_• Medium Impact BES Cyber Systems and their associated: EACMS_x0009__x0009__x0009_"/>
    <s v="Each Responsible Entity shall document one or more Cyber Security Incident response plan(s) that collectively include each of the applicable requirement parts: "/>
    <s v="Evidence must include each of the documented plan(s) that collectively include each of the applicable requirement parts"/>
    <m/>
    <s v="x"/>
    <s v="x"/>
    <m/>
    <m/>
    <m/>
    <s v="x"/>
    <s v="x"/>
    <s v="x"/>
    <m/>
    <m/>
    <s v="x"/>
    <m/>
    <m/>
    <m/>
    <m/>
  </r>
  <r>
    <x v="19"/>
    <x v="6"/>
    <x v="1"/>
    <s v="• High Impact BES Cyber Systems and their associated: EACMS_x000a_• Medium Impact BES Cyber Systems and their associated: EACMS_x0009__x0009__x0009_"/>
    <s v="One or more processes to identify, classify, and respond to Cyber Security Incidents."/>
    <s v="An example of evidence may include, but is not limited to, dated documentation of Cyber Security Incident response plan(s) that include the process(es) to identify, classify, and respond to Cyber Security Incidents."/>
    <m/>
    <s v="x"/>
    <s v="x"/>
    <m/>
    <m/>
    <m/>
    <s v="x"/>
    <s v="x"/>
    <s v="x"/>
    <m/>
    <m/>
    <s v="x"/>
    <m/>
    <m/>
    <m/>
    <m/>
  </r>
  <r>
    <x v="19"/>
    <x v="6"/>
    <x v="2"/>
    <s v="• High Impact BES Cyber Systems and their associated: EACMS_x000a_• Medium Impact BES Cyber Systems and their associated: EACMS_x0009__x0009__x0009_"/>
    <s v="One or more processes:"/>
    <s v="Examples of evidence may include, but are not limited to, dated documentation of Cyber Security Incident response plan(s) that provide guidance or thresholds for determining which Cyber Security Incidents are also Reportable Cyber Security Incidents or a Cyber Security Incident that is determined to be an attempt to compromise a system identified in the “Applicable Systems” column including justification for attempt determination criteria and documented processes for notification."/>
    <m/>
    <s v="x"/>
    <s v="x"/>
    <m/>
    <m/>
    <m/>
    <s v="x"/>
    <s v="x"/>
    <s v="x"/>
    <m/>
    <m/>
    <s v="x"/>
    <m/>
    <m/>
    <m/>
    <m/>
  </r>
  <r>
    <x v="19"/>
    <x v="6"/>
    <x v="16"/>
    <s v="• High Impact BES Cyber Systems and their associated: EACMS_x000a_• Medium Impact BES Cyber Systems and their associated: EACMS_x0009__x0009__x0009_"/>
    <s v="That include criteria to evaluate and define attempts to compromise;"/>
    <s v="Examples of evidence may include, but are not limited to, dated documentation of Cyber Security Incident response plan(s) that provide guidance or thresholds for determining which Cyber Security Incidents are also Reportable Cyber Security Incidents or a Cyber Security Incident that is determined to be an attempt to compromise a system identified in the “Applicable Systems” column including justification for attempt determination criteria and documented processes for notification."/>
    <m/>
    <s v="x"/>
    <s v="x"/>
    <m/>
    <m/>
    <m/>
    <s v="x"/>
    <s v="x"/>
    <s v="x"/>
    <m/>
    <m/>
    <s v="x"/>
    <m/>
    <m/>
    <m/>
    <m/>
  </r>
  <r>
    <x v="19"/>
    <x v="6"/>
    <x v="17"/>
    <s v="• High Impact BES Cyber Systems and their associated: EACMS_x000a_• Medium Impact BES Cyber Systems and their associated: EACMS_x0009__x0009__x0009_"/>
    <s v="• To determine if an identified Cyber Security Incident is:_x000a_• A Reportable Cyber Security Incident; or_x000a_• An attempt to compromise, as determined by applying the criteria from Part 1.2.1, one or more systems identified in the “Applicable Systems” column for this Part; and_x000a_"/>
    <s v="Examples of evidence may include, but are not limited to, dated documentation of Cyber Security Incident response plan(s) that provide guidance or thresholds for determining which Cyber Security Incidents are also Reportable Cyber Security Incidents or a Cyber Security Incident that is determined to be an attempt to compromise a system identified in the “Applicable Systems” column including justification for attempt determination criteria and documented processes for notification."/>
    <m/>
    <s v="x"/>
    <s v="x"/>
    <m/>
    <m/>
    <m/>
    <s v="x"/>
    <s v="x"/>
    <s v="x"/>
    <m/>
    <m/>
    <s v="x"/>
    <m/>
    <m/>
    <m/>
    <m/>
  </r>
  <r>
    <x v="19"/>
    <x v="6"/>
    <x v="18"/>
    <s v="• High Impact BES Cyber Systems and their associated: EACMS_x000a_• Medium Impact BES Cyber Systems and their associated: EACMS_x0009__x0009__x0009_"/>
    <s v="To provide notification per Requirement R4. "/>
    <s v="Examples of evidence may include, but are not limited to, dated documentation of Cyber Security Incident response plan(s) that provide guidance or thresholds for determining which Cyber Security Incidents are also Reportable Cyber Security Incidents or a Cyber Security Incident that is determined to be an attempt to compromise a system identified in the “Applicable Systems” column including justification for attempt determination criteria and documented processes for notification."/>
    <m/>
    <s v="x"/>
    <s v="x"/>
    <m/>
    <m/>
    <m/>
    <s v="x"/>
    <s v="x"/>
    <s v="x"/>
    <m/>
    <m/>
    <s v="x"/>
    <m/>
    <m/>
    <m/>
    <m/>
  </r>
  <r>
    <x v="19"/>
    <x v="6"/>
    <x v="3"/>
    <s v="• High Impact BES Cyber Systems and their associated: EACMS_x000a_• Medium Impact BES Cyber Systems and their associated: EACMS_x0009__x0009__x0009_"/>
    <s v="The roles and responsibilities of Cyber Security Incident response groups or individuals."/>
    <s v="An example of evidence may include, but is not limited to, dated Cyber Security Incident response process(es) or procedure(s) that define roles and responsibilities (e.g., monitoring, reporting, initiating, documenting, etc.) of Cyber Security Incident response groups or individuals."/>
    <m/>
    <s v="x"/>
    <s v="x"/>
    <m/>
    <m/>
    <m/>
    <s v="x"/>
    <s v="x"/>
    <s v="x"/>
    <m/>
    <m/>
    <s v="x"/>
    <m/>
    <m/>
    <m/>
    <m/>
  </r>
  <r>
    <x v="19"/>
    <x v="6"/>
    <x v="54"/>
    <s v="• High Impact BES Cyber Systems and their associated: EACMS_x000a_• Medium Impact BES Cyber Systems and their associated: EACMS_x0009__x0009__x0009_"/>
    <s v="Incident handling procedures for Cyber Security Incidents."/>
    <s v="An example of evidence may include, but is not limited to, dated Cyber Security Incident response process(es) or procedure(s) that address incident handling (e.g., containment, eradication, recovery/incident resolution)."/>
    <m/>
    <s v="x"/>
    <s v="x"/>
    <m/>
    <m/>
    <m/>
    <s v="x"/>
    <s v="x"/>
    <s v="x"/>
    <m/>
    <m/>
    <s v="x"/>
    <m/>
    <m/>
    <m/>
    <m/>
  </r>
  <r>
    <x v="19"/>
    <x v="6"/>
    <x v="4"/>
    <s v="• High Impact BES Cyber Systems and their associated: EACMS_x000a_• Medium Impact BES Cyber Systems and their associated: EACMS_x0009__x0009__x0009_"/>
    <s v="Each Responsible Entity shall implement each of its documented Cyber Security Incident response plans to collectively include each of the applicable requirement parts: "/>
    <s v="Evidence must include, but is not limited to, documentation that collectively demonstrates implementation of each of the applicable requirement parts"/>
    <m/>
    <s v="x"/>
    <s v="x"/>
    <m/>
    <m/>
    <m/>
    <s v="x"/>
    <s v="x"/>
    <s v="x"/>
    <m/>
    <m/>
    <s v="x"/>
    <m/>
    <m/>
    <m/>
    <m/>
  </r>
  <r>
    <x v="19"/>
    <x v="6"/>
    <x v="5"/>
    <s v="• High Impact BES Cyber Systems and their associated: EACMS_x000a_• Medium Impact BES Cyber Systems and their associated: EACMS_x0009__x0009__x0009_"/>
    <s v="Test each Cyber Security Incident response plan(s) at least once every 15 calendar months:_x000a_• By responding to an actual Reportable Cyber Security Incident;_x000a_• With a paper drill or tabletop exercise of a Reportable Cyber Security Incident; or_x000a_• With an operational exercise of a Reportable Cyber Security Incident."/>
    <s v="Examples of evidence may include,but are not limited to, dated evidenceof a lessons-learned report thatincludes a summary of the test or acompilation of notes, logs, and communication resulting from the test. Types of exercises may include discussion or operations based exercises."/>
    <s v="15 Calendar Months"/>
    <s v="x"/>
    <s v="x"/>
    <m/>
    <m/>
    <m/>
    <s v="x"/>
    <s v="x"/>
    <s v="x"/>
    <m/>
    <m/>
    <s v="x"/>
    <m/>
    <m/>
    <m/>
    <m/>
  </r>
  <r>
    <x v="19"/>
    <x v="6"/>
    <x v="6"/>
    <s v="• High Impact BES Cyber Systems and their associated: EACMS_x000a_• Medium Impact BES Cyber Systems and their associated: EACMS_x0009__x0009__x0009_"/>
    <s v="Use the Cyber Security Incident response plan(s) under Requirement R1 when responding to a Reportable Cyber Security Incident, responding to a Cyber Security Incident that attempted to compromise a system identified in the “Applicable Systems” column for this Part, or performing an exercise of a Reportable Cyber Security Incident. Document deviations from the plan(s) taken during the response to the incident or exercise."/>
    <s v="Examples of evidence may include, but are not limited to, incident reports, logs, and notes that were kept during the incident response process, and follow-up documentation that describes deviations taken from the plan during the incident response or exercise."/>
    <m/>
    <s v="x"/>
    <s v="x"/>
    <m/>
    <m/>
    <m/>
    <s v="x"/>
    <s v="x"/>
    <s v="x"/>
    <m/>
    <m/>
    <s v="x"/>
    <m/>
    <m/>
    <m/>
    <m/>
  </r>
  <r>
    <x v="19"/>
    <x v="6"/>
    <x v="33"/>
    <s v="• High Impact BES Cyber Systems and their associated: EACMS_x000a_• Medium Impact BES Cyber Systems and their associated: EACMS_x0009__x0009__x0009_"/>
    <s v="Retain records related to Reportable Cyber Security Incidents and Cyber Security Incidents that attempted to compromise a system identified in the “Applicable Systems” column for this Part as per the Cyber Security Incident response plan(s) under Requirement R1."/>
    <s v="An example of evidence may include, but is not limited to, dated documentation, such as security logs, police reports, emails, response forms or checklists, forensic analysis results, restoration records, and post-incident review notes related to Reportable Cyber Security Incidents and a Cyber Security Incident that is determined to be an attempt to compromise a system identified in the “Applicable Systems” column."/>
    <m/>
    <s v="x"/>
    <s v="x"/>
    <m/>
    <m/>
    <m/>
    <s v="x"/>
    <s v="x"/>
    <s v="x"/>
    <m/>
    <m/>
    <s v="x"/>
    <m/>
    <m/>
    <m/>
    <m/>
  </r>
  <r>
    <x v="19"/>
    <x v="6"/>
    <x v="22"/>
    <s v="• High Impact BES Cyber Systems and their associated: EACMS_x000a_• Medium Impact BES Cyber Systems and their associated: EACMS_x0009__x0009__x0009_"/>
    <s v="Each Responsible Entity shall maintain each of its Cyber Security Incident response plans according to each of the applicable requirement parts: "/>
    <s v="Evidence must include, but is not limited to, documentation that collectively demonstrates maintenance of each Cyber Security Incident response plan according to the applicable requirement parts: "/>
    <m/>
    <s v="x"/>
    <s v="x"/>
    <m/>
    <m/>
    <m/>
    <s v="x"/>
    <s v="x"/>
    <s v="x"/>
    <m/>
    <m/>
    <s v="x"/>
    <m/>
    <m/>
    <m/>
    <m/>
  </r>
  <r>
    <x v="19"/>
    <x v="6"/>
    <x v="34"/>
    <s v="• High Impact BES Cyber Systems and their associated: EACMS_x000a_• Medium Impact BES Cyber Systems and their associated: EACMS_x0009__x0009__x0009_"/>
    <s v="No later than 90 calendar days after completion of a Cyber Security Incident response plan(s) test or actual Reportable Cyber Security Incident response:"/>
    <s v="An example of evidence may include, but is not limited to, all of the following:_x000a_1. Dated documentation of post incident(s) review meeting notes or follow-up report showing lessons learned associated with the Cyber Security Incident response plan(s) test or actual Reportable Cyber Security Incident response or dated documentation stating there were no lessons learned;_x000a_2. Dated and revised Cyber Security Incident response plan showing any changes based on the lessons learned; and_x000a_3. Evidence of plan update distribution including, but not limited to:_x000a_• Emails;_x000a_• USPS or other mail service;_x000a_• Electronic distribution system; or_x000a_• Training sign-in sheets."/>
    <s v="90 Calendar Days"/>
    <s v="x"/>
    <s v="x"/>
    <m/>
    <m/>
    <m/>
    <s v="x"/>
    <s v="x"/>
    <s v="x"/>
    <m/>
    <m/>
    <s v="x"/>
    <m/>
    <m/>
    <m/>
    <m/>
  </r>
  <r>
    <x v="19"/>
    <x v="6"/>
    <x v="72"/>
    <s v="• High Impact BES Cyber Systems and their associated: EACMS_x000a_• Medium Impact BES Cyber Systems and their associated: EACMS_x0009__x0009__x0009_"/>
    <s v="Document any lessons learned or document the absence of any lessons learned;"/>
    <s v="An example of evidence may include, but is not limited to, all of the following:_x000a_1. Dated documentation of post incident(s) review meeting notes or follow-up report showing lessons learned associated with the Cyber Security Incident response plan(s) test or actual Reportable Cyber Security Incident response or dated documentation stating there were no lessons learned;_x000a_2. Dated and revised Cyber Security Incident response plan showing any changes based on the lessons learned; and_x000a_3. Evidence of plan update distribution including, but not limited to:_x000a_• Emails;_x000a_• USPS or other mail service;_x000a_• Electronic distribution system; or_x000a_• Training sign-in sheets."/>
    <m/>
    <s v="x"/>
    <s v="x"/>
    <m/>
    <m/>
    <m/>
    <s v="x"/>
    <s v="x"/>
    <s v="x"/>
    <m/>
    <m/>
    <s v="x"/>
    <m/>
    <m/>
    <m/>
    <m/>
  </r>
  <r>
    <x v="19"/>
    <x v="6"/>
    <x v="73"/>
    <s v="• High Impact BES Cyber Systems and their associated: EACMS_x000a_• Medium Impact BES Cyber Systems and their associated: EACMS_x0009__x0009__x0009_"/>
    <s v="Update the Cyber Security Incident response plan based on any documented lessons learned associated with the plan; and"/>
    <s v="An example of evidence may include, but is not limited to, all of the following:_x000a_1. Dated documentation of post incident(s) review meeting notes or follow-up report showing lessons learned associated with the Cyber Security Incident response plan(s) test or actual Reportable Cyber Security Incident response or dated documentation stating there were no lessons learned;_x000a_2. Dated and revised Cyber Security Incident response plan showing any changes based on the lessons learned; and_x000a_3. Evidence of plan update distribution including, but not limited to:_x000a_• Emails;_x000a_• USPS or other mail service;_x000a_• Electronic distribution system; or_x000a_• Training sign-in sheets."/>
    <m/>
    <s v="x"/>
    <s v="x"/>
    <m/>
    <m/>
    <m/>
    <s v="x"/>
    <s v="x"/>
    <s v="x"/>
    <m/>
    <m/>
    <s v="x"/>
    <m/>
    <m/>
    <m/>
    <m/>
  </r>
  <r>
    <x v="19"/>
    <x v="6"/>
    <x v="74"/>
    <s v="• High Impact BES Cyber Systems and their associated: EACMS_x000a_• Medium Impact BES Cyber Systems and their associated: EACMS_x0009__x0009__x0009_"/>
    <s v="Notify each person or group with a defined role in the Cyber Security Incident response plan of the updates to the Cyber Security Incident response plan based on any documented lessons learned."/>
    <s v="An example of evidence may include, but is not limited to, all of the following:_x000a_1. Dated documentation of post incident(s) review meeting notes or follow-up report showing lessons learned associated with the Cyber Security Incident response plan(s) test or actual Reportable Cyber Security Incident response or dated documentation stating there were no lessons learned;_x000a_2. Dated and revised Cyber Security Incident response plan showing any changes based on the lessons learned; and_x000a_3. Evidence of plan update distribution including, but not limited to:_x000a_• Emails;_x000a_• USPS or other mail service;_x000a_• Electronic distribution system; or_x000a_• Training sign-in sheets."/>
    <m/>
    <s v="x"/>
    <s v="x"/>
    <m/>
    <m/>
    <m/>
    <s v="x"/>
    <s v="x"/>
    <s v="x"/>
    <m/>
    <m/>
    <s v="x"/>
    <m/>
    <m/>
    <m/>
    <m/>
  </r>
  <r>
    <x v="19"/>
    <x v="6"/>
    <x v="35"/>
    <s v="• High Impact BES Cyber Systems and their associated: EACMS_x000a_• Medium Impact BES Cyber Systems and their associated: EACMS_x0009_"/>
    <s v="No later than 60 calendar days after a change to the roles or responsibilities, Cyber Security Incident response groups or individuals, or technology that the Responsible Entity determines would impact the ability to execute the plan:"/>
    <s v="An example of evidence may include, but is not limited to:_x000a_1. Dated and revised Cyber Security Incident response plan with changes to the roles or responsibilities, responders or technology; and_x000a_2. Evidence of plan update distribution including, but not limited to:_x000a_• Emails;_x000a_• USPS or other mail service;_x000a_• Electronic distribution system; or_x000a_• Training sign-in sheets."/>
    <s v="60 Calendar Days"/>
    <s v="x"/>
    <s v="x"/>
    <m/>
    <m/>
    <m/>
    <s v="x"/>
    <s v="x"/>
    <s v="x"/>
    <m/>
    <m/>
    <s v="x"/>
    <m/>
    <m/>
    <m/>
    <m/>
  </r>
  <r>
    <x v="19"/>
    <x v="6"/>
    <x v="36"/>
    <s v="• High Impact BES Cyber Systems and their associated: EACMS_x000a_• Medium Impact BES Cyber Systems and their associated: EACMS_x0009_"/>
    <s v="Update the Cyber Security Incident response plan(s); and"/>
    <s v="An example of evidence may include, but is not limited to:_x000a_1. Dated and revised Cyber Security Incident response plan with changes to the roles or responsibilities, responders or technology; and_x000a_2. Evidence of plan update distribution including, but not limited to:_x000a_• Emails;_x000a_• USPS or other mail service;_x000a_• Electronic distribution system; or_x000a_• Training sign-in sheets."/>
    <m/>
    <s v="x"/>
    <s v="x"/>
    <m/>
    <m/>
    <m/>
    <s v="x"/>
    <s v="x"/>
    <s v="x"/>
    <m/>
    <m/>
    <s v="x"/>
    <m/>
    <m/>
    <m/>
    <m/>
  </r>
  <r>
    <x v="19"/>
    <x v="6"/>
    <x v="37"/>
    <s v="• High Impact BES Cyber Systems and their associated: EACMS_x000a_• Medium Impact BES Cyber Systems and their associated: EACMS_x0009_"/>
    <s v="Notify each person or group with a defined role in the Cyber Security Incident response plan of the updates."/>
    <s v="An example of evidence may include, but is not limited to:_x000a_1. Dated and revised Cyber Security Incident response plan with changes to the roles or responsibilities, responders or technology; and_x000a_2. Evidence of plan update distribution including, but not limited to:_x000a_• Emails;_x000a_• USPS or other mail service;_x000a_• Electronic distribution system; or_x000a_• Training sign-in sheets."/>
    <m/>
    <s v="x"/>
    <s v="x"/>
    <m/>
    <m/>
    <m/>
    <s v="x"/>
    <s v="x"/>
    <s v="x"/>
    <m/>
    <m/>
    <s v="x"/>
    <m/>
    <m/>
    <m/>
    <m/>
  </r>
  <r>
    <x v="19"/>
    <x v="6"/>
    <x v="23"/>
    <s v="• High Impact BES Cyber Systems and their associated: EACMS_x000a_• Medium Impact BES Cyber Systems and their associated: EACMS_x0009__x0009__x0009_"/>
    <s v="Each Responsible Entity shall notify the Electricity Information Sharing and Analysis Center (E-ISAC) and, if subject to the jurisdiction of the United States, the United States National Cybersecurity and Communications Integration Center (NCCIC), 1 or their successors, of a Reportable Cyber Security Incident and a Cyber Security Incident that was an attempt to compromise, as determined by applying the criteria from Requirement R1, Part 1.2.1, a system identified in the “Applicable Systems” column, unless prohibited by law, in accordance with each of the applicable requirement parts: "/>
    <s v="Evidence must include, but is not limited to, documentation that collectively demonstrates notification of each determined Reportable Cyber Security Incident and a Cyber Security Incident that was an attempt to compromise a system identified in the “Applicable Systems” column according to the applicable requirement parts: "/>
    <m/>
    <s v="x"/>
    <s v="x"/>
    <m/>
    <m/>
    <m/>
    <s v="x"/>
    <s v="x"/>
    <s v="x"/>
    <m/>
    <m/>
    <s v="x"/>
    <m/>
    <m/>
    <m/>
    <m/>
  </r>
  <r>
    <x v="19"/>
    <x v="6"/>
    <x v="41"/>
    <s v="• High Impact BES Cyber Systems and their associated: EACMS_x000a_• Medium Impact BES Cyber Systems and their associated: EACMS_x0009__x0009__x0009_"/>
    <s v="Initial notifications and updates shall include the following attributes, at a minimum, to the extent known:"/>
    <s v="Examples of evidence may include, but are not limited to, dated documentation of initial notifications and updates to the EISAC and NCCIC."/>
    <m/>
    <s v="x"/>
    <s v="x"/>
    <m/>
    <m/>
    <m/>
    <s v="x"/>
    <s v="x"/>
    <s v="x"/>
    <m/>
    <m/>
    <s v="x"/>
    <m/>
    <m/>
    <m/>
    <m/>
  </r>
  <r>
    <x v="19"/>
    <x v="6"/>
    <x v="42"/>
    <s v="• High Impact BES Cyber Systems and their associated: EACMS_x000a_• Medium Impact BES Cyber Systems and their associated: EACMS_x0009__x0009__x0009_"/>
    <s v="The functional impact;"/>
    <s v="Examples of evidence may include, but are not limited to, dated documentation of initial notifications and updates to the EISAC and NCCIC."/>
    <m/>
    <s v="x"/>
    <s v="x"/>
    <m/>
    <m/>
    <m/>
    <s v="x"/>
    <s v="x"/>
    <s v="x"/>
    <m/>
    <m/>
    <s v="x"/>
    <m/>
    <m/>
    <m/>
    <m/>
  </r>
  <r>
    <x v="19"/>
    <x v="6"/>
    <x v="43"/>
    <s v="• High Impact BES Cyber Systems and their associated: EACMS_x000a_• Medium Impact BES Cyber Systems and their associated: EACMS_x0009__x0009__x0009_"/>
    <s v="The attack vector used; and"/>
    <s v="Examples of evidence may include, but are not limited to, dated documentation of initial notifications and updates to the EISAC and NCCIC."/>
    <m/>
    <s v="x"/>
    <s v="x"/>
    <m/>
    <m/>
    <m/>
    <s v="x"/>
    <s v="x"/>
    <s v="x"/>
    <m/>
    <m/>
    <s v="x"/>
    <m/>
    <m/>
    <m/>
    <m/>
  </r>
  <r>
    <x v="19"/>
    <x v="6"/>
    <x v="44"/>
    <s v="• High Impact BES Cyber Systems and their associated: EACMS_x000a_• Medium Impact BES Cyber Systems and their associated: EACMS_x0009__x0009__x0009_"/>
    <s v="The level of intrusion that was achieved or attempted."/>
    <s v="Examples of evidence may include, but are not limited to, dated documentation of initial notifications and updates to the EISAC and NCCIC."/>
    <m/>
    <s v="x"/>
    <s v="x"/>
    <m/>
    <m/>
    <m/>
    <s v="x"/>
    <s v="x"/>
    <s v="x"/>
    <m/>
    <m/>
    <s v="x"/>
    <m/>
    <m/>
    <m/>
    <m/>
  </r>
  <r>
    <x v="19"/>
    <x v="6"/>
    <x v="45"/>
    <s v="• High Impact BES Cyber Systems and their associated: EACMS_x000a_• Medium Impact BES Cyber Systems and their associated: EACMS_x0009__x0009__x0009_"/>
    <s v="After the Responsible Entity’s determination made pursuant to documented process(es) in Requirement R1, Part 1.2, provide initial notification within the following timelines:_x000a_• One hour after the determination of a Reportable Cyber Security Incident._x000a_• By the end of the next calendar day after determination that a Cyber Security Incident was an attempt to compromise a system identified in the “Applicable Systems” column for this Part."/>
    <s v="Examples of evidence may include, but are not limited to, dated documentation of notices to the EISAC and NCCIC."/>
    <s v="1 Hour and End of Next Calendar Day"/>
    <s v="x"/>
    <s v="x"/>
    <m/>
    <m/>
    <m/>
    <s v="x"/>
    <s v="x"/>
    <s v="x"/>
    <m/>
    <m/>
    <s v="x"/>
    <m/>
    <m/>
    <m/>
    <m/>
  </r>
  <r>
    <x v="19"/>
    <x v="6"/>
    <x v="46"/>
    <s v="• High Impact BES Cyber Systems and their associated: EACMS_x000a_• Medium Impact BES Cyber Systems and their associated: EACMS_x0009__x0009__x0009_"/>
    <s v="Provide updates, if any, within 7 calendar days of determination of new or changed attribute information required in Part 4.1."/>
    <s v="Examples of evidence may include, but are not limited to, dated documentation of submissions to the E-ISAC and NCCIC"/>
    <s v="7 Calendar Days"/>
    <s v="x"/>
    <s v="x"/>
    <m/>
    <m/>
    <m/>
    <s v="x"/>
    <s v="x"/>
    <s v="x"/>
    <m/>
    <m/>
    <s v="x"/>
    <m/>
    <m/>
    <m/>
    <m/>
  </r>
  <r>
    <x v="20"/>
    <x v="7"/>
    <x v="0"/>
    <s v="• High Impact BES Cyber Systems and their associated: EACMS and PACS_x000a_• Medium Impact BES Cyber Systems and their associated: EACMS and PACS_x0009__x0009_"/>
    <s v="Each Responsible Entity shall have one or more documented recovery plan(s) that collectively include each of the applicable requirement parts: "/>
    <s v="Evidence must include the documented recovery plan(s) that collectively include the applicable requirement parts"/>
    <m/>
    <s v="x"/>
    <s v="x"/>
    <s v="x"/>
    <m/>
    <m/>
    <s v="x"/>
    <s v="x"/>
    <s v="x"/>
    <m/>
    <m/>
    <s v="x"/>
    <s v="x"/>
    <m/>
    <m/>
    <m/>
  </r>
  <r>
    <x v="20"/>
    <x v="7"/>
    <x v="1"/>
    <s v="• High Impact BES Cyber Systems and their associated: EACMS and PACS_x000a_• Medium Impact BES Cyber Systems and their associated: EACMS and PACS_x0009__x0009_"/>
    <s v="Conditions for activation of the recovery plan(s)."/>
    <s v="An example of evidence may include, but is not limited to, one or more plans that include language identifying conditions for activation of the recovery plan(s)."/>
    <m/>
    <s v="x"/>
    <s v="x"/>
    <s v="x"/>
    <m/>
    <m/>
    <s v="x"/>
    <s v="x"/>
    <s v="x"/>
    <m/>
    <m/>
    <s v="x"/>
    <s v="x"/>
    <m/>
    <m/>
    <m/>
  </r>
  <r>
    <x v="20"/>
    <x v="7"/>
    <x v="2"/>
    <s v="• High Impact BES Cyber Systems and their associated: EACMS and PACS_x000a_• Medium Impact BES Cyber Systems and their associated: EACMS and PACS_x0009__x0009_"/>
    <s v="Roles and responsibilities of responders."/>
    <s v="An example of evidence may include, but is not limited to, one or more recovery plans that include language identifying the roles and responsibilities of responders."/>
    <m/>
    <s v="x"/>
    <s v="x"/>
    <s v="x"/>
    <m/>
    <m/>
    <s v="x"/>
    <s v="x"/>
    <s v="x"/>
    <m/>
    <m/>
    <s v="x"/>
    <s v="x"/>
    <m/>
    <m/>
    <m/>
  </r>
  <r>
    <x v="20"/>
    <x v="7"/>
    <x v="3"/>
    <s v="• High Impact BES Cyber Systems and their associated: EACMS and PACS_x000a_• Medium Impact BES Cyber Systems and their associated: EACMS and PACS_x0009__x0009_"/>
    <s v="One or more processes for the backup and storage of information required to recover BES Cyber System functionality."/>
    <s v="An example of evidence may include, but is not limited to, documentation of specific processes for the backup and storage of information required to recover BES Cyber System functionality."/>
    <m/>
    <s v="x"/>
    <s v="x"/>
    <s v="x"/>
    <m/>
    <m/>
    <s v="x"/>
    <s v="x"/>
    <s v="x"/>
    <m/>
    <m/>
    <s v="x"/>
    <s v="x"/>
    <m/>
    <m/>
    <m/>
  </r>
  <r>
    <x v="20"/>
    <x v="7"/>
    <x v="54"/>
    <s v="• High Impact BES Cyber Systems and their associated: EACMS and PACS_x000a_• Medium Impact BES Cyber Systems and their associated: EACMS and PACS_x0009__x0009_"/>
    <s v="One or more processes to verify the successful completion of the backup processes in Part 1.3 and to address any backup failures."/>
    <s v="An example of evidence may include, but is not limited to, logs, workflow or other documentation confirming that the backup process completed successfully and backup failures, if any, were addressed."/>
    <m/>
    <s v="x"/>
    <s v="x"/>
    <s v="x"/>
    <m/>
    <m/>
    <s v="x"/>
    <s v="x"/>
    <s v="x"/>
    <m/>
    <m/>
    <s v="x"/>
    <s v="x"/>
    <m/>
    <m/>
    <m/>
  </r>
  <r>
    <x v="20"/>
    <x v="7"/>
    <x v="55"/>
    <s v="• High Impact BES Cyber Systems and their associated: EACMS and PACS_x000a_• Medium Impact BES Cyber Systems and their associated: EACMS and PACS_x0009__x0009_"/>
    <s v="One or more processes to preserve data, per Cyber Asset capability, for determining the cause of a Cyber Security Incident that triggers activation of the recovery plan(s). Data preservation should not impede or restrict recovery."/>
    <s v="An example of evidence may include, but is not limited to, procedures to preserve data, such as preserving a corrupted drive or making a data mirror of the system before proceeding with recovery."/>
    <m/>
    <s v="x"/>
    <s v="x"/>
    <s v="x"/>
    <m/>
    <m/>
    <s v="x"/>
    <s v="x"/>
    <s v="x"/>
    <m/>
    <m/>
    <s v="x"/>
    <s v="x"/>
    <m/>
    <m/>
    <m/>
  </r>
  <r>
    <x v="20"/>
    <x v="7"/>
    <x v="4"/>
    <s v="See sub-requirements for applicability"/>
    <s v="Each Responsible Entity shall implement its documented recovery plan(s) to collectively include each of the applicable requirement parts: "/>
    <s v="Evidence must include, but is not limited to, documentation that collectively demonstrates implementation of each of the applicable requirement parts: "/>
    <m/>
    <s v="x"/>
    <s v="x"/>
    <s v="x"/>
    <m/>
    <m/>
    <s v="x CC"/>
    <m/>
    <m/>
    <m/>
    <s v="x CC"/>
    <m/>
    <m/>
    <m/>
    <m/>
    <m/>
  </r>
  <r>
    <x v="20"/>
    <x v="7"/>
    <x v="5"/>
    <s v="• High Impact BES Cyber Systems and their associated: EACMS and PACS_x000a_• Medium Impact BES Cyber Systems at Control Centers and their associated: EACMS and PACS_x0009__x0009_"/>
    <s v="Test each of the recovery plans referenced in Requirement R1 at least once every 15 calendar months:_x000a_•  By recovering from an actual incident;_x000a_•  With a paper drill or tabletop exercise; or_x000a_• With an operational exercise."/>
    <s v="An example of evidence may include, but is not limited to, dated evidence of a test (by recovering from an actual incident, with a paper drill or tabletop exercise, or with an operational exercise) of the recovery plan at least once every 15 calendar months. For the paper drill or full operational exercise, evidence may include meeting notices, minutes, or other records of exercise findings."/>
    <s v="15 Calendar Months"/>
    <s v="x"/>
    <s v="x"/>
    <s v="x"/>
    <m/>
    <m/>
    <s v="x CC"/>
    <m/>
    <m/>
    <m/>
    <s v="x CC"/>
    <s v="x CC"/>
    <s v="x CC"/>
    <m/>
    <m/>
    <m/>
  </r>
  <r>
    <x v="20"/>
    <x v="7"/>
    <x v="6"/>
    <s v="• High Impact BES Cyber Systems and their associated: EACMS and PACS_x000a_• Medium Impact BES Cyber Systems at Control Centers and their associated: EACMS and PACS_x0009__x0009_"/>
    <s v="Test a representative sample of information used to recover BES Cyber System functionality at least once every 15 calendar months to ensure that the information is useable and is compatible with current configurations._x000a_An actual recovery that incorporates the information used to recover BES Cyber System functionality substitutes for this test."/>
    <s v="An example of evidence may include, but is not limited to, operational logs or test results with criteria for testing the usability (e.g. sample tape load, browsing tape contents) and compatibility with current system configurations (e.g. manual or automated comparison checkpoints between backup media contents and current configuration)."/>
    <s v="15 Calendar Months"/>
    <s v="x"/>
    <s v="x"/>
    <s v="x"/>
    <m/>
    <m/>
    <s v="x CC"/>
    <m/>
    <m/>
    <m/>
    <s v="x CC"/>
    <s v="x CC"/>
    <s v="x CC"/>
    <m/>
    <m/>
    <m/>
  </r>
  <r>
    <x v="20"/>
    <x v="7"/>
    <x v="33"/>
    <s v="• High Impact BES Cyber Systems"/>
    <s v="Test each of the recovery plans referenced in Requirement R1 at least once every 36 calendar months through an operational exercise of the recovery plans in an environment representative of the production environment._x000a_An actual recovery response may substitute for an operational exercise."/>
    <s v="Examples of evidence may include, but are not limited to, dated documentation of:_x000a_• An operational exercise at least once every 36 calendar months between exercises, that demonstrates recovery in a representative environment; or_x000a_• An actual recovery response that occurred within the 36 calendar month timeframe that exercised the recovery plans. "/>
    <s v="36 Calendar Months"/>
    <s v="x"/>
    <m/>
    <m/>
    <m/>
    <m/>
    <m/>
    <m/>
    <m/>
    <m/>
    <m/>
    <m/>
    <m/>
    <m/>
    <m/>
    <m/>
  </r>
  <r>
    <x v="20"/>
    <x v="7"/>
    <x v="22"/>
    <s v="• High Impact BES Cyber Systems and their associated: EACMS and PACS_x000a_• Medium Impact BES Cyber Systems at Control Centers and their associated: EACMS and PACS_x0009__x0009_"/>
    <s v="Each Responsible Entity shall maintain each of its recovery plan(s) in accordance with each of the applicable requirement parts: "/>
    <s v="Acceptable evidence includes, but is not limited to, each of the applicable requirement parts: "/>
    <m/>
    <s v="x"/>
    <s v="x"/>
    <s v="x"/>
    <m/>
    <m/>
    <s v="x CC"/>
    <m/>
    <m/>
    <m/>
    <s v="x CC"/>
    <s v="x CC"/>
    <s v="x CC"/>
    <m/>
    <m/>
    <m/>
  </r>
  <r>
    <x v="20"/>
    <x v="7"/>
    <x v="34"/>
    <s v="• High Impact BES Cyber Systems and their associated: EACMS and PACS_x000a_• Medium Impact BES Cyber Systems at Control Centers and their associated: EACMS and PACS_x0009__x0009_"/>
    <s v="No later than 90 calendar days after completion of a recovery plan test or actual recovery:"/>
    <s v="An example of evidence may include, but is not limited to, all of the following:_x000a_1. Dated documentation of identified deficiencies or lessons learned for each recovery plan test or actual incident recovery or dated documentation stating there were no lessons learned;_x000a_2. Dated and revised recovery plan showing any changes based on the lessons learned; and_x000a_3. Evidence of plan update distribution including, but not limited to:_x000a_• Emails;_x000a_• USPS or other mail service;_x000a_• Electronic distribution_x000a_system; or_x000a_• Training sign-in sheets."/>
    <s v="90 Calendar Days"/>
    <s v="x"/>
    <s v="x"/>
    <s v="x"/>
    <m/>
    <m/>
    <s v="x CC"/>
    <m/>
    <m/>
    <m/>
    <s v="x CC"/>
    <s v="x CC"/>
    <s v="x CC"/>
    <m/>
    <m/>
    <m/>
  </r>
  <r>
    <x v="20"/>
    <x v="7"/>
    <x v="72"/>
    <s v="• High Impact BES Cyber Systems and their associated: EACMS and PACS_x000a_• Medium Impact BES Cyber Systems at Control Centers and their associated: EACMS and PACS_x0009__x0009_"/>
    <s v="Document any lessons learned associated with a recovery plan test or actual recovery or document the absence of any lessons learned;"/>
    <s v="An example of evidence may include, but is not limited to, all of the following:_x000a_1. Dated documentation of identified deficiencies or lessons learned for each recovery plan test or actual incident recovery or dated documentation stating there were no lessons learned;_x000a_2. Dated and revised recovery plan showing any changes based on the lessons learned; and_x000a_3. Evidence of plan update distribution including, but not limited to:_x000a_• Emails;_x000a_• USPS or other mail service;_x000a_• Electronic distribution_x000a_system; or_x000a_• Training sign-in sheets."/>
    <m/>
    <s v="x"/>
    <s v="x"/>
    <s v="x"/>
    <m/>
    <m/>
    <s v="x CC"/>
    <m/>
    <m/>
    <m/>
    <s v="x CC"/>
    <s v="x CC"/>
    <s v="x CC"/>
    <m/>
    <m/>
    <m/>
  </r>
  <r>
    <x v="20"/>
    <x v="7"/>
    <x v="73"/>
    <s v="• High Impact BES Cyber Systems and their associated: EACMS and PACS_x000a_• Medium Impact BES Cyber Systems at Control Centers and their associated: EACMS and PACS_x0009__x0009_"/>
    <s v="Update the recovery plan based on any documented lessons learned associated with the plan; and"/>
    <s v="An example of evidence may include, but is not limited to, all of the following:_x000a_1. Dated documentation of identified deficiencies or lessons learned for each recovery plan test or actual incident recovery or dated documentation stating there were no lessons learned;_x000a_2. Dated and revised recovery plan showing any changes based on the lessons learned; and_x000a_3. Evidence of plan update distribution including, but not limited to:_x000a_• Emails;_x000a_• USPS or other mail service;_x000a_• Electronic distribution_x000a_system; or_x000a_• Training sign-in sheets."/>
    <m/>
    <s v="x"/>
    <s v="x"/>
    <s v="x"/>
    <m/>
    <m/>
    <s v="x CC"/>
    <m/>
    <m/>
    <m/>
    <s v="x CC"/>
    <s v="x CC"/>
    <s v="x CC"/>
    <m/>
    <m/>
    <m/>
  </r>
  <r>
    <x v="20"/>
    <x v="7"/>
    <x v="74"/>
    <s v="• High Impact BES Cyber Systems and their associated: EACMS and PACS_x000a_• Medium Impact BES Cyber Systems at Control Centers and their associated: EACMS and PACS_x0009__x0009_"/>
    <s v="Notify each person or group with a defined role in the recovery plan of the updates to the recovery plan based on any documented lessons learned."/>
    <s v="An example of evidence may include, but is not limited to, all of the following:_x000a_1. Dated documentation of identified deficiencies or lessons learned for each recovery plan test or actual incident recovery or dated documentation stating there were no lessons learned;_x000a_2. Dated and revised recovery plan showing any changes based on the lessons learned; and_x000a_3. Evidence of plan update distribution including, but not limited to:_x000a_• Emails;_x000a_• USPS or other mail service;_x000a_• Electronic distribution_x000a_system; or_x000a_• Training sign-in sheets."/>
    <m/>
    <s v="x"/>
    <s v="x"/>
    <s v="x"/>
    <m/>
    <m/>
    <s v="x CC"/>
    <m/>
    <m/>
    <m/>
    <s v="x CC"/>
    <s v="x CC"/>
    <s v="x CC"/>
    <m/>
    <m/>
    <m/>
  </r>
  <r>
    <x v="20"/>
    <x v="7"/>
    <x v="35"/>
    <s v="• High Impact BES Cyber Systems and their associated: EACMS and PACS_x000a_• Medium Impact BES Cyber Systems at Control Centers and their associated: EACMS and PACS"/>
    <s v="No later than 60 calendar days after a change to the roles or responsibilities, responders, or technology that the Responsible Entity determines would impact the ability to execute the recovery plan:"/>
    <s v="An example of evidence may include, but is not limited to, all of the following:_x000a_1. Dated and revised recovery plan with changes to the roles or responsibilities, responders, or technology; and_x000a_2. Evidence of plan update distribution including, but not limited to:_x000a_• Emails;_x000a_• USPS or other mail service;_x000a_• Electronic distribution system; or_x000a_• Training sign-in sheets."/>
    <s v="60 Calendar Days"/>
    <s v="x"/>
    <s v="x"/>
    <s v="x"/>
    <m/>
    <m/>
    <s v="x CC"/>
    <m/>
    <m/>
    <m/>
    <s v="x CC"/>
    <s v="x CC"/>
    <s v="x CC"/>
    <m/>
    <m/>
    <m/>
  </r>
  <r>
    <x v="20"/>
    <x v="7"/>
    <x v="36"/>
    <s v="• High Impact BES Cyber Systems and their associated: EACMS and PACS_x000a_• Medium Impact BES Cyber Systems at Control Centers and their associated: EACMS and PACS"/>
    <s v="Update the recovery plan; and"/>
    <s v="An example of evidence may include, but is not limited to, all of the following:_x000a_1. Dated and revised recovery plan with changes to the roles or responsibilities, responders, or technology; and_x000a_2. Evidence of plan update distribution including, but not limited to:_x000a_• Emails;_x000a_• USPS or other mail service;_x000a_• Electronic distribution system; or_x000a_• Training sign-in sheets."/>
    <m/>
    <s v="x"/>
    <s v="x"/>
    <s v="x"/>
    <m/>
    <m/>
    <s v="x CC"/>
    <m/>
    <m/>
    <m/>
    <s v="x CC"/>
    <s v="x CC"/>
    <s v="x CC"/>
    <m/>
    <m/>
    <m/>
  </r>
  <r>
    <x v="20"/>
    <x v="7"/>
    <x v="37"/>
    <s v="• High Impact BES Cyber Systems and their associated: EACMS and PACS_x000a_• Medium Impact BES Cyber Systems at Control Centers and their associated: EACMS and PACS"/>
    <s v="Notify each person or group with a defined role in the recovery plan of the updates."/>
    <s v="An example of evidence may include, but is not limited to, all of the following:_x000a_1. Dated and revised recovery plan with changes to the roles or responsibilities, responders, or technology; and_x000a_2. Evidence of plan update distribution including, but not limited to:_x000a_• Emails;_x000a_• USPS or other mail service;_x000a_• Electronic distribution system; or_x000a_• Training sign-in sheets."/>
    <m/>
    <s v="x"/>
    <s v="x"/>
    <s v="x"/>
    <m/>
    <m/>
    <s v="x CC"/>
    <m/>
    <m/>
    <m/>
    <s v="x CC"/>
    <s v="x CC"/>
    <s v="x CC"/>
    <m/>
    <m/>
    <m/>
  </r>
  <r>
    <x v="21"/>
    <x v="8"/>
    <x v="0"/>
    <s v="See sub-requirements for applicability"/>
    <s v="Each Responsible Entity shall implement one or more documented process(es) that collectively include each of the applicable requirement parts: "/>
    <s v="Evidence must include each of the applicable documented processes that collectively include each of the applicable requirement parts: "/>
    <m/>
    <s v="x"/>
    <s v="x"/>
    <s v="x"/>
    <s v="x"/>
    <m/>
    <s v="x"/>
    <s v="x"/>
    <s v="x"/>
    <s v="x"/>
    <m/>
    <s v="x"/>
    <s v="x"/>
    <s v="x"/>
    <m/>
    <m/>
  </r>
  <r>
    <x v="21"/>
    <x v="8"/>
    <x v="1"/>
    <s v="• High Impact BES Cyber Systems and their associated: EACMS, PACS, and PCA_x000a_• Medium Impact BES Cyber Systems at Control Centers and their associated: EACMS, PACS, and PCA_x0009_"/>
    <s v="Develop a baseline configuration, individually or by group, which shall include the following items: "/>
    <s v="Examples of evidence may include, but are not limited to:_x000a_• A spreadsheet identifying the required items of the baseline configuration for each Cyber Asset, individually or by group; or_x000a_• A record in an asset management system that identifies the required items of the baseline configuration for each Cyber Asset, individually or by group."/>
    <m/>
    <s v="x"/>
    <s v="x"/>
    <s v="x"/>
    <s v="x"/>
    <m/>
    <s v="x"/>
    <s v="x"/>
    <s v="x"/>
    <s v="x"/>
    <m/>
    <s v="x"/>
    <s v="x"/>
    <s v="x"/>
    <m/>
    <m/>
  </r>
  <r>
    <x v="21"/>
    <x v="8"/>
    <x v="7"/>
    <s v="• High Impact BES Cyber Systems and their associated: EACMS, PACS, and PCA_x000a_• Medium Impact BES Cyber Systems at Control Centers and their associated: EACMS, PACS, and PCA_x0009_"/>
    <s v="Operating system(s) (including version) or firmware where no independent operating system exists;"/>
    <s v="Examples of evidence may include, but are not limited to:_x000a_• A spreadsheet identifying the required items of the baseline configuration for each Cyber Asset, individually or by group; or_x000a_• A record in an asset management system that identifies the required items of the baseline configuration for each Cyber Asset, individually or by group."/>
    <m/>
    <s v="x"/>
    <s v="x"/>
    <s v="x"/>
    <s v="x"/>
    <m/>
    <s v="x"/>
    <s v="x"/>
    <s v="x"/>
    <s v="x"/>
    <m/>
    <s v="x"/>
    <s v="x"/>
    <s v="x"/>
    <m/>
    <m/>
  </r>
  <r>
    <x v="21"/>
    <x v="8"/>
    <x v="8"/>
    <s v="• High Impact BES Cyber Systems and their associated: EACMS, PACS, and PCA_x000a_• Medium Impact BES Cyber Systems at Control Centers and their associated: EACMS, PACS, and PCA_x0009_"/>
    <s v=" Any commercially available or open-source application software (including version) intentionally installed;"/>
    <s v="Examples of evidence may include, but are not limited to:_x000a_• A spreadsheet identifying the required items of the baseline configuration for each Cyber Asset, individually or by group; or_x000a_• A record in an asset management system that identifies the required items of the baseline configuration for each Cyber Asset, individually or by group."/>
    <m/>
    <s v="x"/>
    <s v="x"/>
    <s v="x"/>
    <s v="x"/>
    <m/>
    <s v="x"/>
    <s v="x"/>
    <s v="x"/>
    <s v="x"/>
    <m/>
    <s v="x"/>
    <s v="x"/>
    <s v="x"/>
    <m/>
    <m/>
  </r>
  <r>
    <x v="21"/>
    <x v="8"/>
    <x v="9"/>
    <s v="• High Impact BES Cyber Systems and their associated: EACMS, PACS, and PCA_x000a_• Medium Impact BES Cyber Systems at Control Centers and their associated: EACMS, PACS, and PCA_x0009_"/>
    <s v="Any custom software installed;"/>
    <s v="Examples of evidence may include, but are not limited to:_x000a_• A spreadsheet identifying the required items of the baseline configuration for each Cyber Asset, individually or by group; or_x000a_• A record in an asset management system that identifies the required items of the baseline configuration for each Cyber Asset, individually or by group."/>
    <m/>
    <s v="x"/>
    <s v="x"/>
    <s v="x"/>
    <s v="x"/>
    <m/>
    <s v="x"/>
    <s v="x"/>
    <s v="x"/>
    <s v="x"/>
    <m/>
    <s v="x"/>
    <s v="x"/>
    <s v="x"/>
    <m/>
    <m/>
  </r>
  <r>
    <x v="21"/>
    <x v="8"/>
    <x v="10"/>
    <s v="• High Impact BES Cyber Systems and their associated: EACMS, PACS, and PCA_x000a_• Medium Impact BES Cyber Systems at Control Centers and their associated: EACMS, PACS, and PCA_x0009_"/>
    <s v="Any logical network accessible ports; and"/>
    <s v="Examples of evidence may include, but are not limited to:_x000a_• A spreadsheet identifying the required items of the baseline configuration for each Cyber Asset, individually or by group; or_x000a_• A record in an asset management system that identifies the required items of the baseline configuration for each Cyber Asset, individually or by group."/>
    <m/>
    <s v="x"/>
    <s v="x"/>
    <s v="x"/>
    <s v="x"/>
    <m/>
    <s v="x"/>
    <s v="x"/>
    <s v="x"/>
    <s v="x"/>
    <m/>
    <s v="x"/>
    <s v="x"/>
    <s v="x"/>
    <m/>
    <m/>
  </r>
  <r>
    <x v="21"/>
    <x v="8"/>
    <x v="11"/>
    <s v="• High Impact BES Cyber Systems and their associated: EACMS, PACS, and PCA_x000a_• Medium Impact BES Cyber Systems at Control Centers and their associated: EACMS, PACS, and PCA_x0009_"/>
    <s v="Any security patches applied."/>
    <s v="Examples of evidence may include, but are not limited to:_x000a_• A spreadsheet identifying the required items of the baseline configuration for each Cyber Asset, individually or by group; or_x000a_• A record in an asset management system that identifies the required items of the baseline configuration for each Cyber Asset, individually or by group."/>
    <m/>
    <s v="x"/>
    <s v="x"/>
    <s v="x"/>
    <s v="x"/>
    <m/>
    <s v="x"/>
    <s v="x"/>
    <s v="x"/>
    <s v="x"/>
    <m/>
    <s v="x"/>
    <s v="x"/>
    <s v="x"/>
    <m/>
    <m/>
  </r>
  <r>
    <x v="21"/>
    <x v="8"/>
    <x v="2"/>
    <s v="• High Impact BES Cyber Systems and their associated: EACMS, PACS, and PCA_x000a_• Medium Impact BES Cyber Systems at Control Centers and their associated: EACMS, PACS, and PCA_x0009_"/>
    <s v="Authorize and document changes that deviate from the existing baseline configuration. "/>
    <s v="Examples of evidence may include, but are not limited to:_x000a_• A change request record and associated electronic authorization (performed by the individual or group with the authority to authorize the change) in a change management system for each change; or_x000a_• Documentation that the change was performed in accordance with the requirement."/>
    <m/>
    <s v="x"/>
    <s v="x"/>
    <s v="x"/>
    <s v="x"/>
    <m/>
    <s v="x"/>
    <s v="x"/>
    <s v="x"/>
    <s v="x"/>
    <m/>
    <s v="x"/>
    <s v="x"/>
    <s v="x"/>
    <m/>
    <m/>
  </r>
  <r>
    <x v="21"/>
    <x v="8"/>
    <x v="3"/>
    <s v="• High Impact BES Cyber Systems and their associated: EACMS, PACS, and PCA_x000a_• Medium Impact BES Cyber Systems at Control Centers and their associated: EACMS, PACS, and PCA_x0009_"/>
    <s v="For a change that deviates from the existing baseline configuration, update the baseline configuration as necessary within 30 calendar days of completing the change."/>
    <s v="An example of evidence may include, but is not limited to, updated baseline documentation with a date that is within 30 calendar days of the date of the completion of the change."/>
    <s v="30 Calendar Days"/>
    <s v="x"/>
    <s v="x"/>
    <s v="x"/>
    <s v="x"/>
    <m/>
    <s v="x"/>
    <s v="x"/>
    <s v="x"/>
    <s v="x"/>
    <m/>
    <s v="x"/>
    <s v="x"/>
    <s v="x"/>
    <m/>
    <m/>
  </r>
  <r>
    <x v="21"/>
    <x v="8"/>
    <x v="54"/>
    <s v="• High Impact BES Cyber Systems and their associated: EACMS, PACS, and PCA_x000a_• Medium Impact BES Cyber Systems at Control Centers and their associated: EACMS, PACS, and PCA_x0009_"/>
    <s v="For a change that deviates from the existing baseline configuration: "/>
    <s v="An example of evidence may include, but is not limited to, a list of cyber security controls verified or tested along with the dated test results."/>
    <m/>
    <s v="x"/>
    <s v="x"/>
    <s v="x"/>
    <s v="x"/>
    <m/>
    <s v="x"/>
    <s v="x"/>
    <s v="x"/>
    <s v="x"/>
    <m/>
    <s v="x"/>
    <s v="x"/>
    <s v="x"/>
    <m/>
    <m/>
  </r>
  <r>
    <x v="21"/>
    <x v="8"/>
    <x v="75"/>
    <s v="• High Impact BES Cyber Systems and their associated: EACMS, PACS, and PCA_x000a_• Medium Impact BES Cyber Systems at Control Centers and their associated: EACMS, PACS, and PCA_x0009_"/>
    <s v="Prior to the change, determine required cyber security controls in CIP-005 and CIP-007 that could be impacted by the change;"/>
    <s v="An example of evidence may include, but is not limited to, a list of cyber security controls verified or tested along with the dated test results."/>
    <m/>
    <s v="x"/>
    <s v="x"/>
    <s v="x"/>
    <s v="x"/>
    <m/>
    <s v="x"/>
    <s v="x"/>
    <s v="x"/>
    <s v="x"/>
    <m/>
    <s v="x"/>
    <s v="x"/>
    <s v="x"/>
    <m/>
    <m/>
  </r>
  <r>
    <x v="21"/>
    <x v="8"/>
    <x v="76"/>
    <s v="• High Impact BES Cyber Systems and their associated: EACMS, PACS, and PCA_x000a_• Medium Impact BES Cyber Systems at Control Centers and their associated: EACMS, PACS, and PCA_x0009_"/>
    <s v="Following the change, verify that required cyber security controls determined in 1.4.1 are not adversely affected; and"/>
    <s v="An example of evidence may include, but is not limited to, a list of cyber security controls verified or tested along with the dated test results."/>
    <m/>
    <s v="x"/>
    <s v="x"/>
    <s v="x"/>
    <s v="x"/>
    <m/>
    <s v="x"/>
    <s v="x"/>
    <s v="x"/>
    <s v="x"/>
    <m/>
    <s v="x"/>
    <s v="x"/>
    <s v="x"/>
    <m/>
    <m/>
  </r>
  <r>
    <x v="21"/>
    <x v="8"/>
    <x v="77"/>
    <s v="• High Impact BES Cyber Systems and their associated: EACMS, PACS, and PCA_x000a_• Medium Impact BES Cyber Systems at Control Centers and their associated: EACMS, PACS, and PCA_x0009_"/>
    <s v="Document the results of the verification."/>
    <s v="An example of evidence may include, but is not limited to, a list of cyber security controls verified or tested along with the dated test results."/>
    <m/>
    <s v="x"/>
    <s v="x"/>
    <s v="x"/>
    <s v="x"/>
    <m/>
    <s v="x"/>
    <s v="x"/>
    <s v="x"/>
    <s v="x"/>
    <m/>
    <s v="x"/>
    <s v="x"/>
    <s v="x"/>
    <m/>
    <m/>
  </r>
  <r>
    <x v="21"/>
    <x v="8"/>
    <x v="55"/>
    <s v="• High Impact BES Cyber Systems _x0009__x0009__x0009__x0009_"/>
    <s v="Where technically feasible, for each change that deviates from the existing baseline configuration:"/>
    <s v="An example of evidence may include, but is not limited to, a list of cyber security controls tested along with successful test results and a list of differences between the production and test environments with descriptions of how any differences were accounted for, including of the date of the test."/>
    <m/>
    <s v="x"/>
    <m/>
    <m/>
    <m/>
    <m/>
    <m/>
    <m/>
    <m/>
    <m/>
    <m/>
    <m/>
    <m/>
    <m/>
    <m/>
    <m/>
  </r>
  <r>
    <x v="21"/>
    <x v="8"/>
    <x v="78"/>
    <s v="• High Impact BES Cyber Systems _x0009__x0009__x0009__x0009_"/>
    <s v="Prior to implementing any change in the production environment, test the changes in a test environment or test the changes in a production environment where the test is performed in a manner that minimizes adverse effects, that models the baseline configuration to ensure that required cyber security controls in CIP-005 and CIP-007 are not adversely affected; and"/>
    <s v="An example of evidence may include, but is not limited to, a list of cyber security controls tested along with successful test results and a list of differences between the production and test environments with descriptions of how any differences were accounted for, including of the date of the test."/>
    <m/>
    <s v="x"/>
    <m/>
    <m/>
    <m/>
    <m/>
    <m/>
    <m/>
    <m/>
    <m/>
    <m/>
    <m/>
    <m/>
    <m/>
    <m/>
    <m/>
  </r>
  <r>
    <x v="21"/>
    <x v="8"/>
    <x v="79"/>
    <s v="• High Impact BES Cyber Systems _x0009__x0009__x0009__x0009_"/>
    <s v="Document the results of the testing and, if a test environment was used, the differences between the test environment and the production environment, including a description of the measures used to account for any differences in operation between the test and production environments."/>
    <s v="An example of evidence may include, but is not limited to, a list of cyber security controls tested along with successful test results and a list of differences between the production and test environments with descriptions of how any differences were accounted for, including of the date of the test."/>
    <m/>
    <s v="x"/>
    <m/>
    <m/>
    <m/>
    <m/>
    <m/>
    <m/>
    <m/>
    <m/>
    <m/>
    <m/>
    <m/>
    <m/>
    <m/>
    <m/>
  </r>
  <r>
    <x v="21"/>
    <x v="8"/>
    <x v="58"/>
    <s v="• High Impact BES Cyber Systems _x000a_• Medium Impact BES Cyber Systems _x000a__x000a_Note: Implementation does not require the Responsible Entity to renegotiate or abrogate existing contracts (including amendments to master agreements and purchase orders). Additionally, the following issues are beyond the scope of Part 1.6: (1) the actual terms and conditions of a procurement contract; and (2) vendor performance and adherence to a contract._x0009__x0009_"/>
    <s v="Prior to a change that deviates from the existing baseline configuration associated with baseline items in Parts 1.1.1, 1.1.2, and 1.1.5, and when the method to do so is available to the Responsible Entity from the software source:"/>
    <s v="An example of evidence may include, but is not limited to a change request record that demonstrates the verification of identity of the software source and integrity of the software was performed prior to the baseline change or a process which documents the mechanisms in place that would automatically ensure the identity of the software source and integrity of the software."/>
    <m/>
    <s v="x"/>
    <m/>
    <m/>
    <m/>
    <m/>
    <s v="x"/>
    <s v="x"/>
    <s v="x"/>
    <m/>
    <m/>
    <m/>
    <m/>
    <m/>
    <m/>
    <m/>
  </r>
  <r>
    <x v="21"/>
    <x v="8"/>
    <x v="80"/>
    <s v="• High Impact BES Cyber Systems _x000a_• Medium Impact BES Cyber Systems _x000a__x000a_Note: Implementation does not require the Responsible Entity to renegotiate or abrogate existing contracts (including amendments to master agreements and purchase orders). Additionally, the following issues are beyond the scope of Part 1.6: (1) the actual terms and conditions of a procurement contract; and (2) vendor performance and adherence to a contract._x0009__x0009_"/>
    <s v="Verify the identity of the software source; and"/>
    <s v="An example of evidence may include, but is not limited to a change request record that demonstrates the verification of identity of the software source and integrity of the software was performed prior to the baseline change or a process which documents the mechanisms in place that would automatically ensure the identity of the software source and integrity of the software."/>
    <m/>
    <s v="x"/>
    <m/>
    <m/>
    <m/>
    <m/>
    <s v="x"/>
    <s v="x"/>
    <s v="x"/>
    <m/>
    <m/>
    <m/>
    <m/>
    <m/>
    <m/>
    <m/>
  </r>
  <r>
    <x v="21"/>
    <x v="8"/>
    <x v="81"/>
    <s v="• High Impact BES Cyber Systems _x000a_• Medium Impact BES Cyber Systems _x000a__x000a_Note: Implementation does not require the Responsible Entity to renegotiate or abrogate existing contracts (including amendments to master agreements and purchase orders). Additionally, the following issues are beyond the scope of Part 1.6: (1) the actual terms and conditions of a procurement contract; and (2) vendor performance and adherence to a contract._x0009__x0009_"/>
    <s v="Verify the integrity of the software obtained from the software source."/>
    <s v="An example of evidence may include, but is not limited to a change request record that demonstrates the verification of identity of the software source and integrity of the software was performed prior to the baseline change or a process which documents the mechanisms in place that would automatically ensure the identity of the software source and integrity of the software."/>
    <m/>
    <s v="x"/>
    <m/>
    <m/>
    <m/>
    <m/>
    <s v="x"/>
    <s v="x"/>
    <s v="x"/>
    <m/>
    <m/>
    <m/>
    <m/>
    <m/>
    <m/>
    <m/>
  </r>
  <r>
    <x v="21"/>
    <x v="8"/>
    <x v="4"/>
    <s v="• High Impact BES Cyber Systems and their associated: EACMS and PCA"/>
    <s v="Each Responsible Entity shall implement one or more documented process(es) that collectively include each of the applicable requirement parts: "/>
    <s v="Evidence must include each of the applicable documented processes that collectively include each of the applicable requirement parts: "/>
    <m/>
    <s v="x"/>
    <s v="x"/>
    <m/>
    <s v="x"/>
    <m/>
    <m/>
    <m/>
    <m/>
    <m/>
    <m/>
    <m/>
    <m/>
    <m/>
    <m/>
    <m/>
  </r>
  <r>
    <x v="21"/>
    <x v="8"/>
    <x v="5"/>
    <s v="• High Impact BES Cyber Systems and their associated: EACMS and PCA"/>
    <s v="Monitor at least once every 35 calendar days for changes to the baseline configuration (as described in Requirement R1, Part 1.1). Document and investigate detected unauthorized changes. "/>
    <s v="Evidence must include each of the applicable documented processes that collectively include each of the applicable requirement parts: "/>
    <s v="35 Calendar Days"/>
    <s v="x"/>
    <s v="x"/>
    <m/>
    <s v="x"/>
    <m/>
    <m/>
    <m/>
    <m/>
    <m/>
    <m/>
    <m/>
    <m/>
    <m/>
    <m/>
    <m/>
  </r>
  <r>
    <x v="21"/>
    <x v="8"/>
    <x v="22"/>
    <s v="See sub-requirements for applicability"/>
    <s v="Each Responsible Entity shall implement one or more documented process(es) that collectively include each of the applicable requirement parts: "/>
    <s v="Evidence must include each of the applicable documented processes that collectively include each of the applicable requirement parts: "/>
    <m/>
    <s v="x"/>
    <s v="x"/>
    <s v="x"/>
    <s v="x"/>
    <m/>
    <s v="x"/>
    <s v="x"/>
    <s v="x"/>
    <m/>
    <m/>
    <s v="x"/>
    <s v="x"/>
    <s v="x"/>
    <m/>
    <m/>
  </r>
  <r>
    <x v="21"/>
    <x v="8"/>
    <x v="34"/>
    <s v="• High Impact BES Cyber Systems and their associated: EACMS, PACS, and PCA_x000a_• Medium Impact BES Cyber Systems at Control Centers and their associated: EACMS, PACS, and PCA_x0009_"/>
    <s v="At least once every 15 calendar months, conduct a paper or active vulnerability assessment."/>
    <s v="Examples of evidence may include, but are not limited to:_x000a_• A document listing the date of the assessment (performed at least once every 15 calendar months), the controls assessed for each BES Cyber System along with the method of assessment; or_x000a_• A document listing the date of the assessment and the output of any tools used to perform the assessment. "/>
    <s v="15 Calendar Months"/>
    <s v="x"/>
    <s v="x"/>
    <s v="x"/>
    <s v="x"/>
    <m/>
    <s v="x"/>
    <m/>
    <s v="x"/>
    <s v="x"/>
    <m/>
    <s v="x"/>
    <s v="x"/>
    <s v="x"/>
    <m/>
    <m/>
  </r>
  <r>
    <x v="21"/>
    <x v="8"/>
    <x v="35"/>
    <s v="• High Impact BES Cyber Systems "/>
    <s v="Where technically feasible, at least once every 36 calendar months:"/>
    <s v="An example of evidence may include, but is not limited to, a document listing the date of the assessment (performed at least once every 36 calendar months), the output of the tools used to perform the assessment, and a list of differences between the production and test environments with descriptions of how any differences were accounted for in conducting the assessment."/>
    <s v="36 Calendar Months"/>
    <s v="x"/>
    <m/>
    <m/>
    <m/>
    <m/>
    <m/>
    <m/>
    <m/>
    <m/>
    <m/>
    <m/>
    <m/>
    <m/>
    <m/>
    <m/>
  </r>
  <r>
    <x v="21"/>
    <x v="8"/>
    <x v="36"/>
    <s v="• High Impact BES Cyber Systems "/>
    <s v="• 3.2.1 Perform an active vulnerability assessment in a test environment, or perform an active vulnerability assessment in a production environment where the test is performed in a manner that minimizes adverse effects, that models the baseline configuration of the BES Cyber System in a production environment; and"/>
    <s v="An example of evidence may include, but is not limited to, a document listing the date of the assessment (performed at least once every 36 calendar months), the output of the tools used to perform the assessment, and a list of differences between the production and test environments with descriptions of how any differences were accounted for in conducting the assessment."/>
    <s v="36 Calendar Months"/>
    <s v="x"/>
    <m/>
    <m/>
    <m/>
    <m/>
    <m/>
    <m/>
    <m/>
    <m/>
    <m/>
    <m/>
    <m/>
    <m/>
    <m/>
    <m/>
  </r>
  <r>
    <x v="21"/>
    <x v="8"/>
    <x v="37"/>
    <s v="• High Impact BES Cyber Systems "/>
    <s v="• 3.2.2 Document the results of the testing and, if a test environment was used, the differences between the test environment and the production environment, including a description of the measures used to account for any differences in operation between the test and production environments."/>
    <s v="An example of evidence may include, but is not limited to, a document listing the date of the assessment (performed at least once every 36 calendar months), the output of the tools used to perform the assessment, and a list of differences between the production and test environments with descriptions of how any differences were accounted for in conducting the assessment."/>
    <s v="36 Calendar Months"/>
    <s v="x"/>
    <m/>
    <m/>
    <m/>
    <m/>
    <m/>
    <m/>
    <m/>
    <m/>
    <m/>
    <m/>
    <m/>
    <m/>
    <m/>
    <m/>
  </r>
  <r>
    <x v="21"/>
    <x v="8"/>
    <x v="38"/>
    <s v="• High Impact BES Cyber Systems and their associated: EACMS and PCA"/>
    <s v="Prior to adding a new applicable Cyber Asset to a production environment, perform an active vulnerability assessment of the new Cyber Asset, except for CIP Exceptional Circumstances and like replacements of the same type of Cyber Asset with a baseline configuration that models an existing baseline configuration of the previous or other existing Cyber Asset."/>
    <s v="An example of evidence may include, but is not limited to, a document listing the date of the assessment (performed prior to the commissioning of the new Cyber Asset) and the output of any tools used to perform the assessment. "/>
    <m/>
    <s v="x"/>
    <s v="x"/>
    <m/>
    <s v="x"/>
    <m/>
    <m/>
    <m/>
    <m/>
    <m/>
    <m/>
    <m/>
    <m/>
    <m/>
    <m/>
    <m/>
  </r>
  <r>
    <x v="21"/>
    <x v="8"/>
    <x v="39"/>
    <s v="• High Impact BES Cyber Systems and their associated: EACMS, PACS, and PCA_x000a_• Medium Impact BES Cyber Systems at Control Centers and their associated: EACMS, PACS, and PCA_x0009_"/>
    <s v="Document the results of the assessments conducted according to Parts 3.1, 3.2, and 3.3 and the action plan to remediate or mitigate vulnerabilities identified in the assessments including the planned date of completing the action plan and the execution status of any remediation or mitigation action items."/>
    <s v="An example of evidence may include, but is not limited to, a document listing the results or the review or assessment, a list of action items, documented proposed dates of completion for the action plan, and records of the status of the action items (such as minutes of a status meeting, updates in a work order system, or a spreadsheet tracking the action items). "/>
    <m/>
    <s v="x"/>
    <s v="x"/>
    <s v="x"/>
    <s v="x"/>
    <m/>
    <s v="x"/>
    <m/>
    <s v="x"/>
    <s v="x"/>
    <m/>
    <s v="x"/>
    <s v="x"/>
    <s v="x"/>
    <m/>
    <m/>
  </r>
  <r>
    <x v="22"/>
    <x v="8"/>
    <x v="23"/>
    <s v="High Impact and Medium Impact BCS and associated Protected Cyber Assets"/>
    <s v="Each Responsible Entity, for its high impact and medium impact BES Cyber Systems and associated Protected Cyber Assets, shall implement, except under CIP Exceptional Circumstances, one or more documented plan(s) for Transient Cyber Assets and Removable Media that include the sections in Attachment 1."/>
    <s v="Evidence shall include each of the documented plan(s) for Transient Cyber Assets and Removable Media that collectively include each of the applicable sections in Attachment 1 and additional evidence to demonstrate implementation of plan(s) for Transient Cyber Assets and Removable Media. Additional examples of evidence per section are located in Attachment 2. If a Responsible Entity does not use Transient Cyber Asset(s) or Removable Media, examples of evidence include, but are not limited to, a statement, policy, or other document that states the Responsible Entity does not use Transient Cyber Asset(s) or Removable Media."/>
    <m/>
    <s v="x"/>
    <m/>
    <m/>
    <s v="x"/>
    <m/>
    <s v="x"/>
    <s v="x"/>
    <s v="x"/>
    <m/>
    <m/>
    <m/>
    <m/>
    <s v="x"/>
    <m/>
    <m/>
  </r>
  <r>
    <x v="23"/>
    <x v="9"/>
    <x v="0"/>
    <s v="• High Impact BES Cyber Systems and their associated: EACMS and PACS_x000a_• Medium Impact BES Cyber Systems and their associated: EACMS and PACS_x0009__x0009_"/>
    <s v="Each Responsible Entity shall implement one or more documented information protection program(s) that collectively includes each of the applicable requirement parts: "/>
    <s v=" Evidence for the information protection program must include the applicable requirement parts: "/>
    <m/>
    <s v="x"/>
    <s v="x"/>
    <s v="x"/>
    <m/>
    <m/>
    <s v="x"/>
    <s v="x"/>
    <s v="x"/>
    <m/>
    <m/>
    <s v="x"/>
    <s v="x"/>
    <m/>
    <m/>
    <m/>
  </r>
  <r>
    <x v="23"/>
    <x v="9"/>
    <x v="1"/>
    <s v="• High Impact BES Cyber Systems and their associated: EACMS and PACS_x000a_• Medium Impact BES Cyber Systems and their associated: EACMS and PACS_x0009__x0009_"/>
    <s v="Method(s) to identify information that meets the definition of BES Cyber System Information. "/>
    <s v="Examples of acceptable evidence include, but are not limited to:_x000a_• Documented method to identify BES Cyber System Information from entity’s information protection program; or_x000a_• Indications on information (e.g., labels or classification) that identify BES Cyber System Information as designated in the entity’s information protection program; or_x000a_• Training materials that provide personnel with sufficient knowledge to recognize BES Cyber System Information; or_x000a_• Repository or electronic and physical location designated for housing BES Cyber System Information in the entity’s information protection program."/>
    <m/>
    <s v="x"/>
    <s v="x"/>
    <s v="x"/>
    <m/>
    <m/>
    <s v="x"/>
    <m/>
    <s v="x"/>
    <s v="x"/>
    <m/>
    <s v="x"/>
    <s v="x"/>
    <m/>
    <m/>
    <m/>
  </r>
  <r>
    <x v="23"/>
    <x v="9"/>
    <x v="2"/>
    <s v="• High Impact BES Cyber Systems and their associated: EACMS and PACS_x000a_• Medium Impact BES Cyber Systems and their associated: EACMS and PACS_x0009__x0009_"/>
    <s v="Procedure(s) for protecting and securely handling BES Cyber System Information, including storage, transit, and use. "/>
    <s v="Examples of acceptable evidence include, but are not limited to:_x000a_• Procedures for protecting and securely handling, which include topics such as storage, security during transit, and use of BES Cyber System Information; or_x000a_• Records indicating that BES Cyber System Information is handled in a manner consistent with the entity’s documented procedure(s)."/>
    <m/>
    <s v="x"/>
    <s v="x"/>
    <s v="x"/>
    <m/>
    <m/>
    <s v="x"/>
    <m/>
    <s v="x"/>
    <s v="x"/>
    <m/>
    <s v="x"/>
    <s v="x"/>
    <m/>
    <m/>
    <m/>
  </r>
  <r>
    <x v="23"/>
    <x v="9"/>
    <x v="4"/>
    <m/>
    <s v="Each Responsible Entity shall implement one or more documented process(es) that collectively include the applicable requirement parts: "/>
    <s v="Evidence must include each of the applicable documented processes that collectively include each of the applicable requirement parts: "/>
    <m/>
    <s v="x"/>
    <s v="x"/>
    <s v="x"/>
    <s v="x"/>
    <m/>
    <s v="x"/>
    <m/>
    <s v="x"/>
    <s v="x"/>
    <m/>
    <s v="x"/>
    <s v="x"/>
    <s v="x"/>
    <m/>
    <m/>
  </r>
  <r>
    <x v="23"/>
    <x v="9"/>
    <x v="5"/>
    <s v="• High Impact BES Cyber Systems and their associated: EACMS, PACS, and PCA_x000a_• Medium Impact BES Cyber Systems at Control Centers and their associated: EACMS, PACS, and PCA_x0009_"/>
    <s v="Prior to the release for reuse of applicable Cyber Assets that contain BES Cyber System Information (except for reuse within other systems identified in the “Applicable Systems” column), the Responsible Entity shall take action to prevent the unauthorized retrieval of BES Cyber System Information from the Cyber Asset data storage media. "/>
    <s v="Examples of acceptable evidence include, but are not limited to:_x000a_• Records tracking sanitization actions taken to prevent unauthorized retrieval of BES Cyber System Information such as clearing, purging, or destroying; or_x000a_• Records tracking actions such as encrypting, retaining in the Physical Security Perimeter or other methods used to prevent unauthorized retrieval of BES Cyber System Information."/>
    <s v="Prior to Release"/>
    <s v="x"/>
    <s v="x"/>
    <s v="x"/>
    <s v="x"/>
    <m/>
    <s v="x"/>
    <m/>
    <s v="x"/>
    <s v="x"/>
    <m/>
    <s v="x"/>
    <s v="x"/>
    <s v="x"/>
    <m/>
    <m/>
  </r>
  <r>
    <x v="23"/>
    <x v="9"/>
    <x v="6"/>
    <s v="• High Impact BES Cyber Systems and their associated: EACMS, PACS, and PCA_x000a_• Medium Impact BES Cyber Systems at Control Centers and their associated: EACMS, PACS, and PCA_x0009_"/>
    <s v="Prior to the disposal of applicable Cyber Assets that contain BES Cyber System Information, the Responsible Entity shall take action to prevent the unauthorized retrieval of BES Cyber System Information from the Cyber Asset or destroy the data storage media."/>
    <s v="Examples of acceptable evidence include, but are not limited to:_x000a_• Records that indicate that data storage media was destroyed prior to the disposal of an applicable Cyber Asset; or_x000a_•  Records of actions taken to prevent unauthorized retrieval of BES Cyber System Information prior to the disposal of an applicable Cyber Asset."/>
    <s v="Prior to Disposal"/>
    <s v="x"/>
    <s v="x"/>
    <s v="x"/>
    <s v="x"/>
    <m/>
    <s v="x"/>
    <m/>
    <s v="x"/>
    <s v="x"/>
    <m/>
    <s v="x"/>
    <s v="x"/>
    <s v="x"/>
    <m/>
    <m/>
  </r>
  <r>
    <x v="24"/>
    <x v="10"/>
    <x v="0"/>
    <s v="High and Medium Impact BCS"/>
    <s v="Each Responsible Entity shall develop one or more documented supply chain cyber security risk management plan(s) for high and medium impact BES Cyber Systems. The plan(s) shall include:"/>
    <s v="Evidence shall include one or more documented supply chain cyber security risk management plan(s) as specified in the Requirement."/>
    <m/>
    <s v="x"/>
    <m/>
    <m/>
    <m/>
    <m/>
    <s v="x"/>
    <s v="x"/>
    <s v="x"/>
    <m/>
    <m/>
    <m/>
    <m/>
    <m/>
    <m/>
    <m/>
  </r>
  <r>
    <x v="24"/>
    <x v="10"/>
    <x v="1"/>
    <s v="High and Medium Impact BCS"/>
    <s v="One or more process(es) used in planning for the procurement of BES Cyber Systems to identify and assess cyber security risk(s) to the Bulk Electric System from vendor products or services resulting from: (i) procuring and installing vendor equipment and software; and (ii) transitions from one vendor(s) to another vendor(s)."/>
    <s v="Evidence shall include one or more documented supply chain cyber security risk management plan(s) as specified in the Requirement."/>
    <m/>
    <s v="x"/>
    <m/>
    <m/>
    <m/>
    <m/>
    <s v="x"/>
    <s v="x"/>
    <s v="x"/>
    <m/>
    <m/>
    <m/>
    <m/>
    <m/>
    <m/>
    <m/>
  </r>
  <r>
    <x v="24"/>
    <x v="10"/>
    <x v="2"/>
    <s v="High and Medium Impact BCS"/>
    <s v="One or more process(es) used in procuring BES Cyber Systems that address the following, as applicable:"/>
    <s v="Evidence shall include one or more documented supply chain cyber security risk management plan(s) as specified in the Requirement."/>
    <m/>
    <s v="x"/>
    <m/>
    <m/>
    <m/>
    <m/>
    <s v="x"/>
    <s v="x"/>
    <s v="x"/>
    <s v="x"/>
    <m/>
    <m/>
    <m/>
    <m/>
    <m/>
    <m/>
  </r>
  <r>
    <x v="24"/>
    <x v="10"/>
    <x v="16"/>
    <s v="High and Medium Impact BCS"/>
    <s v="Notification by the vendor of vendor-identified incidents related to the products or services provided to the Responsible Entity that pose cyber security risk to the Responsible Entity;"/>
    <s v="Evidence shall include one or more documented supply chain cyber security risk management plan(s) as specified in the Requirement."/>
    <m/>
    <s v="x"/>
    <m/>
    <m/>
    <m/>
    <m/>
    <s v="x"/>
    <s v="x"/>
    <s v="x"/>
    <s v="x"/>
    <m/>
    <m/>
    <m/>
    <m/>
    <m/>
    <m/>
  </r>
  <r>
    <x v="24"/>
    <x v="10"/>
    <x v="17"/>
    <s v="High and Medium Impact BCS"/>
    <s v="Coordination of responses to vendor-identified incidents related to the products or services provided to the Responsible Entity that pose cyber security risk to the Responsible Entity;"/>
    <s v="Evidence shall include one or more documented supply chain cyber security risk management plan(s) as specified in the Requirement."/>
    <m/>
    <s v="x"/>
    <m/>
    <m/>
    <m/>
    <m/>
    <s v="x"/>
    <s v="x"/>
    <s v="x"/>
    <s v="x"/>
    <m/>
    <m/>
    <m/>
    <m/>
    <m/>
    <m/>
  </r>
  <r>
    <x v="24"/>
    <x v="10"/>
    <x v="18"/>
    <s v="High and Medium Impact BCS"/>
    <s v="Notification by vendors when remote or onsite access should no longer be granted to vendor representatives;"/>
    <s v="Evidence shall include one or more documented supply chain cyber security risk management plan(s) as specified in the Requirement."/>
    <m/>
    <s v="x"/>
    <m/>
    <m/>
    <m/>
    <m/>
    <s v="x"/>
    <s v="x"/>
    <s v="x"/>
    <s v="x"/>
    <m/>
    <m/>
    <m/>
    <m/>
    <m/>
    <m/>
  </r>
  <r>
    <x v="24"/>
    <x v="10"/>
    <x v="19"/>
    <s v="High and Medium Impact BCS"/>
    <s v="Disclosure by vendors of known vulnerabilities related to the products or services provided to the Responsible Entity;"/>
    <s v="Evidence shall include one or more documented supply chain cyber security risk management plan(s) as specified in the Requirement."/>
    <m/>
    <s v="x"/>
    <m/>
    <m/>
    <m/>
    <m/>
    <s v="x"/>
    <s v="x"/>
    <s v="x"/>
    <s v="x"/>
    <m/>
    <m/>
    <m/>
    <m/>
    <m/>
    <m/>
  </r>
  <r>
    <x v="24"/>
    <x v="10"/>
    <x v="20"/>
    <s v="High and Medium Impact BCS"/>
    <s v="Verification of software integrity and authenticity of all software and patches provided by the vendor for use in the BES Cyber System; and"/>
    <s v="Evidence shall include one or more documented supply chain cyber security risk management plan(s) as specified in the Requirement."/>
    <m/>
    <s v="x"/>
    <m/>
    <m/>
    <m/>
    <m/>
    <s v="x"/>
    <s v="x"/>
    <s v="x"/>
    <s v="x"/>
    <m/>
    <m/>
    <m/>
    <m/>
    <m/>
    <m/>
  </r>
  <r>
    <x v="24"/>
    <x v="10"/>
    <x v="21"/>
    <s v="High and Medium Impact BCS"/>
    <s v="Coordination of controls for (i) vendor-initiated Interactive Remote Access, and (ii) system-to-system remote access with a vendor(s)."/>
    <s v="Evidence shall include one or more documented supply chain cyber security risk management plan(s) as specified in the Requirement."/>
    <m/>
    <s v="x"/>
    <m/>
    <m/>
    <m/>
    <m/>
    <s v="x"/>
    <s v="x"/>
    <s v="x"/>
    <s v="x"/>
    <m/>
    <m/>
    <m/>
    <m/>
    <m/>
    <m/>
  </r>
  <r>
    <x v="24"/>
    <x v="10"/>
    <x v="4"/>
    <s v="High and Medium Impact BCS"/>
    <s v="Each Responsible Entity shall implement its supply chain cyber security risk management plan(s) specified in Requirement R1._x000a__x000a_Note: Implementation of the plan does not require the Responsible Entity to renegotiate or abrogate existing contracts (including amendments to master agreements and purchase orders). Additionally, the following issues are beyond the scope of Requirement R2: (1) the actual terms and conditions of a procurement contract; and (2) vendor performance and adherence to a contract."/>
    <s v="Evidence shall include documentation to demonstrate implementation of the supply chain cyber security risk management plan(s), which could include, but is not limited to, correspondence, policy documents, or working documents that demonstrate use of the supply chain cyber security risk management plan."/>
    <m/>
    <s v="x"/>
    <m/>
    <m/>
    <m/>
    <m/>
    <s v="x"/>
    <s v="x"/>
    <s v="x"/>
    <m/>
    <m/>
    <m/>
    <m/>
    <m/>
    <m/>
    <m/>
  </r>
  <r>
    <x v="24"/>
    <x v="10"/>
    <x v="22"/>
    <s v="High and Medium Impact BCS"/>
    <s v="Each Responsible Entity shall review and obtain CIP Senior Manager or delegate approval of its supply chain cyber security risk management plan(s) specified in Requirement R1 at least once every 15 calendar months. "/>
    <s v="Evidence shall include the dated supply chain cyber security risk management plan(s) approved by the CIP Senior Manager or delegate(s) and additional evidence to demonstrate review of the supply chain cyber security risk management plan(s). Evidence may include, but is not limited to, policy documents, revision history, records of review, or workflow evidence from a document management system that indicate review of supply chain risk management plan(s) at least once every 15 calendar months; and documented approval by the CIP Senior Manager or delegate"/>
    <s v="15 Calendar Months"/>
    <s v="x"/>
    <m/>
    <m/>
    <m/>
    <m/>
    <s v="x"/>
    <s v="x"/>
    <s v="x"/>
    <m/>
    <m/>
    <m/>
    <m/>
    <m/>
    <m/>
    <m/>
  </r>
  <r>
    <x v="25"/>
    <x v="11"/>
    <x v="0"/>
    <s v="High and Medium Impact BCS"/>
    <s v="Each Transmission Owner shall perform an initial risk assessment and subsequent risk assessments of its Transmission stations and Transmission substations (existing and planned to be in service within 24 months) that meet the criteria specified in Applicability Section 4.1.1. The initial and subsequent risk assessments shall consist of a transmission analysis or transmission analyses designed to identify the Transmission station(s) and Transmission substation(s) that if rendered inoperable or damage could result in instability, uncontrolled separation, or Cascading within an Interconnection."/>
    <s v="Examples of acceptable evidence may include, but are not limited to, dated written or electronic documentation of the risk assessment of its Transmission stations and Transmission substations (existing and planned to be in service within 24 months) that meet the criteria in Applicability Section 4.1.1 as specified in Requirement R1. Additionally, examples of acceptable evidence may include, but are not limited to, dated written or electronic documentation of the identification of the primary control center that operationally controls each Transmission station or Transmission substation identified in the Requirement R1 risk assessment as specified in Requirement R1, Part 1.2. "/>
    <m/>
    <s v="TO''s meet criteria under 4.1.1"/>
    <m/>
    <m/>
    <m/>
    <m/>
    <m/>
    <m/>
    <m/>
    <m/>
    <m/>
    <m/>
    <m/>
    <m/>
    <m/>
    <m/>
  </r>
  <r>
    <x v="25"/>
    <x v="11"/>
    <x v="1"/>
    <s v="N/A"/>
    <s v="Subsequent risk assessments shall be performed:_x000a_• At least once every 30 calendar months for a Transmission Owner that has identified in its previous risk assessment (as verified according to Requirement R2) one or more Transmission stations or Transmission substations that if rendered inoperable or damaged could result in instability, uncontrolled separation, or Cascading within an Interconnection; or_x000a_• At least once every 60 calendar months for a Transmission Owner that has not identified in its previous risk assessment (as verified according to Requirement R2) any Transmission stations or Transmission substations that if rendered inoperable or damaged could result in instability, uncontrolled separation, or Cascading within an Interconnection. "/>
    <s v="Examples of acceptable evidence may include, but are not limited to, dated written or electronic documentation of the risk assessment of its Transmission stations and Transmission substations (existing and planned to be in service within 24 months) that meet the criteria in Applicability Section 4.1.1 as specified in Requirement R1. Additionally, examples of acceptable evidence may include, but are not limited to, dated written or electronic documentation of the identification of the primary control center that operationally controls each Transmission station or Transmission substation identified in the Requirement R1 risk assessment as specified in Requirement R1, Part 1.2. "/>
    <s v="30 Calendar Days"/>
    <s v="TO''s meet criteria under 4.1.1"/>
    <m/>
    <m/>
    <m/>
    <m/>
    <m/>
    <m/>
    <m/>
    <m/>
    <m/>
    <m/>
    <m/>
    <m/>
    <m/>
    <m/>
  </r>
  <r>
    <x v="25"/>
    <x v="11"/>
    <x v="2"/>
    <s v="N/A"/>
    <s v="The Transmission Owner shall identify the primary control center that operationally controls each Transmission station or Transmission substation identified in the Requirement R1 risk assessment. "/>
    <s v="Examples of acceptable evidence may include, but are not limited to, dated written or electronic documentation of the risk assessment of its Transmission stations and Transmission substations (existing and planned to be in service within 24 months) that meet the criteria in Applicability Section 4.1.1 as specified in Requirement R1. Additionally, examples of acceptable evidence may include, but are not limited to, dated written or electronic documentation of the identification of the primary control center that operationally controls each Transmission station or Transmission substation identified in the Requirement R1 risk assessment as specified in Requirement R1, Part 1.2. "/>
    <m/>
    <s v="TO''s meet criteria under 4.1.1"/>
    <m/>
    <m/>
    <m/>
    <m/>
    <m/>
    <m/>
    <m/>
    <m/>
    <m/>
    <m/>
    <m/>
    <m/>
    <m/>
    <m/>
  </r>
  <r>
    <x v="25"/>
    <x v="11"/>
    <x v="4"/>
    <s v="N/A"/>
    <s v="Each Transmission Owner shall have an unaffiliated third party verify the risk assessment performed under Requirement R1. The verification may occur concurrent with or after the risk assessment performed under Requirement R1."/>
    <s v="Examples of acceptable evidence may include, but are not limited to, dated written or electronic documentation that the Transmission Owner completed an unaffiliated third party verification of the Requirement R1 risk assessment and satisfied all of the applicable provisions of Requirement R2, including, if applicable, documenting the technical basis for not modifying the Requirement R1 identification as specified under Part 2.3. Additionally, examples of evidence may include, but are not limited to, written or electronic documentation of procedures to protect information under Part 2.4."/>
    <m/>
    <s v="TO''s meet criteria under 4.1.1"/>
    <m/>
    <m/>
    <m/>
    <m/>
    <m/>
    <m/>
    <m/>
    <m/>
    <m/>
    <m/>
    <m/>
    <m/>
    <m/>
    <m/>
  </r>
  <r>
    <x v="25"/>
    <x v="11"/>
    <x v="5"/>
    <s v="N/A"/>
    <s v="Each Transmission Owner shall select an unaffiliated verifying entity that is either:_x000a_• A registered Planning Coordinator, Transmission Planner, or Reliability Coordinator; or_x000a_• An entity that has transmission planning or analysis experience"/>
    <s v="Examples of acceptable evidence may include, but are not limited to, dated written or electronic documentation that the Transmission Owner completed an unaffiliated third party verification of the Requirement R1 risk assessment and satisfied all of the applicable provisions of Requirement R2, including, if applicable, documenting the technical basis for not modifying the Requirement R1 identification as specified under Part 2.3. Additionally, examples of evidence may include, but are not limited to, written or electronic documentation of procedures to protect information under Part 2.4."/>
    <m/>
    <s v="TO''s meet criteria under 4.1.1"/>
    <m/>
    <m/>
    <m/>
    <m/>
    <m/>
    <m/>
    <m/>
    <m/>
    <m/>
    <m/>
    <m/>
    <m/>
    <m/>
    <m/>
  </r>
  <r>
    <x v="25"/>
    <x v="11"/>
    <x v="6"/>
    <s v="N/A"/>
    <s v="The unaffiliated third party verification shall verify the Transmission Owner’s risk assessment performed under Requirement R1, which may include recommendations for the addition or deletion of a Transmission station(s) or Transmission substation(s). The Transmission Owner shall ensure the verification is completed within 90 calendar days following the completion of the Requirement R1 risk assessment."/>
    <s v="Examples of acceptable evidence may include, but are not limited to, dated written or electronic documentation that the Transmission Owner completed an unaffiliated third party verification of the Requirement R1 risk assessment and satisfied all of the applicable provisions of Requirement R2, including, if applicable, documenting the technical basis for not modifying the Requirement R1 identification as specified under Part 2.3. Additionally, examples of evidence may include, but are not limited to, written or electronic documentation of procedures to protect information under Part 2.4."/>
    <s v="90 Calendar Days"/>
    <s v="TO''s meet criteria under 4.1.1"/>
    <m/>
    <m/>
    <m/>
    <m/>
    <m/>
    <m/>
    <m/>
    <m/>
    <m/>
    <m/>
    <m/>
    <m/>
    <m/>
    <m/>
  </r>
  <r>
    <x v="25"/>
    <x v="11"/>
    <x v="33"/>
    <s v="N/A"/>
    <s v="If the unaffiliated verifying entity recommends that the Transmission Owner add a Transmission station(s) or Transmission substation(s) to, or remove a Transmission station(s) or Transmission substation(s) from, its identification under Requirement R1, the Transmission Owner shall either, within 60 calendar days of completion of the verification, for each recommended addition or removal of a Transmission station or Transmission substation:_x000a_• Modify its identification under Requirement R1 consistent with the recommendation; or_x000a_• Document the technical basis for not modifying the identification in accordance with the recommendation."/>
    <s v="Examples of acceptable evidence may include, but are not limited to, dated written or electronic documentation that the Transmission Owner completed an unaffiliated third party verification of the Requirement R1 risk assessment and satisfied all of the applicable provisions of Requirement R2, including, if applicable, documenting the technical basis for not modifying the Requirement R1 identification as specified under Part 2.3. Additionally, examples of evidence may include, but are not limited to, written or electronic documentation of procedures to protect information under Part 2.4."/>
    <s v="60 Calendar Days"/>
    <s v="TO''s meet criteria under 4.1.1"/>
    <m/>
    <m/>
    <m/>
    <m/>
    <m/>
    <m/>
    <m/>
    <m/>
    <m/>
    <m/>
    <m/>
    <m/>
    <m/>
    <m/>
  </r>
  <r>
    <x v="25"/>
    <x v="11"/>
    <x v="56"/>
    <s v="N/A"/>
    <s v="Each Transmission Owner shall implement procedures, such as the use of nondisclosure agreements, for protecting sensitive or confidential information made available to the unaffiliated third party verifier and to protect or exempt sensitive or confidential information developed pursuant to this Reliability Standard from public disclosure"/>
    <s v="Examples of acceptable evidence may include, but are not limited to, dated written or electronic documentation that the Transmission Owner completed an unaffiliated third party verification of the Requirement R1 risk assessment and satisfied all of the applicable provisions of Requirement R2, including, if applicable, documenting the technical basis for not modifying the Requirement R1 identification as specified under Part 2.3. Additionally, examples of evidence may include, but are not limited to, written or electronic documentation of procedures to protect information under Part 2.4."/>
    <m/>
    <s v="TO''s meet criteria under 4.1.1"/>
    <m/>
    <m/>
    <m/>
    <m/>
    <m/>
    <m/>
    <m/>
    <m/>
    <m/>
    <m/>
    <m/>
    <m/>
    <m/>
    <m/>
  </r>
  <r>
    <x v="25"/>
    <x v="11"/>
    <x v="22"/>
    <s v="N/A"/>
    <s v="For a primary control center(s) identified by the Transmission Owner according to Requirement R1, Part 1.2 that a) operationally controls an identified Transmission station or Transmission substation verified according to Requirement R2, and b) is not under the operational control of the Transmission Owner: the Transmission Owner shall, within seven calendar days following completion of Requirement R2, notify the Transmission Operator that has operational control of the primary control center of such identification and the date of completion of Requirement R2"/>
    <s v="Examples of acceptable evidence may include, but are not limited to, dated written or electronic notifications or communications that the Transmission Owner notified each Transmission Operator, as applicable, according to Requirement R3."/>
    <s v="7 Calendar Days"/>
    <s v="TO''s meet criteria under 4.1.1"/>
    <m/>
    <m/>
    <m/>
    <m/>
    <m/>
    <m/>
    <m/>
    <m/>
    <m/>
    <m/>
    <m/>
    <m/>
    <m/>
    <m/>
  </r>
  <r>
    <x v="25"/>
    <x v="11"/>
    <x v="34"/>
    <s v="N/A"/>
    <s v="If a Transmission station or Transmission substation previously identified under Requirement R1 and verified according to Requirement R2 is removed from the identification during a subsequent risk assessment performed according to Requirement R1 or a verification according to Requirement R2, then the Transmission Owner shall, within seven calendar days following the verification or the subsequent risk assessment, notify the Transmission Operator that has operational control of the primary control center of the removal."/>
    <s v="Examples of acceptable evidence may include, but are not limited to, dated written or electronic notifications or communications that the Transmission Owner notified each Transmission Operator, as applicable, according to Requirement R3."/>
    <s v="7 Calendar Days"/>
    <s v="TO''s meet criteria under 4.1.1"/>
    <m/>
    <m/>
    <m/>
    <m/>
    <m/>
    <m/>
    <m/>
    <m/>
    <m/>
    <m/>
    <m/>
    <m/>
    <m/>
    <m/>
  </r>
  <r>
    <x v="25"/>
    <x v="11"/>
    <x v="23"/>
    <s v="N/A"/>
    <s v="Each Transmission Owner that identified a Transmission station, Transmission substation, or a primary control center in Requirement R1 and verified according to Requirement R2, and each Transmission Operator notified by a Transmission Owner according to Requirement R3, shall conduct an evaluation of the potential threats and vulnerabilities of a physical attack to each of their respective Transmission station(s), Transmission substation(s), and primary control center(s) identified in Requirement R1 and verified according to Requirement R2. The evaluation shall consider the following:"/>
    <s v=" Examples of evidence may include, but are not limited to, dated written or electronic documentation that the Transmission Owner or Transmission Operator conducted an evaluation of the potential threats and vulnerabilities of a physical attack to their respective Transmission station(s), Transmission substation(s) and primary control center(s) as specified in Requirement R4."/>
    <m/>
    <s v="TO''s meet criteria under 4.1.1"/>
    <m/>
    <m/>
    <m/>
    <m/>
    <m/>
    <m/>
    <m/>
    <m/>
    <m/>
    <m/>
    <m/>
    <m/>
    <m/>
    <m/>
  </r>
  <r>
    <x v="25"/>
    <x v="11"/>
    <x v="41"/>
    <s v="N/A"/>
    <s v="Unique characteristics of the identified and verified Transmission station(s), Transmission substation(s), and primary control center(s);"/>
    <s v=" Examples of evidence may include, but are not limited to, dated written or electronic documentation that the Transmission Owner or Transmission Operator conducted an evaluation of the potential threats and vulnerabilities of a physical attack to their respective Transmission station(s), Transmission substation(s) and primary control center(s) as specified in Requirement R4."/>
    <m/>
    <s v="TO''s meet criteria under 4.1.1"/>
    <m/>
    <m/>
    <m/>
    <m/>
    <m/>
    <m/>
    <m/>
    <m/>
    <m/>
    <m/>
    <m/>
    <m/>
    <m/>
    <m/>
  </r>
  <r>
    <x v="25"/>
    <x v="11"/>
    <x v="45"/>
    <s v="N/A"/>
    <s v="Prior history of attack on similar facilities taking into account the frequency, geographic proximity, and severity of past physical security related events; and "/>
    <s v=" Examples of evidence may include, but are not limited to, dated written or electronic documentation that the Transmission Owner or Transmission Operator conducted an evaluation of the potential threats and vulnerabilities of a physical attack to their respective Transmission station(s), Transmission substation(s) and primary control center(s) as specified in Requirement R4."/>
    <m/>
    <s v="TO''s meet criteria under 4.1.1"/>
    <m/>
    <m/>
    <m/>
    <m/>
    <m/>
    <m/>
    <m/>
    <m/>
    <m/>
    <m/>
    <m/>
    <m/>
    <m/>
    <m/>
  </r>
  <r>
    <x v="25"/>
    <x v="11"/>
    <x v="46"/>
    <s v="N/A"/>
    <s v="Intelligence or threat warnings received from sources such as law enforcement, the Electric Reliability Organization (ERO), the Electricity Sector Information Sharing and Analysis Center (ES-ISAC), U.S. federal and/or Canadian governmental agencies, or their successors."/>
    <s v=" Examples of evidence may include, but are not limited to, dated written or electronic documentation that the Transmission Owner or Transmission Operator conducted an evaluation of the potential threats and vulnerabilities of a physical attack to their respective Transmission station(s), Transmission substation(s) and primary control center(s) as specified in Requirement R4."/>
    <m/>
    <s v="TO''s meet criteria under 4.1.1"/>
    <m/>
    <m/>
    <m/>
    <m/>
    <m/>
    <m/>
    <m/>
    <m/>
    <m/>
    <m/>
    <m/>
    <m/>
    <m/>
    <m/>
  </r>
  <r>
    <x v="25"/>
    <x v="11"/>
    <x v="48"/>
    <s v="N/A"/>
    <s v="Each Transmission Owner that identified a Transmission station, Transmission substation, or primary control center in Requirement R1 and verified according to Requirement R2, and each Transmission Operator notified by a Transmission Owner according to Requirement R3, shall develop and implement a documented physical security plan(s) that covers their respective Transmission station(s), Transmission substation(s), and primary control center(s). The physical security plan(s) shall be  developed within 120 calendar days following the completion of Requirement R2 and executed according to the timeline specified in the physical security plan(s). The physical security plan(s) shall include the following attributes: "/>
    <s v="Examples of evidence may include, but are not limited to, dated written or electronic documentation of its physical security plan(s) that covers their respective identified and verified Transmission station(s), Transmission substation(s), and primary control center(s) as specified in Requirement R5, and additional evidence demonstrating execution of the physical security plan according to the timeline specified in the physical security plan."/>
    <s v="120 Calendar Days"/>
    <s v="TO''s meet criteria under 4.1.1"/>
    <m/>
    <m/>
    <m/>
    <m/>
    <m/>
    <m/>
    <m/>
    <m/>
    <m/>
    <m/>
    <m/>
    <m/>
    <m/>
    <m/>
  </r>
  <r>
    <x v="25"/>
    <x v="11"/>
    <x v="49"/>
    <s v="N/A"/>
    <s v=" Resiliency or security measures designed collectively to deter, detect, delay, assess, communicate, and respond to potential physical threats and vulnerabilities identified during the evaluation conducted in Requirement R4"/>
    <s v="Examples of evidence may include, but are not limited to, dated written or electronic documentation of its physical security plan(s) that covers their respective identified and verified Transmission station(s), Transmission substation(s), and primary control center(s) as specified in Requirement R5, and additional evidence demonstrating execution of the physical security plan according to the timeline specified in the physical security plan."/>
    <m/>
    <s v="TO''s meet criteria under 4.1.1"/>
    <m/>
    <m/>
    <m/>
    <m/>
    <m/>
    <m/>
    <m/>
    <m/>
    <m/>
    <m/>
    <m/>
    <m/>
    <m/>
    <m/>
  </r>
  <r>
    <x v="25"/>
    <x v="11"/>
    <x v="50"/>
    <s v="N/A"/>
    <s v="Law enforcement contact and coordination information."/>
    <s v="Examples of evidence may include, but are not limited to, dated written or electronic documentation of its physical security plan(s) that covers their respective identified and verified Transmission station(s), Transmission substation(s), and primary control center(s) as specified in Requirement R5, and additional evidence demonstrating execution of the physical security plan according to the timeline specified in the physical security plan."/>
    <m/>
    <s v="TO''s meet criteria under 4.1.1"/>
    <m/>
    <m/>
    <m/>
    <m/>
    <m/>
    <m/>
    <m/>
    <m/>
    <m/>
    <m/>
    <m/>
    <m/>
    <m/>
    <m/>
  </r>
  <r>
    <x v="25"/>
    <x v="11"/>
    <x v="51"/>
    <s v="N/A"/>
    <s v="A timeline for executing the physical security enhancements and modifications specified in the physical security plan."/>
    <s v="Examples of evidence may include, but are not limited to, dated written or electronic documentation of its physical security plan(s) that covers their respective identified and verified Transmission station(s), Transmission substation(s), and primary control center(s) as specified in Requirement R5, and additional evidence demonstrating execution of the physical security plan according to the timeline specified in the physical security plan."/>
    <m/>
    <s v="TO''s meet criteria under 4.1.1"/>
    <m/>
    <m/>
    <m/>
    <m/>
    <m/>
    <m/>
    <m/>
    <m/>
    <m/>
    <m/>
    <m/>
    <m/>
    <m/>
    <m/>
  </r>
  <r>
    <x v="25"/>
    <x v="11"/>
    <x v="52"/>
    <s v="N/A"/>
    <s v="Provisions to evaluate evolving physical threats, and their corresponding security measures, to the Transmission station(s), Transmission substation(s), or primary control center(s)."/>
    <s v="Examples of evidence may include, but are not limited to, dated written or electronic documentation of its physical security plan(s) that covers their respective identified and verified Transmission station(s), Transmission substation(s), and primary control center(s) as specified in Requirement R5, and additional evidence demonstrating execution of the physical security plan according to the timeline specified in the physical security plan."/>
    <m/>
    <s v="TO''s meet criteria under 4.1.1"/>
    <m/>
    <m/>
    <m/>
    <m/>
    <m/>
    <m/>
    <m/>
    <m/>
    <m/>
    <m/>
    <m/>
    <m/>
    <m/>
    <m/>
  </r>
  <r>
    <x v="25"/>
    <x v="11"/>
    <x v="82"/>
    <s v="N/A"/>
    <s v="Each Transmission Owner that identified a Transmission station, Transmission substation, or primary control center in Requirement R1 and verified according to Requirement R2, and each Transmission Operator notified by a Transmission Owner according to Requirement R3, shall have an unaffiliated third party review the evaluation performed under Requirement R4 and the security plan(s) developed under Requirement R5. The review may occur concurrently with or after completion of the evaluation performed under Requirement R4 and the security plan development under Requirement R5."/>
    <s v=" Examples of evidence may include, but are not limited to, written or electronic documentation that the Transmission Owner or Transmission Operator had an unaffiliated third party review the evaluation performed under Requirement R4 and the security plan(s) developed under Requirement R5 as specified in Requirement R6 including, if applicable, documenting the reasons for not modifying the evaluation or security plan(s) in accordance with a recommendation under Part 6.3. Additionally, examples of evidence may include, but are not limited to, written or electronic documentation of procedures to protect information under Part 6.4."/>
    <s v="With or After Evaluation"/>
    <s v="TO''s meet criteria under 4.1.1"/>
    <m/>
    <m/>
    <m/>
    <m/>
    <m/>
    <m/>
    <m/>
    <m/>
    <m/>
    <m/>
    <m/>
    <m/>
    <m/>
    <m/>
  </r>
  <r>
    <x v="25"/>
    <x v="11"/>
    <x v="83"/>
    <s v="N/A"/>
    <s v="Each Transmission Owner and Transmission Operator shall select an unaffiliated third party reviewer from the following:_x000a_• An entity or organization with electric industry physical security experience and whose review staff has at least one member who holds either a Certified Protection Professional (CPP) or Physical Security Professional (PSP) certification._x000a_• An entity or organization approved by the ERO._x000a_•  A governmental agency with physical security expertise._x000a_• An entity or organization with demonstrated law enforcement, government, or military physical security expertise."/>
    <s v=" Examples of evidence may include, but are not limited to, written or electronic documentation that the Transmission Owner or Transmission Operator had an unaffiliated third party review the evaluation performed under Requirement R4 and the security plan(s) developed under Requirement R5 as specified in Requirement R6 including, if applicable, documenting the reasons for not modifying the evaluation or security plan(s) in accordance with a recommendation under Part 6.3. Additionally, examples of evidence may include, but are not limited to, written or electronic documentation of procedures to protect information under Part 6.4."/>
    <m/>
    <s v="TO''s meet criteria under 4.1.1"/>
    <m/>
    <m/>
    <m/>
    <m/>
    <m/>
    <m/>
    <m/>
    <m/>
    <m/>
    <m/>
    <m/>
    <m/>
    <m/>
    <m/>
  </r>
  <r>
    <x v="25"/>
    <x v="11"/>
    <x v="84"/>
    <s v="N/A"/>
    <s v="The Transmission Owner or Transmission Operator, respectively, shall ensure that the unaffiliated third party review is completed within 90 calendar days of completing the security plan(s) developed in Requirement R5. The unaffiliated third party review may, but is not required to, include recommended changes to the evaluation performed under Requirement R4 or the security plan(s) developed under Requirement R5."/>
    <s v=" Examples of evidence may include, but are not limited to, written or electronic documentation that the Transmission Owner or Transmission Operator had an unaffiliated third party review the evaluation performed under Requirement R4 and the security plan(s) developed under Requirement R5 as specified in Requirement R6 including, if applicable, documenting the reasons for not modifying the evaluation or security plan(s) in accordance with a recommendation under Part 6.3. Additionally, examples of evidence may include, but are not limited to, written or electronic documentation of procedures to protect information under Part 6.4."/>
    <m/>
    <s v="TO''s meet criteria under 4.1.1"/>
    <m/>
    <m/>
    <m/>
    <m/>
    <m/>
    <m/>
    <m/>
    <m/>
    <m/>
    <m/>
    <m/>
    <m/>
    <m/>
    <m/>
  </r>
  <r>
    <x v="25"/>
    <x v="11"/>
    <x v="85"/>
    <s v="N/A"/>
    <s v="If the unaffiliated third party reviewer recommends changes to the evaluation performed under Requirement R4 or security plan(s) developed under Requirement R5, the Transmission Owner or Transmission Operator shall, within 60 calendar days of the completion of the unaffiliated third party review, for each recommendation:_x000a_• Modify its evaluation or security plan(s) consistent with the recommendation; or_x000a_• Document the reason(s) for not modifying the evaluation or security plan(s) consistent with the recommendation."/>
    <s v=" Examples of evidence may include, but are not limited to, written or electronic documentation that the Transmission Owner or Transmission Operator had an unaffiliated third party review the evaluation performed under Requirement R4 and the security plan(s) developed under Requirement R5 as specified in Requirement R6 including, if applicable, documenting the reasons for not modifying the evaluation or security plan(s) in accordance with a recommendation under Part 6.3. Additionally, examples of evidence may include, but are not limited to, written or electronic documentation of procedures to protect information under Part 6.4."/>
    <s v="60 Calendar Days"/>
    <s v="TO''s meet criteria under 4.1.1"/>
    <m/>
    <m/>
    <m/>
    <m/>
    <m/>
    <m/>
    <m/>
    <m/>
    <m/>
    <m/>
    <m/>
    <m/>
    <m/>
    <m/>
  </r>
  <r>
    <x v="25"/>
    <x v="11"/>
    <x v="86"/>
    <s v="N/A"/>
    <s v="Each Transmission Owner and Transmission Operator shall implement procedures, such as the use of non-disclosure agreements, for protecting sensitive or confidential information made available to the unaffiliated third party reviewer and to protect or exempt sensitive or confidential information developed pursuant to this Reliability Standard from public disclosure."/>
    <s v=" Examples of evidence may include, but are not limited to, written or electronic documentation that the Transmission Owner or Transmission Operator had an unaffiliated third party review the evaluation performed under Requirement R4 and the security plan(s) developed under Requirement R5 as specified in Requirement R6 including, if applicable, documenting the reasons for not modifying the evaluation or security plan(s) in accordance with a recommendation under Part 6.3. Additionally, examples of evidence may include, but are not limited to, written or electronic documentation of procedures to protect information under Part 6.4."/>
    <m/>
    <s v="TO''s meet criteria under 4.1.1"/>
    <m/>
    <m/>
    <m/>
    <m/>
    <m/>
    <m/>
    <m/>
    <m/>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
  <r>
    <x v="0"/>
    <x v="0"/>
    <s v="Each Responsible Entity shall implement a process that considers each of the_x000a_following assets for purposes of parts 1.1 through 1.3: [Violation Risk Factor:_x000a_High][Time Horizon: Operations Planning]_x000a_i.Control Centers and backup Control Centers;_x000a_ii.Transmission stations and substations;_x000a_iii.Generation resources;_x000a_iv.Systems and facilities critical to system restoration, including Blackstart_x000a_Resources and Cranking Paths and initial switching requirements;_x000a_v.Special Protection Systems that support the reliable operation of the Bulk_x000a_Electric System; and_x000a_vi.For Distribution Providers, Protection Systems specified in Applicability_x000a_section 4.2.1 above._x000a_1.1. Identify each of the high impact BES Cyber Systems according to_x000a_Attachment 1, Section 1, if any, at each asset;_x000a_1.2. Identify each of the medium impact BES Cyber Systems according to_x000a_Attachment 1, Section 2, if any, at each asset; and_x000a_1.3. Identify each asset that contains a low impact BES Cyber System_x000a_according to Attachment 1, Section 3, if any (a discrete list of low impact_x000a_BES Cyber Systems is not required). "/>
    <x v="0"/>
    <s v="ID.AM-1: Physical devices and systems within the organization are inventoried_x000a_ID.AM-2: Software platforms and applications within the organization are inventoried_x000a_ID.AM-3: Organizational communication and data flows are mapped_x000a_ID.AM-4: External information systems are catalogued_x000a_ID.AM-5: Resources (e.g., hardware, devices, data, time, personnel, and software) are prioritized based on their classification, criticality, and business value _x000a_ID.BE-4: Dependencies and critical functions for delivery of critical services are established_x000a_ID.RA-4: Potential business impacts and likelihoods are identified"/>
    <m/>
    <x v="0"/>
    <s v="1.  Actively manage (inventory, track, and correct) all enterprise assets (end-user devices, including portable and mobile; network devices; non-computing/Internet of Things (IoT) devices; and servers) connected to the infrastructure physically, virtually, remotely, and those within cloud environments, to accurately know the totality of assets that need to be monitored and protected within the enterprise. This will also support identifying unauthorized and unmanaged assets to remove or remediate."/>
    <m/>
  </r>
  <r>
    <x v="0"/>
    <x v="1"/>
    <s v="The Responsible Entity shall: [Violation Risk Factor: Lower] [Time Horizon: Operations Planning]_x000a_2.1 Review the identifications in Requirement R1 and its parts (and update_x000a_them if there are changes identified) at least once every 15 calendar_x000a_months, even if it has no identified items in Requirement R1, and_x000a_2.2 Have its CIP Senior Manager or delegate approve the identifications_x000a_required by Requirement R1 at least once every 15 calendar months,_x000a_even if it has no identified items in Requirement R1"/>
    <x v="1"/>
    <s v="ID.AM-4: External information systems are catalogued_x000a_ID.BE-4: Dependencies and critical functions for delivery of critical services are established_x000a_ID.RA-4: Potential business impacts and likelihoods are identified"/>
    <m/>
    <x v="0"/>
    <s v="1.  Actively manage (inventory, track, and correct) all enterprise assets (end-user devices, including portable and mobile; network devices; non-computing/Internet of Things (IoT) devices; and servers) connected to the infrastructure physically, virtually, remotely, and those within cloud environments, to accurately know the totality of assets that need to be monitored and protected within the enterprise. This will also support identifying unauthorized and unmanaged assets to remove or remediate."/>
    <m/>
  </r>
  <r>
    <x v="1"/>
    <x v="0"/>
    <s v="Each Responsible Entity shall review and obtain CIP Senior Manager approval at least once every 15 calendar months for one or more documented cyber security policies that collectively address the following topics: [Violation Risk Factor: Medium] [Time Horizon: Operations Planning]_x000a_1.1. For its high impact and medium impact BES Cyber Systems, if any:_x000a_1.1.1. Personnel and training (CIP-004);_x000a_1.1.2. Electronic Security Perimeters (CIP-005) including Interactive Remote Access;_x000a_1.1.3. Physical security of BES Cyber Systems (CIP-006);_x000a_1.1.4. System security management (CIP-007);_x000a_1.1.5. Incident reporting and response planning (CIP-008);_x000a_1.1.6. Recovery plans for BES Cyber Systems (CIP-009);_x000a_1.1.7. Configuration change management and vulnerability assessments (CIP010);_x000a_1.1.8. Information protection (CIP-011); and_x000a_1.1.9. Declaring and responding to CIP Exceptional Circumstances._x000a_1.2. For its assets identified in CIP-002 containing low impact BES Cyber Systems, if_x000a_any:_x000a_1.2.1. Cyber security awareness;_x000a_1.2.2. Physical security controls;_x000a_1.2.3. Electronic access controls;_x000a_1.2.4. Cyber Security Incident response;_x000a_1.2.5. Transient Cyber Assets and Removable Media malicious code risk_x000a_mitigation; and_x000a_1.2.6. Declaring and responding to CIP Exceptional Circumstances"/>
    <x v="2"/>
    <s v="ID.GV-1: Organizational cybersecurity policy is established and communicated_x000a_PR.IP-5: Policy and regulations regarding the physical operating environment for organizational assets are met"/>
    <m/>
    <x v="1"/>
    <s v="3.  Develop processes and technical controls to identify, classify, securely handle, retain, and dispose of data._x000a__x000a_4. Establish and maintain the secure configuration of enterprise assets (end-user devices, including portable and mobile; network devices; non-computing/IoT devices; and servers) and software (operating systems and applications)._x000a__x000a_11.  Establish and maintain data recovery practices sufficient to restore in-scope enterprise assets to a pre-incident and trusted state._x000a__x000a_17.  Establish a program to develop and maintain an incident response capability (e.g., policies, plans, procedures, defined roles, training, and communications) to prepare, detect, and quickly respond to an attack._x000a__x000a_18.  Test the effectiveness and resiliency of enterprise assets through identifying and exploiting weaknesses in controls (people, processes, and technology), and simulating the objectives and actions of an attacker."/>
    <m/>
  </r>
  <r>
    <x v="1"/>
    <x v="1"/>
    <s v="Each Responsible Entity with at least one asset identified in CIP-002 containing low impact BES Cyber Systems shall implement one or more documented cyber security plan(s) for its low impact BES Cyber Systems that include the sections in Attachment 1. [Violation Risk Factor: Lower] [Time Horizon: Operations Planning]_x000a_Note: An inventory, list, or discrete identification of low impact BES Cyber Systems or their BES Cyber Assets is not required. Lists of authorized users are not required."/>
    <x v="3"/>
    <s v="ID.GV-1: Organizational cybersecurity policy is established and communicated_x000a_PR.AC-2: Physical access to assets is managed and protected_x000a_PR.AC-3: Remote access is managed_x000a_PR.AT-1: All users are informed and trained _x000a_PR.AT-2: Privileged users understand their roles and responsibilities _x000a_PR.AT-3: Third-party stakeholders (e.g., suppliers, customers, partners) understand their roles and responsibilities _x000a_PR.AT-4: Senior executives understand their roles and responsibilities _x000a_PR.AT-5: Physical and cybersecurity personnel understand their roles and responsibilities _x000a_PR.DS-2: Data-in-transit is protected_x000a_PR.IP-5: Policy and regulations regarding the physical operating environment for organizational assets are met_x000a_PR.IP-9: Response plans (Incident Response and Business Continuity) and recovery plans (Incident Recovery and Disaster Recovery) are in place and managed_x000a_PR.PT-2: Removable media is protected and its use restricted according to policy_x000a_DE.AE-2: Detected events are analyzed to understand attack targets and methods_x000a_DE.AE-4: Impact of events is determined_x000a_DE.CM-2: The physical environment is monitored to detect potential cybersecurity events_x000a_DE.CM-4: Malicious code is detected_x000a_DE.CM-5: Unauthorized mobile code is detected_x000a_DE.CM-7: Monitoring for unauthorized personnel, connections, devices, and software is performed_x000a_DE.DP-1: Roles and responsibilities for detection are well defined to ensure accountability_x000a_DE.DP-2: Detection activities comply with all applicable requirements_x000a_"/>
    <s v="See Attachment 1 in NERC CIP Standard"/>
    <x v="2"/>
    <s v="4. Establish and maintain the secure configuration of enterprise assets (end-user devices, including portable and mobile; network devices; non-computing/IoT devices; and servers) and software (operating systems and applications)._x000a__x000a_10.  Prevent or control the installation, spread, and execution of malicious applications, code, or scripts on enterprise assets._x000a__x000a_13.  Operate processes and tooling to establish and maintain comprehensive network monitoring and defense against security threats across the enterprise’s network infrastructure and user base._x000a__x000a_14.  Establish and maintain a security awareness program to influence behavior among the workforce to be security conscious and properly skilled to reduce cybersecurity risks to the enterprise._x000a__x000a_17.  Establish a program to develop and maintain an incident response capability (e.g., policies, plans, procedures, defined roles, training, and communications) to prepare, detect, and quickly respond to an attack."/>
    <s v="See Attachment 1 in NERC CIP Standard"/>
  </r>
  <r>
    <x v="1"/>
    <x v="1"/>
    <s v="Requirement 2 Continued…."/>
    <x v="4"/>
    <s v="DE.DP-3: Detection processes are tested_x000a_DE.DP-4: Event detection information is communicated_x000a_DE.DP-5: Detection processes are continuously improved_x000a_RS.CO-2: Incidents are reported consistent with established criteria_x000a_RS.CO-3: Information is shared consistent with response plans_x000a_RS.CO-4: Coordination with stakeholders occurs consistent with response plans_x000a_RS.AN-1: Notifications from detection systems are investigated _x000a_RS.AN-3: Forensics are performed_x000a_RS.AN-4: Incidents are categorized consistent with response plans_x000a_RS.MI-1: Incidents are contained_x000a_RS.MI-2: Incidents are mitigated_x000a_RS.IM-1: Response plans incorporate lessons learned_x000a_RS.IM-2: Response strategies are updated"/>
    <s v="See Attachment 1 in NERC CIP Standard"/>
    <x v="3"/>
    <m/>
    <m/>
  </r>
  <r>
    <x v="1"/>
    <x v="2"/>
    <s v="Each Responsible Entity shall identify a CIP Senior Manager by name and document any change within 30 calendar days of the change. [Violation Risk Factor: Medium] [Time Horizon: Operations Planning]"/>
    <x v="5"/>
    <s v="ID.AM-6: Cybersecurity roles and responsibilities for the entire workforce and third-party stakeholders (e.g., suppliers, customers, partners) are established_x000a_ID.GV-2: Cybersecurity roles and responsibilities are coordinated and aligned with internal roles and external partners_x000a_PR.AT-4: Senior executives understand their roles and responsibilities _x000a_DE.DP-1: Roles and responsibilities for detection are well defined to ensure accountability"/>
    <m/>
    <x v="3"/>
    <m/>
    <m/>
  </r>
  <r>
    <x v="1"/>
    <x v="3"/>
    <s v="The Responsible Entity shall implement a documented process to delegate authority, unless no delegations are used. Where allowed by the CIP Standards, the CIP Senior Manager may delegate authority for specific actions to a delegate or delegates. These delegations shall be documented, including the name or title of the delegate, the specific actions delegated, and the date of the delegation; approved by the CIP Senior Manager; and updated within 30 days of any change to the delegation. Delegation changes do not need to be reinstated with a change to the delegator. [Violation Risk Factor: Lower] [Time Horizon: Operations Planning]"/>
    <x v="5"/>
    <s v="ID.AM-6: Cybersecurity roles and responsibilities for the entire workforce and third-party stakeholders (e.g., suppliers, customers, partners) are established_x000a_ID.GV-2: Cybersecurity roles and responsibilities are coordinated and aligned with internal roles and external partners_x000a_PR.AT-4: Senior executives understand their roles and responsibilities _x000a_DE.DP-1: Roles and responsibilities for detection are well defined to ensure accountability"/>
    <m/>
    <x v="3"/>
    <m/>
    <m/>
  </r>
  <r>
    <x v="2"/>
    <x v="0"/>
    <s v="Each Responsible Entity shall implement one or more documented processes that collectively include each of the applicable requirement parts in CIP-004-6 Table R1 – Security Awareness Program. [Violation Risk Factor: Lower] [Time Horizon: Operations Planning]_x000a_1.1.  Security awareness that, at least once each calendar quarter, reinforces cyber security practices (which may include associated physical security practices) for the Responsible Entity’s personnel who have authorized electronic or authorized unescorted physical access to BES Cyber Systems."/>
    <x v="6"/>
    <s v="PR.AT-1: All users are informed and trained _x000a_PR.AT-2: Privileged users understand their roles and responsibilities _x000a_PR.AT-3: Third-party stakeholders (e.g., suppliers, customers, partners) understand their roles and responsibilities _x000a_PR.AT-4: Senior executives understand their roles and responsibilities _x000a_PR.AT-5: Physical and cybersecurity personnel understand their roles and responsibilities "/>
    <m/>
    <x v="4"/>
    <s v="14.  Establish and maintain a security awareness program to influence behavior among the workforce to be security conscious and properly skilled to reduce cybersecurity risks to the enterprise."/>
    <m/>
  </r>
  <r>
    <x v="2"/>
    <x v="1"/>
    <s v="Each Responsible Entity shall implement one or more cyber security training program(s) appropriate to individual roles, functions, or responsibilities that collectively includes each of the applicable requirement parts in CIP-004-6 Table R2 – Cyber Security Training Program. [Violation Risk Factor: Lower] [Time Horizon: Operations Planning]_x000a_2.1.  Training content on:_x000a_2.1.1. Cyber security policies;_x000a_2.1.2. Physical access controls;_x000a_2.1.3. Electronic access controls;_x000a_2.1.4. The visitor control program;_x000a_2.1.5. Handling of BES Cyber System Information and its storage;_x000a_2.1.6. Identification of a Cyber Security Incident and initial notifications in accordance with the entity’s incident response plan;_x000a_2.1.7. Recovery plans for BES Cyber Systems;_x000a_2.1.8. Response to Cyber Security Incidents; and_x000a_2.1.9. Cyber security risks associated with a BES Cyber System’s electronic interconnectivity and interoperability with other Cyber Assets, including Transient Cyber Assets, and with Removable Media._x000a_2.2.  Require completion of the training specified in Part 2.1 prior to granting authorized electronic access and authorized unescorted physical access to applicable Cyber Assets, except during CIP Exceptional Circumstances. _x000a_2.3.  Require completion of the training specified in Part 2.1 at least once every 15 calendar months."/>
    <x v="7"/>
    <s v="ID.AM-6: Cybersecurity roles and responsibilities for the entire workforce and third-party stakeholders (e.g., suppliers, customers, partners) are established_x000a_ID.BE-3: Priorities for organizational mission, objectives, and activities are established and communicated_x000a_ID.GV-1: Organizational cybersecurity policy is established and communicated_x000a_PR.AT-1: All users are informed and trained _x000a_PR.AT-2: Privileged users understand their roles and responsibilities _x000a_PR.AT-3: Third-party stakeholders (e.g., suppliers, customers, partners) understand their roles and responsibilities _x000a_PR.AT-4: Senior executives understand their roles and responsibilities _x000a_PR.AT-5: Physical and cybersecurity personnel understand their roles and responsibilities _x000a_PR.IP-11: Cybersecurity is included in human resources practices (e.g., deprovisioning, personnel screening)_x000a_RS.CO-1: Personnel know their roles and order of operations when a response is needed"/>
    <m/>
    <x v="4"/>
    <s v="14.  Establish and maintain a security awareness program to influence behavior among the workforce to be security conscious and properly skilled to reduce cybersecurity risks to the enterprise."/>
    <m/>
  </r>
  <r>
    <x v="2"/>
    <x v="2"/>
    <s v="Each Responsible Entity shall implement one or more documented personnel risk assessment program(s) to attain and retain authorized electronic or authorized unescorted physical access to BES Cyber Systems that collectively include each of the applicable requirement parts in CIP-004-6 Table R3 – Personnel Risk Assessment Program. [Violation Risk Factor: Medium] [Time Horizon: Operations Planning]._x000a_3.1.  Process to confirm identity_x000a_3.2.  Process to perform a seven year criminal history records check as part of each personnel risk assessment that includes:_x000a_3.2.1. current residence, regardless of duration; and_x000a_3.2.2. other locations where, during the seven years immediately prior to the date of the criminal history records check, the subject has resided for six consecutive months or more. _x000a_If it is not possible to perform a full seven year criminal history records check, conduct as much of the seven year criminal history records check as possible and document the reason the full seven year criminal history records check could not be performed._x000a_3.3.  Criteria or process to evaluate criminal history records checks for authorizing access. _x000a_3.4.  Criteria or process for verifying that personnel risk assessments performed for contractors or service vendors are conducted according to Parts 3.1 through 3.3._x000a_3.5.  Process to ensure that individuals with authorized electronic or authorized unescorted physical access have had a personnel risk assessment completed according to Parts 3.1 to 3.4 within the last seven years."/>
    <x v="8"/>
    <s v="PR.AC-6: Identities are proofed and bound to credentials and asserted in interactions_x000a_PR.IP-11: Cybersecurity is included in human resources practices (e.g., deprovisioning, personnel screening)"/>
    <m/>
    <x v="3"/>
    <m/>
    <m/>
  </r>
  <r>
    <x v="2"/>
    <x v="3"/>
    <s v="Each Responsible Entity shall implement one or more documented access management program(s) that collectively include each of the applicable requirement parts in CIP-004-6 Table R4 – Access Management Program. [Violation Risk Factor: Medium] [Time Horizon: Operations Planning and Same Day Operations]._x000a_4.1.  Process to authorize based on need, as determined by the Responsible Entity, except for CIP Exceptional Circumstances:_x000a_4.1.1. Electronic access;_x000a_4.1.2. Unescorted physical access into a Physical Security Perimeter; and_x000a_4.1.3. Access to designated storage locations, whether physical or electronic, for BES Cyber System Information. _x000a_4.2.  Verify at least once each calendar quarter that individuals with active electronic access or unescorted physical access have authorization records. _x000a_4.3.  For electronic access, verify at least once every 15 calendar months that all user accounts, user account groups, or user role categories, and their specific, associated privileges are correct and are those that the Responsible Entity determines are necessary._x000a_4.4.  Verify at least once every 15 calendar months that access to the designated storage locations for BES Cyber System Information, whether physical or electronic, are correct and are those that the Responsible Entity determines are necessary for performing assigned work functions."/>
    <x v="9"/>
    <s v="ID.AM-6: Cybersecurity roles and responsibilities for the entire workforce and third-party stakeholders (e.g., suppliers, customers, partners) are established_x000a_PR.AC-1: Identities and credentials are issued, managed, verified, revoked, and audited for authorized devices, users and processes_x000a_PR.AC-2: Physical access to assets is managed and protected_x000a_PR.AC-3: Remote access is managed_x000a_PR.AC-4: Access permissions and authorizations are managed, incorporating the principles of least privilege and separation of duties_x000a_PR.DS-1: Data-at-rest is protected_x000a_PR.DS-2: Data-in-transit is protected_x000a_PR.DS-5: Protections against data leaks are implemented_x000a_PR.IP-11: Cybersecurity is included in human resources practices (e.g., deprovisioning, personnel screening)"/>
    <m/>
    <x v="5"/>
    <s v="3.  Develop processes and technical controls to identify, classify, securely handle, retain, and dispose of data._x000a__x000a_5. Use processes and tools to assign and manage authorization to credentials for user accounts, including administrator accounts, as well as service accounts, to enterprise assets and software._x000a__x000a_6. Use processes and tools to create, assign, manage, and revoke access credentials and privileges for user, administrator, and service accounts for enterprise assets and software."/>
    <m/>
  </r>
  <r>
    <x v="2"/>
    <x v="4"/>
    <s v="Each Responsible Entity shall implement one or more documented access revocation program(s) that collectively include each of the applicable requirement parts in CIP-004-6 Table R5 – Access Revocation. [Violation Risk Factor: Medium] [Time Horizon: Same Day Operations and Operations Planning]._x000a_5.1.  A process to initiate removal of an individual’s ability for unescorted physical access and Interactive Remote Access upon a termination action, and complete the removals within 24 hours of the termination action (Removal of the ability for access may be different than deletion, disabling, revocation, or removal of all access rights). _x000a_5.2.  For reassignments or transfers, revoke the individual’s authorized electronic access to individual accounts and authorized unescorted physical access that the Responsible Entity determines are not necessary by the end of the next calendar day following the date that the Responsible Entity determines that the individual no longer requires retention of that access. _x000a_5.3.  For termination actions, revoke the individual’s access to the designated storage locations for BES Cyber System Information, whether physical or electronic (unless already revoked according to Requirement R5.1), by the end of the next calendar day following the effective date of the termination action._x000a_5.4.  For termination actions, revoke the individual’s non-shared user accounts (unless already revoked according to Parts 5.1 or 5.3) within 30 calendar days of the effective date of the termination action. _x000a_5.5.  For termination actions, change passwords for shared account(s) known to the user within 30 calendar days of the termination action. For reassignments or transfers, change passwords for shared account(s) known to the user within 30 calendar days following the date that the Responsible Entity determines that the individual no longer requires retention of that access._x000a_If the Responsible Entity determines and documents that extenuating operating circumstances require a longer time period, change the password(s) within 10 calendar days following the end of the operating circumstances. "/>
    <x v="10"/>
    <s v="PR.AC-1: Identities and credentials are issued, managed, verified, revoked, and audited for authorized devices, users and processes_x000a_PR.AC-2: Physical access to assets is managed and protected_x000a_PR.AC-3: Remote access is managed_x000a_PR.AC-4: Access permissions and authorizations are managed, incorporating the principles of least privilege and separation of duties_x000a_PR.DS-1: Data-at-rest is protected_x000a_PR.DS-2: Data-in-transit is protected_x000a_PR.DS-5: Protections against data leaks are implemented_x000a_PR.IP-11: Cybersecurity is included in human resources practices (e.g., deprovisioning, personnel screening)"/>
    <m/>
    <x v="6"/>
    <s v="6. Use processes and tools to create, assign, manage, and revoke access credentials and privileges for user, administrator, and service accounts for enterprise assets and software."/>
    <m/>
  </r>
  <r>
    <x v="3"/>
    <x v="0"/>
    <s v="Each Responsible Entity shall implement one or more documented processes that collectively include each of the applicable requirement parts in CIP-005-6 Table R1 – Electronic Security Perimeter. [Violation Risk Factor: Medium] [Time Horizon: Operations Planning and Same Day Operations]._x000a_1.1.  All applicable Cyber Assets connected to a network via a routable protocol shall reside within a defined ESP._x000a_1.2.  All External Routable Connectivity must be through an identified Electronic Access Point (EAP)._x000a_1.3.  Require inbound and outbound access permissions, including the reason for granting access, and deny all other access by default._x000a_1.4.  Where technically feasible, perform authentication when establishing Dialup Connectivity with applicable Cyber Assets. _x000a_1.5.  Have one or more methods for detecting known or suspected malicious communications for both inbound and outbound communications. "/>
    <x v="11"/>
    <s v="ID.AM-4: External information systems are catalogued_x000a_PR.AC-3: Remote access is managed_x000a_PR.AC-5: Network integrity is protected (e.g., network segregation, network segmentation)_x000a_PR.AC-7: Users, devices, and other assets are authenticated (e.g., single-factor, multi-factor) commensurate with the risk of the transaction (e.g., individuals’ security and privacy risks and other organizational risks)_x000a_PR.DS-2: Data-in-transit is protected_x000a_PR.DS-5: Protections against data leaks are implemented_x000a_PR.DS-7: The development and testing environment(s) are separate from the production environment_x000a_PR.PT-4: Communications and control networks are protected_x000a_DE.AE-2: Detected events are analyzed to understand attack targets and methods_x000a_DE.CM-1: The network is monitored to detect potential cybersecurity events_x000a_DE.CM-6: External service provider activity is monitored to detect potential cybersecurity events_x000a_DE.CM-7: Monitoring for unauthorized personnel, connections, devices, and software is performed_x000a_DE.DP-2: Detection activities comply with all applicable requirements"/>
    <m/>
    <x v="7"/>
    <s v="3.  Develop processes and technical controls to identify, classify, securely handle, retain, and dispose of data._x000a__x000a_4. Establish and maintain the secure configuration of enterprise assets (end-user devices, including portable and mobile; network devices; non-computing/IoT devices; and servers) and software (operating systems and applications)._x000a__x000a_6. Use processes and tools to create, assign, manage, and revoke access credentials and privileges for user, administrator, and service accounts for enterprise assets and software._x000a__x000a_12.  Establish, implement, and actively manage (track, report, correct) network devices, in order to prevent attackers from exploiting vulnerable network services and access points._x000a__x000a_13.  Operate processes and tooling to establish and maintain comprehensive network monitoring and defense against security threats across the enterprise’s network infrastructure and user base."/>
    <m/>
  </r>
  <r>
    <x v="3"/>
    <x v="1"/>
    <s v="Each Responsible Entity shall implement one or more documented processes that collectively include the applicable requirement parts, where technically feasible, in CIP-005-6 Table R2 –Remote Access Management. [Violation Risk Factor: Medium] [Time Horizon: Operations Planning and Same Day Operations]._x000a_2.1.  For all Interactive Remote Access, utilize an Intermediate System such that the Cyber Asset initiating Interactive Remote Access does not directly access an applicable Cyber Asset._x000a_2.2.  For all Interactive Remote Access sessions, utilize encryption that terminates at an Intermediate System._x000a_2.3.  Require multi-factor authentication for all Interactive Remote Access sessions. _x000a_2.4.  Have one or more methods for determining active vendor remote access sessions (including Interactive Remote Access and system-to-system remote access)._x000a_2.5.  Have one or more method(s) to disable active vendor remote access (including Interactive Remote Access and system-to-system remote access)."/>
    <x v="12"/>
    <s v="ID.AM-3: Organizational communication and data flows are mapped_x000a_PR.AC-3: Remote access is managed_x000a_PR.AC-4: Access permissions and authorizations are managed, incorporating the principles of least privilege and separation of duties_x000a_PR.AC-7: Users, devices, and other assets are authenticated (e.g., single-factor, multi-factor) commensurate with the risk of the transaction (e.g., individuals’ security and privacy risks and other organizational risks)_x000a_PR.DS-2: Data-in-transit is protected_x000a_PR.DS-5: Protections against data leaks are implemented_x000a_PR.MA-2: Remote maintenance of organizational assets is approved, logged, and performed in a manner that prevents unauthorized access_x000a_PR.PT-4: Communications and control networks are protected_x000a_DE.CM-6: External service provider activity is monitored to detect potential cybersecurity events"/>
    <m/>
    <x v="8"/>
    <s v="3. Develop processes and technical controls to identify, classify, securely handle, retain, and dispose of data._x000a__x000a_6. Use processes and tools to create, assign, manage, and revoke access credentials and privileges for user, administrator, and service accounts for enterprise assets and software._x000a__x000a_12.  Establish, implement, and actively manage (track, report, correct) network devices, in order to prevent attackers from exploiting vulnerable network services and access points._x000a__x000a_15.  Develop a process to evaluate service providers who hold sensitive data, or are responsible for an enterprise’s critical IT platforms or processes, to ensure these providers are protecting those platforms and data appropriately."/>
    <m/>
  </r>
  <r>
    <x v="4"/>
    <x v="0"/>
    <s v="Each Responsible Entity shall implement one or more documented physical security plan(s) that collectively include all of the applicable requirement parts in CIP-006-6 Table R1 – Physical Security Plan. [Violation Risk Factor: Medium] [Time Horizon: Long Term Planning and Same Day Operations]._x000a_1.1.  Define operational or procedural controls to restrict physical access._x000a_1.2.  Utilize at least one physical access control to allow unescorted physical access into each applicable Physical Security Perimeter to only those individuals who have authorized unescorted physical access. _x000a_1.3.  Where technically feasible, utilize two or more different physical access controls (this does not require two completely independent physical access control systems) to collectively allow unescorted physical access into Physical Security Perimeters to only those individuals who have authorized unescorted physical access._x000a_1.4.  Monitor for unauthorized access through a physical access point into a Physical Security Perimeter._x000a_1.5.  Issue an alarm or alert in response to detected unauthorized access through a physical access point into a Physical Security Perimeter to the personnel identified in the BES Cyber Security Incident response plan within 15 minutes of detection._x000a_1.6.  Monitor each Physical Access Control System for unauthorized physical access to a Physical Access Control System._x000a_1.7.  Issue an alarm or alert in response to detected unauthorized physical access to a Physical Access Control System to the personnel identified in the BES Cyber Security Incident response plan within 15 minutes of the detection._x000a_1.8.  Log (through automated means or by personnel who control entry) entry of each individual with authorized unescorted physical access into each Physical Security Perimeter, with information to identify the individual and date and time of entry. _x000a_1.9.  Retain physical access logs of entry of individuals with authorized unescorted physical access into each Physical Security Perimeter for at least ninety calendar days. _x000a_1.10.  Restrict physical access to cabling and other nonprogrammable communication components used for connection between applicable Cyber Assets within the same Electronic Security Perimeter in those instances when such cabling and components are located outside of a Physical Security Perimeter. _x000a_Where physical access restrictions to such cabling and components are not implemented, the Responsible Entity shall document and implement one or more of the following:_x000a_• encryption of data that transits such cabling and components; or_x000a_• monitoring the status of the communication link composed of such cabling and components and issuing an alarm or alert in response to detected communication failures to the personnel identified in the BES Cyber Security Incident response plan within 15 minutes of detection; or_x000a_• an equally effective logical protection."/>
    <x v="13"/>
    <s v="PR.AC-2: Physical access to assets is managed and protected_x000a_PR.PT-1: Audit/log records are determined, documented, implemented, and reviewed in accordance with policy_x000a_PR.PT-4: Communications and control networks are protected_x000a_DE.CM-2: The physical environment is monitored to detect potential cybersecurity events_x000a_DE.CM-3: Personnel activity is monitored to detect potential cybersecurity events_x000a_DE.CM-6: External service provider activity is monitored to detect potential cybersecurity events_x000a_DE.CM-7: Monitoring for unauthorized personnel, connections, devices, and software is performed"/>
    <m/>
    <x v="3"/>
    <m/>
    <m/>
  </r>
  <r>
    <x v="4"/>
    <x v="1"/>
    <s v="Each Responsible Entity shall implement one or more documented visitor control program(s) that include each of the applicable requirement parts in CIP-006-6 Table R2 – Visitor Control Program. [Violation Risk Factor: Medium] [Time Horizon: Same Day Operations.] _x000a_2.1.  Require continuous escorted access of visitors (individuals who are provided access but are not authorized for unescorted physical access) within each Physical Security Perimeter, except during CIP Exceptional Circumstances._x000a_2.2.  Require manual or automated logging of visitor entry into and exit from the Physical Security Perimeter that includes date and time of the initial entry and last exit, the visitor’s name, and the name of an individual point of contact responsible for the visitor, except during CIP Exceptional Circumstances._x000a_2.3.  Retain visitor logs for at least ninety calendar days. "/>
    <x v="14"/>
    <s v="PR.AC-2: Physical access to assets is managed and protected_x000a_PR.AT-5: Physical and cybersecurity personnel understand their roles and responsibilities _x000a_PR.PT-1: Audit/log records are determined, documented, implemented, and reviewed in accordance with policy_x000a_DE.CM-2: The physical environment is monitored to detect potential cybersecurity events"/>
    <m/>
    <x v="3"/>
    <m/>
    <m/>
  </r>
  <r>
    <x v="4"/>
    <x v="2"/>
    <s v="Each Responsible Entity shall implement one or more documented Physical Access Control System maintenance and testing program(s) that collectively include each of the applicable requirement parts in CIP-006-6 Table R3 – Maintenance and Testing Program. [Violation Risk Factor: Medium] [Time Horizon: Long Term Planning]._x000a_3.1.  Maintenance and testing of each Physical Access Control System and locally mounted hardware or devices at the Physical Security Perimeter at least once every 24 calendar months to ensure they function properly."/>
    <x v="15"/>
    <s v="PR.MA-1: Maintenance and repair of organizational assets are performed and logged, with approved and controlled tools_x000a_PR.MA-2: Remote maintenance of organizational assets is approved, logged, and performed in a manner that prevents unauthorized access_x000a_DE.DP-3: Detection processes are tested"/>
    <m/>
    <x v="3"/>
    <m/>
    <m/>
  </r>
  <r>
    <x v="5"/>
    <x v="0"/>
    <s v="Each Responsible Entity shall implement one or more documented process(es) that collectively include each of the applicable requirement parts in CIP-007-6 Table R1 – Ports and Services. [Violation Risk Factor: Medium] [Time Horizon: Same Day Operations.]_x000a_1.1.  Where technically feasible, enable only logical network accessible ports that have been determined to be needed by the Responsible Entity, including port ranges or services where needed to handle dynamic ports. If a device has no provision for disabling or restricting logical ports on the device then those ports that are open are deemed needed._x000a_1.2.  Protect against the use of unnecessary physical input/output ports used for network connectivity, console commands, or Removable Media."/>
    <x v="16"/>
    <s v="PR.AC-5: Network integrity is protected (e.g., network segregation, network segmentation)_x000a_PR.PT-2: Removable media is protected and its use restricted according to policy_x000a_PR.PT-3: The principle of least functionality is incorporated by configuring systems to provide only essential capabilities"/>
    <m/>
    <x v="9"/>
    <s v="4. Establish and maintain the secure configuration of enterprise assets (end-user devices, including portable and mobile; network devices; non-computing/IoT devices; and servers) and software (operating systems and applications)._x000a__x000a_13.  Operate processes and tooling to establish and maintain comprehensive network monitoring and defense against security threats across the enterprise’s network infrastructure and user base."/>
    <m/>
  </r>
  <r>
    <x v="5"/>
    <x v="1"/>
    <s v="Each Responsible Entity shall implement one or more documented process(es) that collectively include each of the applicable requirement parts in CIP-007-6 Table R2 – Security Patch Management. [Violation Risk Factor: Medium] [Time Horizon: Operations Planning]._x000a_2.1.  A patch management process for tracking, evaluating, and installing cyber security patches for applicable Cyber Assets. The tracking portion shall include the identification of a source or sources that the Responsible Entity tracks for the release of cyber security patches for applicable Cyber Assets that are updateable and for which a patching source exists._x000a_2.2.  At least once every 35 calendar days, evaluate security patches for applicability that have been released since the last evaluation from the source or sources identified in Part 2.1._x000a_2.3.  For applicable patches identified in Part 2.2, within 35 calendar days of the evaluation completion, take one of the following actions:_x000a_• Apply the applicable patches; or_x000a_• Create a dated mitigation plan; or_x000a_• Revise an existing mitigation plan._x000a_Mitigation plans shall include the Responsible Entity’s planned actions to mitigate the vulnerabilities addressed by each security patch and a timeframe to complete these mitigations. _x000a_2.4.  For each mitigation plan created or revised in Part 2.3, implement the plan within the timeframe specified in the plan, unless a revision to the plan or an extension to the timeframe specified in Part 2.3 is approved by the CIP Senior Manager or delegate."/>
    <x v="17"/>
    <s v="ID.RA-1: Asset vulnerabilities are identified and documented_x000a_ID.RA-2: Cyber threat intelligence is received from information sharing forums and sources_x000a_ID.RA-5: Threats, vulnerabilities, likelihoods, and impacts are used to determine risk_x000a_PR.IP-3: Configuration change control processes are in place_x000a_PR.IP-12: A vulnerability management plan is developed and implemented_x000a_RS.AN-5: Processes are established to receive, analyze and respond to vulnerabilities disclosed to the organization from internal and external sources (e.g. internal testing, security bulletins, or security researchers)_x000a_RS.MI-3: Newly identified vulnerabilities are mitigated or documented as accepted risks"/>
    <m/>
    <x v="10"/>
    <s v="7.  Develop a plan to continuously assess and track vulnerabilities on all enterprise assets within the enterprise’s infrastructure, in order to remediate, and minimize, the window of opportunity for attackers. Monitor public and private industry sources for new threat and vulnerability information._x000a__x000a_12.  Establish, implement, and actively manage (track, report, correct) network devices, in order to prevent attackers from exploiting vulnerable network services and access points."/>
    <m/>
  </r>
  <r>
    <x v="5"/>
    <x v="2"/>
    <s v="Each Responsible Entity shall implement one or more documented process(es) that collectively include each of the applicable requirement parts in CIP-007-6 Table R3 – Malicious Code Prevention. [Violation Risk Factor: Medium] [Time Horizon: Same Day Operations]._x000a_3.1.  Deploy method(s) to deter, detect, or prevent malicious code._x000a_3.2.  Mitigate the threat of detected malicious code._x000a_3.3.  For those methods identified in Part 3.1 that use signatures or patterns, have a process for the update of the signatures or patterns. The process must address testing and installing the signatures or patterns."/>
    <x v="18"/>
    <s v="PR.DS-5: Protections against data leaks are implemented_x000a_PR.IP-12: A vulnerability management plan is developed and implemented_x000a_DE.CM-4: Malicious code is detected_x000a_DE.CM-5: Unauthorized mobile code is detected_x000a_DE.CM-7: Monitoring for unauthorized personnel, connections, devices, and software is performed_x000a_DE.DP-2: Detection activities comply with all applicable requirements"/>
    <m/>
    <x v="11"/>
    <s v="9.  Improve protections and detections of threats from email and web vectors, as these are opportunities for attackers to manipulate human behavior through direct engagement._x000a__x000a_10.  Prevent or control the installation, spread, and execution of malicious applications, code, or scripts on enterprise assets."/>
    <m/>
  </r>
  <r>
    <x v="5"/>
    <x v="3"/>
    <s v="Each Responsible Entity shall implement one or more documented process(es) that collectively include each of the applicable requirement parts in CIP-007-6 Table R4 – Security Event Monitoring. [Violation Risk Factor: Medium] [Time Horizon: Same Day Operations and Operations Assessment.]_x000a_4.1.  Log events at the BES Cyber System level (per BES Cyber System capability) or at the Cyber Asset level (per Cyber Asset capability) for identification of, and after-the-fact investigations of, Cyber Security Incidents that includes, as a minimum, each of the following types of events:_x000a_4.1.1. Detected successful login attempts;_x000a_4.1.2. Detected failed access attempts and failed login attempts;_x000a_4.1.3. Detected malicious code._x000a_4.2.  Generate alerts for security events that the Responsible Entity determines necessitates an alert, that includes, as a minimum, each of the following types of events (per Cyber Asset or BES Cyber System capability):_x000a_4.2.1. Detected malicious code from Part 4.1; and_x000a_4.2.2. Detected failure of Part 4.1 event logging._x000a_4.3.  Where technically feasible, retain applicable event logs identified in Part 4.1 for at least the last 90 consecutive calendar days except under CIP Exceptional Circumstances._x000a_4.4.  Review a summarization or sampling of logged events as determined by the Responsible Entity at intervals no greater than 15 calendar days to identify undetected Cyber Security Incidents. "/>
    <x v="19"/>
    <s v="ID.RA-3: Threats, both internal and external, are identified and documented_x000a_PR.DS-5: Protections against data leaks are implemented_x000a_PR.PT-1: Audit/log records are determined, documented, implemented, and reviewed in accordance with policy_x000a_DE.AE-2: Detected events are analyzed to understand attack targets and methods_x000a_DE.AE-3: Event data are collected and correlated from multiple sources and sensors_x000a_DE.AE-5: Incident alert thresholds are established_x000a_DE.CM-3: Personnel activity is monitored to detect potential cybersecurity events_x000a_DE.CM-4: Malicious code is detected_x000a_DE.CM-6: External service provider activity is monitored to detect potential cybersecurity events_x000a_DE.CM-7: Monitoring for unauthorized personnel, connections, devices, and software is performed_x000a_DE.DP-2: Detection activities comply with all applicable requirements"/>
    <s v="DE.AE-5:  If you use the logs mentioned in this requirement to create the alerts in CIP 07 R5.7 "/>
    <x v="12"/>
    <s v="3. Develop processes and technical controls to identify, classify, securely handle, retain, and dispose of data._x000a__x000a_8.  Collect, alert, review, and retain audit logs of events that could help detect, understand, or recover from an attack._x000a__x000a_13.  Operate processes and tooling to establish and maintain comprehensive network monitoring and defense against security threats across the enterprise’s network infrastructure and user base."/>
    <m/>
  </r>
  <r>
    <x v="5"/>
    <x v="4"/>
    <s v="Each Responsible Entity shall implement one or more documented process(es) that collectively include each of the applicable requirement parts in CIP-007-6 Table R5 – System Access Controls. [Violation Risk Factor: Medium] [Time Horizon: Operations Planning]._x000a_5.1.  Have a method(s) to enforce authentication of interactive user access, where technically feasible._x000a_5.2.  Identify and inventory all known enabled default or other generic account types, either by system, by groups of systems, by location, or by system type(s)._x000a_5.3.  Identify individuals who have authorized access to shared accounts._x000a_5.4.  Change known default passwords, per Cyber Asset capability_x000a_5.5.  For password-only authentication for interactive user access, either technically or procedurally enforce the following password parameters:_x000a_5.5.1. Password length that is, at least, the lesser of eight characters or the maximum length supported by the Cyber Asset; and_x000a_5.5.2. Minimum password complexity that is the lesser of three or more different types of characters (e.g., uppercase alphabetic, lowercase alphabetic, numeric, nonalphanumeric) or the maximum complexity supported by the Cyber Asset._x000a_5.6.  Where technically feasible, for password-only authentication for interactive user access, either technically or procedurally enforce password changes or an obligation to change the password at least once every 15 calendar months._x000a_5.7.  Where technically feasible, either:_x000a_• Limit the number of unsuccessful authentication attempts; or_x000a_• Generate alerts after a threshold of unsuccessful authentication attempts."/>
    <x v="20"/>
    <s v="PR.AC-1: Identities and credentials are issued, managed, verified, revoked, and audited for authorized devices, users and processes_x000a_PR.AC-4: Access permissions and authorizations are managed, incorporating the principles of least privilege and separation of duties_x000a_PR.AC-7: Users, devices, and other assets are authenticated (e.g., single-factor, multi-factor) commensurate with the risk of the transaction (e.g., individuals’ security and privacy risks and other organizational risks)_x000a_PR.DS-5: Protections against data leaks are implemented_x000a_DE.AE-5: Incident alert thresholds are established_x000a_DE.CM-3: Personnel activity is monitored to detect potential cybersecurity events_x000a_DE.CM-6: External service provider activity is monitored to detect potential cybersecurity events_x000a_DE.CM-7: Monitoring for unauthorized personnel, connections, devices, and software is performed"/>
    <m/>
    <x v="13"/>
    <s v="4. Establish and maintain the secure configuration of enterprise assets (end-user devices, including portable and mobile; network devices; non-computing/IoT devices; and servers) and software (operating systems and applications)._x000a__x000a_5. Use processes and tools to assign and manage authorization to credentials for user accounts, including administrator accounts, as well as service accounts, to enterprise assets and software._x000a__x000a_6. Use processes and tools to create, assign, manage, and revoke access credentials and privileges for user, administrator, and service accounts for enterprise assets and software."/>
    <m/>
  </r>
  <r>
    <x v="6"/>
    <x v="0"/>
    <s v="Each Responsible Entity shall document one or more Cyber Security Incident response plan(s) that collectively include each of the applicable requirement parts in CIP-008-6 Table R1 – Cyber Security Incident Response Plan Specifications. [Violation Risk Factor: Lower] [Time Horizon: Long Term Planning]_x000a_1.1.  One or more processes to identify, classify, and respond to Cyber Security Incidents._x000a_1.2.  One or more processes:_x000a_1.2.1 That include criteria to evaluate and define attempts to compromise;_x000a_1.2.2 To determine if an identified Cyber Security Incident is:_x000a_• A Reportable Cyber Security Incident; or_x000a_• An attempt to compromise, as determined by applying the criteria from Part 1.2.1, one or more systems identified in the “Applicable Systems” column for this Part; and_x000a_1.2.3 To provide notification per Requirement R4. _x000a_1.3.  The roles and responsibilities of Cyber Security Incident response groups or individuals._x000a_1.4.  Incident handling procedures for Cyber Security Incidents."/>
    <x v="21"/>
    <s v="ID.BE-5: Resilience requirements to support delivery of critical services are established for all operating states (e.g. under duress/attack, during recovery, normal operations)_x000a_PR.IP-9: Response plans (Incident Response and Business Continuity) and recovery plans (Incident Recovery and Disaster Recovery) are in place and managed_x000a_DE.AE-2: Detected events are analyzed to understand attack targets and methods_x000a_DE.AE-4: Impact of events is determined_x000a_DE.AE-5: Incident alert thresholds are established_x000a_DE.DP-1: Roles and responsibilities for detection are well defined to ensure accountability_x000a_DE.DP-2: Detection activities comply with all applicable requirements_x000a_DE.DP-4: Event detection information is communicated_x000a_RS.CO-1: Personnel know their roles and order of operations when a response is needed_x000a_RS.CO-2: Incidents are reported consistent with established criteria_x000a_RS.CO-3: Information is shared consistent with response plans_x000a_RS.CO-4: Coordination with stakeholders occurs consistent with response plans_x000a_RS.AN-1: Notifications from detection systems are investigated _x000a_RS.AN-2: The impact of the incident is understood_x000a_RS.AN-3: Forensics are performed_x000a_RS.AN-4: Incidents are categorized consistent with response plans_x000a_RS.MI-1: Incidents are contained_x000a_RS.MI-2: Incidents are mitigated"/>
    <m/>
    <x v="14"/>
    <s v="17.  Establish a program to develop and maintain an incident response capability (e.g., policies, plans, procedures, defined roles, training, and communications) to prepare, detect, and quickly respond to an attack."/>
    <m/>
  </r>
  <r>
    <x v="6"/>
    <x v="1"/>
    <s v="Each Responsible Entity shall implement each of its documented Cyber Security Incident response plans to collectively include each of the applicable requirement parts in CIP-008-6 Table R2 – Cyber Security Incident Response Plan Implementation and Testing. [Violation Risk Factor: Lower] [Time Horizon: Operations Planning and Real-Time Operations]._x000a_2.1.  Test each Cyber Security Incident response plan(s) at least once every 15 calendar months:_x000a_• By responding to an actual Reportable Cyber Security Incident;_x000a_• With a paper drill or tabletop exercise of a Reportable Cyber Security Incident; or_x000a_• With an operational exercise of a Reportable Cyber Security Incident._x000a_2.2.  Use the Cyber Security Incident response plan(s) under Requirement R1 when responding to a Reportable Cyber Security Incident, responding to a Cyber Security Incident that attempted to compromise a system identified in the “Applicable Systems” column for this Part, or performing an exercise of a Reportable Cyber Security Incident. Document deviations from the plan(s) taken during the response to the incident or exercise._x000a_2.3.  Retain records related to Reportable Cyber Security Incidents and Cyber Security Incidents that attempted to compromise a system identified in the “Applicable Systems” column for this Part as per the Cyber Security Incident response plan(s) under Requirement R1."/>
    <x v="22"/>
    <s v="PR.IP-10: Response and recovery plans are tested_x000a_DE.AE-2: Detected events are analyzed to understand attack targets and methods_x000a_DE.DP-3: Detection processes are tested_x000a_RS.RP-1: Response plan is executed during or after an incident_x000a_RS.CO-2: Incidents are reported consistent with established criteria_x000a_RS.CO-3: Information is shared consistent with response plans_x000a_RS.CO-4: Coordination with stakeholders occurs consistent with response plans_x000a_RS.AN-1: Notifications from detection systems are investigated _x000a_RS.AN-2: The impact of the incident is understood"/>
    <m/>
    <x v="14"/>
    <s v="17.  Establish a program to develop and maintain an incident response capability (e.g., policies, plans, procedures, defined roles, training, and communications) to prepare, detect, and quickly respond to an attack."/>
    <m/>
  </r>
  <r>
    <x v="6"/>
    <x v="2"/>
    <s v="Each Responsible Entity shall maintain each of its Cyber Security Incident response plans according to each of the applicable requirement parts in CIP-008-6 Table R3 – Cyber Security Incident Response Plan Review, Update, and Communication. [Violation Risk Factor: Lower] [Time Horizon: Operations Assessment]._x000a_3.1.  No later than 90 calendar days after completion of a Cyber Security Incident response plan(s) test or actual Reportable Cyber Security Incident response:_x000a_3.1.1. Document any lessons learned or document the absence of any lessons learned;_x000a_3.1.2. Update the Cyber Security Incident response plan based on any documented lessons learned associated with the plan; and_x000a_3.1.3. Notify each person or group with a defined role in the Cyber Security Incident response plan of the updates to the Cyber Security Incident response plan based on any documented lessons learned._x000a_3.2.  No later than 60 calendar days after a change to the roles or responsibilities, Cyber Security Incident response groups or individuals, or technology that the Responsible Entity determines would impact the ability to execute the plan:_x000a_3.2.1. Update the Cyber Security Incident response plan(s); and_x000a_3.2.2. Notify each person or group with a defined role in the Cyber Security Incident response plan of the updates."/>
    <x v="23"/>
    <s v="PR.IP-7: Protection processes are improved_x000a_PR.IP-8: Effectiveness of protection technologies is shared _x000a_PR.IP-9: Response plans (Incident Response and Business Continuity) and recovery plans (Incident Recovery and Disaster Recovery) are in place and managed_x000a_DE.DP-5: Detection processes are continuously improved_x000a_RS.CO-1: Personnel know their roles and order of operations when a response is needed_x000a_RS.IM-1: Response plans incorporate lessons learned_x000a_RS.IM-2: Response strategies are updated"/>
    <m/>
    <x v="14"/>
    <s v="17.  Establish a program to develop and maintain an incident response capability (e.g., policies, plans, procedures, defined roles, training, and communications) to prepare, detect, and quickly respond to an attack."/>
    <m/>
  </r>
  <r>
    <x v="6"/>
    <x v="3"/>
    <s v="Each Responsible Entity shall notify the Electricity Information Sharing and Analysis Center (E-ISAC) and, if subject to the jurisdiction of the United States, the United States National Cybersecurity and Communications Integration Center (NCCIC), 1 or their successors, of a Reportable Cyber Security Incident and a Cyber Security Incident that was an attempt to compromise, as determined by applying the criteria from Requirement R1, Part 1.2.1, a system identified in the “Applicable Systems” column, unless prohibited by law, in accordance with each of the applicable requirement parts in CIP-008-6 Table R4 – Notifications and Reporting for Cyber Security Incidents. [Violation Risk Factor: Lower] [Time Horizon: Operations Assessment]._x000a_4.1.  Initial notifications and updates shall include the following attributes, at a minimum, to the extent known:_x000a_4.1.1 The functional impact;_x000a_4.1.2 The attack vector used; and_x000a_4.1.3 The level of intrusion that was achieved or attempted._x000a_4.2.  After the Responsible Entity’s determination made pursuant to documented process(es) in Requirement R1, Part 1.2, provide initial notification within the following timelines:_x000a_• One hour after the determination of a Reportable Cyber Security Incident._x000a_• By the end of the next calendar day after determination that a Cyber Security Incident was an attempt to compromise a system identified in the “Applicable Systems” column for this Part._x000a_4.3.  Provide updates, if any, within 7 calendar days of determination of new or changed attribute information required in Part 4.1."/>
    <x v="24"/>
    <s v="DE.AE-2: Detected events are analyzed to understand attack targets and methods_x000a_DE.AE-4: Impact of events is determined_x000a_DE.DP-4: Event detection information is communicated_x000a_RS.CO-2: Incidents are reported consistent with established criteria_x000a_RS.CO-3: Information is shared consistent with response plans_x000a_RS.AN-2: The impact of the incident is understood_x000a_RS.AN-3: Forensics are performed"/>
    <m/>
    <x v="14"/>
    <s v="17.  Establish a program to develop and maintain an incident response capability (e.g., policies, plans, procedures, defined roles, training, and communications) to prepare, detect, and quickly respond to an attack."/>
    <m/>
  </r>
  <r>
    <x v="7"/>
    <x v="0"/>
    <s v="Each Responsible Entity shall have one or more documented recovery plan(s) that collectively include each of the applicable requirement parts in CIP-009-6 Table R1 – Recovery Plan Specifications. [Violation Risk Factor: Medium] [Time Horizon: Long Term Planning]._x000a_1.1.  Conditions for activation of the recovery plan(s)._x000a_1.2.  Roles and responsibilities of responders._x000a_1.3.  One or more processes for the backup and storage of information required to recover BES Cyber System functionality._x000a_1.4.  One or more processes to verify the successful completion of the backup processes in Part 1.3 and to address any backup failures._x000a_1.5.  One or more processes to preserve data, per Cyber Asset capability, for determining the cause of a Cyber Security Incident that triggers activation of the recovery plan(s). Data preservation should not impede or restrict recovery."/>
    <x v="25"/>
    <s v="ID.BE-5: Resilience requirements to support delivery of critical services are established for all operating states (e.g. under duress/attack, during recovery, normal operations)_x000a_PR.DS-4: Adequate capacity to ensure availability is maintained_x000a_PR.IP-4: Backups of information are conducted, maintained, and tested _x000a_PR.IP-9: Response plans (Incident Response and Business Continuity) and recovery plans (Incident Recovery and Disaster Recovery) are in place and managed_x000a_RS.AN-3: Forensics are performed_x000a_RC.RP-1: Recovery plan is executed during or after a cybersecurity incident "/>
    <m/>
    <x v="15"/>
    <s v="11.  Establish and maintain data recovery practices sufficient to restore in-scope enterprise assets to a pre-incident and trusted state."/>
    <m/>
  </r>
  <r>
    <x v="7"/>
    <x v="1"/>
    <s v="Each Responsible Entity shall implement its documented recovery plan(s) to collectively include each of the applicable requirement parts in CIP-009-6 Table R2 – Recovery Plan Implementation and Testing. [Violation Risk Factor: Lower] [Time Horizon: Operations Planning and Real-time Operations.]_x000a_2.1.  Test each of the recovery plans referenced in Requirement R1 at least once every 15 calendar months:_x000a_•  By recovering from an actual incident;_x000a_•  With a paper drill or tabletop exercise; or_x000a_•  With an operational exercise._x000a_2.2.  Test a representative sample of information used to recover BES Cyber System functionality at least once every 15 calendar months to ensure that the information is useable and is compatible with current configurations._x000a_An actual recovery that incorporates the information used to recover BES Cyber System functionality substitutes for this test._x000a_2.3.  Test each of the recovery plans referenced in Requirement R1 at least once every 36 calendar months through an operational exercise of the recovery plans in an environment representative of the production environment._x000a_An actual recovery response may substitute for an operational exercise."/>
    <x v="26"/>
    <s v="PR.IP-4: Backups of information are conducted, maintained, and tested _x000a_PR.IP-10: Response and recovery plans are tested_x000a_RC.RP-1: Recovery plan is executed during or after a cybersecurity incident "/>
    <m/>
    <x v="15"/>
    <s v="11.  Establish and maintain data recovery practices sufficient to restore in-scope enterprise assets to a pre-incident and trusted state."/>
    <m/>
  </r>
  <r>
    <x v="7"/>
    <x v="2"/>
    <s v="Each Responsible Entity shall maintain each of its recovery plan(s) in accordance with each of the applicable requirement parts in CIP-009-6 Table R3 – Recovery Plan Review, Update and Communication. [Violation Risk Factor: Lower] [Time Horizon: Operations Assessment]._x000a_3.1.  No later than 90 calendar days after completion of a recovery plan test or actual recovery:_x000a_3.1.1. Document any lessons learned associated with a recovery plan test or actual recovery or document the absence of any lessons learned;_x000a_3.1.2. Update the recovery plan based on any documented lessons learned associated with the plan; and_x000a_3.1.3. Notify each person or group with a defined role in the recovery plan of the updates to the recovery plan based on any documented lessons learned._x000a_3.2.  No later than 60 calendar days after a change to the roles or responsibilities, responders, or technology that the Responsible Entity determines would impact the ability to execute the recovery plan:_x000a_3.2.1. Update the recovery plan; and_x000a_3.2.2. Notify each person or group with a defined role in the recovery plan of the updates."/>
    <x v="27"/>
    <s v="PR.IP-7: Protection processes are improved_x000a_PR.IP-8: Effectiveness of protection technologies is shared _x000a_PR.IP-9: Response plans (Incident Response and Business Continuity) and recovery plans (Incident Recovery and Disaster Recovery) are in place and managed_x000a_RC.IM-1: Recovery plans incorporate lessons learned_x000a_RC.IM-2: Recovery strategies are updated_x000a_RC.CO-3: Recovery activities are communicated to internal and external stakeholders as well as executive and management teams"/>
    <m/>
    <x v="3"/>
    <m/>
    <m/>
  </r>
  <r>
    <x v="8"/>
    <x v="0"/>
    <s v="Each Responsible Entity shall implement one or more documented process(es) that collectively include each of the applicable requirement parts in CIP-010-3 Table R1 – Configuration Change Management. [Violation Risk Factor: Medium] [Time Horizon: Operations Planning]._x000a_1.1.  Develop a baseline configuration, individually or by group, which shall include the following items:_x000a_1.1.1. Operating system(s) (including version) or firmware where no independent operating system exists;_x000a_1.1.2. Any commercially available or open-source application software (including version) intentionally installed;_x000a_1.1.3. Any custom software installed;_x000a_1.1.4. Any logical network accessible ports; and_x000a_1.1.5. Any security patches applied._x000a_1.2.  Authorize and document changes that deviate from the existing baseline configuration. _x000a_1.3.  For a change that deviates from the existing baseline configuration, update the baseline configuration as necessary within 30 calendar days of completing the change._x000a_1.4.  For a change that deviates from the existing baseline configuration:_x000a_1.4.1. Prior to the change, determine required cyber security controls in CIP-005 and CIP-007 that could be impacted by the change;_x000a_1.4.2. Following the change, verify that required cyber security controls determined in 1.4.1 are not adversely affected; and _x000a_1.4.3. Document the results of the verification._x000a_1.5.  Where technically feasible, for each change that deviates from the existing baseline configuration:_x000a_1.5.1. Prior to implementing any change in the production environment, test the changes in a test environment or test the changes in a production environment where the test is performed in a manner that minimizes adverse effects, that models the baseline configuration to ensure that required cyber security controls in CIP-005 and CIP-007 are not adversely affected; and_x000a_1.5.2. Document the results of the testing and, if a test environment was used, the differences between the test environment and the production environment, including a description of the measures used to account for any differences in operation between the test and production environments._x000a_1.6.  Prior to a change that deviates from the existing baseline configuration associated with baseline items in Parts 1.1.1, 1.1.2, and 1.1.5, and when the method to do so is available to the Responsible Entity from the software source:_x000a_1.6.1. Verify the identity of the software source; and_x000a_1.6.2. Verify the integrity of the software obtained from the software source."/>
    <x v="28"/>
    <s v="PR.DS-6: Integrity checking mechanisms are used to verify software, firmware, and information integrity_x000a_PR.DS-7: The development and testing environment(s) are separate from the production environment_x000a_PR.IP-1: A baseline configuration of information technology/industrial control systems is created and maintained incorporating security principles (e.g. concept of least functionality)_x000a_PR.IP-3: Configuration change control processes are in place_x000a_PR.MA-1: Maintenance and repair of organizational assets are performed and logged, with approved and controlled tools_x000a_PR.MA-2: Remote maintenance of organizational assets is approved, logged, and performed in a manner that prevents unauthorized access_x000a_PR.PT-3: The principle of least functionality is incorporated by configuring systems to provide only essential capabilities_x000a_DE.CM-5: Unauthorized mobile code is detected"/>
    <s v="DE.CM-5: if using requirement to monitor for unauthorized code alongide CIP 010 R2"/>
    <x v="16"/>
    <s v="2.  Actively manage (inventory, track, and correct) all software (operating systems and applications) on the network so that only authorized software is installed and can execute, and that unauthorized and unmanaged software is found and prevented from installation or execution._x000a__x000a_4. Establish and maintain the secure configuration of enterprise assets (end-user devices, including portable and mobile; network devices; non-computing/IoT devices; and servers) and software (operating systems and applications)."/>
    <m/>
  </r>
  <r>
    <x v="8"/>
    <x v="1"/>
    <s v="Each Responsible Entity shall implement one or more documented process(es) that collectively include each of the applicable requirement parts in CIP-010-3 Table R2 – Configuration Monitoring. [Violation Risk Factor: Medium] [Time Horizon: Operations Planning]._x000a_2.1.  Monitor at least once every 35 calendar days for changes to the baseline configuration (as described in Requirement R1, Part 1.1). Document and investigate detected unauthorized changes. "/>
    <x v="29"/>
    <s v="PR.DS-6: Integrity checking mechanisms are used to verify software, firmware, and information integrity_x000a_PR.IP-1: A baseline configuration of information technology/industrial control systems is created and maintained incorporating security principles (e.g. concept of least functionality)_x000a_PR.IP-3: Configuration change control processes are in place_x000a_DE.CM-5: Unauthorized mobile code is detected_x000a_DE.CM-7: Monitoring for unauthorized personnel, connections, devices, and software is performed"/>
    <s v="DE.CM-7: If you use the tracking of unauthorized changes to the baseline configuration to track unauthorized personnel"/>
    <x v="3"/>
    <m/>
    <m/>
  </r>
  <r>
    <x v="8"/>
    <x v="2"/>
    <s v="Each Responsible Entity shall implement one or more documented process(es) that collectively include each of the applicable requirement parts in CIP-010-3 Table R3– Vulnerability Assessments. [Violation Risk Factor: Medium] [Time Horizon: Long-term Planning and Operations Planning]_x000a_3.1.  At least once every 15 calendar months, conduct a paper or active vulnerability assessment._x000a_3.2.  Where technically feasible, at least once every 36 calendar months:_x000a_3.2.1 Perform an active vulnerability assessment in a test environment, or perform an active vulnerability assessment in a production environment where the test is performed in a manner that minimizes adverse effects, that models the baseline configuration of the BES Cyber System in a production environment; and_x000a_3.2.2 Document the results of the testing and, if a test environment was used, the differences between the test environment and the production environment, including a description of the measures used to account for any differences in operation between the test and production environments._x000a_3.3.  Prior to adding a new applicable Cyber Asset to a production environment, perform an active vulnerability assessment of the new Cyber Asset, except for CIP Exceptional Circumstances and like replacements of the same type of Cyber Asset with a baseline configuration that models an existing baseline configuration of the previous or other existing Cyber Asset._x000a_3.4.  Document the results of the assessments conducted according to Parts 3.1, 3.2, and 3.3 and the action plan to remediate or mitigate vulnerabilities identified in the assessments including the planned date of completing the action plan and the execution status of any remediation or mitigation action items."/>
    <x v="30"/>
    <s v="ID.RA-1: Asset vulnerabilities are identified and documented_x000a_ID.RA-5: Threats, vulnerabilities, likelihoods, and impacts are used to determine risk_x000a_ID.RA-6: Risk responses are identified and prioritized_x000a_PR.IP-12: A vulnerability management plan is developed and implemented_x000a_DE.CM-8: Vulnerability scans are performed_x000a_RS.AN-5: Processes are established to receive, analyze and respond to vulnerabilities disclosed to the organization from internal and external sources (e.g. internal testing, security bulletins, or security researchers)_x000a_RS.MI-3: Newly identified vulnerabilities are mitigated or documented as accepted risks"/>
    <m/>
    <x v="17"/>
    <s v="16.  Manage the security life cycle of in-house developed, hosted, or acquired software to prevent, detect, and remediate security weaknesses before they can impact the enterprise._x000a__x000a_18.  Test the effectiveness and resiliency of enterprise assets through identifying and exploiting weaknesses in controls (people, processes, and technology), and simulating the objectives and actions of an attacker."/>
    <m/>
  </r>
  <r>
    <x v="8"/>
    <x v="3"/>
    <s v="Each Responsible Entity, for its high impact and medium impact BES Cyber Systems and associated Protected Cyber Assets, shall implement, except under CIP Exceptional Circumstances, one or more documented plan(s) for Transient Cyber Assets and Removable Media that include the sections in Attachment 1. [Violation Risk Factor: Medium] [Time Horizon: Long-term Planning and Operations Planning]"/>
    <x v="31"/>
    <s v="PR.PT-2: Removable media is protected and its use restricted according to policy_x000a_DE.CM-4: Malicious code is detected_x000a_DE.CM-5: Unauthorized mobile code is detected_x000a_DE.CM-7: Monitoring for unauthorized personnel, connections, devices, and software is performed_x000a_RS.AN-5: Processes are established to receive, analyze and respond to vulnerabilities disclosed to the organization from internal and external sources (e.g. internal testing, security bulletins, or security researchers)_x000a_RS.MI-3: Newly identified vulnerabilities are mitigated or documented as accepted risks"/>
    <s v="See Attachment 1 in NERC CIP Standard"/>
    <x v="18"/>
    <s v="3.  Develop processes and technical controls to identify, classify, securely handle, retain, and dispose of data._x000a__x000a_4. Establish and maintain the secure configuration of enterprise assets (end-user devices, including portable and mobile; network devices; non-computing/IoT devices; and servers) and software (operating systems and applications)._x000a__x000a_7.  Develop a plan to continuously assess and track vulnerabilities on all enterprise assets within the enterprise’s infrastructure, in order to remediate, and minimize, the window of opportunity for attackers. Monitor public and private industry sources for new threat and vulnerability information._x000a__x000a_10.  Prevent or control the installation, spread, and execution of malicious applications, code, or scripts on enterprise assets._x000a__x000a_12.  Establish, implement, and actively manage (track, report, correct) network devices, in order to prevent attackers from exploiting vulnerable network services and access points._x000a__x000a_13.  Operate processes and tooling to establish and maintain comprehensive network monitoring and defense against security threats across the enterprise’s network infrastructure and user base."/>
    <m/>
  </r>
  <r>
    <x v="9"/>
    <x v="0"/>
    <s v="Each Responsible Entity shall implement one or more documented information protection program(s) that collectively includes each of the applicable requirement parts in CIP-011-2 Table R1 – Information Protection. [Violation Risk Factor: Medium] [Time Horizon: Operations Planning]._x000a_1.1.  Method(s) to identify information that meets the definition of BES Cyber System Information. _x000a_1.2.  Procedure(s) for protecting and securely handling BES Cyber System Information, including storage, transit, and use.  "/>
    <x v="32"/>
    <s v="ID.AM-3: Organizational communication and data flows are mapped_x000a_PR.DS-1: Data-at-rest is protected_x000a_PR.DS-2: Data-in-transit is protected_x000a_PR.DS-5: Protections against data leaks are implemented_x000a_PR.DS-6: Integrity checking mechanisms are used to verify software, firmware, and information integrity"/>
    <m/>
    <x v="19"/>
    <s v="3.  Develop processes and technical controls to identify, classify, securely handle, retain, and dispose of data."/>
    <m/>
  </r>
  <r>
    <x v="9"/>
    <x v="1"/>
    <s v="Each Responsible Entity shall implement one or more documented process(es) that collectively include the applicable requirement parts in CIP-011-2 Table R2 – BES Cyber Asset Reuse and Disposal. [Violation Risk Factor: Lower] [Time Horizon: Operations Planning]._x000a_2.1.  Prior to the release for reuse of applicable Cyber Assets that contain BES Cyber System Information (except for reuse within other systems identified in the “Applicable Systems” column), the Responsible Entity shall take action to prevent the unauthorized retrieval of BES Cyber System Information from the Cyber Asset data storage media. _x000a_2.2.  Prior to the disposal of applicable Cyber Assets that contain BES Cyber System Information, the Responsible Entity shall take action to prevent the unauthorized retrieval of BES Cyber System Information from the Cyber Asset or destroy the data storage media."/>
    <x v="33"/>
    <s v="PR.DS-1: Data-at-rest is protected_x000a_PR.DS-3: Assets are formally managed throughout removal, transfers, and disposition_x000a_PR.DS-5: Protections against data leaks are implemented_x000a_PR.IP-6: Data is destroyed according to policy"/>
    <m/>
    <x v="19"/>
    <s v="3.  Develop processes and technical controls to identify, classify, securely handle, retain, and dispose of data."/>
    <m/>
  </r>
  <r>
    <x v="10"/>
    <x v="0"/>
    <s v="Each Responsible Entity shall develop one or more documented supply chain cyber security risk management plan(s) for high and medium impact BES Cyber Systems. The plan(s) shall include: [Violation Risk Factor: Medium] [Time Horizon: Operations Planning]_x000a_1.1.  One or more process(es) used in planning for the procurement of BES Cyber Systems to identify and assess cyber security risk(s) to the Bulk Electric System from vendor products or services resulting from: (i) procuring and installing vendor equipment and software; and (ii) transitions from one vendor(s) to another vendor(s)._x000a_1.2. One or more process(es) used in procuring BES Cyber Systems that address the following, as applicable:_x000a_1.2.1. Notification by the vendor of vendor-identified incidents related to the products or services provided to the Responsible Entity that pose cyber security risk to the Responsible Entity;_x000a_1.2.2. Coordination of responses to vendor-identified incidents related to the products or services provided to the Responsible Entity that pose cyber security risk to the Responsible Entity;_x000a_1.2.3. Notification by vendors when remote or onsite access should no longer be granted to vendor representatives;_x000a_1.2.4. Disclosure by vendors of known vulnerabilities related to the products or services provided to the Responsible Entity;_x000a_1.2.5. Verification of software integrity and authenticity of all software and patches provided by the vendor for use in the BES Cyber System; and_x000a_1.2.6. Coordination of controls for (i) vendor-initiated Interactive Remote Access, and (ii) system-to-system remote access with a vendor(s)."/>
    <x v="34"/>
    <s v="ID.BE-1: The organization’s role in the supply chain is identified and communicated_x000a_ID.BE-2: The organization’s place in critical infrastructure and its industry sector is identified and communicated_x000a_ID.RA-5: Threats, vulnerabilities, likelihoods, and impacts are used to determine risk_x000a_ID.RA-6: Risk responses are identified and prioritized_x000a_ID.RM-1: Risk management processes are established, managed, and agreed to by organizational stakeholders_x000a_ID.SC-1: Cyber supply chain risk management processes are identified, established, assessed, managed, and agreed to by organizational stakeholders_x000a_ID.SC-2: Suppliers and third party partners of information systems, components, and services are identified, prioritized, and assessed using a cyber supply chain risk assessment process _x000a_ID.SC-3: Contracts with suppliers and third-party partners are used to implement appropriate measures designed to meet the objectives of an organization’s cybersecurity program and Cyber Supply Chain Risk Management Plan._x000a_ID.SC-4: Suppliers and third-party partners are routinely assessed using audits, test results, or other forms of evaluations to confirm they are meeting their contractual obligations._x000a_ID.SC-5: Response and recovery planning and testing are conducted with suppliers and third-party providers_x000a_PR.AC-3: Remote access is managed_x000a_PR.AC-4: Access permissions and authorizations are managed, incorporating the principles of least privilege and separation of duties_x000a_PR.AT-3: Third-party stakeholders (e.g., suppliers, customers, partners) understand their roles and responsibilities _x000a_PR.DS-6: Integrity checking mechanisms are used to verify software, firmware, and information integrity_x000a_PR.DS-8: Integrity checking mechanisms are used to verify hardware integrity_x000a_PR.MA-2: Remote maintenance of organizational assets is approved, logged, and performed in a manner that prevents unauthorized access_x000a_DE.CM-6: External service provider activity is monitored to detect potential cybersecurity events_x000a_RS.AN-5: Processes are established to receive, analyze and respond to vulnerabilities disclosed to the organization from internal and external sources (e.g. internal testing, security bulletins, or security researchers)"/>
    <m/>
    <x v="20"/>
    <s v="15.  Develop a process to evaluate service providers who hold sensitive data, or are responsible for an enterprise’s critical IT platforms or processes, to ensure these providers are protecting those platforms and data appropriately."/>
    <m/>
  </r>
  <r>
    <x v="10"/>
    <x v="1"/>
    <s v="Each Responsible Entity shall implement its supply chain cyber security risk management plan(s) specified in Requirement R1. [Violation Risk Factor: Medium] [Time Horizon: Operations Planning]_x000a_Note: Implementation of the plan does not require the Responsible Entity to renegotiate or abrogate existing contracts (including amendments to master agreements and purchase orders). Additionally, the following issues are beyond the scope of Requirement R2: (1) the actual terms and conditions of a procurement contract; and (2) vendor performance and adherence to a contract."/>
    <x v="35"/>
    <s v="ID.BE-1: The organization’s role in the supply chain is identified and communicated_x000a_ID.BE-2: The organization’s place in critical infrastructure and its industry sector is identified and communicated_x000a_ID.RA-5: Threats, vulnerabilities, likelihoods, and impacts are used to determine risk_x000a_ID.SC-1: Cyber supply chain risk management processes are identified, established, assessed, managed, and agreed to by organizational stakeholders_x000a_ID.SC-2: Suppliers and third party partners of information systems, components, and services are identified, prioritized, and assessed using a cyber supply chain risk assessment process _x000a_ID.SC-3: Contracts with suppliers and third-party partners are used to implement appropriate measures designed to meet the objectives of an organization’s cybersecurity program and Cyber Supply Chain Risk Management Plan."/>
    <m/>
    <x v="21"/>
    <s v="15.  Develop a process to evaluate service providers who hold sensitive data, or are responsible for an enterprise’s critical IT platforms or processes, to ensure these providers are protecting those platforms and data appropriately._x000a__x000a_16.  Manage the security life cycle of in-house developed, hosted, or acquired software to prevent, detect, and remediate security weaknesses before they can impact the enterprise."/>
    <m/>
  </r>
  <r>
    <x v="10"/>
    <x v="2"/>
    <s v="Each Responsible Entity shall review and obtain CIP Senior Manager or delegate approval of its supply chain cyber security risk management plan(s) specified in Requirement R1 at least once every 15 calendar months. [Violation Risk Factor: Medium] [Time Horizon: Operations Planning]"/>
    <x v="35"/>
    <s v="ID.BE-1: The organization’s role in the supply chain is identified and communicated_x000a_ID.BE-2: The organization’s place in critical infrastructure and its industry sector is identified and communicated_x000a_ID.RA-5: Threats, vulnerabilities, likelihoods, and impacts are used to determine risk_x000a_ID.SC-1: Cyber supply chain risk management processes are identified, established, assessed, managed, and agreed to by organizational stakeholders_x000a_ID.SC-2: Suppliers and third party partners of information systems, components, and services are identified, prioritized, and assessed using a cyber supply chain risk assessment process _x000a_ID.SC-3: Contracts with suppliers and third-party partners are used to implement appropriate measures designed to meet the objectives of an organization’s cybersecurity program and Cyber Supply Chain Risk Management Plan."/>
    <m/>
    <x v="3"/>
    <m/>
    <m/>
  </r>
  <r>
    <x v="11"/>
    <x v="0"/>
    <s v="Each Transmission Owner shall perform an initial risk assessment and subsequent risk assessments of its Transmission stations and Transmission substations (existing and planned to be in service within 24 months) that meet the criteria specified in Applicability Section 4.1.1. The initial and subsequent risk assessments shall consist of a transmission analysis or transmission analyses designed to identify the Transmission station(s) and Transmission substation(s) that if rendered inoperable or damaged could result in instability, uncontrolled separation, or Cascading within an Interconnection. [VRF: High; Time-Horizon: Long-term Planning]_x000a_1.1. Subsequent risk assessments shall be performed:_x000a_• At least once every 30 calendar months for a Transmission Owner that has identified in its previous risk assessment (as verified according to Requirement R2) one or more Transmission stations or Transmission substations that if rendered inoperable or damaged could result in instability, uncontrolled separation, or Cascading within an Interconnection; or_x000a_• At least once every 60 calendar months for a Transmission Owner that has not identified in its previous risk assessment (as verified according to Requirement R2) any Transmission stations or Transmission substations that if rendered inoperable or damaged could result in instability, uncontrolled separation, or Cascading within an Interconnection._x000a_1.2. The Transmission Owner shall identify the primary control center that operationally controls each Transmission station or Transmission substation identified in the Requirement R1 risk assessment. "/>
    <x v="36"/>
    <m/>
    <m/>
    <x v="3"/>
    <m/>
    <m/>
  </r>
  <r>
    <x v="11"/>
    <x v="1"/>
    <s v="Each Transmission Owner shall have an unaffiliated third party verify the risk assessment performed under Requirement R1. The verification may occur concurrent with or after the risk assessment performed under Requirement R1. [VRF: Medium; Time-Horizon: Long-term Planning]_x000a_2.1. Each Transmission Owner shall select an unaffiliated verifying entity that is either:_x000a_• A registered Planning Coordinator, Transmission Planner, or Reliability Coordinator; or_x000a_• An entity that has transmission planning or analysis experience._x000a_2.2.  The unaffiliated third party verification shall verify the Transmission Owner’s risk assessment performed under Requirement R1, which may include recommendations for the addition or deletion of a Transmission station(s) or Transmission substation(s). The Transmission Owner shall ensure the verification is completed within 90 calendar days following the completion of the Requirement R1 risk assessment._x000a_2.3.  If the unaffiliated verifying entity recommends that the Transmission Owner add a Transmission station(s) or Transmission substation(s) to, or remove a Transmission station(s) or Transmission substation(s) from, its identification under Requirement R1, the Transmission Owner shall either, within 60 calendar days of completion of the verification, for each recommended addition or removal of a Transmission station or Transmission substation:_x000a_• Modify its identification under Requirement R1 consistent with the recommendation; or_x000a_• Document the technical basis for not modifying the identification in accordance with the recommendation._x000a_2.4. Each Transmission Owner shall implement procedures, such as the use of nondisclosure agreements, for protecting sensitive or confidential information made available to the unaffiliated third party verifier and to protect or exempt sensitive or confidential information developed pursuant to this Reliability Standard from public disclosure."/>
    <x v="36"/>
    <m/>
    <m/>
    <x v="3"/>
    <m/>
    <m/>
  </r>
  <r>
    <x v="11"/>
    <x v="2"/>
    <s v="For a primary control center(s) identified by the Transmission Owner according to Requirement R1, Part 1.2 that a) operationally controls an identified Transmission station or Transmission substation verified according to Requirement R2, and b) is not under the operational control of the Transmission Owner: the Transmission Owner shall, within seven calendar days following completion of Requirement R2, notify the Transmission Operator that has operational control of the primary control center of such identification and the date of completion of Requirement R2. [VRF: Lower; TimeHorizon: Long-term Planning]_x000a_3.1. If a Transmission station or Transmission substation previously identified under Requirement R1 and verified according to Requirement R2 is removed from the identification during a subsequent risk assessment performed according to Requirement R1 or a verification according to Requirement R2, then the Transmission Owner shall, within seven calendar days following the verification or the subsequent risk assessment, notify the Transmission Operator that has operational control of the primary control center of the removal."/>
    <x v="36"/>
    <m/>
    <m/>
    <x v="3"/>
    <m/>
    <m/>
  </r>
  <r>
    <x v="11"/>
    <x v="3"/>
    <s v="Each Transmission Owner that identified a Transmission station, Transmission substation, or a primary control center in Requirement R1 and verified according to Requirement R2, and each Transmission Operator notified by a Transmission Owner according to Requirement R3, shall conduct an evaluation of the potential threats and vulnerabilities of a physical attack to each of their respective Transmission station(s), Transmission substation(s), and primary control center(s) identified in Requirement R1 and verified according to Requirement R2. The evaluation shall consider the following: [VRF: Medium; Time-Horizon: Operations Planning, Long-term Planning]_x000a_4.1. Unique characteristics of the identified and verified Transmission station(s), Transmission substation(s), and primary control center(s);_x000a_4.2. Prior history of attack on similar facilities taking into account the frequency, geographic proximity, and severity of past physical security related events; and_x000a_4.3. Intelligence or threat warnings received from sources such as law enforcement, the Electric Reliability Organization (ERO), the Electricity Sector Information Sharing and Analysis Center (ES-ISAC), U.S. federal and/or Canadian governmental agencies, or their successors."/>
    <x v="36"/>
    <m/>
    <m/>
    <x v="3"/>
    <m/>
    <m/>
  </r>
  <r>
    <x v="11"/>
    <x v="4"/>
    <s v="Each Transmission Owner that identified a Transmission station, Transmission substation, or primary control center in Requirement R1 and verified according to Requirement R2, and each Transmission Operator notified by a Transmission Owner according to Requirement R3, shall develop and implement a documented physical security plan(s) that covers their respective Transmission station(s), Transmission substation(s), and primary control center(s). The physical security plan(s) shall be developed within 120 calendar days following the completion of Requirement R2 and executed according to the timeline specified in the physical security plan(s). The physical security plan(s) shall include the following attributes: [VRF: High; TimeHorizon: Long-term Planning]_x000a_5.1. Resiliency or security measures designed collectively to deter, detect, delay, assess, communicate, and respond to potential physical threats and vulnerabilities identified during the evaluation conducted in Requirement R4._x000a_5.2. Law enforcement contact and coordination information._x000a_5.3. A timeline for executing the physical security enhancements and modifications specified in the physical security plan._x000a_5.4. Provisions to evaluate evolving physical threats, and their corresponding security measures, to the Transmission station(s), Transmission substation(s), or primary control center(s)."/>
    <x v="37"/>
    <s v="DE.CM-2: The physical environment is monitored to detect potential cybersecurity events"/>
    <m/>
    <x v="3"/>
    <m/>
    <m/>
  </r>
  <r>
    <x v="11"/>
    <x v="5"/>
    <s v="Each Transmission Owner that identified a Transmission station, Transmission substation, or primary control center in Requirement R1 and verified according to Requirement R2, and each Transmission Operator notified by a Transmission Owner according to Requirement R3, shall have an unaffiliated third party review the evaluation performed under Requirement R4 and the security plan(s) developed under Requirement R5. The review may occur concurrently with or after completion of the evaluation performed under Requirement R4 and the security plan development under Requirement R5. [VRF: Medium; Time-Horizon: Long-term Planning]_x000a_6.1. Each Transmission Owner and Transmission Operator shall select an unaffiliated third party reviewer from the following:_x000a_• An entity or organization with electric industry physical security experience and whose review staff has at least one member who holds either a Certified Protection Professional (CPP) or Physical Security Professional (PSP) certification._x000a_• An entity or organization approved by the ERO._x000a_• A governmental agency with physical security expertise._x000a_• An entity or organization with demonstrated law enforcement, government, or military physical security expertise._x000a_6.2.  The Transmission Owner or Transmission Operator, respectively, shall ensure that the unaffiliated third party review is completed within 90 calendar days of completing the security plan(s) developed in Requirement R5. The unaffiliated third party review may, but is not required to, include recommended changes to the evaluation performed under Requirement R4 or the security plan(s) developed under Requirement R5._x000a_6.3.  If the unaffiliated third party reviewer recommends changes to the evaluation performed under Requirement R4 or security plan(s) developed under Requirement R5, the Transmission Owner or Transmission Operator shall, within 60 calendar days of the completion of the unaffiliated third party review, for each recommendation:_x000a_• Modify its evaluation or security plan(s) consistent with the recommendation; or_x000a_• Document the reason(s) for not modifying the evaluation or security plan(s)_x000a_consistent with the recommendation._x000a_6.4. Each Transmission Owner and Transmission Operator shall implement procedures, such as the use of non-disclosure agreements, for protecting sensitive or confidential information made available to the unaffiliated third party reviewer and to protect or exempt sensitive or confidential information developed pursuant to this Reliability Standard from public disclosure."/>
    <x v="36"/>
    <m/>
    <m/>
    <x v="3"/>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E125F20-7710-6945-8230-0436EC034F38}" name="PivotTable4" cacheId="2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512" firstHeaderRow="0" firstDataRow="1" firstDataCol="1"/>
  <pivotFields count="22">
    <pivotField axis="axisRow" dataField="1" showAll="0">
      <items count="27">
        <item x="0"/>
        <item x="1"/>
        <item x="2"/>
        <item x="3"/>
        <item x="8"/>
        <item x="9"/>
        <item x="10"/>
        <item x="11"/>
        <item x="12"/>
        <item x="13"/>
        <item x="14"/>
        <item x="15"/>
        <item x="4"/>
        <item x="5"/>
        <item x="6"/>
        <item x="7"/>
        <item x="16"/>
        <item x="17"/>
        <item x="18"/>
        <item x="19"/>
        <item x="20"/>
        <item x="21"/>
        <item x="22"/>
        <item x="23"/>
        <item x="24"/>
        <item x="25"/>
        <item t="default"/>
      </items>
    </pivotField>
    <pivotField axis="axisRow" showAll="0">
      <items count="13">
        <item x="0"/>
        <item x="8"/>
        <item x="10"/>
        <item x="3"/>
        <item x="6"/>
        <item x="9"/>
        <item x="2"/>
        <item x="11"/>
        <item x="4"/>
        <item x="7"/>
        <item x="1"/>
        <item x="5"/>
        <item t="default"/>
      </items>
    </pivotField>
    <pivotField axis="axisRow" dataField="1" showAll="0">
      <items count="88">
        <item x="63"/>
        <item x="64"/>
        <item x="65"/>
        <item x="0"/>
        <item x="1"/>
        <item x="7"/>
        <item x="8"/>
        <item x="9"/>
        <item x="10"/>
        <item x="11"/>
        <item x="12"/>
        <item x="13"/>
        <item x="14"/>
        <item x="15"/>
        <item x="62"/>
        <item x="2"/>
        <item x="16"/>
        <item x="17"/>
        <item x="18"/>
        <item x="19"/>
        <item x="20"/>
        <item x="21"/>
        <item x="3"/>
        <item x="54"/>
        <item x="75"/>
        <item x="76"/>
        <item x="77"/>
        <item x="55"/>
        <item x="78"/>
        <item x="79"/>
        <item x="58"/>
        <item x="80"/>
        <item x="81"/>
        <item x="59"/>
        <item x="60"/>
        <item x="61"/>
        <item x="4"/>
        <item x="5"/>
        <item x="24"/>
        <item x="25"/>
        <item x="26"/>
        <item x="27"/>
        <item x="28"/>
        <item x="29"/>
        <item x="30"/>
        <item x="31"/>
        <item x="32"/>
        <item x="6"/>
        <item x="33"/>
        <item x="56"/>
        <item x="57"/>
        <item x="22"/>
        <item x="34"/>
        <item x="72"/>
        <item x="73"/>
        <item x="74"/>
        <item x="35"/>
        <item x="36"/>
        <item x="37"/>
        <item x="38"/>
        <item x="39"/>
        <item x="40"/>
        <item x="23"/>
        <item x="41"/>
        <item x="42"/>
        <item x="43"/>
        <item x="44"/>
        <item x="45"/>
        <item x="66"/>
        <item x="67"/>
        <item x="46"/>
        <item x="47"/>
        <item x="48"/>
        <item x="49"/>
        <item x="50"/>
        <item x="51"/>
        <item x="52"/>
        <item x="53"/>
        <item x="68"/>
        <item x="69"/>
        <item x="70"/>
        <item x="71"/>
        <item x="82"/>
        <item x="83"/>
        <item x="84"/>
        <item x="85"/>
        <item x="8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3">
    <field x="0"/>
    <field x="2"/>
    <field x="1"/>
  </rowFields>
  <rowItems count="509">
    <i>
      <x/>
    </i>
    <i r="1">
      <x v="3"/>
    </i>
    <i r="2">
      <x/>
    </i>
    <i r="1">
      <x v="4"/>
    </i>
    <i r="2">
      <x/>
    </i>
    <i r="1">
      <x v="15"/>
    </i>
    <i r="2">
      <x/>
    </i>
    <i r="1">
      <x v="22"/>
    </i>
    <i r="2">
      <x/>
    </i>
    <i r="1">
      <x v="36"/>
    </i>
    <i r="2">
      <x/>
    </i>
    <i r="1">
      <x v="37"/>
    </i>
    <i r="2">
      <x/>
    </i>
    <i r="1">
      <x v="47"/>
    </i>
    <i r="2">
      <x/>
    </i>
    <i>
      <x v="1"/>
    </i>
    <i r="1">
      <x v="3"/>
    </i>
    <i r="2">
      <x v="10"/>
    </i>
    <i r="1">
      <x v="4"/>
    </i>
    <i r="2">
      <x v="10"/>
    </i>
    <i r="1">
      <x v="5"/>
    </i>
    <i r="2">
      <x v="10"/>
    </i>
    <i r="1">
      <x v="6"/>
    </i>
    <i r="2">
      <x v="10"/>
    </i>
    <i r="1">
      <x v="7"/>
    </i>
    <i r="2">
      <x v="10"/>
    </i>
    <i r="1">
      <x v="8"/>
    </i>
    <i r="2">
      <x v="10"/>
    </i>
    <i r="1">
      <x v="9"/>
    </i>
    <i r="2">
      <x v="10"/>
    </i>
    <i r="1">
      <x v="10"/>
    </i>
    <i r="2">
      <x v="10"/>
    </i>
    <i r="1">
      <x v="11"/>
    </i>
    <i r="2">
      <x v="10"/>
    </i>
    <i r="1">
      <x v="12"/>
    </i>
    <i r="2">
      <x v="10"/>
    </i>
    <i r="1">
      <x v="13"/>
    </i>
    <i r="2">
      <x v="10"/>
    </i>
    <i r="1">
      <x v="15"/>
    </i>
    <i r="2">
      <x v="10"/>
    </i>
    <i r="1">
      <x v="16"/>
    </i>
    <i r="2">
      <x v="10"/>
    </i>
    <i r="1">
      <x v="17"/>
    </i>
    <i r="2">
      <x v="10"/>
    </i>
    <i r="1">
      <x v="18"/>
    </i>
    <i r="2">
      <x v="10"/>
    </i>
    <i r="1">
      <x v="19"/>
    </i>
    <i r="2">
      <x v="10"/>
    </i>
    <i r="1">
      <x v="20"/>
    </i>
    <i r="2">
      <x v="10"/>
    </i>
    <i r="1">
      <x v="21"/>
    </i>
    <i r="2">
      <x v="10"/>
    </i>
    <i r="1">
      <x v="36"/>
    </i>
    <i r="2">
      <x v="10"/>
    </i>
    <i r="1">
      <x v="51"/>
    </i>
    <i r="2">
      <x v="10"/>
    </i>
    <i>
      <x v="2"/>
    </i>
    <i r="1">
      <x v="62"/>
    </i>
    <i r="2">
      <x v="10"/>
    </i>
    <i>
      <x v="3"/>
    </i>
    <i r="1">
      <x v="3"/>
    </i>
    <i r="2">
      <x v="6"/>
    </i>
    <i r="1">
      <x v="4"/>
    </i>
    <i r="2">
      <x v="6"/>
    </i>
    <i r="1">
      <x v="36"/>
    </i>
    <i r="2">
      <x v="6"/>
    </i>
    <i r="1">
      <x v="37"/>
    </i>
    <i r="2">
      <x v="6"/>
    </i>
    <i r="1">
      <x v="38"/>
    </i>
    <i r="2">
      <x v="6"/>
    </i>
    <i r="1">
      <x v="39"/>
    </i>
    <i r="2">
      <x v="6"/>
    </i>
    <i r="1">
      <x v="40"/>
    </i>
    <i r="2">
      <x v="6"/>
    </i>
    <i r="1">
      <x v="41"/>
    </i>
    <i r="2">
      <x v="6"/>
    </i>
    <i r="1">
      <x v="42"/>
    </i>
    <i r="2">
      <x v="6"/>
    </i>
    <i r="1">
      <x v="43"/>
    </i>
    <i r="2">
      <x v="6"/>
    </i>
    <i r="1">
      <x v="44"/>
    </i>
    <i r="2">
      <x v="6"/>
    </i>
    <i r="1">
      <x v="45"/>
    </i>
    <i r="2">
      <x v="6"/>
    </i>
    <i r="1">
      <x v="46"/>
    </i>
    <i r="2">
      <x v="6"/>
    </i>
    <i r="1">
      <x v="47"/>
    </i>
    <i r="2">
      <x v="6"/>
    </i>
    <i r="1">
      <x v="48"/>
    </i>
    <i r="2">
      <x v="6"/>
    </i>
    <i r="1">
      <x v="51"/>
    </i>
    <i r="2">
      <x v="6"/>
    </i>
    <i r="1">
      <x v="52"/>
    </i>
    <i r="2">
      <x v="6"/>
    </i>
    <i r="1">
      <x v="56"/>
    </i>
    <i r="2">
      <x v="6"/>
    </i>
    <i r="1">
      <x v="57"/>
    </i>
    <i r="2">
      <x v="6"/>
    </i>
    <i r="1">
      <x v="58"/>
    </i>
    <i r="2">
      <x v="6"/>
    </i>
    <i r="1">
      <x v="59"/>
    </i>
    <i r="2">
      <x v="6"/>
    </i>
    <i r="1">
      <x v="60"/>
    </i>
    <i r="2">
      <x v="6"/>
    </i>
    <i r="1">
      <x v="61"/>
    </i>
    <i r="2">
      <x v="6"/>
    </i>
    <i r="1">
      <x v="62"/>
    </i>
    <i r="2">
      <x v="6"/>
    </i>
    <i r="1">
      <x v="63"/>
    </i>
    <i r="2">
      <x v="6"/>
    </i>
    <i r="1">
      <x v="64"/>
    </i>
    <i r="2">
      <x v="6"/>
    </i>
    <i r="1">
      <x v="65"/>
    </i>
    <i r="2">
      <x v="6"/>
    </i>
    <i r="1">
      <x v="66"/>
    </i>
    <i r="2">
      <x v="6"/>
    </i>
    <i r="1">
      <x v="67"/>
    </i>
    <i r="2">
      <x v="6"/>
    </i>
    <i r="1">
      <x v="70"/>
    </i>
    <i r="2">
      <x v="6"/>
    </i>
    <i r="1">
      <x v="71"/>
    </i>
    <i r="2">
      <x v="6"/>
    </i>
    <i r="1">
      <x v="72"/>
    </i>
    <i r="2">
      <x v="6"/>
    </i>
    <i r="1">
      <x v="73"/>
    </i>
    <i r="2">
      <x v="6"/>
    </i>
    <i r="1">
      <x v="74"/>
    </i>
    <i r="2">
      <x v="6"/>
    </i>
    <i r="1">
      <x v="75"/>
    </i>
    <i r="2">
      <x v="6"/>
    </i>
    <i r="1">
      <x v="76"/>
    </i>
    <i r="2">
      <x v="6"/>
    </i>
    <i r="1">
      <x v="77"/>
    </i>
    <i r="2">
      <x v="6"/>
    </i>
    <i>
      <x v="4"/>
    </i>
    <i r="1">
      <x v="23"/>
    </i>
    <i r="2">
      <x v="3"/>
    </i>
    <i>
      <x v="5"/>
    </i>
    <i r="1">
      <x v="27"/>
    </i>
    <i r="2">
      <x v="3"/>
    </i>
    <i>
      <x v="6"/>
    </i>
    <i r="1">
      <x v="36"/>
    </i>
    <i r="2">
      <x v="3"/>
    </i>
    <i>
      <x v="7"/>
    </i>
    <i r="1">
      <x v="37"/>
    </i>
    <i r="2">
      <x v="3"/>
    </i>
    <i>
      <x v="8"/>
    </i>
    <i r="1">
      <x v="47"/>
    </i>
    <i r="2">
      <x v="3"/>
    </i>
    <i>
      <x v="9"/>
    </i>
    <i r="1">
      <x v="48"/>
    </i>
    <i r="2">
      <x v="3"/>
    </i>
    <i>
      <x v="10"/>
    </i>
    <i r="1">
      <x v="49"/>
    </i>
    <i r="2">
      <x v="3"/>
    </i>
    <i>
      <x v="11"/>
    </i>
    <i r="1">
      <x v="50"/>
    </i>
    <i r="2">
      <x v="3"/>
    </i>
    <i>
      <x v="12"/>
    </i>
    <i r="1">
      <x v="3"/>
    </i>
    <i r="2">
      <x v="3"/>
    </i>
    <i>
      <x v="13"/>
    </i>
    <i r="1">
      <x v="4"/>
    </i>
    <i r="2">
      <x v="3"/>
    </i>
    <i>
      <x v="14"/>
    </i>
    <i r="1">
      <x v="15"/>
    </i>
    <i r="2">
      <x v="3"/>
    </i>
    <i>
      <x v="15"/>
    </i>
    <i r="1">
      <x v="22"/>
    </i>
    <i r="2">
      <x v="3"/>
    </i>
    <i>
      <x v="16"/>
    </i>
    <i r="1">
      <x/>
    </i>
    <i r="2">
      <x v="8"/>
    </i>
    <i r="1">
      <x v="1"/>
    </i>
    <i r="2">
      <x v="8"/>
    </i>
    <i r="1">
      <x v="2"/>
    </i>
    <i r="2">
      <x v="8"/>
    </i>
    <i r="1">
      <x v="3"/>
    </i>
    <i r="2">
      <x v="8"/>
    </i>
    <i r="1">
      <x v="4"/>
    </i>
    <i r="2">
      <x v="8"/>
    </i>
    <i r="1">
      <x v="14"/>
    </i>
    <i r="2">
      <x v="8"/>
    </i>
    <i r="1">
      <x v="15"/>
    </i>
    <i r="2">
      <x v="8"/>
    </i>
    <i r="1">
      <x v="22"/>
    </i>
    <i r="2">
      <x v="8"/>
    </i>
    <i r="1">
      <x v="23"/>
    </i>
    <i r="2">
      <x v="8"/>
    </i>
    <i r="1">
      <x v="27"/>
    </i>
    <i r="2">
      <x v="8"/>
    </i>
    <i r="1">
      <x v="30"/>
    </i>
    <i r="2">
      <x v="8"/>
    </i>
    <i r="1">
      <x v="33"/>
    </i>
    <i r="2">
      <x v="8"/>
    </i>
    <i r="1">
      <x v="34"/>
    </i>
    <i r="2">
      <x v="8"/>
    </i>
    <i r="1">
      <x v="35"/>
    </i>
    <i r="2">
      <x v="8"/>
    </i>
    <i r="1">
      <x v="36"/>
    </i>
    <i r="2">
      <x v="8"/>
    </i>
    <i r="1">
      <x v="51"/>
    </i>
    <i r="2">
      <x v="8"/>
    </i>
    <i>
      <x v="17"/>
    </i>
    <i r="1">
      <x v="52"/>
    </i>
    <i r="2">
      <x v="8"/>
    </i>
    <i>
      <x v="18"/>
    </i>
    <i r="1">
      <x v="3"/>
    </i>
    <i r="2">
      <x v="11"/>
    </i>
    <i r="1">
      <x v="4"/>
    </i>
    <i r="2">
      <x v="11"/>
    </i>
    <i r="1">
      <x v="15"/>
    </i>
    <i r="2">
      <x v="11"/>
    </i>
    <i r="1">
      <x v="36"/>
    </i>
    <i r="2">
      <x v="11"/>
    </i>
    <i r="1">
      <x v="37"/>
    </i>
    <i r="2">
      <x v="11"/>
    </i>
    <i r="1">
      <x v="47"/>
    </i>
    <i r="2">
      <x v="11"/>
    </i>
    <i r="1">
      <x v="48"/>
    </i>
    <i r="2">
      <x v="11"/>
    </i>
    <i r="1">
      <x v="49"/>
    </i>
    <i r="2">
      <x v="11"/>
    </i>
    <i r="1">
      <x v="51"/>
    </i>
    <i r="2">
      <x v="11"/>
    </i>
    <i r="1">
      <x v="52"/>
    </i>
    <i r="2">
      <x v="11"/>
    </i>
    <i r="1">
      <x v="56"/>
    </i>
    <i r="2">
      <x v="11"/>
    </i>
    <i r="1">
      <x v="59"/>
    </i>
    <i r="2">
      <x v="11"/>
    </i>
    <i r="1">
      <x v="62"/>
    </i>
    <i r="2">
      <x v="11"/>
    </i>
    <i r="1">
      <x v="63"/>
    </i>
    <i r="2">
      <x v="11"/>
    </i>
    <i r="1">
      <x v="64"/>
    </i>
    <i r="2">
      <x v="11"/>
    </i>
    <i r="1">
      <x v="65"/>
    </i>
    <i r="2">
      <x v="11"/>
    </i>
    <i r="1">
      <x v="66"/>
    </i>
    <i r="2">
      <x v="11"/>
    </i>
    <i r="1">
      <x v="67"/>
    </i>
    <i r="2">
      <x v="11"/>
    </i>
    <i r="1">
      <x v="68"/>
    </i>
    <i r="2">
      <x v="11"/>
    </i>
    <i r="1">
      <x v="69"/>
    </i>
    <i r="2">
      <x v="11"/>
    </i>
    <i r="1">
      <x v="70"/>
    </i>
    <i r="2">
      <x v="11"/>
    </i>
    <i r="1">
      <x v="71"/>
    </i>
    <i r="2">
      <x v="11"/>
    </i>
    <i r="1">
      <x v="72"/>
    </i>
    <i r="2">
      <x v="11"/>
    </i>
    <i r="1">
      <x v="73"/>
    </i>
    <i r="2">
      <x v="11"/>
    </i>
    <i r="1">
      <x v="74"/>
    </i>
    <i r="2">
      <x v="11"/>
    </i>
    <i r="1">
      <x v="75"/>
    </i>
    <i r="2">
      <x v="11"/>
    </i>
    <i r="1">
      <x v="76"/>
    </i>
    <i r="2">
      <x v="11"/>
    </i>
    <i r="1">
      <x v="77"/>
    </i>
    <i r="2">
      <x v="11"/>
    </i>
    <i r="1">
      <x v="78"/>
    </i>
    <i r="2">
      <x v="11"/>
    </i>
    <i r="1">
      <x v="79"/>
    </i>
    <i r="2">
      <x v="11"/>
    </i>
    <i r="1">
      <x v="80"/>
    </i>
    <i r="2">
      <x v="11"/>
    </i>
    <i r="1">
      <x v="81"/>
    </i>
    <i r="2">
      <x v="11"/>
    </i>
    <i>
      <x v="19"/>
    </i>
    <i r="1">
      <x v="3"/>
    </i>
    <i r="2">
      <x v="4"/>
    </i>
    <i r="1">
      <x v="4"/>
    </i>
    <i r="2">
      <x v="4"/>
    </i>
    <i r="1">
      <x v="15"/>
    </i>
    <i r="2">
      <x v="4"/>
    </i>
    <i r="1">
      <x v="16"/>
    </i>
    <i r="2">
      <x v="4"/>
    </i>
    <i r="1">
      <x v="17"/>
    </i>
    <i r="2">
      <x v="4"/>
    </i>
    <i r="1">
      <x v="18"/>
    </i>
    <i r="2">
      <x v="4"/>
    </i>
    <i r="1">
      <x v="22"/>
    </i>
    <i r="2">
      <x v="4"/>
    </i>
    <i r="1">
      <x v="23"/>
    </i>
    <i r="2">
      <x v="4"/>
    </i>
    <i r="1">
      <x v="36"/>
    </i>
    <i r="2">
      <x v="4"/>
    </i>
    <i r="1">
      <x v="37"/>
    </i>
    <i r="2">
      <x v="4"/>
    </i>
    <i r="1">
      <x v="47"/>
    </i>
    <i r="2">
      <x v="4"/>
    </i>
    <i r="1">
      <x v="48"/>
    </i>
    <i r="2">
      <x v="4"/>
    </i>
    <i r="1">
      <x v="51"/>
    </i>
    <i r="2">
      <x v="4"/>
    </i>
    <i r="1">
      <x v="52"/>
    </i>
    <i r="2">
      <x v="4"/>
    </i>
    <i r="1">
      <x v="53"/>
    </i>
    <i r="2">
      <x v="4"/>
    </i>
    <i r="1">
      <x v="54"/>
    </i>
    <i r="2">
      <x v="4"/>
    </i>
    <i r="1">
      <x v="55"/>
    </i>
    <i r="2">
      <x v="4"/>
    </i>
    <i r="1">
      <x v="56"/>
    </i>
    <i r="2">
      <x v="4"/>
    </i>
    <i r="1">
      <x v="57"/>
    </i>
    <i r="2">
      <x v="4"/>
    </i>
    <i r="1">
      <x v="58"/>
    </i>
    <i r="2">
      <x v="4"/>
    </i>
    <i r="1">
      <x v="62"/>
    </i>
    <i r="2">
      <x v="4"/>
    </i>
    <i r="1">
      <x v="63"/>
    </i>
    <i r="2">
      <x v="4"/>
    </i>
    <i r="1">
      <x v="64"/>
    </i>
    <i r="2">
      <x v="4"/>
    </i>
    <i r="1">
      <x v="65"/>
    </i>
    <i r="2">
      <x v="4"/>
    </i>
    <i r="1">
      <x v="66"/>
    </i>
    <i r="2">
      <x v="4"/>
    </i>
    <i r="1">
      <x v="67"/>
    </i>
    <i r="2">
      <x v="4"/>
    </i>
    <i r="1">
      <x v="70"/>
    </i>
    <i r="2">
      <x v="4"/>
    </i>
    <i>
      <x v="20"/>
    </i>
    <i r="1">
      <x v="3"/>
    </i>
    <i r="2">
      <x v="9"/>
    </i>
    <i r="1">
      <x v="4"/>
    </i>
    <i r="2">
      <x v="9"/>
    </i>
    <i r="1">
      <x v="15"/>
    </i>
    <i r="2">
      <x v="9"/>
    </i>
    <i r="1">
      <x v="22"/>
    </i>
    <i r="2">
      <x v="9"/>
    </i>
    <i r="1">
      <x v="23"/>
    </i>
    <i r="2">
      <x v="9"/>
    </i>
    <i r="1">
      <x v="27"/>
    </i>
    <i r="2">
      <x v="9"/>
    </i>
    <i r="1">
      <x v="36"/>
    </i>
    <i r="2">
      <x v="9"/>
    </i>
    <i r="1">
      <x v="37"/>
    </i>
    <i r="2">
      <x v="9"/>
    </i>
    <i r="1">
      <x v="47"/>
    </i>
    <i r="2">
      <x v="9"/>
    </i>
    <i r="1">
      <x v="48"/>
    </i>
    <i r="2">
      <x v="9"/>
    </i>
    <i r="1">
      <x v="51"/>
    </i>
    <i r="2">
      <x v="9"/>
    </i>
    <i r="1">
      <x v="52"/>
    </i>
    <i r="2">
      <x v="9"/>
    </i>
    <i r="1">
      <x v="53"/>
    </i>
    <i r="2">
      <x v="9"/>
    </i>
    <i r="1">
      <x v="54"/>
    </i>
    <i r="2">
      <x v="9"/>
    </i>
    <i r="1">
      <x v="55"/>
    </i>
    <i r="2">
      <x v="9"/>
    </i>
    <i r="1">
      <x v="56"/>
    </i>
    <i r="2">
      <x v="9"/>
    </i>
    <i r="1">
      <x v="57"/>
    </i>
    <i r="2">
      <x v="9"/>
    </i>
    <i r="1">
      <x v="58"/>
    </i>
    <i r="2">
      <x v="9"/>
    </i>
    <i>
      <x v="21"/>
    </i>
    <i r="1">
      <x v="3"/>
    </i>
    <i r="2">
      <x v="1"/>
    </i>
    <i r="1">
      <x v="4"/>
    </i>
    <i r="2">
      <x v="1"/>
    </i>
    <i r="1">
      <x v="5"/>
    </i>
    <i r="2">
      <x v="1"/>
    </i>
    <i r="1">
      <x v="6"/>
    </i>
    <i r="2">
      <x v="1"/>
    </i>
    <i r="1">
      <x v="7"/>
    </i>
    <i r="2">
      <x v="1"/>
    </i>
    <i r="1">
      <x v="8"/>
    </i>
    <i r="2">
      <x v="1"/>
    </i>
    <i r="1">
      <x v="9"/>
    </i>
    <i r="2">
      <x v="1"/>
    </i>
    <i r="1">
      <x v="15"/>
    </i>
    <i r="2">
      <x v="1"/>
    </i>
    <i r="1">
      <x v="22"/>
    </i>
    <i r="2">
      <x v="1"/>
    </i>
    <i r="1">
      <x v="23"/>
    </i>
    <i r="2">
      <x v="1"/>
    </i>
    <i r="1">
      <x v="24"/>
    </i>
    <i r="2">
      <x v="1"/>
    </i>
    <i r="1">
      <x v="25"/>
    </i>
    <i r="2">
      <x v="1"/>
    </i>
    <i r="1">
      <x v="26"/>
    </i>
    <i r="2">
      <x v="1"/>
    </i>
    <i r="1">
      <x v="27"/>
    </i>
    <i r="2">
      <x v="1"/>
    </i>
    <i r="1">
      <x v="28"/>
    </i>
    <i r="2">
      <x v="1"/>
    </i>
    <i r="1">
      <x v="29"/>
    </i>
    <i r="2">
      <x v="1"/>
    </i>
    <i r="1">
      <x v="30"/>
    </i>
    <i r="2">
      <x v="1"/>
    </i>
    <i r="1">
      <x v="31"/>
    </i>
    <i r="2">
      <x v="1"/>
    </i>
    <i r="1">
      <x v="32"/>
    </i>
    <i r="2">
      <x v="1"/>
    </i>
    <i r="1">
      <x v="36"/>
    </i>
    <i r="2">
      <x v="1"/>
    </i>
    <i r="1">
      <x v="37"/>
    </i>
    <i r="2">
      <x v="1"/>
    </i>
    <i r="1">
      <x v="51"/>
    </i>
    <i r="2">
      <x v="1"/>
    </i>
    <i r="1">
      <x v="52"/>
    </i>
    <i r="2">
      <x v="1"/>
    </i>
    <i r="1">
      <x v="56"/>
    </i>
    <i r="2">
      <x v="1"/>
    </i>
    <i r="1">
      <x v="57"/>
    </i>
    <i r="2">
      <x v="1"/>
    </i>
    <i r="1">
      <x v="58"/>
    </i>
    <i r="2">
      <x v="1"/>
    </i>
    <i r="1">
      <x v="59"/>
    </i>
    <i r="2">
      <x v="1"/>
    </i>
    <i r="1">
      <x v="60"/>
    </i>
    <i r="2">
      <x v="1"/>
    </i>
    <i>
      <x v="22"/>
    </i>
    <i r="1">
      <x v="62"/>
    </i>
    <i r="2">
      <x v="1"/>
    </i>
    <i>
      <x v="23"/>
    </i>
    <i r="1">
      <x v="3"/>
    </i>
    <i r="2">
      <x v="5"/>
    </i>
    <i r="1">
      <x v="4"/>
    </i>
    <i r="2">
      <x v="5"/>
    </i>
    <i r="1">
      <x v="15"/>
    </i>
    <i r="2">
      <x v="5"/>
    </i>
    <i r="1">
      <x v="36"/>
    </i>
    <i r="2">
      <x v="5"/>
    </i>
    <i r="1">
      <x v="37"/>
    </i>
    <i r="2">
      <x v="5"/>
    </i>
    <i r="1">
      <x v="47"/>
    </i>
    <i r="2">
      <x v="5"/>
    </i>
    <i>
      <x v="24"/>
    </i>
    <i r="1">
      <x v="3"/>
    </i>
    <i r="2">
      <x v="2"/>
    </i>
    <i r="1">
      <x v="4"/>
    </i>
    <i r="2">
      <x v="2"/>
    </i>
    <i r="1">
      <x v="15"/>
    </i>
    <i r="2">
      <x v="2"/>
    </i>
    <i r="1">
      <x v="16"/>
    </i>
    <i r="2">
      <x v="2"/>
    </i>
    <i r="1">
      <x v="17"/>
    </i>
    <i r="2">
      <x v="2"/>
    </i>
    <i r="1">
      <x v="18"/>
    </i>
    <i r="2">
      <x v="2"/>
    </i>
    <i r="1">
      <x v="19"/>
    </i>
    <i r="2">
      <x v="2"/>
    </i>
    <i r="1">
      <x v="20"/>
    </i>
    <i r="2">
      <x v="2"/>
    </i>
    <i r="1">
      <x v="21"/>
    </i>
    <i r="2">
      <x v="2"/>
    </i>
    <i r="1">
      <x v="36"/>
    </i>
    <i r="2">
      <x v="2"/>
    </i>
    <i r="1">
      <x v="51"/>
    </i>
    <i r="2">
      <x v="2"/>
    </i>
    <i>
      <x v="25"/>
    </i>
    <i r="1">
      <x v="3"/>
    </i>
    <i r="2">
      <x v="7"/>
    </i>
    <i r="1">
      <x v="4"/>
    </i>
    <i r="2">
      <x v="7"/>
    </i>
    <i r="1">
      <x v="15"/>
    </i>
    <i r="2">
      <x v="7"/>
    </i>
    <i r="1">
      <x v="36"/>
    </i>
    <i r="2">
      <x v="7"/>
    </i>
    <i r="1">
      <x v="37"/>
    </i>
    <i r="2">
      <x v="7"/>
    </i>
    <i r="1">
      <x v="47"/>
    </i>
    <i r="2">
      <x v="7"/>
    </i>
    <i r="1">
      <x v="48"/>
    </i>
    <i r="2">
      <x v="7"/>
    </i>
    <i r="1">
      <x v="49"/>
    </i>
    <i r="2">
      <x v="7"/>
    </i>
    <i r="1">
      <x v="51"/>
    </i>
    <i r="2">
      <x v="7"/>
    </i>
    <i r="1">
      <x v="52"/>
    </i>
    <i r="2">
      <x v="7"/>
    </i>
    <i r="1">
      <x v="62"/>
    </i>
    <i r="2">
      <x v="7"/>
    </i>
    <i r="1">
      <x v="63"/>
    </i>
    <i r="2">
      <x v="7"/>
    </i>
    <i r="1">
      <x v="67"/>
    </i>
    <i r="2">
      <x v="7"/>
    </i>
    <i r="1">
      <x v="70"/>
    </i>
    <i r="2">
      <x v="7"/>
    </i>
    <i r="1">
      <x v="72"/>
    </i>
    <i r="2">
      <x v="7"/>
    </i>
    <i r="1">
      <x v="73"/>
    </i>
    <i r="2">
      <x v="7"/>
    </i>
    <i r="1">
      <x v="74"/>
    </i>
    <i r="2">
      <x v="7"/>
    </i>
    <i r="1">
      <x v="75"/>
    </i>
    <i r="2">
      <x v="7"/>
    </i>
    <i r="1">
      <x v="76"/>
    </i>
    <i r="2">
      <x v="7"/>
    </i>
    <i r="1">
      <x v="82"/>
    </i>
    <i r="2">
      <x v="7"/>
    </i>
    <i r="1">
      <x v="83"/>
    </i>
    <i r="2">
      <x v="7"/>
    </i>
    <i r="1">
      <x v="84"/>
    </i>
    <i r="2">
      <x v="7"/>
    </i>
    <i r="1">
      <x v="85"/>
    </i>
    <i r="2">
      <x v="7"/>
    </i>
    <i r="1">
      <x v="86"/>
    </i>
    <i r="2">
      <x v="7"/>
    </i>
    <i t="grand">
      <x/>
    </i>
  </rowItems>
  <colFields count="1">
    <field x="-2"/>
  </colFields>
  <colItems count="2">
    <i>
      <x/>
    </i>
    <i i="1">
      <x v="1"/>
    </i>
  </colItems>
  <dataFields count="2">
    <dataField name="Count of CIP" fld="0" subtotal="count" baseField="0" baseItem="0"/>
    <dataField name="Count of Requirement"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C734BA-1212-4C4B-A1C7-4A16AC813FD7}" name="PivotTable2" cacheId="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3:C140" firstHeaderRow="1" firstDataRow="1" firstDataCol="1"/>
  <pivotFields count="3">
    <pivotField axis="axisRow" showAll="0">
      <items count="6">
        <item x="2"/>
        <item x="0"/>
        <item x="1"/>
        <item x="4"/>
        <item x="3"/>
        <item t="default"/>
      </items>
    </pivotField>
    <pivotField axis="axisRow" showAll="0">
      <items count="24">
        <item x="12"/>
        <item x="13"/>
        <item x="14"/>
        <item x="0"/>
        <item x="1"/>
        <item x="2"/>
        <item x="3"/>
        <item x="4"/>
        <item x="5"/>
        <item x="6"/>
        <item x="7"/>
        <item x="8"/>
        <item x="9"/>
        <item x="10"/>
        <item x="11"/>
        <item x="20"/>
        <item x="21"/>
        <item x="22"/>
        <item x="15"/>
        <item x="16"/>
        <item x="17"/>
        <item x="18"/>
        <item x="19"/>
        <item t="default"/>
      </items>
    </pivotField>
    <pivotField axis="axisRow" dataField="1" showAll="0">
      <items count="109">
        <item x="68"/>
        <item x="69"/>
        <item x="70"/>
        <item x="71"/>
        <item x="72"/>
        <item x="73"/>
        <item x="74"/>
        <item x="75"/>
        <item x="76"/>
        <item x="77"/>
        <item x="78"/>
        <item x="79"/>
        <item x="80"/>
        <item x="81"/>
        <item x="82"/>
        <item x="83"/>
        <item x="84"/>
        <item x="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102"/>
        <item x="103"/>
        <item x="104"/>
        <item x="105"/>
        <item x="106"/>
        <item x="107"/>
        <item x="86"/>
        <item x="87"/>
        <item x="88"/>
        <item x="89"/>
        <item x="90"/>
        <item x="91"/>
        <item x="92"/>
        <item x="93"/>
        <item x="94"/>
        <item x="95"/>
        <item x="96"/>
        <item x="97"/>
        <item x="98"/>
        <item x="99"/>
        <item x="100"/>
        <item x="101"/>
        <item t="default"/>
      </items>
    </pivotField>
  </pivotFields>
  <rowFields count="3">
    <field x="0"/>
    <field x="1"/>
    <field x="2"/>
  </rowFields>
  <rowItems count="137">
    <i>
      <x/>
    </i>
    <i r="1">
      <x/>
    </i>
    <i r="2">
      <x/>
    </i>
    <i r="2">
      <x v="1"/>
    </i>
    <i r="2">
      <x v="2"/>
    </i>
    <i r="2">
      <x v="3"/>
    </i>
    <i r="2">
      <x v="4"/>
    </i>
    <i r="1">
      <x v="1"/>
    </i>
    <i r="2">
      <x v="5"/>
    </i>
    <i r="2">
      <x v="6"/>
    </i>
    <i r="2">
      <x v="7"/>
    </i>
    <i r="2">
      <x v="8"/>
    </i>
    <i r="2">
      <x v="9"/>
    </i>
    <i r="2">
      <x v="10"/>
    </i>
    <i r="2">
      <x v="11"/>
    </i>
    <i r="2">
      <x v="12"/>
    </i>
    <i r="1">
      <x v="2"/>
    </i>
    <i r="2">
      <x v="13"/>
    </i>
    <i r="2">
      <x v="14"/>
    </i>
    <i r="2">
      <x v="15"/>
    </i>
    <i r="2">
      <x v="16"/>
    </i>
    <i r="2">
      <x v="17"/>
    </i>
    <i>
      <x v="1"/>
    </i>
    <i r="1">
      <x v="3"/>
    </i>
    <i r="2">
      <x v="18"/>
    </i>
    <i r="2">
      <x v="19"/>
    </i>
    <i r="2">
      <x v="20"/>
    </i>
    <i r="2">
      <x v="21"/>
    </i>
    <i r="2">
      <x v="22"/>
    </i>
    <i r="2">
      <x v="23"/>
    </i>
    <i r="1">
      <x v="4"/>
    </i>
    <i r="2">
      <x v="24"/>
    </i>
    <i r="2">
      <x v="25"/>
    </i>
    <i r="2">
      <x v="26"/>
    </i>
    <i r="2">
      <x v="27"/>
    </i>
    <i r="2">
      <x v="28"/>
    </i>
    <i r="1">
      <x v="5"/>
    </i>
    <i r="2">
      <x v="29"/>
    </i>
    <i r="2">
      <x v="30"/>
    </i>
    <i r="2">
      <x v="31"/>
    </i>
    <i r="2">
      <x v="32"/>
    </i>
    <i r="1">
      <x v="6"/>
    </i>
    <i r="2">
      <x v="33"/>
    </i>
    <i r="2">
      <x v="34"/>
    </i>
    <i r="2">
      <x v="35"/>
    </i>
    <i r="2">
      <x v="36"/>
    </i>
    <i r="2">
      <x v="37"/>
    </i>
    <i r="2">
      <x v="38"/>
    </i>
    <i r="1">
      <x v="7"/>
    </i>
    <i r="2">
      <x v="39"/>
    </i>
    <i r="2">
      <x v="40"/>
    </i>
    <i r="2">
      <x v="41"/>
    </i>
    <i r="1">
      <x v="8"/>
    </i>
    <i r="2">
      <x v="42"/>
    </i>
    <i r="2">
      <x v="43"/>
    </i>
    <i r="2">
      <x v="44"/>
    </i>
    <i r="2">
      <x v="45"/>
    </i>
    <i r="2">
      <x v="46"/>
    </i>
    <i>
      <x v="2"/>
    </i>
    <i r="1">
      <x v="9"/>
    </i>
    <i r="2">
      <x v="47"/>
    </i>
    <i r="2">
      <x v="48"/>
    </i>
    <i r="2">
      <x v="49"/>
    </i>
    <i r="2">
      <x v="50"/>
    </i>
    <i r="2">
      <x v="51"/>
    </i>
    <i r="2">
      <x v="52"/>
    </i>
    <i r="2">
      <x v="53"/>
    </i>
    <i r="1">
      <x v="10"/>
    </i>
    <i r="2">
      <x v="54"/>
    </i>
    <i r="2">
      <x v="55"/>
    </i>
    <i r="2">
      <x v="56"/>
    </i>
    <i r="2">
      <x v="57"/>
    </i>
    <i r="2">
      <x v="58"/>
    </i>
    <i r="1">
      <x v="11"/>
    </i>
    <i r="2">
      <x v="59"/>
    </i>
    <i r="2">
      <x v="60"/>
    </i>
    <i r="2">
      <x v="61"/>
    </i>
    <i r="2">
      <x v="62"/>
    </i>
    <i r="2">
      <x v="63"/>
    </i>
    <i r="2">
      <x v="64"/>
    </i>
    <i r="2">
      <x v="65"/>
    </i>
    <i r="2">
      <x v="66"/>
    </i>
    <i r="1">
      <x v="12"/>
    </i>
    <i r="2">
      <x v="67"/>
    </i>
    <i r="2">
      <x v="68"/>
    </i>
    <i r="2">
      <x v="69"/>
    </i>
    <i r="2">
      <x v="70"/>
    </i>
    <i r="2">
      <x v="71"/>
    </i>
    <i r="2">
      <x v="72"/>
    </i>
    <i r="2">
      <x v="73"/>
    </i>
    <i r="2">
      <x v="74"/>
    </i>
    <i r="2">
      <x v="75"/>
    </i>
    <i r="2">
      <x v="76"/>
    </i>
    <i r="2">
      <x v="77"/>
    </i>
    <i r="2">
      <x v="78"/>
    </i>
    <i r="1">
      <x v="13"/>
    </i>
    <i r="2">
      <x v="79"/>
    </i>
    <i r="2">
      <x v="80"/>
    </i>
    <i r="1">
      <x v="14"/>
    </i>
    <i r="2">
      <x v="81"/>
    </i>
    <i r="2">
      <x v="82"/>
    </i>
    <i r="2">
      <x v="83"/>
    </i>
    <i r="2">
      <x v="84"/>
    </i>
    <i r="2">
      <x v="85"/>
    </i>
    <i>
      <x v="3"/>
    </i>
    <i r="1">
      <x v="15"/>
    </i>
    <i r="2">
      <x v="86"/>
    </i>
    <i r="2">
      <x v="87"/>
    </i>
    <i r="2">
      <x v="88"/>
    </i>
    <i r="1">
      <x v="16"/>
    </i>
    <i r="2">
      <x v="89"/>
    </i>
    <i r="2">
      <x v="90"/>
    </i>
    <i r="1">
      <x v="17"/>
    </i>
    <i r="2">
      <x v="91"/>
    </i>
    <i>
      <x v="4"/>
    </i>
    <i r="1">
      <x v="18"/>
    </i>
    <i r="2">
      <x v="92"/>
    </i>
    <i r="2">
      <x v="93"/>
    </i>
    <i r="2">
      <x v="94"/>
    </i>
    <i r="2">
      <x v="95"/>
    </i>
    <i r="2">
      <x v="96"/>
    </i>
    <i r="1">
      <x v="19"/>
    </i>
    <i r="2">
      <x v="97"/>
    </i>
    <i r="2">
      <x v="98"/>
    </i>
    <i r="2">
      <x v="99"/>
    </i>
    <i r="2">
      <x v="100"/>
    </i>
    <i r="2">
      <x v="101"/>
    </i>
    <i r="1">
      <x v="20"/>
    </i>
    <i r="2">
      <x v="102"/>
    </i>
    <i r="2">
      <x v="103"/>
    </i>
    <i r="1">
      <x v="21"/>
    </i>
    <i r="2">
      <x v="104"/>
    </i>
    <i r="2">
      <x v="105"/>
    </i>
    <i r="2">
      <x v="106"/>
    </i>
    <i r="1">
      <x v="22"/>
    </i>
    <i r="2">
      <x v="107"/>
    </i>
    <i t="grand">
      <x/>
    </i>
  </rowItems>
  <colItems count="1">
    <i/>
  </colItems>
  <dataFields count="1">
    <dataField name="Count of Subcategory"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3BF30ED-D3DF-474D-A703-823D7E96707E}" name="PivotTable3" cacheId="2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3:E204" firstHeaderRow="0" firstDataRow="1" firstDataCol="1"/>
  <pivotFields count="9">
    <pivotField showAll="0">
      <items count="19">
        <item x="0"/>
        <item sd="0" x="1"/>
        <item sd="0" x="2"/>
        <item x="3"/>
        <item x="4"/>
        <item x="5"/>
        <item x="6"/>
        <item x="7"/>
        <item x="8"/>
        <item x="9"/>
        <item x="10"/>
        <item x="11"/>
        <item x="12"/>
        <item x="13"/>
        <item x="14"/>
        <item x="15"/>
        <item x="16"/>
        <item x="17"/>
        <item t="default"/>
      </items>
    </pivotField>
    <pivotField showAll="0">
      <items count="150">
        <item x="1"/>
        <item x="2"/>
        <item x="3"/>
        <item x="4"/>
        <item x="5"/>
        <item x="6"/>
        <item x="7"/>
        <item x="8"/>
        <item x="9"/>
        <item x="10"/>
        <item x="11"/>
        <item x="12"/>
        <item x="13"/>
        <item x="22"/>
        <item x="23"/>
        <item x="24"/>
        <item x="25"/>
        <item x="14"/>
        <item x="15"/>
        <item x="16"/>
        <item x="17"/>
        <item x="18"/>
        <item x="19"/>
        <item x="20"/>
        <item x="21"/>
        <item x="26"/>
        <item x="35"/>
        <item x="36"/>
        <item x="27"/>
        <item x="28"/>
        <item x="29"/>
        <item x="30"/>
        <item x="31"/>
        <item x="32"/>
        <item x="33"/>
        <item x="34"/>
        <item x="37"/>
        <item x="38"/>
        <item x="39"/>
        <item x="40"/>
        <item x="41"/>
        <item x="42"/>
        <item x="43"/>
        <item x="44"/>
        <item x="45"/>
        <item x="46"/>
        <item x="47"/>
        <item x="48"/>
        <item x="49"/>
        <item x="50"/>
        <item x="51"/>
        <item x="52"/>
        <item x="53"/>
        <item x="54"/>
        <item x="55"/>
        <item x="56"/>
        <item x="57"/>
        <item x="58"/>
        <item x="67"/>
        <item x="68"/>
        <item x="59"/>
        <item x="60"/>
        <item x="61"/>
        <item x="62"/>
        <item x="63"/>
        <item x="64"/>
        <item x="65"/>
        <item x="66"/>
        <item x="69"/>
        <item x="70"/>
        <item x="71"/>
        <item x="72"/>
        <item x="73"/>
        <item x="74"/>
        <item x="75"/>
        <item x="76"/>
        <item x="77"/>
        <item x="78"/>
        <item x="79"/>
        <item x="80"/>
        <item x="81"/>
        <item x="82"/>
        <item x="83"/>
        <item x="84"/>
        <item x="85"/>
        <item x="86"/>
        <item x="87"/>
        <item x="88"/>
        <item x="89"/>
        <item x="90"/>
        <item x="91"/>
        <item x="92"/>
        <item x="93"/>
        <item x="94"/>
        <item x="95"/>
        <item x="96"/>
        <item x="105"/>
        <item x="97"/>
        <item x="98"/>
        <item x="99"/>
        <item x="100"/>
        <item x="101"/>
        <item x="102"/>
        <item x="103"/>
        <item x="104"/>
        <item x="106"/>
        <item x="107"/>
        <item x="108"/>
        <item x="109"/>
        <item x="110"/>
        <item x="111"/>
        <item x="112"/>
        <item x="113"/>
        <item x="114"/>
        <item x="115"/>
        <item x="116"/>
        <item x="117"/>
        <item x="118"/>
        <item x="119"/>
        <item x="120"/>
        <item x="121"/>
        <item x="122"/>
        <item x="131"/>
        <item x="132"/>
        <item x="133"/>
        <item x="134"/>
        <item x="123"/>
        <item x="124"/>
        <item x="125"/>
        <item x="126"/>
        <item x="127"/>
        <item x="128"/>
        <item x="129"/>
        <item x="130"/>
        <item x="135"/>
        <item x="136"/>
        <item x="137"/>
        <item x="138"/>
        <item x="139"/>
        <item x="140"/>
        <item x="141"/>
        <item x="142"/>
        <item x="143"/>
        <item x="144"/>
        <item x="145"/>
        <item x="146"/>
        <item x="147"/>
        <item x="148"/>
        <item x="0"/>
        <item t="default"/>
      </items>
    </pivotField>
    <pivotField axis="axisRow" showAll="0">
      <items count="8">
        <item x="2"/>
        <item x="3"/>
        <item x="1"/>
        <item x="6"/>
        <item x="4"/>
        <item x="5"/>
        <item x="0"/>
        <item t="default"/>
      </items>
    </pivotField>
    <pivotField axis="axisRow" showAll="0">
      <items count="7">
        <item x="3"/>
        <item x="1"/>
        <item x="4"/>
        <item x="5"/>
        <item x="2"/>
        <item x="0"/>
        <item t="default"/>
      </items>
    </pivotField>
    <pivotField axis="axisRow" showAll="0">
      <items count="172">
        <item x="49"/>
        <item x="42"/>
        <item x="2"/>
        <item x="9"/>
        <item x="12"/>
        <item x="13"/>
        <item x="11"/>
        <item x="140"/>
        <item x="150"/>
        <item x="137"/>
        <item x="160"/>
        <item x="66"/>
        <item x="85"/>
        <item x="56"/>
        <item x="48"/>
        <item x="75"/>
        <item x="106"/>
        <item x="111"/>
        <item x="93"/>
        <item x="135"/>
        <item x="68"/>
        <item x="74"/>
        <item x="71"/>
        <item x="72"/>
        <item x="116"/>
        <item x="78"/>
        <item x="73"/>
        <item x="153"/>
        <item x="77"/>
        <item x="163"/>
        <item x="131"/>
        <item x="162"/>
        <item x="154"/>
        <item x="91"/>
        <item x="89"/>
        <item x="32"/>
        <item x="17"/>
        <item x="38"/>
        <item x="58"/>
        <item x="14"/>
        <item x="95"/>
        <item x="57"/>
        <item x="161"/>
        <item x="27"/>
        <item x="112"/>
        <item x="117"/>
        <item x="113"/>
        <item x="118"/>
        <item x="88"/>
        <item x="86"/>
        <item x="119"/>
        <item x="156"/>
        <item x="90"/>
        <item x="45"/>
        <item x="22"/>
        <item x="79"/>
        <item x="92"/>
        <item x="20"/>
        <item x="23"/>
        <item x="25"/>
        <item x="24"/>
        <item x="39"/>
        <item x="18"/>
        <item x="40"/>
        <item x="69"/>
        <item x="8"/>
        <item x="102"/>
        <item x="108"/>
        <item x="136"/>
        <item x="80"/>
        <item x="50"/>
        <item x="51"/>
        <item x="21"/>
        <item x="16"/>
        <item x="15"/>
        <item x="96"/>
        <item x="166"/>
        <item x="142"/>
        <item x="60"/>
        <item x="141"/>
        <item x="30"/>
        <item x="31"/>
        <item x="103"/>
        <item x="123"/>
        <item x="134"/>
        <item x="146"/>
        <item x="7"/>
        <item x="59"/>
        <item x="67"/>
        <item x="158"/>
        <item x="159"/>
        <item x="43"/>
        <item x="55"/>
        <item x="47"/>
        <item x="133"/>
        <item x="99"/>
        <item x="105"/>
        <item x="157"/>
        <item x="109"/>
        <item x="1"/>
        <item x="164"/>
        <item x="144"/>
        <item x="34"/>
        <item x="33"/>
        <item x="152"/>
        <item x="84"/>
        <item x="155"/>
        <item x="0"/>
        <item x="6"/>
        <item x="151"/>
        <item x="28"/>
        <item x="82"/>
        <item x="87"/>
        <item x="115"/>
        <item x="36"/>
        <item x="138"/>
        <item x="101"/>
        <item x="110"/>
        <item x="165"/>
        <item x="120"/>
        <item x="62"/>
        <item x="97"/>
        <item x="61"/>
        <item x="64"/>
        <item x="63"/>
        <item x="167"/>
        <item x="170"/>
        <item x="143"/>
        <item x="114"/>
        <item x="98"/>
        <item x="65"/>
        <item x="168"/>
        <item x="54"/>
        <item x="52"/>
        <item x="53"/>
        <item x="46"/>
        <item x="83"/>
        <item x="76"/>
        <item x="29"/>
        <item x="139"/>
        <item x="19"/>
        <item x="35"/>
        <item x="104"/>
        <item x="122"/>
        <item x="26"/>
        <item x="41"/>
        <item x="148"/>
        <item x="132"/>
        <item x="70"/>
        <item x="100"/>
        <item x="149"/>
        <item x="125"/>
        <item x="127"/>
        <item x="128"/>
        <item x="124"/>
        <item x="126"/>
        <item x="129"/>
        <item x="130"/>
        <item x="121"/>
        <item x="37"/>
        <item x="5"/>
        <item x="94"/>
        <item x="81"/>
        <item x="4"/>
        <item x="107"/>
        <item x="147"/>
        <item x="44"/>
        <item x="145"/>
        <item x="3"/>
        <item x="10"/>
        <item x="169"/>
        <item t="default"/>
      </items>
    </pivotField>
    <pivotField showAll="0">
      <items count="172">
        <item x="117"/>
        <item x="12"/>
        <item x="0"/>
        <item x="6"/>
        <item x="150"/>
        <item x="152"/>
        <item x="137"/>
        <item x="160"/>
        <item x="85"/>
        <item x="56"/>
        <item x="48"/>
        <item x="106"/>
        <item x="111"/>
        <item x="75"/>
        <item x="93"/>
        <item x="135"/>
        <item x="68"/>
        <item x="74"/>
        <item x="72"/>
        <item x="116"/>
        <item x="78"/>
        <item x="73"/>
        <item x="66"/>
        <item x="153"/>
        <item x="163"/>
        <item x="77"/>
        <item x="131"/>
        <item x="154"/>
        <item x="91"/>
        <item x="32"/>
        <item x="89"/>
        <item x="17"/>
        <item x="71"/>
        <item x="38"/>
        <item x="57"/>
        <item x="45"/>
        <item x="112"/>
        <item x="113"/>
        <item x="118"/>
        <item x="88"/>
        <item x="86"/>
        <item x="119"/>
        <item x="156"/>
        <item x="161"/>
        <item x="58"/>
        <item x="132"/>
        <item x="14"/>
        <item x="90"/>
        <item x="22"/>
        <item x="92"/>
        <item x="20"/>
        <item x="23"/>
        <item x="25"/>
        <item x="24"/>
        <item x="82"/>
        <item x="39"/>
        <item x="102"/>
        <item x="80"/>
        <item x="41"/>
        <item x="136"/>
        <item x="2"/>
        <item x="149"/>
        <item x="69"/>
        <item x="8"/>
        <item x="9"/>
        <item x="155"/>
        <item x="50"/>
        <item x="51"/>
        <item x="16"/>
        <item x="15"/>
        <item x="96"/>
        <item x="7"/>
        <item x="59"/>
        <item x="166"/>
        <item x="142"/>
        <item x="60"/>
        <item x="141"/>
        <item x="30"/>
        <item x="31"/>
        <item x="103"/>
        <item x="122"/>
        <item x="123"/>
        <item x="134"/>
        <item x="146"/>
        <item x="1"/>
        <item x="67"/>
        <item x="158"/>
        <item x="159"/>
        <item x="43"/>
        <item x="47"/>
        <item x="133"/>
        <item x="55"/>
        <item x="99"/>
        <item x="21"/>
        <item x="105"/>
        <item x="157"/>
        <item x="95"/>
        <item x="109"/>
        <item x="164"/>
        <item x="29"/>
        <item x="144"/>
        <item x="101"/>
        <item x="27"/>
        <item x="33"/>
        <item x="34"/>
        <item x="79"/>
        <item x="151"/>
        <item x="28"/>
        <item x="148"/>
        <item x="115"/>
        <item x="36"/>
        <item x="140"/>
        <item x="138"/>
        <item x="110"/>
        <item x="120"/>
        <item x="62"/>
        <item x="97"/>
        <item x="64"/>
        <item x="63"/>
        <item x="61"/>
        <item x="167"/>
        <item x="170"/>
        <item x="143"/>
        <item x="114"/>
        <item x="162"/>
        <item x="87"/>
        <item x="98"/>
        <item x="65"/>
        <item x="168"/>
        <item x="40"/>
        <item x="52"/>
        <item x="54"/>
        <item x="53"/>
        <item x="108"/>
        <item x="46"/>
        <item x="83"/>
        <item x="76"/>
        <item x="18"/>
        <item x="139"/>
        <item x="19"/>
        <item x="35"/>
        <item x="104"/>
        <item x="26"/>
        <item x="70"/>
        <item x="100"/>
        <item x="165"/>
        <item x="84"/>
        <item x="125"/>
        <item x="126"/>
        <item x="130"/>
        <item x="128"/>
        <item x="127"/>
        <item x="124"/>
        <item x="129"/>
        <item x="121"/>
        <item x="37"/>
        <item x="5"/>
        <item x="94"/>
        <item x="4"/>
        <item x="81"/>
        <item x="42"/>
        <item x="49"/>
        <item x="107"/>
        <item x="147"/>
        <item x="11"/>
        <item x="13"/>
        <item x="44"/>
        <item x="145"/>
        <item x="3"/>
        <item x="10"/>
        <item x="169"/>
        <item t="default"/>
      </items>
    </pivotField>
    <pivotField dataField="1" showAll="0">
      <items count="3">
        <item x="1"/>
        <item x="0"/>
        <item t="default"/>
      </items>
    </pivotField>
    <pivotField dataField="1" showAll="0">
      <items count="3">
        <item x="1"/>
        <item x="0"/>
        <item t="default"/>
      </items>
    </pivotField>
    <pivotField dataField="1" showAll="0">
      <items count="3">
        <item x="1"/>
        <item x="0"/>
        <item t="default"/>
      </items>
    </pivotField>
  </pivotFields>
  <rowFields count="3">
    <field x="3"/>
    <field x="2"/>
    <field x="4"/>
  </rowFields>
  <rowItems count="201">
    <i>
      <x/>
    </i>
    <i r="1">
      <x/>
    </i>
    <i r="2">
      <x v="169"/>
    </i>
    <i r="1">
      <x v="1"/>
    </i>
    <i r="2">
      <x v="25"/>
    </i>
    <i r="2">
      <x v="110"/>
    </i>
    <i r="2">
      <x v="115"/>
    </i>
    <i r="1">
      <x v="2"/>
    </i>
    <i r="2">
      <x v="21"/>
    </i>
    <i r="2">
      <x v="33"/>
    </i>
    <i r="2">
      <x v="44"/>
    </i>
    <i r="2">
      <x v="160"/>
    </i>
    <i r="2">
      <x v="161"/>
    </i>
    <i r="2">
      <x v="168"/>
    </i>
    <i r="1">
      <x v="4"/>
    </i>
    <i r="2">
      <x v="15"/>
    </i>
    <i r="2">
      <x v="17"/>
    </i>
    <i r="2">
      <x v="20"/>
    </i>
    <i r="2">
      <x v="22"/>
    </i>
    <i r="2">
      <x v="23"/>
    </i>
    <i r="2">
      <x v="24"/>
    </i>
    <i r="2">
      <x v="26"/>
    </i>
    <i r="2">
      <x v="28"/>
    </i>
    <i r="2">
      <x v="46"/>
    </i>
    <i r="2">
      <x v="158"/>
    </i>
    <i>
      <x v="1"/>
    </i>
    <i r="1">
      <x/>
    </i>
    <i r="2">
      <x v="65"/>
    </i>
    <i r="2">
      <x v="86"/>
    </i>
    <i r="2">
      <x v="123"/>
    </i>
    <i r="2">
      <x v="124"/>
    </i>
    <i r="1">
      <x v="1"/>
    </i>
    <i r="2">
      <x v="54"/>
    </i>
    <i r="2">
      <x v="72"/>
    </i>
    <i r="2">
      <x v="73"/>
    </i>
    <i r="2">
      <x v="74"/>
    </i>
    <i r="1">
      <x v="2"/>
    </i>
    <i r="2">
      <x v="99"/>
    </i>
    <i r="2">
      <x v="163"/>
    </i>
    <i r="1">
      <x v="3"/>
    </i>
    <i r="2">
      <x v="9"/>
    </i>
    <i r="2">
      <x v="19"/>
    </i>
    <i r="2">
      <x v="76"/>
    </i>
    <i r="2">
      <x v="84"/>
    </i>
    <i r="2">
      <x v="94"/>
    </i>
    <i r="2">
      <x v="126"/>
    </i>
    <i r="1">
      <x v="4"/>
    </i>
    <i r="2">
      <x v="96"/>
    </i>
    <i r="2">
      <x v="125"/>
    </i>
    <i r="1">
      <x v="5"/>
    </i>
    <i r="2">
      <x v="91"/>
    </i>
    <i r="2">
      <x v="92"/>
    </i>
    <i r="2">
      <x v="93"/>
    </i>
    <i>
      <x v="2"/>
    </i>
    <i r="1">
      <x/>
    </i>
    <i r="2">
      <x v="4"/>
    </i>
    <i r="2">
      <x v="5"/>
    </i>
    <i r="2">
      <x v="6"/>
    </i>
    <i r="2">
      <x v="8"/>
    </i>
    <i r="2">
      <x v="27"/>
    </i>
    <i r="2">
      <x v="32"/>
    </i>
    <i r="2">
      <x v="69"/>
    </i>
    <i r="2">
      <x v="77"/>
    </i>
    <i r="2">
      <x v="79"/>
    </i>
    <i r="2">
      <x v="80"/>
    </i>
    <i r="2">
      <x v="85"/>
    </i>
    <i r="2">
      <x v="87"/>
    </i>
    <i r="2">
      <x v="101"/>
    </i>
    <i r="2">
      <x v="104"/>
    </i>
    <i r="2">
      <x v="109"/>
    </i>
    <i r="2">
      <x v="120"/>
    </i>
    <i r="2">
      <x v="122"/>
    </i>
    <i r="2">
      <x v="127"/>
    </i>
    <i r="2">
      <x v="136"/>
    </i>
    <i r="2">
      <x v="146"/>
    </i>
    <i r="2">
      <x v="150"/>
    </i>
    <i r="2">
      <x v="165"/>
    </i>
    <i r="2">
      <x v="167"/>
    </i>
    <i r="1">
      <x v="1"/>
    </i>
    <i r="2">
      <x v="36"/>
    </i>
    <i r="2">
      <x v="41"/>
    </i>
    <i r="2">
      <x v="43"/>
    </i>
    <i r="2">
      <x v="58"/>
    </i>
    <i r="2">
      <x v="59"/>
    </i>
    <i r="2">
      <x v="60"/>
    </i>
    <i r="2">
      <x v="62"/>
    </i>
    <i r="2">
      <x v="129"/>
    </i>
    <i r="2">
      <x v="139"/>
    </i>
    <i r="2">
      <x v="140"/>
    </i>
    <i r="1">
      <x v="2"/>
    </i>
    <i r="2">
      <x v="18"/>
    </i>
    <i r="2">
      <x v="34"/>
    </i>
    <i r="2">
      <x v="37"/>
    </i>
    <i r="2">
      <x v="45"/>
    </i>
    <i r="2">
      <x v="48"/>
    </i>
    <i r="2">
      <x v="50"/>
    </i>
    <i r="2">
      <x v="52"/>
    </i>
    <i r="2">
      <x v="56"/>
    </i>
    <i r="2">
      <x v="57"/>
    </i>
    <i r="2">
      <x v="63"/>
    </i>
    <i r="2">
      <x v="67"/>
    </i>
    <i r="2">
      <x v="98"/>
    </i>
    <i r="2">
      <x v="102"/>
    </i>
    <i r="2">
      <x v="103"/>
    </i>
    <i r="2">
      <x v="113"/>
    </i>
    <i r="2">
      <x v="145"/>
    </i>
    <i r="2">
      <x v="159"/>
    </i>
    <i r="1">
      <x v="3"/>
    </i>
    <i r="2">
      <x v="30"/>
    </i>
    <i r="2">
      <x v="68"/>
    </i>
    <i r="2">
      <x v="83"/>
    </i>
    <i r="2">
      <x v="151"/>
    </i>
    <i r="2">
      <x v="152"/>
    </i>
    <i r="2">
      <x v="153"/>
    </i>
    <i r="2">
      <x v="154"/>
    </i>
    <i r="2">
      <x v="155"/>
    </i>
    <i r="2">
      <x v="156"/>
    </i>
    <i r="2">
      <x v="157"/>
    </i>
    <i r="1">
      <x v="4"/>
    </i>
    <i r="2">
      <x v="12"/>
    </i>
    <i r="2">
      <x v="16"/>
    </i>
    <i r="2">
      <x v="47"/>
    </i>
    <i r="2">
      <x v="49"/>
    </i>
    <i r="2">
      <x v="64"/>
    </i>
    <i r="2">
      <x v="66"/>
    </i>
    <i r="2">
      <x v="81"/>
    </i>
    <i r="2">
      <x v="82"/>
    </i>
    <i r="2">
      <x v="88"/>
    </i>
    <i r="2">
      <x v="105"/>
    </i>
    <i r="2">
      <x v="111"/>
    </i>
    <i r="2">
      <x v="119"/>
    </i>
    <i r="2">
      <x v="128"/>
    </i>
    <i r="2">
      <x v="131"/>
    </i>
    <i r="2">
      <x v="137"/>
    </i>
    <i r="2">
      <x v="141"/>
    </i>
    <i r="2">
      <x v="142"/>
    </i>
    <i r="2">
      <x v="144"/>
    </i>
    <i r="2">
      <x v="148"/>
    </i>
    <i r="2">
      <x v="162"/>
    </i>
    <i r="2">
      <x v="164"/>
    </i>
    <i r="2">
      <x v="170"/>
    </i>
    <i r="1">
      <x v="5"/>
    </i>
    <i r="2">
      <x v="13"/>
    </i>
    <i r="2">
      <x v="14"/>
    </i>
    <i r="2">
      <x v="35"/>
    </i>
    <i r="2">
      <x v="70"/>
    </i>
    <i r="2">
      <x v="71"/>
    </i>
    <i r="2">
      <x v="114"/>
    </i>
    <i r="2">
      <x v="132"/>
    </i>
    <i r="2">
      <x v="133"/>
    </i>
    <i r="2">
      <x v="134"/>
    </i>
    <i r="2">
      <x v="135"/>
    </i>
    <i r="2">
      <x v="166"/>
    </i>
    <i>
      <x v="3"/>
    </i>
    <i r="1">
      <x v="1"/>
    </i>
    <i r="2">
      <x v="75"/>
    </i>
    <i r="2">
      <x v="95"/>
    </i>
    <i r="2">
      <x v="121"/>
    </i>
    <i r="2">
      <x v="149"/>
    </i>
    <i r="1">
      <x v="3"/>
    </i>
    <i r="2">
      <x v="29"/>
    </i>
    <i r="2">
      <x v="31"/>
    </i>
    <i r="2">
      <x v="100"/>
    </i>
    <i>
      <x v="4"/>
    </i>
    <i r="1">
      <x/>
    </i>
    <i r="2">
      <x v="3"/>
    </i>
    <i r="2">
      <x v="78"/>
    </i>
    <i r="2">
      <x v="130"/>
    </i>
    <i r="1">
      <x v="2"/>
    </i>
    <i r="2">
      <x v="2"/>
    </i>
    <i r="2">
      <x v="61"/>
    </i>
    <i r="1">
      <x v="3"/>
    </i>
    <i r="2">
      <x v="10"/>
    </i>
    <i r="2">
      <x v="42"/>
    </i>
    <i r="2">
      <x v="51"/>
    </i>
    <i r="2">
      <x v="89"/>
    </i>
    <i r="2">
      <x v="90"/>
    </i>
    <i r="2">
      <x v="97"/>
    </i>
    <i r="1">
      <x v="5"/>
    </i>
    <i r="2">
      <x v="53"/>
    </i>
    <i>
      <x v="5"/>
    </i>
    <i r="1">
      <x v="6"/>
    </i>
    <i r="2">
      <x/>
    </i>
    <i r="2">
      <x v="1"/>
    </i>
    <i r="2">
      <x v="7"/>
    </i>
    <i r="2">
      <x v="11"/>
    </i>
    <i r="2">
      <x v="38"/>
    </i>
    <i r="2">
      <x v="39"/>
    </i>
    <i r="2">
      <x v="40"/>
    </i>
    <i r="2">
      <x v="55"/>
    </i>
    <i r="2">
      <x v="106"/>
    </i>
    <i r="2">
      <x v="107"/>
    </i>
    <i r="2">
      <x v="108"/>
    </i>
    <i r="2">
      <x v="112"/>
    </i>
    <i r="2">
      <x v="116"/>
    </i>
    <i r="2">
      <x v="117"/>
    </i>
    <i r="2">
      <x v="118"/>
    </i>
    <i r="2">
      <x v="138"/>
    </i>
    <i r="2">
      <x v="143"/>
    </i>
    <i r="2">
      <x v="147"/>
    </i>
    <i t="grand">
      <x/>
    </i>
  </rowItems>
  <colFields count="1">
    <field x="-2"/>
  </colFields>
  <colItems count="3">
    <i>
      <x/>
    </i>
    <i i="1">
      <x v="1"/>
    </i>
    <i i="2">
      <x v="2"/>
    </i>
  </colItems>
  <dataFields count="3">
    <dataField name="Count of IG1" fld="6" subtotal="count" baseField="0" baseItem="0"/>
    <dataField name="Count of IG2" fld="7" subtotal="count" baseField="0" baseItem="0"/>
    <dataField name="Count of IG3"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DA8429-3943-9541-A403-46DF029392B5}" name="PivotTable1" cacheId="23" applyNumberFormats="0" applyBorderFormats="0" applyFontFormats="0" applyPatternFormats="0" applyAlignmentFormats="0" applyWidthHeightFormats="1" dataCaption="Values" updatedVersion="7" minRefreshableVersion="3" showDrill="0" useAutoFormatting="1" rowGrandTotals="0" colGrandTotals="0" itemPrintTitles="1" createdVersion="7" indent="0" outline="1" outlineData="1" multipleFieldFilters="0" rowHeaderCaption="">
  <location ref="A3:A146" firstHeaderRow="1" firstDataRow="1" firstDataCol="1"/>
  <pivotFields count="9">
    <pivotField axis="axisRow" showAll="0">
      <items count="13">
        <item x="0"/>
        <item x="1"/>
        <item x="2"/>
        <item x="3"/>
        <item x="4"/>
        <item x="5"/>
        <item x="6"/>
        <item x="7"/>
        <item x="8"/>
        <item x="9"/>
        <item x="10"/>
        <item x="11"/>
        <item t="default"/>
      </items>
    </pivotField>
    <pivotField axis="axisRow" showAll="0">
      <items count="7">
        <item x="0"/>
        <item x="1"/>
        <item x="2"/>
        <item x="3"/>
        <item x="4"/>
        <item x="5"/>
        <item t="default"/>
      </items>
    </pivotField>
    <pivotField showAll="0"/>
    <pivotField axis="axisRow" showAll="0">
      <items count="39">
        <item x="24"/>
        <item x="37"/>
        <item x="4"/>
        <item x="0"/>
        <item x="12"/>
        <item x="32"/>
        <item x="1"/>
        <item x="11"/>
        <item x="7"/>
        <item x="5"/>
        <item x="9"/>
        <item x="34"/>
        <item x="35"/>
        <item x="25"/>
        <item x="21"/>
        <item x="3"/>
        <item x="2"/>
        <item x="17"/>
        <item x="30"/>
        <item x="19"/>
        <item x="10"/>
        <item x="20"/>
        <item x="14"/>
        <item x="13"/>
        <item x="16"/>
        <item x="8"/>
        <item x="6"/>
        <item x="33"/>
        <item x="18"/>
        <item x="28"/>
        <item x="29"/>
        <item x="22"/>
        <item x="26"/>
        <item x="23"/>
        <item x="27"/>
        <item x="15"/>
        <item x="31"/>
        <item x="36"/>
        <item t="default"/>
      </items>
    </pivotField>
    <pivotField showAll="0"/>
    <pivotField showAll="0"/>
    <pivotField axis="axisRow" showAll="0">
      <items count="23">
        <item x="0"/>
        <item x="15"/>
        <item x="4"/>
        <item x="20"/>
        <item x="21"/>
        <item x="17"/>
        <item x="14"/>
        <item x="16"/>
        <item x="19"/>
        <item x="1"/>
        <item x="7"/>
        <item x="18"/>
        <item x="5"/>
        <item x="8"/>
        <item x="12"/>
        <item x="2"/>
        <item x="9"/>
        <item x="13"/>
        <item x="6"/>
        <item x="10"/>
        <item x="11"/>
        <item x="3"/>
        <item t="default"/>
      </items>
    </pivotField>
    <pivotField showAll="0"/>
    <pivotField showAll="0"/>
  </pivotFields>
  <rowFields count="4">
    <field x="0"/>
    <field x="1"/>
    <field x="6"/>
    <field x="3"/>
  </rowFields>
  <rowItems count="143">
    <i>
      <x/>
    </i>
    <i r="1">
      <x/>
    </i>
    <i r="2">
      <x/>
    </i>
    <i r="3">
      <x v="3"/>
    </i>
    <i r="1">
      <x v="1"/>
    </i>
    <i r="2">
      <x/>
    </i>
    <i r="3">
      <x v="6"/>
    </i>
    <i>
      <x v="1"/>
    </i>
    <i r="1">
      <x/>
    </i>
    <i r="2">
      <x v="9"/>
    </i>
    <i r="3">
      <x v="16"/>
    </i>
    <i r="1">
      <x v="1"/>
    </i>
    <i r="2">
      <x v="15"/>
    </i>
    <i r="3">
      <x v="15"/>
    </i>
    <i r="2">
      <x v="21"/>
    </i>
    <i r="3">
      <x v="2"/>
    </i>
    <i r="1">
      <x v="2"/>
    </i>
    <i r="2">
      <x v="21"/>
    </i>
    <i r="3">
      <x v="9"/>
    </i>
    <i r="1">
      <x v="3"/>
    </i>
    <i r="2">
      <x v="21"/>
    </i>
    <i r="3">
      <x v="9"/>
    </i>
    <i>
      <x v="2"/>
    </i>
    <i r="1">
      <x/>
    </i>
    <i r="2">
      <x v="2"/>
    </i>
    <i r="3">
      <x v="26"/>
    </i>
    <i r="1">
      <x v="1"/>
    </i>
    <i r="2">
      <x v="2"/>
    </i>
    <i r="3">
      <x v="8"/>
    </i>
    <i r="1">
      <x v="2"/>
    </i>
    <i r="2">
      <x v="21"/>
    </i>
    <i r="3">
      <x v="25"/>
    </i>
    <i r="1">
      <x v="3"/>
    </i>
    <i r="2">
      <x v="12"/>
    </i>
    <i r="3">
      <x v="10"/>
    </i>
    <i r="1">
      <x v="4"/>
    </i>
    <i r="2">
      <x v="18"/>
    </i>
    <i r="3">
      <x v="20"/>
    </i>
    <i>
      <x v="3"/>
    </i>
    <i r="1">
      <x/>
    </i>
    <i r="2">
      <x v="10"/>
    </i>
    <i r="3">
      <x v="7"/>
    </i>
    <i r="1">
      <x v="1"/>
    </i>
    <i r="2">
      <x v="13"/>
    </i>
    <i r="3">
      <x v="4"/>
    </i>
    <i>
      <x v="4"/>
    </i>
    <i r="1">
      <x/>
    </i>
    <i r="2">
      <x v="21"/>
    </i>
    <i r="3">
      <x v="23"/>
    </i>
    <i r="1">
      <x v="1"/>
    </i>
    <i r="2">
      <x v="21"/>
    </i>
    <i r="3">
      <x v="22"/>
    </i>
    <i r="1">
      <x v="2"/>
    </i>
    <i r="2">
      <x v="21"/>
    </i>
    <i r="3">
      <x v="35"/>
    </i>
    <i>
      <x v="5"/>
    </i>
    <i r="1">
      <x/>
    </i>
    <i r="2">
      <x v="16"/>
    </i>
    <i r="3">
      <x v="24"/>
    </i>
    <i r="1">
      <x v="1"/>
    </i>
    <i r="2">
      <x v="19"/>
    </i>
    <i r="3">
      <x v="17"/>
    </i>
    <i r="1">
      <x v="2"/>
    </i>
    <i r="2">
      <x v="20"/>
    </i>
    <i r="3">
      <x v="28"/>
    </i>
    <i r="1">
      <x v="3"/>
    </i>
    <i r="2">
      <x v="14"/>
    </i>
    <i r="3">
      <x v="19"/>
    </i>
    <i r="1">
      <x v="4"/>
    </i>
    <i r="2">
      <x v="17"/>
    </i>
    <i r="3">
      <x v="21"/>
    </i>
    <i>
      <x v="6"/>
    </i>
    <i r="1">
      <x/>
    </i>
    <i r="2">
      <x v="6"/>
    </i>
    <i r="3">
      <x v="14"/>
    </i>
    <i r="1">
      <x v="1"/>
    </i>
    <i r="2">
      <x v="6"/>
    </i>
    <i r="3">
      <x v="31"/>
    </i>
    <i r="1">
      <x v="2"/>
    </i>
    <i r="2">
      <x v="6"/>
    </i>
    <i r="3">
      <x v="33"/>
    </i>
    <i r="1">
      <x v="3"/>
    </i>
    <i r="2">
      <x v="6"/>
    </i>
    <i r="3">
      <x/>
    </i>
    <i>
      <x v="7"/>
    </i>
    <i r="1">
      <x/>
    </i>
    <i r="2">
      <x v="1"/>
    </i>
    <i r="3">
      <x v="13"/>
    </i>
    <i r="1">
      <x v="1"/>
    </i>
    <i r="2">
      <x v="1"/>
    </i>
    <i r="3">
      <x v="32"/>
    </i>
    <i r="1">
      <x v="2"/>
    </i>
    <i r="2">
      <x v="21"/>
    </i>
    <i r="3">
      <x v="34"/>
    </i>
    <i>
      <x v="8"/>
    </i>
    <i r="1">
      <x/>
    </i>
    <i r="2">
      <x v="7"/>
    </i>
    <i r="3">
      <x v="29"/>
    </i>
    <i r="1">
      <x v="1"/>
    </i>
    <i r="2">
      <x v="21"/>
    </i>
    <i r="3">
      <x v="30"/>
    </i>
    <i r="1">
      <x v="2"/>
    </i>
    <i r="2">
      <x v="5"/>
    </i>
    <i r="3">
      <x v="18"/>
    </i>
    <i r="1">
      <x v="3"/>
    </i>
    <i r="2">
      <x v="11"/>
    </i>
    <i r="3">
      <x v="36"/>
    </i>
    <i>
      <x v="9"/>
    </i>
    <i r="1">
      <x/>
    </i>
    <i r="2">
      <x v="8"/>
    </i>
    <i r="3">
      <x v="5"/>
    </i>
    <i r="1">
      <x v="1"/>
    </i>
    <i r="2">
      <x v="8"/>
    </i>
    <i r="3">
      <x v="27"/>
    </i>
    <i>
      <x v="10"/>
    </i>
    <i r="1">
      <x/>
    </i>
    <i r="2">
      <x v="3"/>
    </i>
    <i r="3">
      <x v="11"/>
    </i>
    <i r="1">
      <x v="1"/>
    </i>
    <i r="2">
      <x v="4"/>
    </i>
    <i r="3">
      <x v="12"/>
    </i>
    <i r="1">
      <x v="2"/>
    </i>
    <i r="2">
      <x v="21"/>
    </i>
    <i r="3">
      <x v="12"/>
    </i>
    <i>
      <x v="11"/>
    </i>
    <i r="1">
      <x/>
    </i>
    <i r="2">
      <x v="21"/>
    </i>
    <i r="3">
      <x v="37"/>
    </i>
    <i r="1">
      <x v="1"/>
    </i>
    <i r="2">
      <x v="21"/>
    </i>
    <i r="3">
      <x v="37"/>
    </i>
    <i r="1">
      <x v="2"/>
    </i>
    <i r="2">
      <x v="21"/>
    </i>
    <i r="3">
      <x v="37"/>
    </i>
    <i r="1">
      <x v="3"/>
    </i>
    <i r="2">
      <x v="21"/>
    </i>
    <i r="3">
      <x v="37"/>
    </i>
    <i r="1">
      <x v="4"/>
    </i>
    <i r="2">
      <x v="21"/>
    </i>
    <i r="3">
      <x v="1"/>
    </i>
    <i r="1">
      <x v="5"/>
    </i>
    <i r="2">
      <x v="21"/>
    </i>
    <i r="3">
      <x v="37"/>
    </i>
  </rowItems>
  <colItems count="1">
    <i/>
  </colItems>
  <formats count="3">
    <format dxfId="2">
      <pivotArea dataOnly="0" labelOnly="1" fieldPosition="0">
        <references count="1">
          <reference field="6" count="0"/>
        </references>
      </pivotArea>
    </format>
    <format dxfId="1">
      <pivotArea dataOnly="0" labelOnly="1" fieldPosition="0">
        <references count="1">
          <reference field="3" count="0"/>
        </references>
      </pivotArea>
    </format>
    <format dxfId="0">
      <pivotArea dataOnly="0" labelOnly="1" fieldPosition="0">
        <references count="1">
          <reference field="3" count="0"/>
        </references>
      </pivotArea>
    </format>
  </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13CFD70-26E6-224C-A75C-384C4C569FF8}" name="Table6" displayName="Table6" ref="B13:W254" totalsRowShown="0" headerRowDxfId="146" dataDxfId="145" tableBorderDxfId="144">
  <autoFilter ref="B13:W254" xr:uid="{213CFD70-26E6-224C-A75C-384C4C569FF8}"/>
  <tableColumns count="22">
    <tableColumn id="1" xr3:uid="{D3FBDE5B-3084-384B-8E23-8FA80135D7D0}" name="CIP" dataDxfId="143"/>
    <tableColumn id="2" xr3:uid="{C9A5F326-D621-4849-BC5A-86993755C223}" name="Title" dataDxfId="142"/>
    <tableColumn id="3" xr3:uid="{F16273AE-8FEC-1941-A76B-B75084A8D60F}" name="Requirement" dataDxfId="141"/>
    <tableColumn id="4" xr3:uid="{D3FC0794-5849-314D-A54C-ECF18C92799C}" name="Apllicable Systems" dataDxfId="140"/>
    <tableColumn id="5" xr3:uid="{65C80594-1CF4-0A41-8645-80A6B3ABFA21}" name="Description" dataDxfId="139"/>
    <tableColumn id="6" xr3:uid="{BD9F2112-12A2-ED49-97BA-B8A030CD4312}" name="Measures" dataDxfId="138"/>
    <tableColumn id="23" xr3:uid="{C3EEB4C3-AA25-EC4B-AC26-EABAC50F33E0}" name="Time Bound" dataDxfId="137"/>
    <tableColumn id="7" xr3:uid="{3A863AD9-1899-0042-8C14-363F35983671}" name="BCS" dataDxfId="136"/>
    <tableColumn id="8" xr3:uid="{E48ED258-458D-3D42-96C3-1EA8BEECF212}" name="EACMS" dataDxfId="135"/>
    <tableColumn id="9" xr3:uid="{BD2999EF-2BF2-7248-8C8C-BA975FE2E094}" name="PACS" dataDxfId="134"/>
    <tableColumn id="10" xr3:uid="{9D8D0198-BD8B-1149-BBBB-BD6EE0EDC7B8}" name="PCA" dataDxfId="133"/>
    <tableColumn id="11" xr3:uid="{072768C8-6CBE-E844-8A4F-DD37FF9F937C}" name="EAP" dataDxfId="132"/>
    <tableColumn id="12" xr3:uid="{7044EBF3-A6D2-844A-9D2F-261E8FB77BE8}" name="M BCS" dataDxfId="131"/>
    <tableColumn id="13" xr3:uid="{CCEB0AB9-7AA2-1D46-999C-AB9D631E7CF4}" name="W/O ERC BCS" dataDxfId="130"/>
    <tableColumn id="14" xr3:uid="{4A104C95-0898-154B-86A1-8CC55D6DBC10}" name="ERC BCS" dataDxfId="129"/>
    <tableColumn id="15" xr3:uid="{9392B467-D5AE-7C4F-BA7E-8F048DC24C31}" name="BCS DialUp" dataDxfId="128"/>
    <tableColumn id="16" xr3:uid="{DF538C78-5409-CE4A-8F4E-98CE9B795BF3}" name="Med Control Center" dataDxfId="127"/>
    <tableColumn id="17" xr3:uid="{20844DBB-27A7-7A4F-9706-8AFA1ED5832A}" name="M EACMS" dataDxfId="126"/>
    <tableColumn id="18" xr3:uid="{4B5A90D9-CF33-6440-8EEB-959F545313E7}" name="M PACS" dataDxfId="125"/>
    <tableColumn id="19" xr3:uid="{A0AC5D31-C07D-F042-8EC3-A250AE874671}" name="M PCA" dataDxfId="124"/>
    <tableColumn id="20" xr3:uid="{3B348A5E-32CA-C642-B0A3-4B49C7BF4E4E}" name="M EAP" dataDxfId="123"/>
    <tableColumn id="21" xr3:uid="{06DEEA2A-B4B6-AD44-A2D8-6AD332E0FAE9}" name="Assets Containing Low Impact BCS" dataDxfId="12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DE9CCB4-C8B1-4F7A-823B-F9D1C11846D9}" name="Table8" displayName="Table8" ref="B5:G48" totalsRowShown="0" tableBorderDxfId="121">
  <autoFilter ref="B5:G48" xr:uid="{DDE9CCB4-C8B1-4F7A-823B-F9D1C11846D9}"/>
  <tableColumns count="6">
    <tableColumn id="1" xr3:uid="{13A23462-0B19-4A5E-B986-DCEC38CE812A}" name="NERC CIP" dataDxfId="120"/>
    <tableColumn id="2" xr3:uid="{28CCB204-4345-43BB-AC04-4BB92B14AE14}" name="Requirement" dataDxfId="119"/>
    <tableColumn id="3" xr3:uid="{B1863BCE-3704-49C8-9542-F021E586BF6A}" name="Description" dataDxfId="118"/>
    <tableColumn id="4" xr3:uid="{33F1F970-BA02-4F45-8547-C524BC3C34BF}" name="Partially Implemented" dataDxfId="117"/>
    <tableColumn id="5" xr3:uid="{A0B659BD-52B8-4D8B-A90E-FCFB69120727}" name="Fully Implemented" dataDxfId="116"/>
    <tableColumn id="6" xr3:uid="{13B95FDD-1D06-4E8B-BD46-5B99C98BF59B}" name="Reasoning" dataDxfId="115"/>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1CAC135-E311-45C2-85AB-054F4A52385D}" name="Table11" displayName="Table11" ref="L5:Q17" totalsRowShown="0" headerRowDxfId="114" dataDxfId="112" headerRowBorderDxfId="113" tableBorderDxfId="111" totalsRowBorderDxfId="110">
  <autoFilter ref="L5:Q17" xr:uid="{01CAC135-E311-45C2-85AB-054F4A52385D}"/>
  <tableColumns count="6">
    <tableColumn id="1" xr3:uid="{8CA6B941-EA48-4A5E-9CC8-A792C685505D}" name="NERC CIP" dataDxfId="109"/>
    <tableColumn id="2" xr3:uid="{FF741D40-C6F6-4AAD-AC56-33855C631DC4}" name="Partial Count" dataDxfId="108"/>
    <tableColumn id="3" xr3:uid="{D6625369-4872-4241-8633-E0343A28C38F}" name="Full Count" dataDxfId="107"/>
    <tableColumn id="4" xr3:uid="{0FF74B3D-838C-4193-A552-EB4BCC447486}" name="Total Count" dataDxfId="106"/>
    <tableColumn id="5" xr3:uid="{E14208E8-5864-441E-A1CE-A1C69F818D8D}" name="Partial Percentage" dataDxfId="105">
      <calculatedColumnFormula>M6/O6</calculatedColumnFormula>
    </tableColumn>
    <tableColumn id="6" xr3:uid="{F29B878C-90F7-4454-9118-3919ACD916CA}" name="Full Percentage" dataDxfId="104">
      <calculatedColumnFormula>N6/O6</calculatedColumnFormula>
    </tableColumn>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4D315E9-3A6D-46E4-8C5F-4843E4AA6C40}" name="Table1113" displayName="Table1113" ref="V5:W17" totalsRowShown="0" headerRowDxfId="103" dataDxfId="101" headerRowBorderDxfId="102" tableBorderDxfId="100" totalsRowBorderDxfId="99">
  <autoFilter ref="V5:W17" xr:uid="{F4D315E9-3A6D-46E4-8C5F-4843E4AA6C40}"/>
  <tableColumns count="2">
    <tableColumn id="1" xr3:uid="{AF7312DA-9F40-4C4A-959D-5A7A18D8807C}" name="NERC CIP" dataDxfId="98"/>
    <tableColumn id="2" xr3:uid="{A6D01260-FB9C-4B4B-99F6-1CA2AE333AD3}" name="Implementation Level" dataDxfId="97"/>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4F94852-B0F0-DE40-86BF-CF455B16A975}" name="Table3" displayName="Table3" ref="B10:D118" totalsRowShown="0" headerRowDxfId="96" dataDxfId="95" tableBorderDxfId="94">
  <autoFilter ref="B10:D118" xr:uid="{24F94852-B0F0-DE40-86BF-CF455B16A975}"/>
  <sortState xmlns:xlrd2="http://schemas.microsoft.com/office/spreadsheetml/2017/richdata2" ref="B11:D118">
    <sortCondition sortBy="cellColor" ref="B11:B118" dxfId="93"/>
    <sortCondition sortBy="cellColor" ref="B11:B118" dxfId="92"/>
    <sortCondition sortBy="cellColor" ref="B11:B118" dxfId="91"/>
    <sortCondition sortBy="cellColor" ref="B11:B118" dxfId="90"/>
    <sortCondition sortBy="cellColor" ref="B11:B118" dxfId="89"/>
  </sortState>
  <tableColumns count="3">
    <tableColumn id="1" xr3:uid="{65F0F903-3220-054E-B1AA-2D408A5C0FAD}" name="Functions" dataDxfId="88"/>
    <tableColumn id="3" xr3:uid="{D2922061-75A2-EC4D-9540-D920BBAEC042}" name="Category" dataDxfId="87"/>
    <tableColumn id="7" xr3:uid="{6FD4CC68-EFEF-1445-8FA3-596E54C3720D}" name="Subcategory" dataDxfId="86"/>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59B4050-450A-874E-B004-7430F642BE41}" name="Table5" displayName="Table5" ref="G10:I33" totalsRowShown="0" headerRowBorderDxfId="85" tableBorderDxfId="84" totalsRowBorderDxfId="83">
  <autoFilter ref="G10:I33" xr:uid="{D59B4050-450A-874E-B004-7430F642BE41}"/>
  <sortState xmlns:xlrd2="http://schemas.microsoft.com/office/spreadsheetml/2017/richdata2" ref="G11:I33">
    <sortCondition sortBy="cellColor" ref="G11:G33" dxfId="82"/>
    <sortCondition sortBy="cellColor" ref="G11:G33" dxfId="81"/>
    <sortCondition sortBy="cellColor" ref="G11:G33" dxfId="80"/>
    <sortCondition sortBy="cellColor" ref="G11:G33" dxfId="79"/>
    <sortCondition sortBy="cellColor" ref="G11:G33" dxfId="78"/>
  </sortState>
  <tableColumns count="3">
    <tableColumn id="1" xr3:uid="{9ABBAD8E-5FAB-C646-A0B2-ADF94466854D}" name="Function" dataDxfId="77"/>
    <tableColumn id="2" xr3:uid="{7EF8BFC2-F8D7-4042-8276-6CABC7AC9A55}" name="Category " dataDxfId="76"/>
    <tableColumn id="3" xr3:uid="{3C1068F0-FBE1-3B4B-847B-CD07FE71F368}" name="Key" dataDxfId="75"/>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20A6961-C23D-FA44-A086-C5E57F39978E}" name="Table3310" displayName="Table3310" ref="C9:H117" totalsRowShown="0" headerRowDxfId="74" dataDxfId="73" tableBorderDxfId="72">
  <autoFilter ref="C9:H117" xr:uid="{A19DDA87-1208-9A42-88A4-8E31550525A4}"/>
  <sortState xmlns:xlrd2="http://schemas.microsoft.com/office/spreadsheetml/2017/richdata2" ref="C10:E117">
    <sortCondition sortBy="cellColor" ref="C15:C122" dxfId="71"/>
    <sortCondition sortBy="cellColor" ref="C15:C122" dxfId="70"/>
    <sortCondition sortBy="cellColor" ref="C15:C122" dxfId="69"/>
    <sortCondition sortBy="cellColor" ref="C15:C122" dxfId="68"/>
    <sortCondition sortBy="cellColor" ref="C15:C122" dxfId="67"/>
  </sortState>
  <tableColumns count="6">
    <tableColumn id="1" xr3:uid="{168FB627-BA06-AF4D-9730-1C842D041868}" name="Functions" dataDxfId="66"/>
    <tableColumn id="3" xr3:uid="{3579FE28-6FA4-C341-8589-3430021DEFEA}" name="Category" dataDxfId="65"/>
    <tableColumn id="7" xr3:uid="{E6D446E2-C505-F64F-93D7-C2B9E525E0BD}" name="Subcategory" dataDxfId="64"/>
    <tableColumn id="2" xr3:uid="{169263F2-253E-FB42-8586-B251D3E092DF}" name="Partially Implemented" dataDxfId="63"/>
    <tableColumn id="4" xr3:uid="{FD5239B2-782C-B448-AAFB-23B53DDA3325}" name="Fully Implemented" dataDxfId="62"/>
    <tableColumn id="5" xr3:uid="{2306B4B2-A9B9-E840-9F49-CAEAA901609D}" name="Description" dataDxfId="61"/>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E62B355-46BF-EA4E-B5E8-79EB1DA1EF86}" name="Table5811" displayName="Table5811" ref="Z9:AC32" totalsRowShown="0" headerRowBorderDxfId="60" tableBorderDxfId="59" totalsRowBorderDxfId="58">
  <autoFilter ref="Z9:AC32" xr:uid="{1FC9A5D3-BAD3-EE49-B2A5-942F301CDA91}"/>
  <sortState xmlns:xlrd2="http://schemas.microsoft.com/office/spreadsheetml/2017/richdata2" ref="Z10:AB32">
    <sortCondition sortBy="cellColor" ref="Z11:Z33" dxfId="57"/>
    <sortCondition sortBy="cellColor" ref="Z11:Z33" dxfId="56"/>
    <sortCondition sortBy="cellColor" ref="Z11:Z33" dxfId="55"/>
    <sortCondition sortBy="cellColor" ref="Z11:Z33" dxfId="54"/>
    <sortCondition sortBy="cellColor" ref="Z11:Z33" dxfId="53"/>
  </sortState>
  <tableColumns count="4">
    <tableColumn id="1" xr3:uid="{4BFB1450-E085-F04C-AC31-97F959254B64}" name="Function" dataDxfId="52"/>
    <tableColumn id="2" xr3:uid="{A8C688F5-8BF1-184F-A35B-76168B43E281}" name="Category " dataDxfId="51"/>
    <tableColumn id="3" xr3:uid="{1FAAB13E-BE59-C54F-AE41-1CF21C67929E}" name="Key" dataDxfId="50"/>
    <tableColumn id="5" xr3:uid="{E2BA5C0B-1883-5142-A99B-221D0EE5E535}" name="Implementation Level" dataDxfId="49">
      <calculatedColumnFormula>IF(OR(P10 &gt;  0,AND(Q10 &gt; 0, Q10 &lt; 1)), "partially Implemented",IF(Q10 = 1,"fully implemented","Not Yet Implemented"))</calculatedColumnFormula>
    </tableColumn>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E26E51-8A40-9B4D-B079-0D322A76689B}" name="Table1" displayName="Table1" ref="L9:Q32" totalsRowShown="0" headerRowDxfId="48" headerRowBorderDxfId="47" tableBorderDxfId="46" totalsRowBorderDxfId="45">
  <autoFilter ref="L9:Q32" xr:uid="{88E26E51-8A40-9B4D-B079-0D322A76689B}"/>
  <tableColumns count="6">
    <tableColumn id="1" xr3:uid="{8F700C25-64AE-084A-94EB-B81B42C649DA}" name="KEY" dataDxfId="44"/>
    <tableColumn id="2" xr3:uid="{BE1B5812-6289-4043-A5D5-E52108FE3672}" name="Partial Count" dataDxfId="43"/>
    <tableColumn id="3" xr3:uid="{C1EB3F4D-29FE-134F-AB03-5C120C28797D}" name="Full Count" dataDxfId="42"/>
    <tableColumn id="4" xr3:uid="{9C6EF3F1-77E1-D646-A87D-D108C380726A}" name="Total Count" dataDxfId="41"/>
    <tableColumn id="5" xr3:uid="{44C0D90C-5904-C042-A5D7-0C200F1511F2}" name="Partial Percentage" dataDxfId="40"/>
    <tableColumn id="6" xr3:uid="{7D0931F1-37BE-984D-A4C4-787C2CAB7F00}" name="Full Percentage" dataDxfId="39"/>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AB26E9E-2257-C146-A063-3C9127032A02}" name="Table4" displayName="Table4" ref="B9:J180" totalsRowShown="0" headerRowDxfId="38" tableBorderDxfId="37">
  <autoFilter ref="B9:J180" xr:uid="{0AB26E9E-2257-C146-A063-3C9127032A02}"/>
  <sortState xmlns:xlrd2="http://schemas.microsoft.com/office/spreadsheetml/2017/richdata2" ref="B10:J180">
    <sortCondition ref="B10:B180"/>
  </sortState>
  <tableColumns count="9">
    <tableColumn id="1" xr3:uid="{30E72577-9450-5241-B554-FB0DA5C70771}" name="CIS Control" dataDxfId="36"/>
    <tableColumn id="3" xr3:uid="{448A20F2-4F71-574D-97CA-85485E3648A3}" name="CIS Safeguard" dataDxfId="35"/>
    <tableColumn id="5" xr3:uid="{AFBA46BB-4E8B-F64C-A211-E9FA2C3128F1}" name="Asset Type" dataDxfId="34"/>
    <tableColumn id="8" xr3:uid="{2CADE9B5-C33D-4B4A-8805-EF031919B3E2}" name="Security Function" dataDxfId="33"/>
    <tableColumn id="11" xr3:uid="{99F33D11-A34E-E541-AA05-583C3E7D2390}" name="Title" dataDxfId="32"/>
    <tableColumn id="15" xr3:uid="{B93FC9EB-D6E6-344D-AB16-13E44DB2182E}" name="Description" dataDxfId="31"/>
    <tableColumn id="25" xr3:uid="{3744CF17-C1AE-D24C-9E09-488DE8AEDA1C}" name="IG1" dataDxfId="30"/>
    <tableColumn id="26" xr3:uid="{55BE11FA-326D-DD41-958A-8809199F5EBF}" name="IG2" dataDxfId="29"/>
    <tableColumn id="27" xr3:uid="{83F1BF4F-AC75-5A4A-87C6-F81DEBD06482}" name="IG3" dataDxfId="28"/>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D0B280D-90A2-8B46-AB26-44FC5E60297B}" name="Table48" displayName="Table48" ref="B4:K175" totalsRowShown="0" headerRowDxfId="27" tableBorderDxfId="26">
  <autoFilter ref="B4:K175" xr:uid="{7D0B280D-90A2-8B46-AB26-44FC5E60297B}"/>
  <sortState xmlns:xlrd2="http://schemas.microsoft.com/office/spreadsheetml/2017/richdata2" ref="B5:H175">
    <sortCondition ref="B11:B181"/>
  </sortState>
  <tableColumns count="10">
    <tableColumn id="1" xr3:uid="{17ADA8B8-A226-4842-922A-C79C5F7BFB50}" name="CIS Control" dataDxfId="25"/>
    <tableColumn id="3" xr3:uid="{DB7D6C70-1A31-A34F-8D00-F1E3434C519B}" name="CIS Safeguard" dataDxfId="24"/>
    <tableColumn id="8" xr3:uid="{C7B3D383-C270-B94F-9EA4-A12781A42AA1}" name="Security Function" dataDxfId="23"/>
    <tableColumn id="11" xr3:uid="{3B6CB04D-B391-DE46-BF18-D50E571A4EEC}" name="Title" dataDxfId="22"/>
    <tableColumn id="25" xr3:uid="{A9C97DAD-CAB2-4448-91BE-FBAB223FB054}" name="IG1" dataDxfId="21"/>
    <tableColumn id="26" xr3:uid="{D18FF424-C7B9-9C4F-99F1-A3B8A130708D}" name="IG2" dataDxfId="20"/>
    <tableColumn id="27" xr3:uid="{8F1AB094-DB87-D74C-AA4D-43AFC12E85E8}" name="IG3" dataDxfId="19"/>
    <tableColumn id="2" xr3:uid="{B3357077-EBBE-3240-9B78-968FE7942019}" name="Partially Implemented" dataDxfId="18"/>
    <tableColumn id="4" xr3:uid="{0A8CF5BB-4EFB-4641-8EF0-633354DB1503}" name="Fully Implemented" dataDxfId="17"/>
    <tableColumn id="5" xr3:uid="{3210411A-17A3-3940-BD8A-C664925DECDD}" name="Description" dataDxfId="16"/>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5CDC916-62AD-5C41-B3E9-9FE2AA72BA1D}" name="Table2" displayName="Table2" ref="B12:J56" totalsRowShown="0" headerRowDxfId="15" dataDxfId="14" tableBorderDxfId="13">
  <autoFilter ref="B12:J56" xr:uid="{95CDC916-62AD-5C41-B3E9-9FE2AA72BA1D}"/>
  <tableColumns count="9">
    <tableColumn id="1" xr3:uid="{DBD98524-9E9D-C643-AC93-BA6D3EA41549}" name="NERC CIP" dataDxfId="12"/>
    <tableColumn id="3" xr3:uid="{92E93F6C-6A7D-5248-8804-B472D428D920}" name="Requirement" dataDxfId="11"/>
    <tableColumn id="5" xr3:uid="{D63FFA9D-A676-3C4B-8381-8FD9A5374D7E}" name="Description" dataDxfId="10"/>
    <tableColumn id="6" xr3:uid="{9DA5CBD1-802B-F84D-958E-A71C610118B9}" name="NIST Subcategory ID" dataDxfId="9"/>
    <tableColumn id="7" xr3:uid="{2322875B-E024-2147-9DA8-64129ECA2136}" name="NIST Subcategory Description" dataDxfId="8"/>
    <tableColumn id="24" xr3:uid="{336AC78C-12E2-8A4F-A586-06B96DBF7705}" name="NIST Subcategory Cross-Mapping Reasoning" dataDxfId="7"/>
    <tableColumn id="8" xr3:uid="{D194D1AA-CF09-374C-A4CC-ECCC8CEB25C6}" name="CIS Control" dataDxfId="6"/>
    <tableColumn id="9" xr3:uid="{8B5533A8-EA7D-4540-82FF-E1A4841BCCB5}" name="CIS Control Description" dataDxfId="5"/>
    <tableColumn id="10" xr3:uid="{D7ED1B75-0F7F-8F4F-A2DD-919B157FF365}" name="CIS Control Cross-Mapping Reasoning" dataDxfId="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lexander.assante@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www.nerc.com/files/glossary_of_terms.pdf" TargetMode="External"/><Relationship Id="rId1" Type="http://schemas.openxmlformats.org/officeDocument/2006/relationships/hyperlink" Target="https://www.nerc.com/pa/Stand/Pages/CIPStandards.aspx" TargetMode="Externa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hyperlink" Target="https://www.nist.gov/cyberframework/framework" TargetMode="Externa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hyperlink" Target="https://www.cisecurity.org/controls" TargetMode="Externa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1.xml.rels><?xml version="1.0" encoding="UTF-8" standalone="yes"?>
<Relationships xmlns="http://schemas.openxmlformats.org/package/2006/relationships"><Relationship Id="rId3" Type="http://schemas.openxmlformats.org/officeDocument/2006/relationships/hyperlink" Target="https://www.nerc.com/pa/Stand/Pages/CIPStandards.aspx" TargetMode="External"/><Relationship Id="rId2" Type="http://schemas.openxmlformats.org/officeDocument/2006/relationships/hyperlink" Target="https://www.nist.gov/cyberframework/framework" TargetMode="External"/><Relationship Id="rId1" Type="http://schemas.openxmlformats.org/officeDocument/2006/relationships/hyperlink" Target="https://www.cisecurity.org/controls" TargetMode="External"/><Relationship Id="rId5" Type="http://schemas.openxmlformats.org/officeDocument/2006/relationships/table" Target="../tables/table12.xml"/><Relationship Id="rId4" Type="http://schemas.openxmlformats.org/officeDocument/2006/relationships/hyperlink" Target="https://www.nerc.com/files/glossary_of_terms.pdf" TargetMode="Externa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3.xml.rels><?xml version="1.0" encoding="UTF-8" standalone="yes"?>
<Relationships xmlns="http://schemas.openxmlformats.org/package/2006/relationships"><Relationship Id="rId3" Type="http://schemas.openxmlformats.org/officeDocument/2006/relationships/hyperlink" Target="https://www.nist.gov/cyberframework/framework" TargetMode="External"/><Relationship Id="rId2" Type="http://schemas.openxmlformats.org/officeDocument/2006/relationships/hyperlink" Target="https://www.nerc.com/pa/Stand/Pages/CIPStandards.aspx" TargetMode="External"/><Relationship Id="rId1" Type="http://schemas.openxmlformats.org/officeDocument/2006/relationships/hyperlink" Target="https://www.nerc.com/pa/comp/Pages/Registration.aspx" TargetMode="External"/><Relationship Id="rId6" Type="http://schemas.openxmlformats.org/officeDocument/2006/relationships/hyperlink" Target="https://www.nerc.com/files/glossary_of_terms.pdf" TargetMode="External"/><Relationship Id="rId5" Type="http://schemas.openxmlformats.org/officeDocument/2006/relationships/hyperlink" Target="https://www.cisecurity.org/controls/implementation-groups" TargetMode="External"/><Relationship Id="rId4" Type="http://schemas.openxmlformats.org/officeDocument/2006/relationships/hyperlink" Target="https://www.cisecurity.org/contr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58679-C94E-9840-B669-76957CA25098}">
  <dimension ref="B3:L50"/>
  <sheetViews>
    <sheetView tabSelected="1" topLeftCell="A19" workbookViewId="0">
      <selection activeCell="N17" sqref="N17"/>
    </sheetView>
  </sheetViews>
  <sheetFormatPr baseColWidth="10" defaultColWidth="11" defaultRowHeight="16" x14ac:dyDescent="0.2"/>
  <sheetData>
    <row r="3" spans="4:12" ht="35" customHeight="1" x14ac:dyDescent="0.2">
      <c r="D3" s="133" t="s">
        <v>1488</v>
      </c>
      <c r="E3" s="134"/>
      <c r="F3" s="134"/>
      <c r="G3" s="134"/>
      <c r="H3" s="134"/>
      <c r="I3" s="134"/>
      <c r="J3" s="134"/>
      <c r="K3" s="135"/>
      <c r="L3" s="3"/>
    </row>
    <row r="4" spans="4:12" ht="35" customHeight="1" x14ac:dyDescent="0.2">
      <c r="D4" s="136"/>
      <c r="E4" s="137"/>
      <c r="F4" s="137"/>
      <c r="G4" s="137"/>
      <c r="H4" s="137"/>
      <c r="I4" s="137"/>
      <c r="J4" s="137"/>
      <c r="K4" s="138"/>
      <c r="L4" s="3"/>
    </row>
    <row r="5" spans="4:12" x14ac:dyDescent="0.2">
      <c r="D5" s="136"/>
      <c r="E5" s="137"/>
      <c r="F5" s="137"/>
      <c r="G5" s="137"/>
      <c r="H5" s="137"/>
      <c r="I5" s="137"/>
      <c r="J5" s="137"/>
      <c r="K5" s="138"/>
    </row>
    <row r="6" spans="4:12" x14ac:dyDescent="0.2">
      <c r="D6" s="136"/>
      <c r="E6" s="137"/>
      <c r="F6" s="137"/>
      <c r="G6" s="137"/>
      <c r="H6" s="137"/>
      <c r="I6" s="137"/>
      <c r="J6" s="137"/>
      <c r="K6" s="138"/>
    </row>
    <row r="7" spans="4:12" x14ac:dyDescent="0.2">
      <c r="D7" s="136"/>
      <c r="E7" s="137"/>
      <c r="F7" s="137"/>
      <c r="G7" s="137"/>
      <c r="H7" s="137"/>
      <c r="I7" s="137"/>
      <c r="J7" s="137"/>
      <c r="K7" s="138"/>
    </row>
    <row r="8" spans="4:12" x14ac:dyDescent="0.2">
      <c r="D8" s="136"/>
      <c r="E8" s="137"/>
      <c r="F8" s="137"/>
      <c r="G8" s="137"/>
      <c r="H8" s="137"/>
      <c r="I8" s="137"/>
      <c r="J8" s="137"/>
      <c r="K8" s="138"/>
    </row>
    <row r="9" spans="4:12" x14ac:dyDescent="0.2">
      <c r="D9" s="136"/>
      <c r="E9" s="137"/>
      <c r="F9" s="137"/>
      <c r="G9" s="137"/>
      <c r="H9" s="137"/>
      <c r="I9" s="137"/>
      <c r="J9" s="137"/>
      <c r="K9" s="138"/>
    </row>
    <row r="10" spans="4:12" x14ac:dyDescent="0.2">
      <c r="D10" s="136"/>
      <c r="E10" s="137"/>
      <c r="F10" s="137"/>
      <c r="G10" s="137"/>
      <c r="H10" s="137"/>
      <c r="I10" s="137"/>
      <c r="J10" s="137"/>
      <c r="K10" s="138"/>
    </row>
    <row r="11" spans="4:12" x14ac:dyDescent="0.2">
      <c r="D11" s="136"/>
      <c r="E11" s="137"/>
      <c r="F11" s="137"/>
      <c r="G11" s="137"/>
      <c r="H11" s="137"/>
      <c r="I11" s="137"/>
      <c r="J11" s="137"/>
      <c r="K11" s="138"/>
    </row>
    <row r="12" spans="4:12" x14ac:dyDescent="0.2">
      <c r="D12" s="136"/>
      <c r="E12" s="137"/>
      <c r="F12" s="137"/>
      <c r="G12" s="137"/>
      <c r="H12" s="137"/>
      <c r="I12" s="137"/>
      <c r="J12" s="137"/>
      <c r="K12" s="138"/>
    </row>
    <row r="13" spans="4:12" x14ac:dyDescent="0.2">
      <c r="D13" s="136"/>
      <c r="E13" s="137"/>
      <c r="F13" s="137"/>
      <c r="G13" s="137"/>
      <c r="H13" s="137"/>
      <c r="I13" s="137"/>
      <c r="J13" s="137"/>
      <c r="K13" s="138"/>
    </row>
    <row r="14" spans="4:12" x14ac:dyDescent="0.2">
      <c r="D14" s="136"/>
      <c r="E14" s="137"/>
      <c r="F14" s="137"/>
      <c r="G14" s="137"/>
      <c r="H14" s="137"/>
      <c r="I14" s="137"/>
      <c r="J14" s="137"/>
      <c r="K14" s="138"/>
    </row>
    <row r="15" spans="4:12" x14ac:dyDescent="0.2">
      <c r="D15" s="136"/>
      <c r="E15" s="137"/>
      <c r="F15" s="137"/>
      <c r="G15" s="137"/>
      <c r="H15" s="137"/>
      <c r="I15" s="137"/>
      <c r="J15" s="137"/>
      <c r="K15" s="138"/>
    </row>
    <row r="16" spans="4:12" x14ac:dyDescent="0.2">
      <c r="D16" s="136"/>
      <c r="E16" s="137"/>
      <c r="F16" s="137"/>
      <c r="G16" s="137"/>
      <c r="H16" s="137"/>
      <c r="I16" s="137"/>
      <c r="J16" s="137"/>
      <c r="K16" s="138"/>
    </row>
    <row r="17" spans="4:11" x14ac:dyDescent="0.2">
      <c r="D17" s="136"/>
      <c r="E17" s="137"/>
      <c r="F17" s="137"/>
      <c r="G17" s="137"/>
      <c r="H17" s="137"/>
      <c r="I17" s="137"/>
      <c r="J17" s="137"/>
      <c r="K17" s="138"/>
    </row>
    <row r="18" spans="4:11" x14ac:dyDescent="0.2">
      <c r="D18" s="136"/>
      <c r="E18" s="137"/>
      <c r="F18" s="137"/>
      <c r="G18" s="137"/>
      <c r="H18" s="137"/>
      <c r="I18" s="137"/>
      <c r="J18" s="137"/>
      <c r="K18" s="138"/>
    </row>
    <row r="19" spans="4:11" x14ac:dyDescent="0.2">
      <c r="D19" s="136"/>
      <c r="E19" s="137"/>
      <c r="F19" s="137"/>
      <c r="G19" s="137"/>
      <c r="H19" s="137"/>
      <c r="I19" s="137"/>
      <c r="J19" s="137"/>
      <c r="K19" s="138"/>
    </row>
    <row r="20" spans="4:11" x14ac:dyDescent="0.2">
      <c r="D20" s="136"/>
      <c r="E20" s="137"/>
      <c r="F20" s="137"/>
      <c r="G20" s="137"/>
      <c r="H20" s="137"/>
      <c r="I20" s="137"/>
      <c r="J20" s="137"/>
      <c r="K20" s="138"/>
    </row>
    <row r="21" spans="4:11" x14ac:dyDescent="0.2">
      <c r="D21" s="136"/>
      <c r="E21" s="137"/>
      <c r="F21" s="137"/>
      <c r="G21" s="137"/>
      <c r="H21" s="137"/>
      <c r="I21" s="137"/>
      <c r="J21" s="137"/>
      <c r="K21" s="138"/>
    </row>
    <row r="22" spans="4:11" x14ac:dyDescent="0.2">
      <c r="D22" s="136"/>
      <c r="E22" s="137"/>
      <c r="F22" s="137"/>
      <c r="G22" s="137"/>
      <c r="H22" s="137"/>
      <c r="I22" s="137"/>
      <c r="J22" s="137"/>
      <c r="K22" s="138"/>
    </row>
    <row r="23" spans="4:11" x14ac:dyDescent="0.2">
      <c r="D23" s="136"/>
      <c r="E23" s="137"/>
      <c r="F23" s="137"/>
      <c r="G23" s="137"/>
      <c r="H23" s="137"/>
      <c r="I23" s="137"/>
      <c r="J23" s="137"/>
      <c r="K23" s="138"/>
    </row>
    <row r="24" spans="4:11" x14ac:dyDescent="0.2">
      <c r="D24" s="136"/>
      <c r="E24" s="137"/>
      <c r="F24" s="137"/>
      <c r="G24" s="137"/>
      <c r="H24" s="137"/>
      <c r="I24" s="137"/>
      <c r="J24" s="137"/>
      <c r="K24" s="138"/>
    </row>
    <row r="25" spans="4:11" x14ac:dyDescent="0.2">
      <c r="D25" s="136"/>
      <c r="E25" s="137"/>
      <c r="F25" s="137"/>
      <c r="G25" s="137"/>
      <c r="H25" s="137"/>
      <c r="I25" s="137"/>
      <c r="J25" s="137"/>
      <c r="K25" s="138"/>
    </row>
    <row r="26" spans="4:11" x14ac:dyDescent="0.2">
      <c r="D26" s="136"/>
      <c r="E26" s="137"/>
      <c r="F26" s="137"/>
      <c r="G26" s="137"/>
      <c r="H26" s="137"/>
      <c r="I26" s="137"/>
      <c r="J26" s="137"/>
      <c r="K26" s="138"/>
    </row>
    <row r="27" spans="4:11" x14ac:dyDescent="0.2">
      <c r="D27" s="136"/>
      <c r="E27" s="137"/>
      <c r="F27" s="137"/>
      <c r="G27" s="137"/>
      <c r="H27" s="137"/>
      <c r="I27" s="137"/>
      <c r="J27" s="137"/>
      <c r="K27" s="138"/>
    </row>
    <row r="28" spans="4:11" x14ac:dyDescent="0.2">
      <c r="D28" s="136"/>
      <c r="E28" s="137"/>
      <c r="F28" s="137"/>
      <c r="G28" s="137"/>
      <c r="H28" s="137"/>
      <c r="I28" s="137"/>
      <c r="J28" s="137"/>
      <c r="K28" s="138"/>
    </row>
    <row r="29" spans="4:11" x14ac:dyDescent="0.2">
      <c r="D29" s="136"/>
      <c r="E29" s="137"/>
      <c r="F29" s="137"/>
      <c r="G29" s="137"/>
      <c r="H29" s="137"/>
      <c r="I29" s="137"/>
      <c r="J29" s="137"/>
      <c r="K29" s="138"/>
    </row>
    <row r="30" spans="4:11" x14ac:dyDescent="0.2">
      <c r="D30" s="136"/>
      <c r="E30" s="137"/>
      <c r="F30" s="137"/>
      <c r="G30" s="137"/>
      <c r="H30" s="137"/>
      <c r="I30" s="137"/>
      <c r="J30" s="137"/>
      <c r="K30" s="138"/>
    </row>
    <row r="31" spans="4:11" x14ac:dyDescent="0.2">
      <c r="D31" s="136"/>
      <c r="E31" s="137"/>
      <c r="F31" s="137"/>
      <c r="G31" s="137"/>
      <c r="H31" s="137"/>
      <c r="I31" s="137"/>
      <c r="J31" s="137"/>
      <c r="K31" s="138"/>
    </row>
    <row r="32" spans="4:11" x14ac:dyDescent="0.2">
      <c r="D32" s="136"/>
      <c r="E32" s="137"/>
      <c r="F32" s="137"/>
      <c r="G32" s="137"/>
      <c r="H32" s="137"/>
      <c r="I32" s="137"/>
      <c r="J32" s="137"/>
      <c r="K32" s="138"/>
    </row>
    <row r="33" spans="2:11" x14ac:dyDescent="0.2">
      <c r="D33" s="136"/>
      <c r="E33" s="137"/>
      <c r="F33" s="137"/>
      <c r="G33" s="137"/>
      <c r="H33" s="137"/>
      <c r="I33" s="137"/>
      <c r="J33" s="137"/>
      <c r="K33" s="138"/>
    </row>
    <row r="34" spans="2:11" x14ac:dyDescent="0.2">
      <c r="D34" s="136"/>
      <c r="E34" s="137"/>
      <c r="F34" s="137"/>
      <c r="G34" s="137"/>
      <c r="H34" s="137"/>
      <c r="I34" s="137"/>
      <c r="J34" s="137"/>
      <c r="K34" s="138"/>
    </row>
    <row r="35" spans="2:11" x14ac:dyDescent="0.2">
      <c r="D35" s="136"/>
      <c r="E35" s="137"/>
      <c r="F35" s="137"/>
      <c r="G35" s="137"/>
      <c r="H35" s="137"/>
      <c r="I35" s="137"/>
      <c r="J35" s="137"/>
      <c r="K35" s="138"/>
    </row>
    <row r="36" spans="2:11" x14ac:dyDescent="0.2">
      <c r="D36" s="136"/>
      <c r="E36" s="137"/>
      <c r="F36" s="137"/>
      <c r="G36" s="137"/>
      <c r="H36" s="137"/>
      <c r="I36" s="137"/>
      <c r="J36" s="137"/>
      <c r="K36" s="138"/>
    </row>
    <row r="37" spans="2:11" x14ac:dyDescent="0.2">
      <c r="D37" s="136"/>
      <c r="E37" s="137"/>
      <c r="F37" s="137"/>
      <c r="G37" s="137"/>
      <c r="H37" s="137"/>
      <c r="I37" s="137"/>
      <c r="J37" s="137"/>
      <c r="K37" s="138"/>
    </row>
    <row r="38" spans="2:11" x14ac:dyDescent="0.2">
      <c r="D38" s="136"/>
      <c r="E38" s="137"/>
      <c r="F38" s="137"/>
      <c r="G38" s="137"/>
      <c r="H38" s="137"/>
      <c r="I38" s="137"/>
      <c r="J38" s="137"/>
      <c r="K38" s="138"/>
    </row>
    <row r="39" spans="2:11" x14ac:dyDescent="0.2">
      <c r="D39" s="136"/>
      <c r="E39" s="137"/>
      <c r="F39" s="137"/>
      <c r="G39" s="137"/>
      <c r="H39" s="137"/>
      <c r="I39" s="137"/>
      <c r="J39" s="137"/>
      <c r="K39" s="138"/>
    </row>
    <row r="40" spans="2:11" x14ac:dyDescent="0.2">
      <c r="D40" s="139"/>
      <c r="E40" s="140"/>
      <c r="F40" s="140"/>
      <c r="G40" s="140"/>
      <c r="H40" s="140"/>
      <c r="I40" s="140"/>
      <c r="J40" s="140"/>
      <c r="K40" s="141"/>
    </row>
    <row r="44" spans="2:11" x14ac:dyDescent="0.2">
      <c r="B44" s="1"/>
      <c r="C44" s="1"/>
      <c r="D44" s="1"/>
      <c r="E44" s="1"/>
      <c r="F44" s="1"/>
      <c r="G44" s="1"/>
      <c r="H44" s="1"/>
      <c r="I44" s="1"/>
      <c r="J44" s="1"/>
      <c r="K44" s="1"/>
    </row>
    <row r="45" spans="2:11" x14ac:dyDescent="0.2">
      <c r="G45" s="121" t="s">
        <v>3</v>
      </c>
      <c r="H45" s="122"/>
      <c r="I45" s="127" t="s">
        <v>0</v>
      </c>
      <c r="J45" s="127"/>
      <c r="K45" s="128"/>
    </row>
    <row r="46" spans="2:11" x14ac:dyDescent="0.2">
      <c r="G46" s="123"/>
      <c r="H46" s="124"/>
      <c r="I46" s="129" t="s">
        <v>1</v>
      </c>
      <c r="J46" s="129"/>
      <c r="K46" s="130"/>
    </row>
    <row r="47" spans="2:11" x14ac:dyDescent="0.2">
      <c r="G47" s="125"/>
      <c r="H47" s="126"/>
      <c r="I47" s="131" t="s">
        <v>2</v>
      </c>
      <c r="J47" s="131"/>
      <c r="K47" s="132"/>
    </row>
    <row r="48" spans="2:11" x14ac:dyDescent="0.2">
      <c r="I48" s="2"/>
      <c r="J48" s="2"/>
      <c r="K48" s="2"/>
    </row>
    <row r="49" spans="9:11" x14ac:dyDescent="0.2">
      <c r="I49" s="2"/>
      <c r="J49" s="2"/>
      <c r="K49" s="2"/>
    </row>
    <row r="50" spans="9:11" x14ac:dyDescent="0.2">
      <c r="I50" s="2"/>
      <c r="J50" s="2"/>
      <c r="K50" s="2"/>
    </row>
  </sheetData>
  <mergeCells count="5">
    <mergeCell ref="G45:H47"/>
    <mergeCell ref="I45:K45"/>
    <mergeCell ref="I46:K46"/>
    <mergeCell ref="I47:K47"/>
    <mergeCell ref="D3:K40"/>
  </mergeCells>
  <hyperlinks>
    <hyperlink ref="I46" r:id="rId1" xr:uid="{2AEBE2FE-E515-154D-AB02-7BFEA181B2F3}"/>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1D342-18D3-194E-8D69-F129D01C6A0B}">
  <dimension ref="B3:W530"/>
  <sheetViews>
    <sheetView topLeftCell="A250" zoomScale="60" zoomScaleNormal="60" workbookViewId="0">
      <selection activeCell="A212" sqref="A212"/>
    </sheetView>
  </sheetViews>
  <sheetFormatPr baseColWidth="10" defaultColWidth="11" defaultRowHeight="16" outlineLevelCol="1" x14ac:dyDescent="0.2"/>
  <cols>
    <col min="2" max="2" width="21" customWidth="1"/>
    <col min="3" max="3" width="25.5" customWidth="1"/>
    <col min="4" max="4" width="32.5" customWidth="1"/>
    <col min="5" max="5" width="42" customWidth="1"/>
    <col min="6" max="6" width="61" customWidth="1"/>
    <col min="7" max="7" width="71.1640625" customWidth="1"/>
    <col min="8" max="8" width="71.1640625" customWidth="1" outlineLevel="1"/>
    <col min="9" max="18" width="10.83203125" outlineLevel="1"/>
    <col min="19" max="19" width="17" customWidth="1" outlineLevel="1"/>
    <col min="20" max="20" width="15.1640625" customWidth="1" outlineLevel="1"/>
    <col min="21" max="21" width="17.5" customWidth="1" outlineLevel="1"/>
    <col min="22" max="22" width="19.83203125" customWidth="1" outlineLevel="1"/>
    <col min="23" max="23" width="19" customWidth="1" outlineLevel="1"/>
    <col min="24" max="24" width="15.33203125" customWidth="1"/>
  </cols>
  <sheetData>
    <row r="3" spans="2:23" x14ac:dyDescent="0.2">
      <c r="B3" s="142" t="s">
        <v>1266</v>
      </c>
      <c r="C3" s="143"/>
      <c r="D3" s="144"/>
    </row>
    <row r="4" spans="2:23" x14ac:dyDescent="0.2">
      <c r="B4" s="145"/>
      <c r="C4" s="146"/>
      <c r="D4" s="147"/>
    </row>
    <row r="5" spans="2:23" x14ac:dyDescent="0.2">
      <c r="B5" s="148" t="s">
        <v>5</v>
      </c>
      <c r="C5" s="134"/>
      <c r="D5" s="135"/>
    </row>
    <row r="6" spans="2:23" x14ac:dyDescent="0.2">
      <c r="B6" s="139"/>
      <c r="C6" s="140"/>
      <c r="D6" s="141"/>
    </row>
    <row r="7" spans="2:23" x14ac:dyDescent="0.2">
      <c r="B7" s="148" t="s">
        <v>1467</v>
      </c>
      <c r="C7" s="134"/>
      <c r="D7" s="135"/>
    </row>
    <row r="8" spans="2:23" x14ac:dyDescent="0.2">
      <c r="B8" s="139"/>
      <c r="C8" s="140"/>
      <c r="D8" s="141"/>
    </row>
    <row r="9" spans="2:23" x14ac:dyDescent="0.2">
      <c r="I9" s="157" t="s">
        <v>1235</v>
      </c>
      <c r="J9" s="158"/>
      <c r="K9" s="158"/>
      <c r="L9" s="158"/>
      <c r="M9" s="159"/>
      <c r="N9" s="151" t="s">
        <v>1234</v>
      </c>
      <c r="O9" s="152"/>
      <c r="P9" s="152"/>
      <c r="Q9" s="152"/>
      <c r="R9" s="152"/>
      <c r="S9" s="152"/>
      <c r="T9" s="152"/>
      <c r="U9" s="152"/>
      <c r="V9" s="153"/>
      <c r="W9" s="149" t="s">
        <v>1233</v>
      </c>
    </row>
    <row r="10" spans="2:23" x14ac:dyDescent="0.2">
      <c r="I10" s="160"/>
      <c r="J10" s="161"/>
      <c r="K10" s="161"/>
      <c r="L10" s="161"/>
      <c r="M10" s="162"/>
      <c r="N10" s="154"/>
      <c r="O10" s="155"/>
      <c r="P10" s="155"/>
      <c r="Q10" s="155"/>
      <c r="R10" s="155"/>
      <c r="S10" s="155"/>
      <c r="T10" s="155"/>
      <c r="U10" s="155"/>
      <c r="V10" s="156"/>
      <c r="W10" s="150"/>
    </row>
    <row r="11" spans="2:23" x14ac:dyDescent="0.2">
      <c r="I11" s="163" t="s">
        <v>1215</v>
      </c>
      <c r="J11" s="157" t="s">
        <v>1230</v>
      </c>
      <c r="K11" s="158"/>
      <c r="L11" s="158"/>
      <c r="M11" s="159"/>
      <c r="N11" s="165" t="s">
        <v>1215</v>
      </c>
      <c r="O11" s="151" t="s">
        <v>1231</v>
      </c>
      <c r="P11" s="152"/>
      <c r="Q11" s="152"/>
      <c r="R11" s="153"/>
      <c r="S11" s="151" t="s">
        <v>1232</v>
      </c>
      <c r="T11" s="152"/>
      <c r="U11" s="152"/>
      <c r="V11" s="153"/>
      <c r="W11" s="149"/>
    </row>
    <row r="12" spans="2:23" x14ac:dyDescent="0.2">
      <c r="I12" s="164"/>
      <c r="J12" s="160"/>
      <c r="K12" s="161"/>
      <c r="L12" s="161"/>
      <c r="M12" s="162"/>
      <c r="N12" s="166"/>
      <c r="O12" s="154"/>
      <c r="P12" s="155"/>
      <c r="Q12" s="155"/>
      <c r="R12" s="156"/>
      <c r="S12" s="154"/>
      <c r="T12" s="155"/>
      <c r="U12" s="155"/>
      <c r="V12" s="156"/>
      <c r="W12" s="150"/>
    </row>
    <row r="13" spans="2:23" x14ac:dyDescent="0.2">
      <c r="B13" s="6" t="s">
        <v>1214</v>
      </c>
      <c r="C13" s="20" t="s">
        <v>6</v>
      </c>
      <c r="D13" s="20" t="s">
        <v>934</v>
      </c>
      <c r="E13" s="20" t="s">
        <v>935</v>
      </c>
      <c r="F13" s="40" t="s">
        <v>31</v>
      </c>
      <c r="G13" s="41" t="s">
        <v>936</v>
      </c>
      <c r="H13" s="41" t="s">
        <v>1240</v>
      </c>
      <c r="I13" s="43" t="s">
        <v>1215</v>
      </c>
      <c r="J13" s="43" t="s">
        <v>1216</v>
      </c>
      <c r="K13" s="43" t="s">
        <v>1217</v>
      </c>
      <c r="L13" s="43" t="s">
        <v>1218</v>
      </c>
      <c r="M13" s="43" t="s">
        <v>1219</v>
      </c>
      <c r="N13" s="43" t="s">
        <v>1229</v>
      </c>
      <c r="O13" s="43" t="s">
        <v>1220</v>
      </c>
      <c r="P13" s="43" t="s">
        <v>1221</v>
      </c>
      <c r="Q13" s="43" t="s">
        <v>1222</v>
      </c>
      <c r="R13" s="43" t="s">
        <v>1223</v>
      </c>
      <c r="S13" s="43" t="s">
        <v>1228</v>
      </c>
      <c r="T13" s="43" t="s">
        <v>1227</v>
      </c>
      <c r="U13" s="43" t="s">
        <v>1226</v>
      </c>
      <c r="V13" s="43" t="s">
        <v>1225</v>
      </c>
      <c r="W13" s="43" t="s">
        <v>1224</v>
      </c>
    </row>
    <row r="14" spans="2:23" ht="175" customHeight="1" x14ac:dyDescent="0.2">
      <c r="B14" s="39" t="s">
        <v>18</v>
      </c>
      <c r="C14" s="19" t="s">
        <v>10</v>
      </c>
      <c r="D14" s="19" t="s">
        <v>32</v>
      </c>
      <c r="E14" s="19" t="s">
        <v>1206</v>
      </c>
      <c r="F14" s="19" t="s">
        <v>989</v>
      </c>
      <c r="G14" s="21" t="s">
        <v>39</v>
      </c>
      <c r="H14" s="5"/>
      <c r="I14" s="9" t="s">
        <v>430</v>
      </c>
      <c r="J14" s="9"/>
      <c r="K14" s="9"/>
      <c r="L14" s="9"/>
      <c r="M14" s="9"/>
      <c r="N14" s="9" t="s">
        <v>430</v>
      </c>
      <c r="O14" s="9" t="s">
        <v>430</v>
      </c>
      <c r="P14" s="9" t="s">
        <v>430</v>
      </c>
      <c r="Q14" s="9" t="s">
        <v>430</v>
      </c>
      <c r="R14" s="9"/>
      <c r="S14" s="9"/>
      <c r="T14" s="9"/>
      <c r="U14" s="9"/>
      <c r="V14" s="9"/>
      <c r="W14" s="9" t="s">
        <v>430</v>
      </c>
    </row>
    <row r="15" spans="2:23" ht="133" customHeight="1" x14ac:dyDescent="0.2">
      <c r="B15" s="39" t="s">
        <v>18</v>
      </c>
      <c r="C15" s="19" t="s">
        <v>10</v>
      </c>
      <c r="D15" s="19" t="s">
        <v>937</v>
      </c>
      <c r="E15" s="19" t="s">
        <v>1207</v>
      </c>
      <c r="F15" s="19" t="s">
        <v>36</v>
      </c>
      <c r="G15" s="21" t="s">
        <v>39</v>
      </c>
      <c r="H15" s="21"/>
      <c r="I15" s="19" t="s">
        <v>430</v>
      </c>
      <c r="J15" s="19"/>
      <c r="K15" s="19"/>
      <c r="L15" s="19"/>
      <c r="M15" s="19"/>
      <c r="N15" s="19"/>
      <c r="O15" s="19"/>
      <c r="P15" s="19"/>
      <c r="Q15" s="19"/>
      <c r="R15" s="19"/>
      <c r="S15" s="19"/>
      <c r="T15" s="19"/>
      <c r="U15" s="19"/>
      <c r="V15" s="19"/>
      <c r="W15" s="19"/>
    </row>
    <row r="16" spans="2:23" ht="62" customHeight="1" x14ac:dyDescent="0.2">
      <c r="B16" s="39" t="s">
        <v>18</v>
      </c>
      <c r="C16" s="19" t="s">
        <v>10</v>
      </c>
      <c r="D16" s="19" t="s">
        <v>938</v>
      </c>
      <c r="E16" s="19" t="s">
        <v>1208</v>
      </c>
      <c r="F16" s="19" t="s">
        <v>38</v>
      </c>
      <c r="G16" s="21" t="s">
        <v>39</v>
      </c>
      <c r="H16" s="21"/>
      <c r="I16" s="19"/>
      <c r="J16" s="19"/>
      <c r="K16" s="19"/>
      <c r="L16" s="19"/>
      <c r="M16" s="19"/>
      <c r="N16" s="19" t="s">
        <v>430</v>
      </c>
      <c r="O16" s="19" t="s">
        <v>430</v>
      </c>
      <c r="P16" s="19" t="s">
        <v>430</v>
      </c>
      <c r="Q16" s="19" t="s">
        <v>430</v>
      </c>
      <c r="R16" s="19"/>
      <c r="S16" s="19"/>
      <c r="T16" s="19"/>
      <c r="U16" s="19"/>
      <c r="V16" s="19"/>
      <c r="W16" s="19"/>
    </row>
    <row r="17" spans="2:23" ht="63" customHeight="1" x14ac:dyDescent="0.2">
      <c r="B17" s="39" t="s">
        <v>18</v>
      </c>
      <c r="C17" s="19" t="s">
        <v>10</v>
      </c>
      <c r="D17" s="19" t="s">
        <v>939</v>
      </c>
      <c r="E17" s="19" t="s">
        <v>1209</v>
      </c>
      <c r="F17" s="19" t="s">
        <v>37</v>
      </c>
      <c r="G17" s="21" t="s">
        <v>39</v>
      </c>
      <c r="H17" s="21"/>
      <c r="I17" s="19"/>
      <c r="J17" s="19"/>
      <c r="K17" s="19"/>
      <c r="L17" s="19"/>
      <c r="M17" s="19"/>
      <c r="N17" s="19"/>
      <c r="O17" s="19"/>
      <c r="P17" s="19"/>
      <c r="Q17" s="19"/>
      <c r="R17" s="19"/>
      <c r="S17" s="19"/>
      <c r="T17" s="19"/>
      <c r="U17" s="19"/>
      <c r="V17" s="19"/>
      <c r="W17" s="19" t="s">
        <v>430</v>
      </c>
    </row>
    <row r="18" spans="2:23" ht="127" customHeight="1" x14ac:dyDescent="0.2">
      <c r="B18" s="39" t="s">
        <v>18</v>
      </c>
      <c r="C18" s="19" t="s">
        <v>10</v>
      </c>
      <c r="D18" s="19" t="s">
        <v>33</v>
      </c>
      <c r="E18" s="19" t="s">
        <v>1206</v>
      </c>
      <c r="F18" s="19" t="s">
        <v>40</v>
      </c>
      <c r="G18" s="21" t="s">
        <v>942</v>
      </c>
      <c r="H18" s="21"/>
      <c r="I18" s="19" t="s">
        <v>430</v>
      </c>
      <c r="J18" s="19"/>
      <c r="K18" s="19"/>
      <c r="L18" s="19"/>
      <c r="M18" s="19"/>
      <c r="N18" s="19" t="s">
        <v>430</v>
      </c>
      <c r="O18" s="19" t="s">
        <v>430</v>
      </c>
      <c r="P18" s="19" t="s">
        <v>430</v>
      </c>
      <c r="Q18" s="19"/>
      <c r="R18" s="19"/>
      <c r="S18" s="19"/>
      <c r="T18" s="19"/>
      <c r="U18" s="19"/>
      <c r="V18" s="19"/>
      <c r="W18" s="19" t="s">
        <v>430</v>
      </c>
    </row>
    <row r="19" spans="2:23" ht="122" customHeight="1" x14ac:dyDescent="0.2">
      <c r="B19" s="39" t="s">
        <v>18</v>
      </c>
      <c r="C19" s="19" t="s">
        <v>10</v>
      </c>
      <c r="D19" s="19" t="s">
        <v>940</v>
      </c>
      <c r="E19" s="19" t="s">
        <v>1206</v>
      </c>
      <c r="F19" s="19" t="s">
        <v>945</v>
      </c>
      <c r="G19" s="21" t="s">
        <v>943</v>
      </c>
      <c r="H19" s="21" t="s">
        <v>1241</v>
      </c>
      <c r="I19" s="19" t="s">
        <v>430</v>
      </c>
      <c r="J19" s="19"/>
      <c r="K19" s="19"/>
      <c r="L19" s="19"/>
      <c r="M19" s="19"/>
      <c r="N19" s="19" t="s">
        <v>430</v>
      </c>
      <c r="O19" s="19" t="s">
        <v>430</v>
      </c>
      <c r="P19" s="19" t="s">
        <v>430</v>
      </c>
      <c r="Q19" s="19" t="s">
        <v>430</v>
      </c>
      <c r="R19" s="19"/>
      <c r="S19" s="19"/>
      <c r="T19" s="19"/>
      <c r="U19" s="19"/>
      <c r="V19" s="19"/>
      <c r="W19" s="19" t="s">
        <v>430</v>
      </c>
    </row>
    <row r="20" spans="2:23" ht="123" customHeight="1" x14ac:dyDescent="0.2">
      <c r="B20" s="39" t="s">
        <v>18</v>
      </c>
      <c r="C20" s="19" t="s">
        <v>10</v>
      </c>
      <c r="D20" s="19" t="s">
        <v>941</v>
      </c>
      <c r="E20" s="19" t="s">
        <v>1206</v>
      </c>
      <c r="F20" s="19" t="s">
        <v>946</v>
      </c>
      <c r="G20" s="21" t="s">
        <v>944</v>
      </c>
      <c r="H20" s="21" t="s">
        <v>1241</v>
      </c>
      <c r="I20" s="19" t="s">
        <v>430</v>
      </c>
      <c r="J20" s="19"/>
      <c r="K20" s="19"/>
      <c r="L20" s="19"/>
      <c r="M20" s="19"/>
      <c r="N20" s="19" t="s">
        <v>430</v>
      </c>
      <c r="O20" s="19" t="s">
        <v>430</v>
      </c>
      <c r="P20" s="19" t="s">
        <v>430</v>
      </c>
      <c r="Q20" s="19" t="s">
        <v>430</v>
      </c>
      <c r="R20" s="19"/>
      <c r="S20" s="19"/>
      <c r="T20" s="19"/>
      <c r="U20" s="19"/>
      <c r="V20" s="19"/>
      <c r="W20" s="19" t="s">
        <v>430</v>
      </c>
    </row>
    <row r="21" spans="2:23" ht="107" customHeight="1" x14ac:dyDescent="0.2">
      <c r="B21" s="39" t="s">
        <v>19</v>
      </c>
      <c r="C21" s="19" t="s">
        <v>11</v>
      </c>
      <c r="D21" s="19" t="s">
        <v>32</v>
      </c>
      <c r="E21" s="19" t="s">
        <v>1210</v>
      </c>
      <c r="F21" s="19" t="s">
        <v>947</v>
      </c>
      <c r="G21" s="21" t="s">
        <v>948</v>
      </c>
      <c r="H21" s="21" t="s">
        <v>1241</v>
      </c>
      <c r="I21" s="19" t="s">
        <v>430</v>
      </c>
      <c r="J21" s="19"/>
      <c r="K21" s="19"/>
      <c r="L21" s="19"/>
      <c r="M21" s="19"/>
      <c r="N21" s="19" t="s">
        <v>430</v>
      </c>
      <c r="O21" s="19" t="s">
        <v>430</v>
      </c>
      <c r="P21" s="19" t="s">
        <v>430</v>
      </c>
      <c r="Q21" s="19" t="s">
        <v>430</v>
      </c>
      <c r="R21" s="19"/>
      <c r="S21" s="19"/>
      <c r="T21" s="19"/>
      <c r="U21" s="19"/>
      <c r="V21" s="19"/>
      <c r="W21" s="19"/>
    </row>
    <row r="22" spans="2:23" ht="100" customHeight="1" x14ac:dyDescent="0.2">
      <c r="B22" s="39" t="s">
        <v>19</v>
      </c>
      <c r="C22" s="19" t="s">
        <v>11</v>
      </c>
      <c r="D22" s="19" t="s">
        <v>937</v>
      </c>
      <c r="E22" s="19" t="s">
        <v>1210</v>
      </c>
      <c r="F22" s="19" t="s">
        <v>43</v>
      </c>
      <c r="G22" s="21" t="s">
        <v>948</v>
      </c>
      <c r="H22" s="21" t="s">
        <v>1241</v>
      </c>
      <c r="I22" s="19" t="s">
        <v>430</v>
      </c>
      <c r="J22" s="19"/>
      <c r="K22" s="19"/>
      <c r="L22" s="19"/>
      <c r="M22" s="19"/>
      <c r="N22" s="19" t="s">
        <v>430</v>
      </c>
      <c r="O22" s="19" t="s">
        <v>430</v>
      </c>
      <c r="P22" s="19" t="s">
        <v>430</v>
      </c>
      <c r="Q22" s="19" t="s">
        <v>430</v>
      </c>
      <c r="R22" s="19"/>
      <c r="S22" s="19"/>
      <c r="T22" s="19"/>
      <c r="U22" s="19"/>
      <c r="V22" s="19"/>
      <c r="W22" s="19"/>
    </row>
    <row r="23" spans="2:23" ht="93" customHeight="1" x14ac:dyDescent="0.2">
      <c r="B23" s="39" t="s">
        <v>19</v>
      </c>
      <c r="C23" s="19" t="s">
        <v>11</v>
      </c>
      <c r="D23" s="19" t="s">
        <v>955</v>
      </c>
      <c r="E23" s="19" t="s">
        <v>1210</v>
      </c>
      <c r="F23" s="19" t="s">
        <v>971</v>
      </c>
      <c r="G23" s="21" t="s">
        <v>948</v>
      </c>
      <c r="H23" s="21" t="s">
        <v>1241</v>
      </c>
      <c r="I23" s="19" t="s">
        <v>430</v>
      </c>
      <c r="J23" s="19"/>
      <c r="K23" s="19"/>
      <c r="L23" s="19"/>
      <c r="M23" s="19"/>
      <c r="N23" s="19" t="s">
        <v>430</v>
      </c>
      <c r="O23" s="19" t="s">
        <v>430</v>
      </c>
      <c r="P23" s="19" t="s">
        <v>430</v>
      </c>
      <c r="Q23" s="19" t="s">
        <v>430</v>
      </c>
      <c r="R23" s="19"/>
      <c r="S23" s="19"/>
      <c r="T23" s="19"/>
      <c r="U23" s="19"/>
      <c r="V23" s="19"/>
      <c r="W23" s="19"/>
    </row>
    <row r="24" spans="2:23" ht="100" customHeight="1" x14ac:dyDescent="0.2">
      <c r="B24" s="39" t="s">
        <v>19</v>
      </c>
      <c r="C24" s="19" t="s">
        <v>11</v>
      </c>
      <c r="D24" s="19" t="s">
        <v>956</v>
      </c>
      <c r="E24" s="19" t="s">
        <v>1210</v>
      </c>
      <c r="F24" s="19" t="s">
        <v>972</v>
      </c>
      <c r="G24" s="21" t="s">
        <v>948</v>
      </c>
      <c r="H24" s="21" t="s">
        <v>1241</v>
      </c>
      <c r="I24" s="19" t="s">
        <v>430</v>
      </c>
      <c r="J24" s="19"/>
      <c r="K24" s="19"/>
      <c r="L24" s="19"/>
      <c r="M24" s="19"/>
      <c r="N24" s="19" t="s">
        <v>430</v>
      </c>
      <c r="O24" s="19" t="s">
        <v>430</v>
      </c>
      <c r="P24" s="19" t="s">
        <v>430</v>
      </c>
      <c r="Q24" s="19" t="s">
        <v>430</v>
      </c>
      <c r="R24" s="19"/>
      <c r="S24" s="19"/>
      <c r="T24" s="19"/>
      <c r="U24" s="19"/>
      <c r="V24" s="19"/>
      <c r="W24" s="19"/>
    </row>
    <row r="25" spans="2:23" ht="110" customHeight="1" x14ac:dyDescent="0.2">
      <c r="B25" s="39" t="s">
        <v>19</v>
      </c>
      <c r="C25" s="19" t="s">
        <v>11</v>
      </c>
      <c r="D25" s="19" t="s">
        <v>957</v>
      </c>
      <c r="E25" s="19" t="s">
        <v>1210</v>
      </c>
      <c r="F25" s="19" t="s">
        <v>973</v>
      </c>
      <c r="G25" s="21" t="s">
        <v>948</v>
      </c>
      <c r="H25" s="21" t="s">
        <v>1241</v>
      </c>
      <c r="I25" s="19" t="s">
        <v>430</v>
      </c>
      <c r="J25" s="19"/>
      <c r="K25" s="19"/>
      <c r="L25" s="19"/>
      <c r="M25" s="19"/>
      <c r="N25" s="19" t="s">
        <v>430</v>
      </c>
      <c r="O25" s="19" t="s">
        <v>430</v>
      </c>
      <c r="P25" s="19" t="s">
        <v>430</v>
      </c>
      <c r="Q25" s="19" t="s">
        <v>430</v>
      </c>
      <c r="R25" s="19"/>
      <c r="S25" s="19"/>
      <c r="T25" s="19"/>
      <c r="U25" s="19"/>
      <c r="V25" s="19"/>
      <c r="W25" s="19"/>
    </row>
    <row r="26" spans="2:23" ht="102" customHeight="1" x14ac:dyDescent="0.2">
      <c r="B26" s="39" t="s">
        <v>19</v>
      </c>
      <c r="C26" s="19" t="s">
        <v>11</v>
      </c>
      <c r="D26" s="19" t="s">
        <v>958</v>
      </c>
      <c r="E26" s="19" t="s">
        <v>1210</v>
      </c>
      <c r="F26" s="19" t="s">
        <v>974</v>
      </c>
      <c r="G26" s="21" t="s">
        <v>948</v>
      </c>
      <c r="H26" s="21" t="s">
        <v>1241</v>
      </c>
      <c r="I26" s="19" t="s">
        <v>430</v>
      </c>
      <c r="J26" s="19"/>
      <c r="K26" s="19"/>
      <c r="L26" s="19"/>
      <c r="M26" s="19"/>
      <c r="N26" s="19" t="s">
        <v>430</v>
      </c>
      <c r="O26" s="19" t="s">
        <v>430</v>
      </c>
      <c r="P26" s="19" t="s">
        <v>430</v>
      </c>
      <c r="Q26" s="19" t="s">
        <v>430</v>
      </c>
      <c r="R26" s="19"/>
      <c r="S26" s="19"/>
      <c r="T26" s="19"/>
      <c r="U26" s="19"/>
      <c r="V26" s="19"/>
      <c r="W26" s="19"/>
    </row>
    <row r="27" spans="2:23" ht="108" customHeight="1" x14ac:dyDescent="0.2">
      <c r="B27" s="39" t="s">
        <v>19</v>
      </c>
      <c r="C27" s="19" t="s">
        <v>11</v>
      </c>
      <c r="D27" s="19" t="s">
        <v>959</v>
      </c>
      <c r="E27" s="19" t="s">
        <v>1210</v>
      </c>
      <c r="F27" s="19" t="s">
        <v>975</v>
      </c>
      <c r="G27" s="21" t="s">
        <v>948</v>
      </c>
      <c r="H27" s="21" t="s">
        <v>1241</v>
      </c>
      <c r="I27" s="19" t="s">
        <v>430</v>
      </c>
      <c r="J27" s="19"/>
      <c r="K27" s="19"/>
      <c r="L27" s="19"/>
      <c r="M27" s="19"/>
      <c r="N27" s="19" t="s">
        <v>430</v>
      </c>
      <c r="O27" s="19" t="s">
        <v>430</v>
      </c>
      <c r="P27" s="19" t="s">
        <v>430</v>
      </c>
      <c r="Q27" s="19" t="s">
        <v>430</v>
      </c>
      <c r="R27" s="19"/>
      <c r="S27" s="19"/>
      <c r="T27" s="19"/>
      <c r="U27" s="19"/>
      <c r="V27" s="19"/>
      <c r="W27" s="19"/>
    </row>
    <row r="28" spans="2:23" ht="112" customHeight="1" x14ac:dyDescent="0.2">
      <c r="B28" s="39" t="s">
        <v>19</v>
      </c>
      <c r="C28" s="19" t="s">
        <v>11</v>
      </c>
      <c r="D28" s="19" t="s">
        <v>960</v>
      </c>
      <c r="E28" s="19" t="s">
        <v>1210</v>
      </c>
      <c r="F28" s="19" t="s">
        <v>976</v>
      </c>
      <c r="G28" s="21" t="s">
        <v>948</v>
      </c>
      <c r="H28" s="21" t="s">
        <v>1241</v>
      </c>
      <c r="I28" s="19" t="s">
        <v>430</v>
      </c>
      <c r="J28" s="19"/>
      <c r="K28" s="19"/>
      <c r="L28" s="19"/>
      <c r="M28" s="19"/>
      <c r="N28" s="19" t="s">
        <v>430</v>
      </c>
      <c r="O28" s="19" t="s">
        <v>430</v>
      </c>
      <c r="P28" s="19" t="s">
        <v>430</v>
      </c>
      <c r="Q28" s="19" t="s">
        <v>430</v>
      </c>
      <c r="R28" s="19"/>
      <c r="S28" s="19"/>
      <c r="T28" s="19"/>
      <c r="U28" s="19"/>
      <c r="V28" s="19"/>
      <c r="W28" s="19"/>
    </row>
    <row r="29" spans="2:23" ht="115" customHeight="1" x14ac:dyDescent="0.2">
      <c r="B29" s="39" t="s">
        <v>19</v>
      </c>
      <c r="C29" s="19" t="s">
        <v>11</v>
      </c>
      <c r="D29" s="19" t="s">
        <v>961</v>
      </c>
      <c r="E29" s="19" t="s">
        <v>1210</v>
      </c>
      <c r="F29" s="19" t="s">
        <v>977</v>
      </c>
      <c r="G29" s="21" t="s">
        <v>948</v>
      </c>
      <c r="H29" s="21" t="s">
        <v>1241</v>
      </c>
      <c r="I29" s="19" t="s">
        <v>430</v>
      </c>
      <c r="J29" s="19"/>
      <c r="K29" s="19"/>
      <c r="L29" s="19"/>
      <c r="M29" s="19"/>
      <c r="N29" s="19" t="s">
        <v>430</v>
      </c>
      <c r="O29" s="19" t="s">
        <v>430</v>
      </c>
      <c r="P29" s="19" t="s">
        <v>430</v>
      </c>
      <c r="Q29" s="19" t="s">
        <v>430</v>
      </c>
      <c r="R29" s="19"/>
      <c r="S29" s="19"/>
      <c r="T29" s="19"/>
      <c r="U29" s="19"/>
      <c r="V29" s="19"/>
      <c r="W29" s="19"/>
    </row>
    <row r="30" spans="2:23" ht="120" customHeight="1" x14ac:dyDescent="0.2">
      <c r="B30" s="39" t="s">
        <v>19</v>
      </c>
      <c r="C30" s="19" t="s">
        <v>11</v>
      </c>
      <c r="D30" s="19" t="s">
        <v>962</v>
      </c>
      <c r="E30" s="19" t="s">
        <v>1210</v>
      </c>
      <c r="F30" s="19" t="s">
        <v>978</v>
      </c>
      <c r="G30" s="21" t="s">
        <v>948</v>
      </c>
      <c r="H30" s="21" t="s">
        <v>1241</v>
      </c>
      <c r="I30" s="19" t="s">
        <v>430</v>
      </c>
      <c r="J30" s="19"/>
      <c r="K30" s="19"/>
      <c r="L30" s="19"/>
      <c r="M30" s="19"/>
      <c r="N30" s="19" t="s">
        <v>430</v>
      </c>
      <c r="O30" s="19" t="s">
        <v>430</v>
      </c>
      <c r="P30" s="19" t="s">
        <v>430</v>
      </c>
      <c r="Q30" s="19" t="s">
        <v>430</v>
      </c>
      <c r="R30" s="19"/>
      <c r="S30" s="19"/>
      <c r="T30" s="19"/>
      <c r="U30" s="19"/>
      <c r="V30" s="19"/>
      <c r="W30" s="19"/>
    </row>
    <row r="31" spans="2:23" ht="116" customHeight="1" x14ac:dyDescent="0.2">
      <c r="B31" s="39" t="s">
        <v>19</v>
      </c>
      <c r="C31" s="19" t="s">
        <v>11</v>
      </c>
      <c r="D31" s="19" t="s">
        <v>963</v>
      </c>
      <c r="E31" s="19" t="s">
        <v>1210</v>
      </c>
      <c r="F31" s="19" t="s">
        <v>979</v>
      </c>
      <c r="G31" s="21" t="s">
        <v>948</v>
      </c>
      <c r="H31" s="21" t="s">
        <v>1241</v>
      </c>
      <c r="I31" s="19" t="s">
        <v>430</v>
      </c>
      <c r="J31" s="19"/>
      <c r="K31" s="19"/>
      <c r="L31" s="19"/>
      <c r="M31" s="19"/>
      <c r="N31" s="19" t="s">
        <v>430</v>
      </c>
      <c r="O31" s="19" t="s">
        <v>430</v>
      </c>
      <c r="P31" s="19" t="s">
        <v>430</v>
      </c>
      <c r="Q31" s="19" t="s">
        <v>430</v>
      </c>
      <c r="R31" s="19"/>
      <c r="S31" s="19"/>
      <c r="T31" s="19"/>
      <c r="U31" s="19"/>
      <c r="V31" s="19"/>
      <c r="W31" s="19"/>
    </row>
    <row r="32" spans="2:23" ht="108" customHeight="1" x14ac:dyDescent="0.2">
      <c r="B32" s="39" t="s">
        <v>19</v>
      </c>
      <c r="C32" s="19" t="s">
        <v>11</v>
      </c>
      <c r="D32" s="19" t="s">
        <v>938</v>
      </c>
      <c r="E32" s="19" t="s">
        <v>1209</v>
      </c>
      <c r="F32" s="19" t="s">
        <v>985</v>
      </c>
      <c r="G32" s="21" t="s">
        <v>948</v>
      </c>
      <c r="H32" s="21" t="s">
        <v>1241</v>
      </c>
      <c r="I32" s="19"/>
      <c r="J32" s="19"/>
      <c r="K32" s="19"/>
      <c r="L32" s="19"/>
      <c r="M32" s="19"/>
      <c r="N32" s="19"/>
      <c r="O32" s="19"/>
      <c r="P32" s="19"/>
      <c r="Q32" s="19"/>
      <c r="R32" s="19"/>
      <c r="S32" s="19"/>
      <c r="T32" s="19"/>
      <c r="U32" s="19"/>
      <c r="V32" s="19"/>
      <c r="W32" s="19" t="s">
        <v>430</v>
      </c>
    </row>
    <row r="33" spans="2:23" ht="117" customHeight="1" x14ac:dyDescent="0.2">
      <c r="B33" s="39" t="s">
        <v>19</v>
      </c>
      <c r="C33" s="19" t="s">
        <v>11</v>
      </c>
      <c r="D33" s="19" t="s">
        <v>964</v>
      </c>
      <c r="E33" s="19" t="s">
        <v>1209</v>
      </c>
      <c r="F33" s="19" t="s">
        <v>984</v>
      </c>
      <c r="G33" s="21" t="s">
        <v>948</v>
      </c>
      <c r="H33" s="21" t="s">
        <v>1241</v>
      </c>
      <c r="I33" s="19"/>
      <c r="J33" s="19"/>
      <c r="K33" s="19"/>
      <c r="L33" s="19"/>
      <c r="M33" s="19"/>
      <c r="N33" s="19"/>
      <c r="O33" s="19"/>
      <c r="P33" s="19"/>
      <c r="Q33" s="19"/>
      <c r="R33" s="19"/>
      <c r="S33" s="19"/>
      <c r="T33" s="19"/>
      <c r="U33" s="19"/>
      <c r="V33" s="19"/>
      <c r="W33" s="19" t="s">
        <v>430</v>
      </c>
    </row>
    <row r="34" spans="2:23" ht="122" customHeight="1" x14ac:dyDescent="0.2">
      <c r="B34" s="39" t="s">
        <v>19</v>
      </c>
      <c r="C34" s="19" t="s">
        <v>11</v>
      </c>
      <c r="D34" s="19" t="s">
        <v>965</v>
      </c>
      <c r="E34" s="19" t="s">
        <v>1209</v>
      </c>
      <c r="F34" s="19" t="s">
        <v>983</v>
      </c>
      <c r="G34" s="21" t="s">
        <v>948</v>
      </c>
      <c r="H34" s="21" t="s">
        <v>1241</v>
      </c>
      <c r="I34" s="19"/>
      <c r="J34" s="19"/>
      <c r="K34" s="19"/>
      <c r="L34" s="19"/>
      <c r="M34" s="19"/>
      <c r="N34" s="19"/>
      <c r="O34" s="19"/>
      <c r="P34" s="19"/>
      <c r="Q34" s="19"/>
      <c r="R34" s="19"/>
      <c r="S34" s="19"/>
      <c r="T34" s="19"/>
      <c r="U34" s="19"/>
      <c r="V34" s="19"/>
      <c r="W34" s="19" t="s">
        <v>430</v>
      </c>
    </row>
    <row r="35" spans="2:23" ht="102" customHeight="1" x14ac:dyDescent="0.2">
      <c r="B35" s="39" t="s">
        <v>19</v>
      </c>
      <c r="C35" s="19" t="s">
        <v>11</v>
      </c>
      <c r="D35" s="19" t="s">
        <v>966</v>
      </c>
      <c r="E35" s="19" t="s">
        <v>1209</v>
      </c>
      <c r="F35" s="19" t="s">
        <v>982</v>
      </c>
      <c r="G35" s="21" t="s">
        <v>948</v>
      </c>
      <c r="H35" s="21" t="s">
        <v>1241</v>
      </c>
      <c r="I35" s="19"/>
      <c r="J35" s="19"/>
      <c r="K35" s="19"/>
      <c r="L35" s="19"/>
      <c r="M35" s="19"/>
      <c r="N35" s="19"/>
      <c r="O35" s="19"/>
      <c r="P35" s="19"/>
      <c r="Q35" s="19"/>
      <c r="R35" s="19"/>
      <c r="S35" s="19"/>
      <c r="T35" s="19"/>
      <c r="U35" s="19"/>
      <c r="V35" s="19"/>
      <c r="W35" s="19" t="s">
        <v>430</v>
      </c>
    </row>
    <row r="36" spans="2:23" ht="111" customHeight="1" x14ac:dyDescent="0.2">
      <c r="B36" s="39" t="s">
        <v>19</v>
      </c>
      <c r="C36" s="19" t="s">
        <v>11</v>
      </c>
      <c r="D36" s="19" t="s">
        <v>967</v>
      </c>
      <c r="E36" s="19" t="s">
        <v>1209</v>
      </c>
      <c r="F36" s="19" t="s">
        <v>981</v>
      </c>
      <c r="G36" s="21" t="s">
        <v>948</v>
      </c>
      <c r="H36" s="21" t="s">
        <v>1241</v>
      </c>
      <c r="I36" s="19"/>
      <c r="J36" s="19"/>
      <c r="K36" s="19"/>
      <c r="L36" s="19"/>
      <c r="M36" s="19"/>
      <c r="N36" s="19"/>
      <c r="O36" s="19"/>
      <c r="P36" s="19"/>
      <c r="Q36" s="19"/>
      <c r="R36" s="19"/>
      <c r="S36" s="19"/>
      <c r="T36" s="19"/>
      <c r="U36" s="19"/>
      <c r="V36" s="19"/>
      <c r="W36" s="19" t="s">
        <v>430</v>
      </c>
    </row>
    <row r="37" spans="2:23" ht="101" customHeight="1" x14ac:dyDescent="0.2">
      <c r="B37" s="39" t="s">
        <v>19</v>
      </c>
      <c r="C37" s="19" t="s">
        <v>11</v>
      </c>
      <c r="D37" s="19" t="s">
        <v>968</v>
      </c>
      <c r="E37" s="19" t="s">
        <v>1209</v>
      </c>
      <c r="F37" s="19" t="s">
        <v>980</v>
      </c>
      <c r="G37" s="21" t="s">
        <v>948</v>
      </c>
      <c r="H37" s="21" t="s">
        <v>1241</v>
      </c>
      <c r="I37" s="19"/>
      <c r="J37" s="19"/>
      <c r="K37" s="19"/>
      <c r="L37" s="19"/>
      <c r="M37" s="19"/>
      <c r="N37" s="19"/>
      <c r="O37" s="19"/>
      <c r="P37" s="19"/>
      <c r="Q37" s="19"/>
      <c r="R37" s="19"/>
      <c r="S37" s="19"/>
      <c r="T37" s="19"/>
      <c r="U37" s="19"/>
      <c r="V37" s="19"/>
      <c r="W37" s="19" t="s">
        <v>430</v>
      </c>
    </row>
    <row r="38" spans="2:23" ht="112" customHeight="1" x14ac:dyDescent="0.2">
      <c r="B38" s="39" t="s">
        <v>19</v>
      </c>
      <c r="C38" s="19" t="s">
        <v>11</v>
      </c>
      <c r="D38" s="19" t="s">
        <v>969</v>
      </c>
      <c r="E38" s="19" t="s">
        <v>1209</v>
      </c>
      <c r="F38" s="19" t="s">
        <v>979</v>
      </c>
      <c r="G38" s="21" t="s">
        <v>948</v>
      </c>
      <c r="H38" s="21" t="s">
        <v>1241</v>
      </c>
      <c r="I38" s="19"/>
      <c r="J38" s="19"/>
      <c r="K38" s="19"/>
      <c r="L38" s="19"/>
      <c r="M38" s="19"/>
      <c r="N38" s="19"/>
      <c r="O38" s="19"/>
      <c r="P38" s="19"/>
      <c r="Q38" s="19"/>
      <c r="R38" s="19"/>
      <c r="S38" s="19"/>
      <c r="T38" s="19"/>
      <c r="U38" s="19"/>
      <c r="V38" s="19"/>
      <c r="W38" s="19" t="s">
        <v>430</v>
      </c>
    </row>
    <row r="39" spans="2:23" ht="98" customHeight="1" x14ac:dyDescent="0.2">
      <c r="B39" s="39" t="s">
        <v>19</v>
      </c>
      <c r="C39" s="19" t="s">
        <v>11</v>
      </c>
      <c r="D39" s="19" t="s">
        <v>33</v>
      </c>
      <c r="E39" s="19" t="s">
        <v>1209</v>
      </c>
      <c r="F39" s="19" t="s">
        <v>986</v>
      </c>
      <c r="G39" s="21" t="s">
        <v>44</v>
      </c>
      <c r="H39" s="21"/>
      <c r="I39" s="19"/>
      <c r="J39" s="19"/>
      <c r="K39" s="19"/>
      <c r="L39" s="19"/>
      <c r="M39" s="19"/>
      <c r="N39" s="19"/>
      <c r="O39" s="19"/>
      <c r="P39" s="19"/>
      <c r="Q39" s="19"/>
      <c r="R39" s="19"/>
      <c r="S39" s="19"/>
      <c r="T39" s="19"/>
      <c r="U39" s="19"/>
      <c r="V39" s="19"/>
      <c r="W39" s="19" t="s">
        <v>430</v>
      </c>
    </row>
    <row r="40" spans="2:23" ht="90" customHeight="1" x14ac:dyDescent="0.2">
      <c r="B40" s="39" t="s">
        <v>19</v>
      </c>
      <c r="C40" s="19" t="s">
        <v>11</v>
      </c>
      <c r="D40" s="19" t="s">
        <v>34</v>
      </c>
      <c r="E40" s="19" t="s">
        <v>1206</v>
      </c>
      <c r="F40" s="19" t="s">
        <v>987</v>
      </c>
      <c r="G40" s="21" t="s">
        <v>45</v>
      </c>
      <c r="H40" s="21" t="s">
        <v>1242</v>
      </c>
      <c r="I40" s="19" t="s">
        <v>430</v>
      </c>
      <c r="J40" s="19"/>
      <c r="K40" s="19"/>
      <c r="L40" s="19"/>
      <c r="M40" s="19"/>
      <c r="N40" s="19" t="s">
        <v>430</v>
      </c>
      <c r="O40" s="19" t="s">
        <v>430</v>
      </c>
      <c r="P40" s="19" t="s">
        <v>430</v>
      </c>
      <c r="Q40" s="19" t="s">
        <v>430</v>
      </c>
      <c r="R40" s="19"/>
      <c r="S40" s="19"/>
      <c r="T40" s="19"/>
      <c r="U40" s="19"/>
      <c r="V40" s="19"/>
      <c r="W40" s="19" t="s">
        <v>430</v>
      </c>
    </row>
    <row r="41" spans="2:23" ht="158" customHeight="1" x14ac:dyDescent="0.2">
      <c r="B41" s="39" t="s">
        <v>970</v>
      </c>
      <c r="C41" s="19" t="s">
        <v>11</v>
      </c>
      <c r="D41" s="19" t="s">
        <v>35</v>
      </c>
      <c r="E41" s="19" t="s">
        <v>1206</v>
      </c>
      <c r="F41" s="19" t="s">
        <v>988</v>
      </c>
      <c r="G41" s="21" t="s">
        <v>46</v>
      </c>
      <c r="H41" s="21" t="s">
        <v>1243</v>
      </c>
      <c r="I41" s="19" t="s">
        <v>430</v>
      </c>
      <c r="J41" s="19"/>
      <c r="K41" s="19"/>
      <c r="L41" s="19"/>
      <c r="M41" s="19"/>
      <c r="N41" s="19" t="s">
        <v>430</v>
      </c>
      <c r="O41" s="19" t="s">
        <v>430</v>
      </c>
      <c r="P41" s="19" t="s">
        <v>430</v>
      </c>
      <c r="Q41" s="19" t="s">
        <v>430</v>
      </c>
      <c r="R41" s="19"/>
      <c r="S41" s="19"/>
      <c r="T41" s="19"/>
      <c r="U41" s="19"/>
      <c r="V41" s="19"/>
      <c r="W41" s="19" t="s">
        <v>430</v>
      </c>
    </row>
    <row r="42" spans="2:23" ht="145" customHeight="1" x14ac:dyDescent="0.2">
      <c r="B42" s="39" t="s">
        <v>20</v>
      </c>
      <c r="C42" s="19" t="s">
        <v>12</v>
      </c>
      <c r="D42" s="19" t="s">
        <v>32</v>
      </c>
      <c r="E42" s="19" t="s">
        <v>1210</v>
      </c>
      <c r="F42" s="19" t="s">
        <v>1019</v>
      </c>
      <c r="G42" s="21" t="s">
        <v>47</v>
      </c>
      <c r="H42" s="21"/>
      <c r="I42" s="19" t="s">
        <v>430</v>
      </c>
      <c r="J42" s="19"/>
      <c r="K42" s="19"/>
      <c r="L42" s="19"/>
      <c r="M42" s="19"/>
      <c r="N42" s="19" t="s">
        <v>430</v>
      </c>
      <c r="O42" s="19" t="s">
        <v>430</v>
      </c>
      <c r="P42" s="19" t="s">
        <v>430</v>
      </c>
      <c r="Q42" s="19"/>
      <c r="R42" s="19"/>
      <c r="S42" s="19"/>
      <c r="T42" s="19"/>
      <c r="U42" s="19"/>
      <c r="V42" s="19"/>
      <c r="W42" s="19"/>
    </row>
    <row r="43" spans="2:23" ht="155" customHeight="1" x14ac:dyDescent="0.2">
      <c r="B43" s="39" t="s">
        <v>20</v>
      </c>
      <c r="C43" s="19" t="s">
        <v>12</v>
      </c>
      <c r="D43" s="19" t="s">
        <v>937</v>
      </c>
      <c r="E43" s="19" t="s">
        <v>1210</v>
      </c>
      <c r="F43" s="19" t="s">
        <v>1020</v>
      </c>
      <c r="G43" s="21" t="s">
        <v>47</v>
      </c>
      <c r="H43" s="21" t="s">
        <v>1244</v>
      </c>
      <c r="I43" s="19" t="s">
        <v>430</v>
      </c>
      <c r="J43" s="19"/>
      <c r="K43" s="19"/>
      <c r="L43" s="19"/>
      <c r="M43" s="19"/>
      <c r="N43" s="19" t="s">
        <v>430</v>
      </c>
      <c r="O43" s="19" t="s">
        <v>430</v>
      </c>
      <c r="P43" s="19" t="s">
        <v>430</v>
      </c>
      <c r="Q43" s="19" t="s">
        <v>430</v>
      </c>
      <c r="R43" s="19"/>
      <c r="S43" s="19"/>
      <c r="T43" s="19"/>
      <c r="U43" s="19"/>
      <c r="V43" s="19"/>
      <c r="W43" s="19"/>
    </row>
    <row r="44" spans="2:23" ht="112" customHeight="1" x14ac:dyDescent="0.2">
      <c r="B44" s="39" t="s">
        <v>20</v>
      </c>
      <c r="C44" s="19" t="s">
        <v>12</v>
      </c>
      <c r="D44" s="19" t="s">
        <v>33</v>
      </c>
      <c r="E44" s="19" t="s">
        <v>1030</v>
      </c>
      <c r="F44" s="19" t="s">
        <v>48</v>
      </c>
      <c r="G44" s="21" t="s">
        <v>49</v>
      </c>
      <c r="H44" s="21"/>
      <c r="I44" s="19"/>
      <c r="J44" s="19"/>
      <c r="K44" s="19"/>
      <c r="L44" s="19"/>
      <c r="M44" s="19"/>
      <c r="N44" s="19" t="s">
        <v>430</v>
      </c>
      <c r="O44" s="19"/>
      <c r="P44" s="19" t="s">
        <v>430</v>
      </c>
      <c r="Q44" s="19"/>
      <c r="R44" s="19"/>
      <c r="S44" s="19" t="s">
        <v>430</v>
      </c>
      <c r="T44" s="19" t="s">
        <v>430</v>
      </c>
      <c r="U44" s="19"/>
      <c r="V44" s="19"/>
      <c r="W44" s="19"/>
    </row>
    <row r="45" spans="2:23" ht="108" customHeight="1" x14ac:dyDescent="0.2">
      <c r="B45" s="39" t="s">
        <v>20</v>
      </c>
      <c r="C45" s="19" t="s">
        <v>12</v>
      </c>
      <c r="D45" s="19" t="s">
        <v>940</v>
      </c>
      <c r="E45" s="19" t="s">
        <v>1030</v>
      </c>
      <c r="F45" s="19" t="s">
        <v>51</v>
      </c>
      <c r="G45" s="21" t="s">
        <v>50</v>
      </c>
      <c r="H45" s="21"/>
      <c r="I45" s="19" t="s">
        <v>430</v>
      </c>
      <c r="J45" s="19" t="s">
        <v>430</v>
      </c>
      <c r="K45" s="19" t="s">
        <v>430</v>
      </c>
      <c r="L45" s="19"/>
      <c r="M45" s="19"/>
      <c r="N45" s="19" t="s">
        <v>430</v>
      </c>
      <c r="O45" s="19"/>
      <c r="P45" s="19" t="s">
        <v>430</v>
      </c>
      <c r="Q45" s="19"/>
      <c r="R45" s="19"/>
      <c r="S45" s="19" t="s">
        <v>430</v>
      </c>
      <c r="T45" s="19" t="s">
        <v>430</v>
      </c>
      <c r="U45" s="19"/>
      <c r="V45" s="19"/>
      <c r="W45" s="19"/>
    </row>
    <row r="46" spans="2:23" ht="92" customHeight="1" x14ac:dyDescent="0.2">
      <c r="B46" s="39" t="s">
        <v>20</v>
      </c>
      <c r="C46" s="19" t="s">
        <v>12</v>
      </c>
      <c r="D46" s="19" t="s">
        <v>990</v>
      </c>
      <c r="E46" s="19" t="s">
        <v>1030</v>
      </c>
      <c r="F46" s="19" t="s">
        <v>1022</v>
      </c>
      <c r="G46" s="21" t="s">
        <v>50</v>
      </c>
      <c r="H46" s="21"/>
      <c r="I46" s="19" t="s">
        <v>430</v>
      </c>
      <c r="J46" s="19" t="s">
        <v>430</v>
      </c>
      <c r="K46" s="19" t="s">
        <v>430</v>
      </c>
      <c r="L46" s="19"/>
      <c r="M46" s="19"/>
      <c r="N46" s="19" t="s">
        <v>430</v>
      </c>
      <c r="O46" s="19"/>
      <c r="P46" s="19" t="s">
        <v>430</v>
      </c>
      <c r="Q46" s="19"/>
      <c r="R46" s="19"/>
      <c r="S46" s="19" t="s">
        <v>430</v>
      </c>
      <c r="T46" s="19" t="s">
        <v>430</v>
      </c>
      <c r="U46" s="19"/>
      <c r="V46" s="19"/>
      <c r="W46" s="19"/>
    </row>
    <row r="47" spans="2:23" ht="97" customHeight="1" x14ac:dyDescent="0.2">
      <c r="B47" s="39" t="s">
        <v>20</v>
      </c>
      <c r="C47" s="19" t="s">
        <v>12</v>
      </c>
      <c r="D47" s="19" t="s">
        <v>991</v>
      </c>
      <c r="E47" s="19" t="s">
        <v>1030</v>
      </c>
      <c r="F47" s="19" t="s">
        <v>1023</v>
      </c>
      <c r="G47" s="21" t="s">
        <v>50</v>
      </c>
      <c r="H47" s="21"/>
      <c r="I47" s="19" t="s">
        <v>430</v>
      </c>
      <c r="J47" s="19" t="s">
        <v>430</v>
      </c>
      <c r="K47" s="19" t="s">
        <v>430</v>
      </c>
      <c r="L47" s="19"/>
      <c r="M47" s="19"/>
      <c r="N47" s="19" t="s">
        <v>430</v>
      </c>
      <c r="O47" s="19"/>
      <c r="P47" s="19" t="s">
        <v>430</v>
      </c>
      <c r="Q47" s="19"/>
      <c r="R47" s="19"/>
      <c r="S47" s="19" t="s">
        <v>430</v>
      </c>
      <c r="T47" s="19" t="s">
        <v>430</v>
      </c>
      <c r="U47" s="19"/>
      <c r="V47" s="19"/>
      <c r="W47" s="19"/>
    </row>
    <row r="48" spans="2:23" ht="92" customHeight="1" x14ac:dyDescent="0.2">
      <c r="B48" s="39" t="s">
        <v>20</v>
      </c>
      <c r="C48" s="19" t="s">
        <v>12</v>
      </c>
      <c r="D48" s="19" t="s">
        <v>992</v>
      </c>
      <c r="E48" s="19" t="s">
        <v>1030</v>
      </c>
      <c r="F48" s="19" t="s">
        <v>1024</v>
      </c>
      <c r="G48" s="21" t="s">
        <v>50</v>
      </c>
      <c r="H48" s="21"/>
      <c r="I48" s="19" t="s">
        <v>430</v>
      </c>
      <c r="J48" s="19" t="s">
        <v>430</v>
      </c>
      <c r="K48" s="19" t="s">
        <v>430</v>
      </c>
      <c r="L48" s="19"/>
      <c r="M48" s="19"/>
      <c r="N48" s="19" t="s">
        <v>430</v>
      </c>
      <c r="O48" s="19"/>
      <c r="P48" s="19" t="s">
        <v>430</v>
      </c>
      <c r="Q48" s="19"/>
      <c r="R48" s="19"/>
      <c r="S48" s="19" t="s">
        <v>430</v>
      </c>
      <c r="T48" s="19" t="s">
        <v>430</v>
      </c>
      <c r="U48" s="19"/>
      <c r="V48" s="19"/>
      <c r="W48" s="19"/>
    </row>
    <row r="49" spans="2:23" ht="96" customHeight="1" x14ac:dyDescent="0.2">
      <c r="B49" s="39" t="s">
        <v>20</v>
      </c>
      <c r="C49" s="19" t="s">
        <v>12</v>
      </c>
      <c r="D49" s="19" t="s">
        <v>993</v>
      </c>
      <c r="E49" s="19" t="s">
        <v>1030</v>
      </c>
      <c r="F49" s="19" t="s">
        <v>1025</v>
      </c>
      <c r="G49" s="21" t="s">
        <v>50</v>
      </c>
      <c r="H49" s="21"/>
      <c r="I49" s="19" t="s">
        <v>430</v>
      </c>
      <c r="J49" s="19" t="s">
        <v>430</v>
      </c>
      <c r="K49" s="19" t="s">
        <v>430</v>
      </c>
      <c r="L49" s="19"/>
      <c r="M49" s="19"/>
      <c r="N49" s="19" t="s">
        <v>430</v>
      </c>
      <c r="O49" s="19"/>
      <c r="P49" s="19" t="s">
        <v>430</v>
      </c>
      <c r="Q49" s="19"/>
      <c r="R49" s="19"/>
      <c r="S49" s="19" t="s">
        <v>430</v>
      </c>
      <c r="T49" s="19" t="s">
        <v>430</v>
      </c>
      <c r="U49" s="19"/>
      <c r="V49" s="19"/>
      <c r="W49" s="19"/>
    </row>
    <row r="50" spans="2:23" ht="85" x14ac:dyDescent="0.2">
      <c r="B50" s="39" t="s">
        <v>20</v>
      </c>
      <c r="C50" s="19" t="s">
        <v>12</v>
      </c>
      <c r="D50" s="19" t="s">
        <v>994</v>
      </c>
      <c r="E50" s="19" t="s">
        <v>1030</v>
      </c>
      <c r="F50" s="19" t="s">
        <v>1026</v>
      </c>
      <c r="G50" s="21" t="s">
        <v>50</v>
      </c>
      <c r="H50" s="21"/>
      <c r="I50" s="19" t="s">
        <v>430</v>
      </c>
      <c r="J50" s="19" t="s">
        <v>430</v>
      </c>
      <c r="K50" s="19" t="s">
        <v>430</v>
      </c>
      <c r="L50" s="19"/>
      <c r="M50" s="19"/>
      <c r="N50" s="19" t="s">
        <v>430</v>
      </c>
      <c r="O50" s="19"/>
      <c r="P50" s="19" t="s">
        <v>430</v>
      </c>
      <c r="Q50" s="19"/>
      <c r="R50" s="19"/>
      <c r="S50" s="19" t="s">
        <v>430</v>
      </c>
      <c r="T50" s="19" t="s">
        <v>430</v>
      </c>
      <c r="U50" s="19"/>
      <c r="V50" s="19"/>
      <c r="W50" s="19"/>
    </row>
    <row r="51" spans="2:23" ht="85" x14ac:dyDescent="0.2">
      <c r="B51" s="39" t="s">
        <v>20</v>
      </c>
      <c r="C51" s="19" t="s">
        <v>12</v>
      </c>
      <c r="D51" s="19" t="s">
        <v>995</v>
      </c>
      <c r="E51" s="19" t="s">
        <v>1030</v>
      </c>
      <c r="F51" s="19" t="s">
        <v>1027</v>
      </c>
      <c r="G51" s="21" t="s">
        <v>50</v>
      </c>
      <c r="H51" s="21"/>
      <c r="I51" s="19" t="s">
        <v>430</v>
      </c>
      <c r="J51" s="19" t="s">
        <v>430</v>
      </c>
      <c r="K51" s="19" t="s">
        <v>430</v>
      </c>
      <c r="L51" s="19"/>
      <c r="M51" s="19"/>
      <c r="N51" s="19" t="s">
        <v>430</v>
      </c>
      <c r="O51" s="19"/>
      <c r="P51" s="19" t="s">
        <v>430</v>
      </c>
      <c r="Q51" s="19"/>
      <c r="R51" s="19"/>
      <c r="S51" s="19" t="s">
        <v>430</v>
      </c>
      <c r="T51" s="19" t="s">
        <v>430</v>
      </c>
      <c r="U51" s="19"/>
      <c r="V51" s="19"/>
      <c r="W51" s="19"/>
    </row>
    <row r="52" spans="2:23" ht="85" x14ac:dyDescent="0.2">
      <c r="B52" s="39" t="s">
        <v>20</v>
      </c>
      <c r="C52" s="19" t="s">
        <v>12</v>
      </c>
      <c r="D52" s="19" t="s">
        <v>996</v>
      </c>
      <c r="E52" s="19" t="s">
        <v>1030</v>
      </c>
      <c r="F52" s="19" t="s">
        <v>1021</v>
      </c>
      <c r="G52" s="21" t="s">
        <v>50</v>
      </c>
      <c r="H52" s="21"/>
      <c r="I52" s="19" t="s">
        <v>430</v>
      </c>
      <c r="J52" s="19" t="s">
        <v>430</v>
      </c>
      <c r="K52" s="19" t="s">
        <v>430</v>
      </c>
      <c r="L52" s="19"/>
      <c r="M52" s="19"/>
      <c r="N52" s="19" t="s">
        <v>430</v>
      </c>
      <c r="O52" s="19"/>
      <c r="P52" s="19" t="s">
        <v>430</v>
      </c>
      <c r="Q52" s="19"/>
      <c r="R52" s="19"/>
      <c r="S52" s="19" t="s">
        <v>430</v>
      </c>
      <c r="T52" s="19" t="s">
        <v>430</v>
      </c>
      <c r="U52" s="19"/>
      <c r="V52" s="19"/>
      <c r="W52" s="19"/>
    </row>
    <row r="53" spans="2:23" ht="85" x14ac:dyDescent="0.2">
      <c r="B53" s="39" t="s">
        <v>20</v>
      </c>
      <c r="C53" s="19" t="s">
        <v>12</v>
      </c>
      <c r="D53" s="19" t="s">
        <v>997</v>
      </c>
      <c r="E53" s="19" t="s">
        <v>1030</v>
      </c>
      <c r="F53" s="19" t="s">
        <v>1028</v>
      </c>
      <c r="G53" s="21" t="s">
        <v>50</v>
      </c>
      <c r="H53" s="21"/>
      <c r="I53" s="19" t="s">
        <v>430</v>
      </c>
      <c r="J53" s="19" t="s">
        <v>430</v>
      </c>
      <c r="K53" s="19" t="s">
        <v>430</v>
      </c>
      <c r="L53" s="19"/>
      <c r="M53" s="19"/>
      <c r="N53" s="19" t="s">
        <v>430</v>
      </c>
      <c r="O53" s="19"/>
      <c r="P53" s="19" t="s">
        <v>430</v>
      </c>
      <c r="Q53" s="19"/>
      <c r="R53" s="19"/>
      <c r="S53" s="19" t="s">
        <v>430</v>
      </c>
      <c r="T53" s="19" t="s">
        <v>430</v>
      </c>
      <c r="U53" s="19"/>
      <c r="V53" s="19"/>
      <c r="W53" s="19"/>
    </row>
    <row r="54" spans="2:23" ht="85" x14ac:dyDescent="0.2">
      <c r="B54" s="39" t="s">
        <v>20</v>
      </c>
      <c r="C54" s="19" t="s">
        <v>12</v>
      </c>
      <c r="D54" s="19" t="s">
        <v>998</v>
      </c>
      <c r="E54" s="19" t="s">
        <v>1030</v>
      </c>
      <c r="F54" s="19" t="s">
        <v>1029</v>
      </c>
      <c r="G54" s="21" t="s">
        <v>50</v>
      </c>
      <c r="H54" s="21"/>
      <c r="I54" s="19" t="s">
        <v>430</v>
      </c>
      <c r="J54" s="19" t="s">
        <v>430</v>
      </c>
      <c r="K54" s="19" t="s">
        <v>430</v>
      </c>
      <c r="L54" s="19"/>
      <c r="M54" s="19"/>
      <c r="N54" s="19" t="s">
        <v>430</v>
      </c>
      <c r="O54" s="19"/>
      <c r="P54" s="19" t="s">
        <v>430</v>
      </c>
      <c r="Q54" s="19"/>
      <c r="R54" s="19"/>
      <c r="S54" s="19" t="s">
        <v>430</v>
      </c>
      <c r="T54" s="19" t="s">
        <v>430</v>
      </c>
      <c r="U54" s="19"/>
      <c r="V54" s="19"/>
      <c r="W54" s="19"/>
    </row>
    <row r="55" spans="2:23" ht="85" x14ac:dyDescent="0.2">
      <c r="B55" s="39" t="s">
        <v>20</v>
      </c>
      <c r="C55" s="19" t="s">
        <v>12</v>
      </c>
      <c r="D55" s="19" t="s">
        <v>941</v>
      </c>
      <c r="E55" s="19" t="s">
        <v>1030</v>
      </c>
      <c r="F55" s="19" t="s">
        <v>52</v>
      </c>
      <c r="G55" s="21" t="s">
        <v>53</v>
      </c>
      <c r="H55" s="21" t="s">
        <v>1245</v>
      </c>
      <c r="I55" s="19" t="s">
        <v>430</v>
      </c>
      <c r="J55" s="19" t="s">
        <v>430</v>
      </c>
      <c r="K55" s="19" t="s">
        <v>430</v>
      </c>
      <c r="L55" s="19"/>
      <c r="M55" s="19"/>
      <c r="N55" s="19" t="s">
        <v>430</v>
      </c>
      <c r="O55" s="19"/>
      <c r="P55" s="19" t="s">
        <v>430</v>
      </c>
      <c r="Q55" s="19"/>
      <c r="R55" s="19"/>
      <c r="S55" s="19" t="s">
        <v>430</v>
      </c>
      <c r="T55" s="19" t="s">
        <v>430</v>
      </c>
      <c r="U55" s="19"/>
      <c r="V55" s="19"/>
      <c r="W55" s="19"/>
    </row>
    <row r="56" spans="2:23" ht="85" x14ac:dyDescent="0.2">
      <c r="B56" s="39" t="s">
        <v>20</v>
      </c>
      <c r="C56" s="19" t="s">
        <v>12</v>
      </c>
      <c r="D56" s="19" t="s">
        <v>999</v>
      </c>
      <c r="E56" s="19" t="s">
        <v>1030</v>
      </c>
      <c r="F56" s="19" t="s">
        <v>1031</v>
      </c>
      <c r="G56" s="21" t="s">
        <v>54</v>
      </c>
      <c r="H56" s="21" t="s">
        <v>1241</v>
      </c>
      <c r="I56" s="19" t="s">
        <v>430</v>
      </c>
      <c r="J56" s="19" t="s">
        <v>430</v>
      </c>
      <c r="K56" s="19" t="s">
        <v>430</v>
      </c>
      <c r="L56" s="19"/>
      <c r="M56" s="19"/>
      <c r="N56" s="19" t="s">
        <v>430</v>
      </c>
      <c r="O56" s="19"/>
      <c r="P56" s="19" t="s">
        <v>430</v>
      </c>
      <c r="Q56" s="19"/>
      <c r="R56" s="19"/>
      <c r="S56" s="19" t="s">
        <v>430</v>
      </c>
      <c r="T56" s="19" t="s">
        <v>430</v>
      </c>
      <c r="U56" s="19"/>
      <c r="V56" s="19"/>
      <c r="W56" s="19"/>
    </row>
    <row r="57" spans="2:23" ht="85" x14ac:dyDescent="0.2">
      <c r="B57" s="39" t="s">
        <v>20</v>
      </c>
      <c r="C57" s="19" t="s">
        <v>12</v>
      </c>
      <c r="D57" s="19" t="s">
        <v>34</v>
      </c>
      <c r="E57" s="19" t="s">
        <v>1030</v>
      </c>
      <c r="F57" s="19" t="s">
        <v>55</v>
      </c>
      <c r="G57" s="21" t="s">
        <v>56</v>
      </c>
      <c r="H57" s="21"/>
      <c r="I57" s="19" t="s">
        <v>430</v>
      </c>
      <c r="J57" s="19" t="s">
        <v>430</v>
      </c>
      <c r="K57" s="19" t="s">
        <v>430</v>
      </c>
      <c r="L57" s="19"/>
      <c r="M57" s="19"/>
      <c r="N57" s="19" t="s">
        <v>430</v>
      </c>
      <c r="O57" s="19"/>
      <c r="P57" s="19" t="s">
        <v>430</v>
      </c>
      <c r="Q57" s="19"/>
      <c r="R57" s="19"/>
      <c r="S57" s="19" t="s">
        <v>430</v>
      </c>
      <c r="T57" s="19" t="s">
        <v>430</v>
      </c>
      <c r="U57" s="19"/>
      <c r="V57" s="19"/>
      <c r="W57" s="19"/>
    </row>
    <row r="58" spans="2:23" ht="85" x14ac:dyDescent="0.2">
      <c r="B58" s="39" t="s">
        <v>20</v>
      </c>
      <c r="C58" s="19" t="s">
        <v>12</v>
      </c>
      <c r="D58" s="19" t="s">
        <v>1000</v>
      </c>
      <c r="E58" s="19" t="s">
        <v>1030</v>
      </c>
      <c r="F58" s="19" t="s">
        <v>57</v>
      </c>
      <c r="G58" s="21" t="s">
        <v>58</v>
      </c>
      <c r="H58" s="21"/>
      <c r="I58" s="19" t="s">
        <v>430</v>
      </c>
      <c r="J58" s="19" t="s">
        <v>430</v>
      </c>
      <c r="K58" s="19" t="s">
        <v>430</v>
      </c>
      <c r="L58" s="19"/>
      <c r="M58" s="19"/>
      <c r="N58" s="19" t="s">
        <v>430</v>
      </c>
      <c r="O58" s="19"/>
      <c r="P58" s="19" t="s">
        <v>430</v>
      </c>
      <c r="Q58" s="19"/>
      <c r="R58" s="19"/>
      <c r="S58" s="19" t="s">
        <v>430</v>
      </c>
      <c r="T58" s="19" t="s">
        <v>430</v>
      </c>
      <c r="U58" s="19"/>
      <c r="V58" s="19"/>
      <c r="W58" s="19"/>
    </row>
    <row r="59" spans="2:23" ht="120" customHeight="1" x14ac:dyDescent="0.2">
      <c r="B59" s="39" t="s">
        <v>20</v>
      </c>
      <c r="C59" s="19" t="s">
        <v>12</v>
      </c>
      <c r="D59" s="19" t="s">
        <v>1001</v>
      </c>
      <c r="E59" s="19" t="s">
        <v>1030</v>
      </c>
      <c r="F59" s="19" t="s">
        <v>1032</v>
      </c>
      <c r="G59" s="21" t="s">
        <v>59</v>
      </c>
      <c r="H59" s="21"/>
      <c r="I59" s="19" t="s">
        <v>430</v>
      </c>
      <c r="J59" s="19" t="s">
        <v>430</v>
      </c>
      <c r="K59" s="19" t="s">
        <v>430</v>
      </c>
      <c r="L59" s="19"/>
      <c r="M59" s="19"/>
      <c r="N59" s="19" t="s">
        <v>430</v>
      </c>
      <c r="O59" s="19"/>
      <c r="P59" s="19" t="s">
        <v>430</v>
      </c>
      <c r="Q59" s="19"/>
      <c r="R59" s="19"/>
      <c r="S59" s="19" t="s">
        <v>430</v>
      </c>
      <c r="T59" s="19" t="s">
        <v>430</v>
      </c>
      <c r="U59" s="19"/>
      <c r="V59" s="19"/>
      <c r="W59" s="19"/>
    </row>
    <row r="60" spans="2:23" ht="85" x14ac:dyDescent="0.2">
      <c r="B60" s="39" t="s">
        <v>20</v>
      </c>
      <c r="C60" s="19" t="s">
        <v>12</v>
      </c>
      <c r="D60" s="19" t="s">
        <v>1002</v>
      </c>
      <c r="E60" s="19" t="s">
        <v>1030</v>
      </c>
      <c r="F60" s="19" t="s">
        <v>1034</v>
      </c>
      <c r="G60" s="21" t="s">
        <v>59</v>
      </c>
      <c r="H60" s="21"/>
      <c r="I60" s="19" t="s">
        <v>430</v>
      </c>
      <c r="J60" s="19" t="s">
        <v>430</v>
      </c>
      <c r="K60" s="19" t="s">
        <v>430</v>
      </c>
      <c r="L60" s="19"/>
      <c r="M60" s="19"/>
      <c r="N60" s="19" t="s">
        <v>430</v>
      </c>
      <c r="O60" s="19"/>
      <c r="P60" s="19" t="s">
        <v>430</v>
      </c>
      <c r="Q60" s="19"/>
      <c r="R60" s="19"/>
      <c r="S60" s="19" t="s">
        <v>430</v>
      </c>
      <c r="T60" s="19" t="s">
        <v>430</v>
      </c>
      <c r="U60" s="19"/>
      <c r="V60" s="19"/>
      <c r="W60" s="19"/>
    </row>
    <row r="61" spans="2:23" ht="85" x14ac:dyDescent="0.2">
      <c r="B61" s="39" t="s">
        <v>20</v>
      </c>
      <c r="C61" s="19" t="s">
        <v>12</v>
      </c>
      <c r="D61" s="19" t="s">
        <v>1003</v>
      </c>
      <c r="E61" s="19" t="s">
        <v>1030</v>
      </c>
      <c r="F61" s="19" t="s">
        <v>1033</v>
      </c>
      <c r="G61" s="21" t="s">
        <v>59</v>
      </c>
      <c r="H61" s="21"/>
      <c r="I61" s="19" t="s">
        <v>430</v>
      </c>
      <c r="J61" s="19" t="s">
        <v>430</v>
      </c>
      <c r="K61" s="19" t="s">
        <v>430</v>
      </c>
      <c r="L61" s="19"/>
      <c r="M61" s="19"/>
      <c r="N61" s="19" t="s">
        <v>430</v>
      </c>
      <c r="O61" s="19"/>
      <c r="P61" s="19" t="s">
        <v>430</v>
      </c>
      <c r="Q61" s="19"/>
      <c r="R61" s="19"/>
      <c r="S61" s="19" t="s">
        <v>430</v>
      </c>
      <c r="T61" s="19" t="s">
        <v>430</v>
      </c>
      <c r="U61" s="19"/>
      <c r="V61" s="19"/>
      <c r="W61" s="19"/>
    </row>
    <row r="62" spans="2:23" ht="96" customHeight="1" x14ac:dyDescent="0.2">
      <c r="B62" s="39" t="s">
        <v>20</v>
      </c>
      <c r="C62" s="19" t="s">
        <v>12</v>
      </c>
      <c r="D62" s="19" t="s">
        <v>1004</v>
      </c>
      <c r="E62" s="19" t="s">
        <v>1030</v>
      </c>
      <c r="F62" s="19" t="s">
        <v>60</v>
      </c>
      <c r="G62" s="21" t="s">
        <v>61</v>
      </c>
      <c r="H62" s="21"/>
      <c r="I62" s="19" t="s">
        <v>430</v>
      </c>
      <c r="J62" s="19" t="s">
        <v>430</v>
      </c>
      <c r="K62" s="19" t="s">
        <v>430</v>
      </c>
      <c r="L62" s="19"/>
      <c r="M62" s="19"/>
      <c r="N62" s="19" t="s">
        <v>430</v>
      </c>
      <c r="O62" s="19"/>
      <c r="P62" s="19" t="s">
        <v>430</v>
      </c>
      <c r="Q62" s="19"/>
      <c r="R62" s="19"/>
      <c r="S62" s="19" t="s">
        <v>430</v>
      </c>
      <c r="T62" s="19" t="s">
        <v>430</v>
      </c>
      <c r="U62" s="19"/>
      <c r="V62" s="19"/>
      <c r="W62" s="19"/>
    </row>
    <row r="63" spans="2:23" ht="102" customHeight="1" x14ac:dyDescent="0.2">
      <c r="B63" s="39" t="s">
        <v>20</v>
      </c>
      <c r="C63" s="19" t="s">
        <v>12</v>
      </c>
      <c r="D63" s="19" t="s">
        <v>1005</v>
      </c>
      <c r="E63" s="19" t="s">
        <v>1030</v>
      </c>
      <c r="F63" s="19" t="s">
        <v>62</v>
      </c>
      <c r="G63" s="21" t="s">
        <v>63</v>
      </c>
      <c r="H63" s="21"/>
      <c r="I63" s="19" t="s">
        <v>430</v>
      </c>
      <c r="J63" s="19" t="s">
        <v>430</v>
      </c>
      <c r="K63" s="19" t="s">
        <v>430</v>
      </c>
      <c r="L63" s="19"/>
      <c r="M63" s="19"/>
      <c r="N63" s="19" t="s">
        <v>430</v>
      </c>
      <c r="O63" s="19"/>
      <c r="P63" s="19" t="s">
        <v>430</v>
      </c>
      <c r="Q63" s="19"/>
      <c r="R63" s="19"/>
      <c r="S63" s="19" t="s">
        <v>430</v>
      </c>
      <c r="T63" s="19" t="s">
        <v>430</v>
      </c>
      <c r="U63" s="19"/>
      <c r="V63" s="19"/>
      <c r="W63" s="19"/>
    </row>
    <row r="64" spans="2:23" ht="112" customHeight="1" x14ac:dyDescent="0.2">
      <c r="B64" s="39" t="s">
        <v>20</v>
      </c>
      <c r="C64" s="19" t="s">
        <v>12</v>
      </c>
      <c r="D64" s="19" t="s">
        <v>1006</v>
      </c>
      <c r="E64" s="19" t="s">
        <v>1030</v>
      </c>
      <c r="F64" s="19" t="s">
        <v>64</v>
      </c>
      <c r="G64" s="21" t="s">
        <v>65</v>
      </c>
      <c r="H64" s="21"/>
      <c r="I64" s="19" t="s">
        <v>430</v>
      </c>
      <c r="J64" s="19" t="s">
        <v>430</v>
      </c>
      <c r="K64" s="19" t="s">
        <v>430</v>
      </c>
      <c r="L64" s="19"/>
      <c r="M64" s="19"/>
      <c r="N64" s="19" t="s">
        <v>430</v>
      </c>
      <c r="O64" s="19"/>
      <c r="P64" s="19" t="s">
        <v>430</v>
      </c>
      <c r="Q64" s="19"/>
      <c r="R64" s="19"/>
      <c r="S64" s="19" t="s">
        <v>430</v>
      </c>
      <c r="T64" s="19" t="s">
        <v>430</v>
      </c>
      <c r="U64" s="19"/>
      <c r="V64" s="19"/>
      <c r="W64" s="19"/>
    </row>
    <row r="65" spans="2:23" ht="98" customHeight="1" x14ac:dyDescent="0.2">
      <c r="B65" s="39" t="s">
        <v>20</v>
      </c>
      <c r="C65" s="19" t="s">
        <v>12</v>
      </c>
      <c r="D65" s="19" t="s">
        <v>35</v>
      </c>
      <c r="E65" s="19" t="s">
        <v>1030</v>
      </c>
      <c r="F65" s="19" t="s">
        <v>66</v>
      </c>
      <c r="G65" s="21" t="s">
        <v>67</v>
      </c>
      <c r="H65" s="21"/>
      <c r="I65" s="19" t="s">
        <v>430</v>
      </c>
      <c r="J65" s="19" t="s">
        <v>430</v>
      </c>
      <c r="K65" s="19" t="s">
        <v>430</v>
      </c>
      <c r="L65" s="19"/>
      <c r="M65" s="19"/>
      <c r="N65" s="19" t="s">
        <v>430</v>
      </c>
      <c r="O65" s="19"/>
      <c r="P65" s="19" t="s">
        <v>430</v>
      </c>
      <c r="Q65" s="19"/>
      <c r="R65" s="19"/>
      <c r="S65" s="19" t="s">
        <v>430</v>
      </c>
      <c r="T65" s="19" t="s">
        <v>430</v>
      </c>
      <c r="U65" s="19"/>
      <c r="V65" s="19"/>
      <c r="W65" s="19"/>
    </row>
    <row r="66" spans="2:23" ht="114" customHeight="1" x14ac:dyDescent="0.2">
      <c r="B66" s="39" t="s">
        <v>20</v>
      </c>
      <c r="C66" s="19" t="s">
        <v>12</v>
      </c>
      <c r="D66" s="19" t="s">
        <v>1007</v>
      </c>
      <c r="E66" s="19" t="s">
        <v>1030</v>
      </c>
      <c r="F66" s="19" t="s">
        <v>68</v>
      </c>
      <c r="G66" s="21" t="s">
        <v>69</v>
      </c>
      <c r="H66" s="21"/>
      <c r="I66" s="19" t="s">
        <v>430</v>
      </c>
      <c r="J66" s="19" t="s">
        <v>430</v>
      </c>
      <c r="K66" s="19" t="s">
        <v>430</v>
      </c>
      <c r="L66" s="19"/>
      <c r="M66" s="19"/>
      <c r="N66" s="19" t="s">
        <v>430</v>
      </c>
      <c r="O66" s="19"/>
      <c r="P66" s="19" t="s">
        <v>430</v>
      </c>
      <c r="Q66" s="19"/>
      <c r="R66" s="19"/>
      <c r="S66" s="19" t="s">
        <v>430</v>
      </c>
      <c r="T66" s="19" t="s">
        <v>430</v>
      </c>
      <c r="U66" s="19"/>
      <c r="V66" s="19"/>
      <c r="W66" s="19"/>
    </row>
    <row r="67" spans="2:23" ht="132" customHeight="1" x14ac:dyDescent="0.2">
      <c r="B67" s="39" t="s">
        <v>20</v>
      </c>
      <c r="C67" s="19" t="s">
        <v>12</v>
      </c>
      <c r="D67" s="19" t="s">
        <v>1008</v>
      </c>
      <c r="E67" s="19" t="s">
        <v>1030</v>
      </c>
      <c r="F67" s="19" t="s">
        <v>1035</v>
      </c>
      <c r="G67" s="21" t="s">
        <v>69</v>
      </c>
      <c r="H67" s="21"/>
      <c r="I67" s="19" t="s">
        <v>430</v>
      </c>
      <c r="J67" s="19" t="s">
        <v>430</v>
      </c>
      <c r="K67" s="19" t="s">
        <v>430</v>
      </c>
      <c r="L67" s="19"/>
      <c r="M67" s="19"/>
      <c r="N67" s="19" t="s">
        <v>430</v>
      </c>
      <c r="O67" s="19"/>
      <c r="P67" s="19" t="s">
        <v>430</v>
      </c>
      <c r="Q67" s="19"/>
      <c r="R67" s="19"/>
      <c r="S67" s="19" t="s">
        <v>430</v>
      </c>
      <c r="T67" s="19" t="s">
        <v>430</v>
      </c>
      <c r="U67" s="19"/>
      <c r="V67" s="19"/>
      <c r="W67" s="19"/>
    </row>
    <row r="68" spans="2:23" ht="100" customHeight="1" x14ac:dyDescent="0.2">
      <c r="B68" s="39" t="s">
        <v>20</v>
      </c>
      <c r="C68" s="19" t="s">
        <v>12</v>
      </c>
      <c r="D68" s="19" t="s">
        <v>1009</v>
      </c>
      <c r="E68" s="19" t="s">
        <v>1030</v>
      </c>
      <c r="F68" s="19" t="s">
        <v>1036</v>
      </c>
      <c r="G68" s="21" t="s">
        <v>69</v>
      </c>
      <c r="H68" s="21"/>
      <c r="I68" s="19" t="s">
        <v>430</v>
      </c>
      <c r="J68" s="19" t="s">
        <v>430</v>
      </c>
      <c r="K68" s="19" t="s">
        <v>430</v>
      </c>
      <c r="L68" s="19"/>
      <c r="M68" s="19"/>
      <c r="N68" s="19" t="s">
        <v>430</v>
      </c>
      <c r="O68" s="19"/>
      <c r="P68" s="19" t="s">
        <v>430</v>
      </c>
      <c r="Q68" s="19"/>
      <c r="R68" s="19"/>
      <c r="S68" s="19" t="s">
        <v>430</v>
      </c>
      <c r="T68" s="19" t="s">
        <v>430</v>
      </c>
      <c r="U68" s="19"/>
      <c r="V68" s="19"/>
      <c r="W68" s="19"/>
    </row>
    <row r="69" spans="2:23" ht="111" customHeight="1" x14ac:dyDescent="0.2">
      <c r="B69" s="39" t="s">
        <v>20</v>
      </c>
      <c r="C69" s="19" t="s">
        <v>12</v>
      </c>
      <c r="D69" s="19" t="s">
        <v>1010</v>
      </c>
      <c r="E69" s="19" t="s">
        <v>1030</v>
      </c>
      <c r="F69" s="19" t="s">
        <v>1037</v>
      </c>
      <c r="G69" s="21" t="s">
        <v>69</v>
      </c>
      <c r="H69" s="21"/>
      <c r="I69" s="19" t="s">
        <v>430</v>
      </c>
      <c r="J69" s="19" t="s">
        <v>430</v>
      </c>
      <c r="K69" s="19" t="s">
        <v>430</v>
      </c>
      <c r="L69" s="19"/>
      <c r="M69" s="19"/>
      <c r="N69" s="19" t="s">
        <v>430</v>
      </c>
      <c r="O69" s="19"/>
      <c r="P69" s="19" t="s">
        <v>430</v>
      </c>
      <c r="Q69" s="19"/>
      <c r="R69" s="19"/>
      <c r="S69" s="19" t="s">
        <v>430</v>
      </c>
      <c r="T69" s="19" t="s">
        <v>430</v>
      </c>
      <c r="U69" s="19"/>
      <c r="V69" s="19"/>
      <c r="W69" s="19"/>
    </row>
    <row r="70" spans="2:23" ht="149" customHeight="1" x14ac:dyDescent="0.2">
      <c r="B70" s="39" t="s">
        <v>20</v>
      </c>
      <c r="C70" s="19" t="s">
        <v>12</v>
      </c>
      <c r="D70" s="19" t="s">
        <v>1011</v>
      </c>
      <c r="E70" s="19" t="s">
        <v>1030</v>
      </c>
      <c r="F70" s="19" t="s">
        <v>1038</v>
      </c>
      <c r="G70" s="21" t="s">
        <v>70</v>
      </c>
      <c r="H70" s="21" t="s">
        <v>1244</v>
      </c>
      <c r="I70" s="19" t="s">
        <v>430</v>
      </c>
      <c r="J70" s="19" t="s">
        <v>430</v>
      </c>
      <c r="K70" s="19" t="s">
        <v>430</v>
      </c>
      <c r="L70" s="19"/>
      <c r="M70" s="19"/>
      <c r="N70" s="19" t="s">
        <v>430</v>
      </c>
      <c r="O70" s="19"/>
      <c r="P70" s="19" t="s">
        <v>430</v>
      </c>
      <c r="Q70" s="19"/>
      <c r="R70" s="19"/>
      <c r="S70" s="19" t="s">
        <v>430</v>
      </c>
      <c r="T70" s="19" t="s">
        <v>430</v>
      </c>
      <c r="U70" s="19"/>
      <c r="V70" s="19"/>
      <c r="W70" s="19"/>
    </row>
    <row r="71" spans="2:23" ht="155" customHeight="1" x14ac:dyDescent="0.2">
      <c r="B71" s="39" t="s">
        <v>20</v>
      </c>
      <c r="C71" s="19" t="s">
        <v>12</v>
      </c>
      <c r="D71" s="19" t="s">
        <v>1012</v>
      </c>
      <c r="E71" s="19" t="s">
        <v>1030</v>
      </c>
      <c r="F71" s="19" t="s">
        <v>1039</v>
      </c>
      <c r="G71" s="21" t="s">
        <v>71</v>
      </c>
      <c r="H71" s="21" t="s">
        <v>1241</v>
      </c>
      <c r="I71" s="19" t="s">
        <v>430</v>
      </c>
      <c r="J71" s="19" t="s">
        <v>430</v>
      </c>
      <c r="K71" s="19" t="s">
        <v>430</v>
      </c>
      <c r="L71" s="19"/>
      <c r="M71" s="19"/>
      <c r="N71" s="19" t="s">
        <v>430</v>
      </c>
      <c r="O71" s="19"/>
      <c r="P71" s="19" t="s">
        <v>430</v>
      </c>
      <c r="Q71" s="19"/>
      <c r="R71" s="19"/>
      <c r="S71" s="19" t="s">
        <v>430</v>
      </c>
      <c r="T71" s="19" t="s">
        <v>430</v>
      </c>
      <c r="U71" s="19"/>
      <c r="V71" s="19"/>
      <c r="W71" s="19"/>
    </row>
    <row r="72" spans="2:23" ht="135" customHeight="1" x14ac:dyDescent="0.2">
      <c r="B72" s="39" t="s">
        <v>20</v>
      </c>
      <c r="C72" s="19" t="s">
        <v>12</v>
      </c>
      <c r="D72" s="19" t="s">
        <v>1013</v>
      </c>
      <c r="E72" s="19" t="s">
        <v>1030</v>
      </c>
      <c r="F72" s="19" t="s">
        <v>1040</v>
      </c>
      <c r="G72" s="21" t="s">
        <v>72</v>
      </c>
      <c r="H72" s="21" t="s">
        <v>1241</v>
      </c>
      <c r="I72" s="19" t="s">
        <v>430</v>
      </c>
      <c r="J72" s="19" t="s">
        <v>430</v>
      </c>
      <c r="K72" s="19" t="s">
        <v>430</v>
      </c>
      <c r="L72" s="19"/>
      <c r="M72" s="19"/>
      <c r="N72" s="19" t="s">
        <v>430</v>
      </c>
      <c r="O72" s="19"/>
      <c r="P72" s="19" t="s">
        <v>430</v>
      </c>
      <c r="Q72" s="19"/>
      <c r="R72" s="19"/>
      <c r="S72" s="19" t="s">
        <v>430</v>
      </c>
      <c r="T72" s="19" t="s">
        <v>430</v>
      </c>
      <c r="U72" s="19"/>
      <c r="V72" s="19"/>
      <c r="W72" s="19"/>
    </row>
    <row r="73" spans="2:23" ht="79" customHeight="1" x14ac:dyDescent="0.2">
      <c r="B73" s="39" t="s">
        <v>20</v>
      </c>
      <c r="C73" s="19" t="s">
        <v>12</v>
      </c>
      <c r="D73" s="19" t="s">
        <v>41</v>
      </c>
      <c r="E73" s="19" t="s">
        <v>1211</v>
      </c>
      <c r="F73" s="19" t="s">
        <v>73</v>
      </c>
      <c r="G73" s="21" t="s">
        <v>74</v>
      </c>
      <c r="H73" s="21"/>
      <c r="I73" s="19" t="s">
        <v>430</v>
      </c>
      <c r="J73" s="19" t="s">
        <v>430</v>
      </c>
      <c r="K73" s="19" t="s">
        <v>430</v>
      </c>
      <c r="L73" s="19"/>
      <c r="M73" s="19"/>
      <c r="N73" s="19" t="s">
        <v>430</v>
      </c>
      <c r="O73" s="19"/>
      <c r="P73" s="19" t="s">
        <v>430</v>
      </c>
      <c r="Q73" s="19"/>
      <c r="R73" s="19"/>
      <c r="S73" s="19" t="s">
        <v>430</v>
      </c>
      <c r="T73" s="19" t="s">
        <v>430</v>
      </c>
      <c r="U73" s="19"/>
      <c r="V73" s="19"/>
      <c r="W73" s="19"/>
    </row>
    <row r="74" spans="2:23" ht="109" customHeight="1" x14ac:dyDescent="0.2">
      <c r="B74" s="39" t="s">
        <v>20</v>
      </c>
      <c r="C74" s="19" t="s">
        <v>12</v>
      </c>
      <c r="D74" s="19" t="s">
        <v>1014</v>
      </c>
      <c r="E74" s="19" t="s">
        <v>1030</v>
      </c>
      <c r="F74" s="19" t="s">
        <v>1041</v>
      </c>
      <c r="G74" s="21" t="s">
        <v>75</v>
      </c>
      <c r="H74" s="21" t="s">
        <v>1246</v>
      </c>
      <c r="I74" s="19" t="s">
        <v>430</v>
      </c>
      <c r="J74" s="19" t="s">
        <v>430</v>
      </c>
      <c r="K74" s="19" t="s">
        <v>430</v>
      </c>
      <c r="L74" s="19"/>
      <c r="M74" s="19"/>
      <c r="N74" s="19" t="s">
        <v>430</v>
      </c>
      <c r="O74" s="19"/>
      <c r="P74" s="19" t="s">
        <v>430</v>
      </c>
      <c r="Q74" s="19"/>
      <c r="R74" s="19"/>
      <c r="S74" s="19" t="s">
        <v>430</v>
      </c>
      <c r="T74" s="19" t="s">
        <v>430</v>
      </c>
      <c r="U74" s="19"/>
      <c r="V74" s="19"/>
      <c r="W74" s="19"/>
    </row>
    <row r="75" spans="2:23" ht="119" customHeight="1" x14ac:dyDescent="0.2">
      <c r="B75" s="39" t="s">
        <v>20</v>
      </c>
      <c r="C75" s="19" t="s">
        <v>12</v>
      </c>
      <c r="D75" s="19" t="s">
        <v>1015</v>
      </c>
      <c r="E75" s="19" t="s">
        <v>1030</v>
      </c>
      <c r="F75" s="19" t="s">
        <v>76</v>
      </c>
      <c r="G75" s="21" t="s">
        <v>77</v>
      </c>
      <c r="H75" s="21" t="s">
        <v>1247</v>
      </c>
      <c r="I75" s="19" t="s">
        <v>430</v>
      </c>
      <c r="J75" s="19" t="s">
        <v>430</v>
      </c>
      <c r="K75" s="19" t="s">
        <v>430</v>
      </c>
      <c r="L75" s="19"/>
      <c r="M75" s="19"/>
      <c r="N75" s="19" t="s">
        <v>430</v>
      </c>
      <c r="O75" s="19"/>
      <c r="P75" s="19" t="s">
        <v>430</v>
      </c>
      <c r="Q75" s="19"/>
      <c r="R75" s="19"/>
      <c r="S75" s="19" t="s">
        <v>430</v>
      </c>
      <c r="T75" s="19" t="s">
        <v>430</v>
      </c>
      <c r="U75" s="19"/>
      <c r="V75" s="19"/>
      <c r="W75" s="19"/>
    </row>
    <row r="76" spans="2:23" ht="113" customHeight="1" x14ac:dyDescent="0.2">
      <c r="B76" s="39" t="s">
        <v>20</v>
      </c>
      <c r="C76" s="19" t="s">
        <v>12</v>
      </c>
      <c r="D76" s="19" t="s">
        <v>1016</v>
      </c>
      <c r="E76" s="19" t="s">
        <v>1030</v>
      </c>
      <c r="F76" s="19" t="s">
        <v>1042</v>
      </c>
      <c r="G76" s="21" t="s">
        <v>78</v>
      </c>
      <c r="H76" s="21" t="s">
        <v>1247</v>
      </c>
      <c r="I76" s="19" t="s">
        <v>430</v>
      </c>
      <c r="J76" s="19" t="s">
        <v>430</v>
      </c>
      <c r="K76" s="19" t="s">
        <v>430</v>
      </c>
      <c r="L76" s="19"/>
      <c r="M76" s="19"/>
      <c r="N76" s="19" t="s">
        <v>430</v>
      </c>
      <c r="O76" s="19"/>
      <c r="P76" s="19" t="s">
        <v>430</v>
      </c>
      <c r="Q76" s="19"/>
      <c r="R76" s="19"/>
      <c r="S76" s="19" t="s">
        <v>430</v>
      </c>
      <c r="T76" s="19" t="s">
        <v>430</v>
      </c>
      <c r="U76" s="19"/>
      <c r="V76" s="19"/>
      <c r="W76" s="19"/>
    </row>
    <row r="77" spans="2:23" ht="189" customHeight="1" x14ac:dyDescent="0.2">
      <c r="B77" s="39" t="s">
        <v>20</v>
      </c>
      <c r="C77" s="19" t="s">
        <v>12</v>
      </c>
      <c r="D77" s="19" t="s">
        <v>1017</v>
      </c>
      <c r="E77" s="19" t="s">
        <v>1030</v>
      </c>
      <c r="F77" s="19" t="s">
        <v>1043</v>
      </c>
      <c r="G77" s="21" t="s">
        <v>79</v>
      </c>
      <c r="H77" s="21" t="s">
        <v>1242</v>
      </c>
      <c r="I77" s="19" t="s">
        <v>430</v>
      </c>
      <c r="J77" s="19" t="s">
        <v>430</v>
      </c>
      <c r="K77" s="19"/>
      <c r="L77" s="19"/>
      <c r="M77" s="19"/>
      <c r="N77" s="19"/>
      <c r="O77" s="19"/>
      <c r="P77" s="19"/>
      <c r="Q77" s="19"/>
      <c r="R77" s="19"/>
      <c r="S77" s="19"/>
      <c r="T77" s="19"/>
      <c r="U77" s="19"/>
      <c r="V77" s="19"/>
      <c r="W77" s="19"/>
    </row>
    <row r="78" spans="2:23" ht="189" customHeight="1" x14ac:dyDescent="0.2">
      <c r="B78" s="39" t="s">
        <v>20</v>
      </c>
      <c r="C78" s="19" t="s">
        <v>12</v>
      </c>
      <c r="D78" s="19" t="s">
        <v>1018</v>
      </c>
      <c r="E78" s="19" t="s">
        <v>1030</v>
      </c>
      <c r="F78" s="19" t="s">
        <v>1044</v>
      </c>
      <c r="G78" s="21" t="s">
        <v>1045</v>
      </c>
      <c r="H78" s="21" t="s">
        <v>1248</v>
      </c>
      <c r="I78" s="19" t="s">
        <v>430</v>
      </c>
      <c r="J78" s="19" t="s">
        <v>430</v>
      </c>
      <c r="K78" s="19"/>
      <c r="L78" s="19"/>
      <c r="M78" s="19"/>
      <c r="N78" s="19"/>
      <c r="O78" s="19"/>
      <c r="P78" s="19"/>
      <c r="Q78" s="19"/>
      <c r="R78" s="19"/>
      <c r="S78" s="19"/>
      <c r="T78" s="19"/>
      <c r="U78" s="19"/>
      <c r="V78" s="19"/>
      <c r="W78" s="19"/>
    </row>
    <row r="79" spans="2:23" ht="73" customHeight="1" x14ac:dyDescent="0.2">
      <c r="B79" s="39" t="s">
        <v>23</v>
      </c>
      <c r="C79" s="19" t="s">
        <v>7</v>
      </c>
      <c r="D79" s="19" t="s">
        <v>32</v>
      </c>
      <c r="E79" s="19" t="s">
        <v>1211</v>
      </c>
      <c r="F79" s="19" t="s">
        <v>82</v>
      </c>
      <c r="G79" s="21" t="s">
        <v>83</v>
      </c>
      <c r="H79" s="21"/>
      <c r="I79" s="19" t="s">
        <v>430</v>
      </c>
      <c r="J79" s="19"/>
      <c r="K79" s="19"/>
      <c r="L79" s="19" t="s">
        <v>430</v>
      </c>
      <c r="M79" s="19"/>
      <c r="N79" s="19" t="s">
        <v>430</v>
      </c>
      <c r="O79" s="19"/>
      <c r="P79" s="19" t="s">
        <v>430</v>
      </c>
      <c r="Q79" s="19"/>
      <c r="R79" s="19"/>
      <c r="S79" s="19"/>
      <c r="T79" s="19"/>
      <c r="U79" s="19" t="s">
        <v>430</v>
      </c>
      <c r="V79" s="19"/>
      <c r="W79" s="19"/>
    </row>
    <row r="80" spans="2:23" ht="72" customHeight="1" x14ac:dyDescent="0.2">
      <c r="B80" s="39" t="s">
        <v>23</v>
      </c>
      <c r="C80" s="19" t="s">
        <v>7</v>
      </c>
      <c r="D80" s="19" t="s">
        <v>937</v>
      </c>
      <c r="E80" s="19" t="s">
        <v>1051</v>
      </c>
      <c r="F80" s="19" t="s">
        <v>80</v>
      </c>
      <c r="G80" s="21" t="s">
        <v>81</v>
      </c>
      <c r="H80" s="21"/>
      <c r="I80" s="19" t="s">
        <v>430</v>
      </c>
      <c r="J80" s="19"/>
      <c r="K80" s="19"/>
      <c r="L80" s="19" t="s">
        <v>430</v>
      </c>
      <c r="M80" s="19"/>
      <c r="N80" s="19" t="s">
        <v>430</v>
      </c>
      <c r="O80" s="19"/>
      <c r="P80" s="19" t="s">
        <v>430</v>
      </c>
      <c r="Q80" s="19"/>
      <c r="R80" s="19"/>
      <c r="S80" s="19"/>
      <c r="T80" s="19"/>
      <c r="U80" s="19" t="s">
        <v>430</v>
      </c>
      <c r="V80" s="19"/>
      <c r="W80" s="19"/>
    </row>
    <row r="81" spans="2:23" ht="100" customHeight="1" x14ac:dyDescent="0.2">
      <c r="B81" s="39" t="s">
        <v>23</v>
      </c>
      <c r="C81" s="19" t="s">
        <v>7</v>
      </c>
      <c r="D81" s="19" t="s">
        <v>938</v>
      </c>
      <c r="E81" s="19" t="s">
        <v>1051</v>
      </c>
      <c r="F81" s="19" t="s">
        <v>84</v>
      </c>
      <c r="G81" s="21" t="s">
        <v>85</v>
      </c>
      <c r="H81" s="21"/>
      <c r="I81" s="19" t="s">
        <v>430</v>
      </c>
      <c r="J81" s="19"/>
      <c r="K81" s="19"/>
      <c r="L81" s="19" t="s">
        <v>430</v>
      </c>
      <c r="M81" s="19"/>
      <c r="N81" s="19" t="s">
        <v>430</v>
      </c>
      <c r="O81" s="19"/>
      <c r="P81" s="19" t="s">
        <v>430</v>
      </c>
      <c r="Q81" s="19"/>
      <c r="R81" s="19"/>
      <c r="S81" s="19"/>
      <c r="T81" s="19"/>
      <c r="U81" s="19" t="s">
        <v>430</v>
      </c>
      <c r="V81" s="19"/>
      <c r="W81" s="19"/>
    </row>
    <row r="82" spans="2:23" ht="83" customHeight="1" x14ac:dyDescent="0.2">
      <c r="B82" s="39" t="s">
        <v>23</v>
      </c>
      <c r="C82" s="19" t="s">
        <v>7</v>
      </c>
      <c r="D82" s="19" t="s">
        <v>939</v>
      </c>
      <c r="E82" s="19" t="s">
        <v>1052</v>
      </c>
      <c r="F82" s="19" t="s">
        <v>86</v>
      </c>
      <c r="G82" s="21" t="s">
        <v>87</v>
      </c>
      <c r="H82" s="21"/>
      <c r="I82" s="19"/>
      <c r="J82" s="19"/>
      <c r="K82" s="19"/>
      <c r="L82" s="19"/>
      <c r="M82" s="19" t="s">
        <v>430</v>
      </c>
      <c r="N82" s="19" t="s">
        <v>430</v>
      </c>
      <c r="O82" s="19"/>
      <c r="P82" s="19"/>
      <c r="Q82" s="19"/>
      <c r="R82" s="19"/>
      <c r="S82" s="19"/>
      <c r="T82" s="19"/>
      <c r="U82" s="19"/>
      <c r="V82" s="19" t="s">
        <v>430</v>
      </c>
      <c r="W82" s="19"/>
    </row>
    <row r="83" spans="2:23" ht="93" customHeight="1" x14ac:dyDescent="0.2">
      <c r="B83" s="39" t="s">
        <v>23</v>
      </c>
      <c r="C83" s="19" t="s">
        <v>7</v>
      </c>
      <c r="D83" s="19" t="s">
        <v>949</v>
      </c>
      <c r="E83" s="19" t="s">
        <v>1053</v>
      </c>
      <c r="F83" s="19" t="s">
        <v>88</v>
      </c>
      <c r="G83" s="21" t="s">
        <v>89</v>
      </c>
      <c r="H83" s="21"/>
      <c r="I83" s="19" t="s">
        <v>1236</v>
      </c>
      <c r="J83" s="19"/>
      <c r="K83" s="19"/>
      <c r="L83" s="19" t="s">
        <v>430</v>
      </c>
      <c r="M83" s="19"/>
      <c r="N83" s="19" t="s">
        <v>430</v>
      </c>
      <c r="O83" s="19"/>
      <c r="P83" s="19"/>
      <c r="Q83" s="19" t="s">
        <v>430</v>
      </c>
      <c r="R83" s="19"/>
      <c r="S83" s="19"/>
      <c r="T83" s="19"/>
      <c r="U83" s="19" t="s">
        <v>430</v>
      </c>
      <c r="V83" s="19"/>
      <c r="W83" s="19"/>
    </row>
    <row r="84" spans="2:23" ht="95" customHeight="1" x14ac:dyDescent="0.2">
      <c r="B84" s="39" t="s">
        <v>23</v>
      </c>
      <c r="C84" s="19" t="s">
        <v>7</v>
      </c>
      <c r="D84" s="19" t="s">
        <v>950</v>
      </c>
      <c r="E84" s="19" t="s">
        <v>1054</v>
      </c>
      <c r="F84" s="19" t="s">
        <v>90</v>
      </c>
      <c r="G84" s="21" t="s">
        <v>91</v>
      </c>
      <c r="H84" s="21"/>
      <c r="I84" s="19"/>
      <c r="J84" s="19"/>
      <c r="K84" s="19"/>
      <c r="L84" s="19"/>
      <c r="M84" s="19" t="s">
        <v>430</v>
      </c>
      <c r="N84" s="19" t="s">
        <v>1237</v>
      </c>
      <c r="O84" s="19"/>
      <c r="P84" s="19"/>
      <c r="Q84" s="19"/>
      <c r="R84" s="19" t="s">
        <v>1237</v>
      </c>
      <c r="S84" s="19"/>
      <c r="T84" s="19"/>
      <c r="U84" s="19"/>
      <c r="V84" s="19" t="s">
        <v>1237</v>
      </c>
      <c r="W84" s="19"/>
    </row>
    <row r="85" spans="2:23" ht="110" customHeight="1" x14ac:dyDescent="0.2">
      <c r="B85" s="39" t="s">
        <v>23</v>
      </c>
      <c r="C85" s="19" t="s">
        <v>7</v>
      </c>
      <c r="D85" s="19" t="s">
        <v>33</v>
      </c>
      <c r="E85" s="19" t="s">
        <v>1063</v>
      </c>
      <c r="F85" s="19" t="s">
        <v>93</v>
      </c>
      <c r="G85" s="21" t="s">
        <v>92</v>
      </c>
      <c r="H85" s="21"/>
      <c r="I85" s="19" t="s">
        <v>430</v>
      </c>
      <c r="J85" s="19"/>
      <c r="K85" s="19"/>
      <c r="L85" s="19" t="s">
        <v>430</v>
      </c>
      <c r="M85" s="19"/>
      <c r="N85" s="19" t="s">
        <v>430</v>
      </c>
      <c r="O85" s="19"/>
      <c r="P85" s="19" t="s">
        <v>430</v>
      </c>
      <c r="Q85" s="19"/>
      <c r="R85" s="19"/>
      <c r="S85" s="19"/>
      <c r="T85" s="19"/>
      <c r="U85" s="19" t="s">
        <v>430</v>
      </c>
      <c r="V85" s="19"/>
      <c r="W85" s="19"/>
    </row>
    <row r="86" spans="2:23" ht="96" customHeight="1" x14ac:dyDescent="0.2">
      <c r="B86" s="39" t="s">
        <v>23</v>
      </c>
      <c r="C86" s="19" t="s">
        <v>7</v>
      </c>
      <c r="D86" s="19" t="s">
        <v>940</v>
      </c>
      <c r="E86" s="19" t="s">
        <v>1063</v>
      </c>
      <c r="F86" s="19" t="s">
        <v>94</v>
      </c>
      <c r="G86" s="21" t="s">
        <v>95</v>
      </c>
      <c r="H86" s="21"/>
      <c r="I86" s="19" t="s">
        <v>430</v>
      </c>
      <c r="J86" s="19"/>
      <c r="K86" s="19"/>
      <c r="L86" s="19" t="s">
        <v>430</v>
      </c>
      <c r="M86" s="19"/>
      <c r="N86" s="19" t="s">
        <v>430</v>
      </c>
      <c r="O86" s="19"/>
      <c r="P86" s="19" t="s">
        <v>430</v>
      </c>
      <c r="Q86" s="19"/>
      <c r="R86" s="19"/>
      <c r="S86" s="19"/>
      <c r="T86" s="19"/>
      <c r="U86" s="19" t="s">
        <v>430</v>
      </c>
      <c r="V86" s="19"/>
      <c r="W86" s="19"/>
    </row>
    <row r="87" spans="2:23" ht="85" x14ac:dyDescent="0.2">
      <c r="B87" s="39" t="s">
        <v>23</v>
      </c>
      <c r="C87" s="19" t="s">
        <v>7</v>
      </c>
      <c r="D87" s="19" t="s">
        <v>941</v>
      </c>
      <c r="E87" s="19" t="s">
        <v>1063</v>
      </c>
      <c r="F87" s="19" t="s">
        <v>96</v>
      </c>
      <c r="G87" s="21" t="s">
        <v>97</v>
      </c>
      <c r="H87" s="21"/>
      <c r="I87" s="19" t="s">
        <v>430</v>
      </c>
      <c r="J87" s="19"/>
      <c r="K87" s="19"/>
      <c r="L87" s="19" t="s">
        <v>430</v>
      </c>
      <c r="M87" s="19"/>
      <c r="N87" s="19" t="s">
        <v>430</v>
      </c>
      <c r="O87" s="19"/>
      <c r="P87" s="19" t="s">
        <v>430</v>
      </c>
      <c r="Q87" s="19"/>
      <c r="R87" s="19"/>
      <c r="S87" s="19"/>
      <c r="T87" s="19"/>
      <c r="U87" s="19" t="s">
        <v>430</v>
      </c>
      <c r="V87" s="19"/>
      <c r="W87" s="19"/>
    </row>
    <row r="88" spans="2:23" ht="148" customHeight="1" x14ac:dyDescent="0.2">
      <c r="B88" s="39" t="s">
        <v>23</v>
      </c>
      <c r="C88" s="19" t="s">
        <v>7</v>
      </c>
      <c r="D88" s="19" t="s">
        <v>999</v>
      </c>
      <c r="E88" s="19" t="s">
        <v>1063</v>
      </c>
      <c r="F88" s="19" t="s">
        <v>98</v>
      </c>
      <c r="G88" s="21" t="s">
        <v>99</v>
      </c>
      <c r="H88" s="21"/>
      <c r="I88" s="19" t="s">
        <v>430</v>
      </c>
      <c r="J88" s="19"/>
      <c r="K88" s="19"/>
      <c r="L88" s="19" t="s">
        <v>430</v>
      </c>
      <c r="M88" s="19"/>
      <c r="N88" s="19" t="s">
        <v>430</v>
      </c>
      <c r="O88" s="19"/>
      <c r="P88" s="19" t="s">
        <v>430</v>
      </c>
      <c r="Q88" s="19"/>
      <c r="R88" s="19"/>
      <c r="S88" s="19"/>
      <c r="T88" s="19"/>
      <c r="U88" s="19" t="s">
        <v>430</v>
      </c>
      <c r="V88" s="19"/>
      <c r="W88" s="19"/>
    </row>
    <row r="89" spans="2:23" ht="198" customHeight="1" x14ac:dyDescent="0.2">
      <c r="B89" s="39" t="s">
        <v>23</v>
      </c>
      <c r="C89" s="19" t="s">
        <v>7</v>
      </c>
      <c r="D89" s="19" t="s">
        <v>1055</v>
      </c>
      <c r="E89" s="19" t="s">
        <v>1063</v>
      </c>
      <c r="F89" s="19" t="s">
        <v>100</v>
      </c>
      <c r="G89" s="21" t="s">
        <v>101</v>
      </c>
      <c r="H89" s="21"/>
      <c r="I89" s="19" t="s">
        <v>430</v>
      </c>
      <c r="J89" s="19"/>
      <c r="K89" s="19"/>
      <c r="L89" s="19" t="s">
        <v>430</v>
      </c>
      <c r="M89" s="19"/>
      <c r="N89" s="19" t="s">
        <v>430</v>
      </c>
      <c r="O89" s="19"/>
      <c r="P89" s="19" t="s">
        <v>430</v>
      </c>
      <c r="Q89" s="19"/>
      <c r="R89" s="19"/>
      <c r="S89" s="19"/>
      <c r="T89" s="19"/>
      <c r="U89" s="19" t="s">
        <v>430</v>
      </c>
      <c r="V89" s="19"/>
      <c r="W89" s="19"/>
    </row>
    <row r="90" spans="2:23" ht="140" customHeight="1" x14ac:dyDescent="0.2">
      <c r="B90" s="39" t="s">
        <v>23</v>
      </c>
      <c r="C90" s="19" t="s">
        <v>7</v>
      </c>
      <c r="D90" s="19" t="s">
        <v>1056</v>
      </c>
      <c r="E90" s="19" t="s">
        <v>1063</v>
      </c>
      <c r="F90" s="19" t="s">
        <v>102</v>
      </c>
      <c r="G90" s="21" t="s">
        <v>103</v>
      </c>
      <c r="H90" s="21"/>
      <c r="I90" s="19" t="s">
        <v>430</v>
      </c>
      <c r="J90" s="19"/>
      <c r="K90" s="19"/>
      <c r="L90" s="19" t="s">
        <v>430</v>
      </c>
      <c r="M90" s="19"/>
      <c r="N90" s="19" t="s">
        <v>430</v>
      </c>
      <c r="O90" s="19"/>
      <c r="P90" s="19" t="s">
        <v>430</v>
      </c>
      <c r="Q90" s="19"/>
      <c r="R90" s="19"/>
      <c r="S90" s="19"/>
      <c r="T90" s="19"/>
      <c r="U90" s="19" t="s">
        <v>430</v>
      </c>
      <c r="V90" s="19"/>
      <c r="W90" s="19"/>
    </row>
    <row r="91" spans="2:23" ht="51" x14ac:dyDescent="0.2">
      <c r="B91" s="39" t="s">
        <v>22</v>
      </c>
      <c r="C91" s="19" t="s">
        <v>13</v>
      </c>
      <c r="D91" s="19" t="s">
        <v>32</v>
      </c>
      <c r="E91" s="19"/>
      <c r="F91" s="19" t="s">
        <v>106</v>
      </c>
      <c r="G91" s="21" t="s">
        <v>107</v>
      </c>
      <c r="H91" s="21"/>
      <c r="I91" s="19" t="s">
        <v>430</v>
      </c>
      <c r="J91" s="19" t="s">
        <v>430</v>
      </c>
      <c r="K91" s="19" t="s">
        <v>430</v>
      </c>
      <c r="L91" s="19" t="s">
        <v>430</v>
      </c>
      <c r="M91" s="19"/>
      <c r="N91" s="19" t="s">
        <v>430</v>
      </c>
      <c r="O91" s="19" t="s">
        <v>430</v>
      </c>
      <c r="P91" s="19" t="s">
        <v>430</v>
      </c>
      <c r="Q91" s="19" t="s">
        <v>430</v>
      </c>
      <c r="R91" s="19"/>
      <c r="S91" s="19" t="s">
        <v>430</v>
      </c>
      <c r="T91" s="19" t="s">
        <v>430</v>
      </c>
      <c r="U91" s="19" t="s">
        <v>430</v>
      </c>
      <c r="V91" s="19"/>
      <c r="W91" s="19"/>
    </row>
    <row r="92" spans="2:23" ht="51" x14ac:dyDescent="0.2">
      <c r="B92" s="39" t="s">
        <v>22</v>
      </c>
      <c r="C92" s="19" t="s">
        <v>13</v>
      </c>
      <c r="D92" s="19" t="s">
        <v>937</v>
      </c>
      <c r="E92" s="19" t="s">
        <v>1064</v>
      </c>
      <c r="F92" s="19" t="s">
        <v>104</v>
      </c>
      <c r="G92" s="21" t="s">
        <v>105</v>
      </c>
      <c r="H92" s="21"/>
      <c r="I92" s="19"/>
      <c r="J92" s="19"/>
      <c r="K92" s="19" t="s">
        <v>430</v>
      </c>
      <c r="L92" s="19"/>
      <c r="M92" s="19"/>
      <c r="N92" s="19" t="s">
        <v>430</v>
      </c>
      <c r="O92" s="19" t="s">
        <v>430</v>
      </c>
      <c r="P92" s="19"/>
      <c r="Q92" s="19"/>
      <c r="R92" s="19"/>
      <c r="S92" s="19"/>
      <c r="T92" s="19" t="s">
        <v>1238</v>
      </c>
      <c r="U92" s="19"/>
      <c r="V92" s="19"/>
      <c r="W92" s="19"/>
    </row>
    <row r="93" spans="2:23" ht="129" customHeight="1" x14ac:dyDescent="0.2">
      <c r="B93" s="39" t="s">
        <v>22</v>
      </c>
      <c r="C93" s="19" t="s">
        <v>13</v>
      </c>
      <c r="D93" s="19" t="s">
        <v>938</v>
      </c>
      <c r="E93" s="19" t="s">
        <v>1066</v>
      </c>
      <c r="F93" s="19" t="s">
        <v>108</v>
      </c>
      <c r="G93" s="21" t="s">
        <v>109</v>
      </c>
      <c r="H93" s="21"/>
      <c r="I93" s="19"/>
      <c r="J93" s="19"/>
      <c r="K93" s="19"/>
      <c r="L93" s="19"/>
      <c r="M93" s="19"/>
      <c r="N93" s="19" t="s">
        <v>430</v>
      </c>
      <c r="O93" s="19"/>
      <c r="P93" s="19" t="s">
        <v>430</v>
      </c>
      <c r="Q93" s="19"/>
      <c r="R93" s="19"/>
      <c r="S93" s="19" t="s">
        <v>430</v>
      </c>
      <c r="T93" s="19"/>
      <c r="U93" s="19" t="s">
        <v>430</v>
      </c>
      <c r="V93" s="19"/>
      <c r="W93" s="19"/>
    </row>
    <row r="94" spans="2:23" ht="104" customHeight="1" x14ac:dyDescent="0.2">
      <c r="B94" s="39" t="s">
        <v>22</v>
      </c>
      <c r="C94" s="19" t="s">
        <v>13</v>
      </c>
      <c r="D94" s="19" t="s">
        <v>939</v>
      </c>
      <c r="E94" s="19" t="s">
        <v>1067</v>
      </c>
      <c r="F94" s="19" t="s">
        <v>110</v>
      </c>
      <c r="G94" s="21" t="s">
        <v>111</v>
      </c>
      <c r="H94" s="21"/>
      <c r="I94" s="19" t="s">
        <v>430</v>
      </c>
      <c r="J94" s="19" t="s">
        <v>430</v>
      </c>
      <c r="K94" s="19"/>
      <c r="L94" s="19" t="s">
        <v>430</v>
      </c>
      <c r="M94" s="19"/>
      <c r="N94" s="19"/>
      <c r="O94" s="19"/>
      <c r="P94" s="19"/>
      <c r="Q94" s="19"/>
      <c r="R94" s="19"/>
      <c r="S94" s="19"/>
      <c r="T94" s="19"/>
      <c r="U94" s="19"/>
      <c r="V94" s="19"/>
      <c r="W94" s="19"/>
    </row>
    <row r="95" spans="2:23" ht="107" customHeight="1" x14ac:dyDescent="0.2">
      <c r="B95" s="39" t="s">
        <v>22</v>
      </c>
      <c r="C95" s="19" t="s">
        <v>13</v>
      </c>
      <c r="D95" s="19" t="s">
        <v>949</v>
      </c>
      <c r="E95" s="19" t="s">
        <v>1068</v>
      </c>
      <c r="F95" s="19" t="s">
        <v>112</v>
      </c>
      <c r="G95" s="21" t="s">
        <v>113</v>
      </c>
      <c r="H95" s="21"/>
      <c r="I95" s="19" t="s">
        <v>430</v>
      </c>
      <c r="J95" s="19" t="s">
        <v>430</v>
      </c>
      <c r="K95" s="19"/>
      <c r="L95" s="19" t="s">
        <v>430</v>
      </c>
      <c r="M95" s="19"/>
      <c r="N95" s="19" t="s">
        <v>430</v>
      </c>
      <c r="O95" s="19"/>
      <c r="P95" s="19" t="s">
        <v>430</v>
      </c>
      <c r="Q95" s="19"/>
      <c r="R95" s="19"/>
      <c r="S95" s="19" t="s">
        <v>430</v>
      </c>
      <c r="T95" s="19"/>
      <c r="U95" s="19" t="s">
        <v>430</v>
      </c>
      <c r="V95" s="19"/>
      <c r="W95" s="19"/>
    </row>
    <row r="96" spans="2:23" ht="148" customHeight="1" x14ac:dyDescent="0.2">
      <c r="B96" s="39" t="s">
        <v>22</v>
      </c>
      <c r="C96" s="19" t="s">
        <v>13</v>
      </c>
      <c r="D96" s="19" t="s">
        <v>950</v>
      </c>
      <c r="E96" s="19" t="s">
        <v>1068</v>
      </c>
      <c r="F96" s="19" t="s">
        <v>1070</v>
      </c>
      <c r="G96" s="21" t="s">
        <v>114</v>
      </c>
      <c r="H96" s="21" t="s">
        <v>1249</v>
      </c>
      <c r="I96" s="19" t="s">
        <v>430</v>
      </c>
      <c r="J96" s="19" t="s">
        <v>430</v>
      </c>
      <c r="K96" s="19"/>
      <c r="L96" s="19" t="s">
        <v>430</v>
      </c>
      <c r="M96" s="19"/>
      <c r="N96" s="19" t="s">
        <v>430</v>
      </c>
      <c r="O96" s="19"/>
      <c r="P96" s="19" t="s">
        <v>430</v>
      </c>
      <c r="Q96" s="19"/>
      <c r="R96" s="19"/>
      <c r="S96" s="19" t="s">
        <v>430</v>
      </c>
      <c r="T96" s="19"/>
      <c r="U96" s="19" t="s">
        <v>430</v>
      </c>
      <c r="V96" s="19"/>
      <c r="W96" s="19"/>
    </row>
    <row r="97" spans="2:23" ht="120" customHeight="1" x14ac:dyDescent="0.2">
      <c r="B97" s="39" t="s">
        <v>22</v>
      </c>
      <c r="C97" s="19" t="s">
        <v>13</v>
      </c>
      <c r="D97" s="19" t="s">
        <v>951</v>
      </c>
      <c r="E97" s="19" t="s">
        <v>1071</v>
      </c>
      <c r="F97" s="19" t="s">
        <v>115</v>
      </c>
      <c r="G97" s="21" t="s">
        <v>116</v>
      </c>
      <c r="H97" s="21"/>
      <c r="I97" s="19"/>
      <c r="J97" s="19"/>
      <c r="K97" s="19" t="s">
        <v>430</v>
      </c>
      <c r="L97" s="19"/>
      <c r="M97" s="19"/>
      <c r="N97" s="19" t="s">
        <v>430</v>
      </c>
      <c r="O97" s="19"/>
      <c r="P97" s="19"/>
      <c r="Q97" s="19"/>
      <c r="R97" s="19"/>
      <c r="S97" s="19"/>
      <c r="T97" s="19" t="s">
        <v>1238</v>
      </c>
      <c r="U97" s="19"/>
      <c r="V97" s="19"/>
      <c r="W97" s="19"/>
    </row>
    <row r="98" spans="2:23" ht="147" customHeight="1" x14ac:dyDescent="0.2">
      <c r="B98" s="39" t="s">
        <v>22</v>
      </c>
      <c r="C98" s="19" t="s">
        <v>13</v>
      </c>
      <c r="D98" s="19" t="s">
        <v>952</v>
      </c>
      <c r="E98" s="19" t="s">
        <v>1071</v>
      </c>
      <c r="F98" s="19" t="s">
        <v>1072</v>
      </c>
      <c r="G98" s="21" t="s">
        <v>117</v>
      </c>
      <c r="H98" s="21" t="s">
        <v>1249</v>
      </c>
      <c r="I98" s="19"/>
      <c r="J98" s="19"/>
      <c r="K98" s="19" t="s">
        <v>430</v>
      </c>
      <c r="L98" s="19"/>
      <c r="M98" s="19"/>
      <c r="N98" s="19" t="s">
        <v>430</v>
      </c>
      <c r="O98" s="19"/>
      <c r="P98" s="19"/>
      <c r="Q98" s="19"/>
      <c r="R98" s="19"/>
      <c r="S98" s="19"/>
      <c r="T98" s="19" t="s">
        <v>1238</v>
      </c>
      <c r="U98" s="19"/>
      <c r="V98" s="19"/>
      <c r="W98" s="19"/>
    </row>
    <row r="99" spans="2:23" ht="116" customHeight="1" x14ac:dyDescent="0.2">
      <c r="B99" s="39" t="s">
        <v>22</v>
      </c>
      <c r="C99" s="19" t="s">
        <v>13</v>
      </c>
      <c r="D99" s="19" t="s">
        <v>953</v>
      </c>
      <c r="E99" s="19" t="s">
        <v>1073</v>
      </c>
      <c r="F99" s="19" t="s">
        <v>118</v>
      </c>
      <c r="G99" s="21" t="s">
        <v>1074</v>
      </c>
      <c r="H99" s="21"/>
      <c r="I99" s="19" t="s">
        <v>430</v>
      </c>
      <c r="J99" s="19" t="s">
        <v>430</v>
      </c>
      <c r="K99" s="19"/>
      <c r="L99" s="19" t="s">
        <v>430</v>
      </c>
      <c r="M99" s="19"/>
      <c r="N99" s="19" t="s">
        <v>430</v>
      </c>
      <c r="O99" s="19"/>
      <c r="P99" s="19"/>
      <c r="Q99" s="19"/>
      <c r="R99" s="19"/>
      <c r="S99" s="19" t="s">
        <v>430</v>
      </c>
      <c r="T99" s="19"/>
      <c r="U99" s="19" t="s">
        <v>430</v>
      </c>
      <c r="V99" s="19"/>
      <c r="W99" s="19"/>
    </row>
    <row r="100" spans="2:23" ht="103" customHeight="1" x14ac:dyDescent="0.2">
      <c r="B100" s="39" t="s">
        <v>22</v>
      </c>
      <c r="C100" s="19" t="s">
        <v>13</v>
      </c>
      <c r="D100" s="19" t="s">
        <v>954</v>
      </c>
      <c r="E100" s="19" t="s">
        <v>1073</v>
      </c>
      <c r="F100" s="19" t="s">
        <v>1075</v>
      </c>
      <c r="G100" s="21" t="s">
        <v>119</v>
      </c>
      <c r="H100" s="21" t="s">
        <v>1250</v>
      </c>
      <c r="I100" s="19" t="s">
        <v>430</v>
      </c>
      <c r="J100" s="19" t="s">
        <v>430</v>
      </c>
      <c r="K100" s="19"/>
      <c r="L100" s="19" t="s">
        <v>430</v>
      </c>
      <c r="M100" s="19"/>
      <c r="N100" s="19" t="s">
        <v>430</v>
      </c>
      <c r="O100" s="19"/>
      <c r="P100" s="19"/>
      <c r="Q100" s="19"/>
      <c r="R100" s="19"/>
      <c r="S100" s="19" t="s">
        <v>430</v>
      </c>
      <c r="T100" s="19"/>
      <c r="U100" s="19" t="s">
        <v>430</v>
      </c>
      <c r="V100" s="19"/>
      <c r="W100" s="19"/>
    </row>
    <row r="101" spans="2:23" ht="238" x14ac:dyDescent="0.2">
      <c r="B101" s="39" t="s">
        <v>22</v>
      </c>
      <c r="C101" s="19" t="s">
        <v>13</v>
      </c>
      <c r="D101" s="19" t="s">
        <v>1065</v>
      </c>
      <c r="E101" s="19" t="s">
        <v>1076</v>
      </c>
      <c r="F101" s="19" t="s">
        <v>120</v>
      </c>
      <c r="G101" s="21" t="s">
        <v>121</v>
      </c>
      <c r="H101" s="21" t="s">
        <v>1249</v>
      </c>
      <c r="I101" s="19" t="s">
        <v>430</v>
      </c>
      <c r="J101" s="19"/>
      <c r="K101" s="19"/>
      <c r="L101" s="19" t="s">
        <v>430</v>
      </c>
      <c r="M101" s="19"/>
      <c r="N101" s="19" t="s">
        <v>1237</v>
      </c>
      <c r="O101" s="19"/>
      <c r="P101" s="19"/>
      <c r="Q101" s="19"/>
      <c r="R101" s="19" t="s">
        <v>1237</v>
      </c>
      <c r="S101" s="19"/>
      <c r="T101" s="19"/>
      <c r="U101" s="19" t="s">
        <v>1237</v>
      </c>
      <c r="V101" s="19"/>
      <c r="W101" s="19"/>
    </row>
    <row r="102" spans="2:23" ht="94" customHeight="1" x14ac:dyDescent="0.2">
      <c r="B102" s="39" t="s">
        <v>22</v>
      </c>
      <c r="C102" s="19" t="s">
        <v>13</v>
      </c>
      <c r="D102" s="19" t="s">
        <v>33</v>
      </c>
      <c r="E102" s="19" t="s">
        <v>1073</v>
      </c>
      <c r="F102" s="19" t="s">
        <v>122</v>
      </c>
      <c r="G102" s="21" t="s">
        <v>123</v>
      </c>
      <c r="H102" s="21"/>
      <c r="I102" s="19" t="s">
        <v>430</v>
      </c>
      <c r="J102" s="19" t="s">
        <v>430</v>
      </c>
      <c r="K102" s="19"/>
      <c r="L102" s="19" t="s">
        <v>430</v>
      </c>
      <c r="M102" s="19"/>
      <c r="N102" s="19" t="s">
        <v>430</v>
      </c>
      <c r="O102" s="19"/>
      <c r="P102" s="19" t="s">
        <v>430</v>
      </c>
      <c r="Q102" s="19"/>
      <c r="R102" s="19"/>
      <c r="S102" s="19" t="s">
        <v>430</v>
      </c>
      <c r="T102" s="19"/>
      <c r="U102" s="19" t="s">
        <v>430</v>
      </c>
      <c r="V102" s="19"/>
      <c r="W102" s="19"/>
    </row>
    <row r="103" spans="2:23" ht="85" x14ac:dyDescent="0.2">
      <c r="B103" s="39" t="s">
        <v>22</v>
      </c>
      <c r="C103" s="19" t="s">
        <v>13</v>
      </c>
      <c r="D103" s="19" t="s">
        <v>1077</v>
      </c>
      <c r="E103" s="19" t="s">
        <v>1073</v>
      </c>
      <c r="F103" s="19" t="s">
        <v>124</v>
      </c>
      <c r="G103" s="21" t="s">
        <v>125</v>
      </c>
      <c r="H103" s="21"/>
      <c r="I103" s="19" t="s">
        <v>430</v>
      </c>
      <c r="J103" s="19" t="s">
        <v>430</v>
      </c>
      <c r="K103" s="19"/>
      <c r="L103" s="19" t="s">
        <v>430</v>
      </c>
      <c r="M103" s="19"/>
      <c r="N103" s="19" t="s">
        <v>430</v>
      </c>
      <c r="O103" s="19"/>
      <c r="P103" s="19" t="s">
        <v>430</v>
      </c>
      <c r="Q103" s="19"/>
      <c r="R103" s="19"/>
      <c r="S103" s="19" t="s">
        <v>430</v>
      </c>
      <c r="T103" s="19"/>
      <c r="U103" s="19" t="s">
        <v>430</v>
      </c>
      <c r="V103" s="19"/>
      <c r="W103" s="19"/>
    </row>
    <row r="104" spans="2:23" ht="100" customHeight="1" x14ac:dyDescent="0.2">
      <c r="B104" s="39" t="s">
        <v>22</v>
      </c>
      <c r="C104" s="19" t="s">
        <v>13</v>
      </c>
      <c r="D104" s="19" t="s">
        <v>1078</v>
      </c>
      <c r="E104" s="19" t="s">
        <v>1073</v>
      </c>
      <c r="F104" s="19" t="s">
        <v>126</v>
      </c>
      <c r="G104" s="21" t="s">
        <v>127</v>
      </c>
      <c r="H104" s="21"/>
      <c r="I104" s="19" t="s">
        <v>430</v>
      </c>
      <c r="J104" s="19" t="s">
        <v>430</v>
      </c>
      <c r="K104" s="19"/>
      <c r="L104" s="19" t="s">
        <v>430</v>
      </c>
      <c r="M104" s="19"/>
      <c r="N104" s="19" t="s">
        <v>430</v>
      </c>
      <c r="O104" s="19"/>
      <c r="P104" s="19" t="s">
        <v>430</v>
      </c>
      <c r="Q104" s="19"/>
      <c r="R104" s="19"/>
      <c r="S104" s="19" t="s">
        <v>430</v>
      </c>
      <c r="T104" s="19"/>
      <c r="U104" s="19" t="s">
        <v>430</v>
      </c>
      <c r="V104" s="19"/>
      <c r="W104" s="19"/>
    </row>
    <row r="105" spans="2:23" ht="92" customHeight="1" x14ac:dyDescent="0.2">
      <c r="B105" s="39" t="s">
        <v>22</v>
      </c>
      <c r="C105" s="19" t="s">
        <v>13</v>
      </c>
      <c r="D105" s="19" t="s">
        <v>1079</v>
      </c>
      <c r="E105" s="19" t="s">
        <v>1073</v>
      </c>
      <c r="F105" s="19" t="s">
        <v>1080</v>
      </c>
      <c r="G105" s="21" t="s">
        <v>1081</v>
      </c>
      <c r="H105" s="21" t="s">
        <v>1250</v>
      </c>
      <c r="I105" s="19" t="s">
        <v>430</v>
      </c>
      <c r="J105" s="19" t="s">
        <v>430</v>
      </c>
      <c r="K105" s="19"/>
      <c r="L105" s="19" t="s">
        <v>430</v>
      </c>
      <c r="M105" s="19"/>
      <c r="N105" s="19" t="s">
        <v>430</v>
      </c>
      <c r="O105" s="19"/>
      <c r="P105" s="19" t="s">
        <v>430</v>
      </c>
      <c r="Q105" s="19"/>
      <c r="R105" s="19"/>
      <c r="S105" s="19" t="s">
        <v>430</v>
      </c>
      <c r="T105" s="19"/>
      <c r="U105" s="19" t="s">
        <v>430</v>
      </c>
      <c r="V105" s="19"/>
      <c r="W105" s="19"/>
    </row>
    <row r="106" spans="2:23" ht="170" x14ac:dyDescent="0.2">
      <c r="B106" s="39" t="s">
        <v>22</v>
      </c>
      <c r="C106" s="19" t="s">
        <v>13</v>
      </c>
      <c r="D106" s="19" t="s">
        <v>34</v>
      </c>
      <c r="E106" s="19" t="s">
        <v>1082</v>
      </c>
      <c r="F106" s="19" t="s">
        <v>128</v>
      </c>
      <c r="G106" s="21" t="s">
        <v>129</v>
      </c>
      <c r="H106" s="21"/>
      <c r="I106" s="19" t="s">
        <v>430</v>
      </c>
      <c r="J106" s="19"/>
      <c r="K106" s="19" t="s">
        <v>430</v>
      </c>
      <c r="L106" s="19"/>
      <c r="M106" s="19"/>
      <c r="N106" s="19" t="s">
        <v>430</v>
      </c>
      <c r="O106" s="19"/>
      <c r="P106" s="19" t="s">
        <v>430</v>
      </c>
      <c r="Q106" s="19"/>
      <c r="R106" s="19"/>
      <c r="S106" s="19"/>
      <c r="T106" s="19" t="s">
        <v>1238</v>
      </c>
      <c r="U106" s="19"/>
      <c r="V106" s="19"/>
      <c r="W106" s="19"/>
    </row>
    <row r="107" spans="2:23" ht="170" x14ac:dyDescent="0.2">
      <c r="B107" s="39" t="s">
        <v>1069</v>
      </c>
      <c r="C107" s="19" t="s">
        <v>13</v>
      </c>
      <c r="D107" s="19" t="s">
        <v>1000</v>
      </c>
      <c r="E107" s="19" t="s">
        <v>1082</v>
      </c>
      <c r="F107" s="19" t="s">
        <v>1083</v>
      </c>
      <c r="G107" s="21" t="s">
        <v>1084</v>
      </c>
      <c r="H107" s="21" t="s">
        <v>1251</v>
      </c>
      <c r="I107" s="19"/>
      <c r="J107" s="19"/>
      <c r="K107" s="19" t="s">
        <v>430</v>
      </c>
      <c r="L107" s="19"/>
      <c r="M107" s="19"/>
      <c r="N107" s="19" t="s">
        <v>430</v>
      </c>
      <c r="O107" s="19"/>
      <c r="P107" s="19"/>
      <c r="Q107" s="19"/>
      <c r="R107" s="19"/>
      <c r="S107" s="19"/>
      <c r="T107" s="19" t="s">
        <v>1238</v>
      </c>
      <c r="U107" s="19"/>
      <c r="V107" s="19"/>
      <c r="W107" s="19"/>
    </row>
    <row r="108" spans="2:23" ht="189" customHeight="1" x14ac:dyDescent="0.2">
      <c r="B108" s="39" t="s">
        <v>21</v>
      </c>
      <c r="C108" s="19" t="s">
        <v>14</v>
      </c>
      <c r="D108" s="19" t="s">
        <v>32</v>
      </c>
      <c r="E108" s="19" t="s">
        <v>1211</v>
      </c>
      <c r="F108" s="19" t="s">
        <v>130</v>
      </c>
      <c r="G108" s="21" t="s">
        <v>131</v>
      </c>
      <c r="H108" s="21"/>
      <c r="I108" s="19" t="s">
        <v>430</v>
      </c>
      <c r="J108" s="19" t="s">
        <v>430</v>
      </c>
      <c r="K108" s="19" t="s">
        <v>430</v>
      </c>
      <c r="L108" s="19" t="s">
        <v>430</v>
      </c>
      <c r="M108" s="19"/>
      <c r="N108" s="19" t="s">
        <v>430</v>
      </c>
      <c r="O108" s="19"/>
      <c r="P108" s="19" t="s">
        <v>430</v>
      </c>
      <c r="Q108" s="19"/>
      <c r="R108" s="19"/>
      <c r="S108" s="19" t="s">
        <v>430</v>
      </c>
      <c r="T108" s="19" t="s">
        <v>430</v>
      </c>
      <c r="U108" s="19" t="s">
        <v>430</v>
      </c>
      <c r="V108" s="19"/>
      <c r="W108" s="19"/>
    </row>
    <row r="109" spans="2:23" ht="164" customHeight="1" x14ac:dyDescent="0.2">
      <c r="B109" s="39" t="s">
        <v>21</v>
      </c>
      <c r="C109" s="19" t="s">
        <v>14</v>
      </c>
      <c r="D109" s="19" t="s">
        <v>937</v>
      </c>
      <c r="E109" s="19" t="s">
        <v>1085</v>
      </c>
      <c r="F109" s="19" t="s">
        <v>132</v>
      </c>
      <c r="G109" s="21" t="s">
        <v>133</v>
      </c>
      <c r="H109" s="21"/>
      <c r="I109" s="19" t="s">
        <v>430</v>
      </c>
      <c r="J109" s="19" t="s">
        <v>430</v>
      </c>
      <c r="K109" s="19" t="s">
        <v>430</v>
      </c>
      <c r="L109" s="19" t="s">
        <v>430</v>
      </c>
      <c r="M109" s="19"/>
      <c r="N109" s="19" t="s">
        <v>430</v>
      </c>
      <c r="O109" s="19"/>
      <c r="P109" s="19" t="s">
        <v>430</v>
      </c>
      <c r="Q109" s="19"/>
      <c r="R109" s="19"/>
      <c r="S109" s="19" t="s">
        <v>430</v>
      </c>
      <c r="T109" s="19" t="s">
        <v>430</v>
      </c>
      <c r="U109" s="19" t="s">
        <v>430</v>
      </c>
      <c r="V109" s="19"/>
      <c r="W109" s="19"/>
    </row>
    <row r="110" spans="2:23" ht="149" customHeight="1" x14ac:dyDescent="0.2">
      <c r="B110" s="39" t="s">
        <v>21</v>
      </c>
      <c r="C110" s="19" t="s">
        <v>14</v>
      </c>
      <c r="D110" s="19" t="s">
        <v>938</v>
      </c>
      <c r="E110" s="19" t="s">
        <v>1086</v>
      </c>
      <c r="F110" s="19" t="s">
        <v>134</v>
      </c>
      <c r="G110" s="21" t="s">
        <v>135</v>
      </c>
      <c r="H110" s="21"/>
      <c r="I110" s="19" t="s">
        <v>430</v>
      </c>
      <c r="J110" s="19"/>
      <c r="K110" s="19"/>
      <c r="L110" s="19" t="s">
        <v>430</v>
      </c>
      <c r="M110" s="19"/>
      <c r="N110" s="19" t="s">
        <v>1237</v>
      </c>
      <c r="O110" s="19"/>
      <c r="P110" s="19"/>
      <c r="Q110" s="19"/>
      <c r="R110" s="19" t="s">
        <v>1237</v>
      </c>
      <c r="S110" s="19"/>
      <c r="T110" s="19"/>
      <c r="U110" s="19" t="s">
        <v>1237</v>
      </c>
      <c r="V110" s="19"/>
      <c r="W110" s="19"/>
    </row>
    <row r="111" spans="2:23" ht="86" customHeight="1" x14ac:dyDescent="0.2">
      <c r="B111" s="39" t="s">
        <v>21</v>
      </c>
      <c r="C111" s="19" t="s">
        <v>14</v>
      </c>
      <c r="D111" s="19" t="s">
        <v>33</v>
      </c>
      <c r="E111" s="19" t="s">
        <v>1087</v>
      </c>
      <c r="F111" s="19" t="s">
        <v>130</v>
      </c>
      <c r="G111" s="21" t="s">
        <v>83</v>
      </c>
      <c r="H111" s="21"/>
      <c r="I111" s="19" t="s">
        <v>430</v>
      </c>
      <c r="J111" s="19" t="s">
        <v>430</v>
      </c>
      <c r="K111" s="19" t="s">
        <v>430</v>
      </c>
      <c r="L111" s="19" t="s">
        <v>430</v>
      </c>
      <c r="M111" s="19"/>
      <c r="N111" s="19" t="s">
        <v>430</v>
      </c>
      <c r="O111" s="19" t="s">
        <v>430</v>
      </c>
      <c r="P111" s="19" t="s">
        <v>430</v>
      </c>
      <c r="Q111" s="19"/>
      <c r="R111" s="19"/>
      <c r="S111" s="19" t="s">
        <v>430</v>
      </c>
      <c r="T111" s="19" t="s">
        <v>430</v>
      </c>
      <c r="U111" s="19" t="s">
        <v>430</v>
      </c>
      <c r="V111" s="19"/>
      <c r="W111" s="19"/>
    </row>
    <row r="112" spans="2:23" ht="102" x14ac:dyDescent="0.2">
      <c r="B112" s="39" t="s">
        <v>21</v>
      </c>
      <c r="C112" s="19" t="s">
        <v>14</v>
      </c>
      <c r="D112" s="19" t="s">
        <v>940</v>
      </c>
      <c r="E112" s="19" t="s">
        <v>1087</v>
      </c>
      <c r="F112" s="19" t="s">
        <v>137</v>
      </c>
      <c r="G112" s="21" t="s">
        <v>138</v>
      </c>
      <c r="H112" s="21"/>
      <c r="I112" s="19" t="s">
        <v>430</v>
      </c>
      <c r="J112" s="19" t="s">
        <v>430</v>
      </c>
      <c r="K112" s="19" t="s">
        <v>430</v>
      </c>
      <c r="L112" s="19" t="s">
        <v>430</v>
      </c>
      <c r="M112" s="19"/>
      <c r="N112" s="19" t="s">
        <v>430</v>
      </c>
      <c r="O112" s="19" t="s">
        <v>430</v>
      </c>
      <c r="P112" s="19" t="s">
        <v>430</v>
      </c>
      <c r="Q112" s="19" t="s">
        <v>430</v>
      </c>
      <c r="R112" s="19"/>
      <c r="S112" s="19" t="s">
        <v>430</v>
      </c>
      <c r="T112" s="19" t="s">
        <v>430</v>
      </c>
      <c r="U112" s="19" t="s">
        <v>430</v>
      </c>
      <c r="V112" s="19"/>
      <c r="W112" s="19"/>
    </row>
    <row r="113" spans="2:23" ht="85" x14ac:dyDescent="0.2">
      <c r="B113" s="39" t="s">
        <v>21</v>
      </c>
      <c r="C113" s="19" t="s">
        <v>14</v>
      </c>
      <c r="D113" s="19" t="s">
        <v>941</v>
      </c>
      <c r="E113" s="19" t="s">
        <v>136</v>
      </c>
      <c r="F113" s="19" t="s">
        <v>1088</v>
      </c>
      <c r="G113" s="21" t="s">
        <v>1089</v>
      </c>
      <c r="H113" s="21" t="s">
        <v>1252</v>
      </c>
      <c r="I113" s="19" t="s">
        <v>430</v>
      </c>
      <c r="J113" s="19" t="s">
        <v>430</v>
      </c>
      <c r="K113" s="19" t="s">
        <v>430</v>
      </c>
      <c r="L113" s="19" t="s">
        <v>430</v>
      </c>
      <c r="M113" s="19"/>
      <c r="N113" s="19" t="s">
        <v>430</v>
      </c>
      <c r="O113" s="19" t="s">
        <v>430</v>
      </c>
      <c r="P113" s="19" t="s">
        <v>430</v>
      </c>
      <c r="Q113" s="19" t="s">
        <v>430</v>
      </c>
      <c r="R113" s="19"/>
      <c r="S113" s="19" t="s">
        <v>430</v>
      </c>
      <c r="T113" s="19" t="s">
        <v>430</v>
      </c>
      <c r="U113" s="19" t="s">
        <v>430</v>
      </c>
      <c r="V113" s="19"/>
      <c r="W113" s="19"/>
    </row>
    <row r="114" spans="2:23" ht="169" customHeight="1" x14ac:dyDescent="0.2">
      <c r="B114" s="39" t="s">
        <v>21</v>
      </c>
      <c r="C114" s="19" t="s">
        <v>14</v>
      </c>
      <c r="D114" s="19" t="s">
        <v>999</v>
      </c>
      <c r="E114" s="19" t="s">
        <v>136</v>
      </c>
      <c r="F114" s="19" t="s">
        <v>1090</v>
      </c>
      <c r="G114" s="21" t="s">
        <v>139</v>
      </c>
      <c r="H114" s="21" t="s">
        <v>1253</v>
      </c>
      <c r="I114" s="19" t="s">
        <v>430</v>
      </c>
      <c r="J114" s="19" t="s">
        <v>430</v>
      </c>
      <c r="K114" s="19" t="s">
        <v>430</v>
      </c>
      <c r="L114" s="19" t="s">
        <v>430</v>
      </c>
      <c r="M114" s="19"/>
      <c r="N114" s="19" t="s">
        <v>430</v>
      </c>
      <c r="O114" s="19" t="s">
        <v>430</v>
      </c>
      <c r="P114" s="19" t="s">
        <v>430</v>
      </c>
      <c r="Q114" s="19" t="s">
        <v>430</v>
      </c>
      <c r="R114" s="19"/>
      <c r="S114" s="19" t="s">
        <v>430</v>
      </c>
      <c r="T114" s="19" t="s">
        <v>430</v>
      </c>
      <c r="U114" s="19" t="s">
        <v>430</v>
      </c>
      <c r="V114" s="19"/>
      <c r="W114" s="19"/>
    </row>
    <row r="115" spans="2:23" ht="106" customHeight="1" x14ac:dyDescent="0.2">
      <c r="B115" s="39" t="s">
        <v>21</v>
      </c>
      <c r="C115" s="19" t="s">
        <v>14</v>
      </c>
      <c r="D115" s="19" t="s">
        <v>1055</v>
      </c>
      <c r="E115" s="19" t="s">
        <v>1087</v>
      </c>
      <c r="F115" s="19" t="s">
        <v>140</v>
      </c>
      <c r="G115" s="21" t="s">
        <v>141</v>
      </c>
      <c r="H115" s="21"/>
      <c r="I115" s="19" t="s">
        <v>430</v>
      </c>
      <c r="J115" s="19" t="s">
        <v>430</v>
      </c>
      <c r="K115" s="19" t="s">
        <v>430</v>
      </c>
      <c r="L115" s="19" t="s">
        <v>430</v>
      </c>
      <c r="M115" s="19"/>
      <c r="N115" s="19" t="s">
        <v>430</v>
      </c>
      <c r="O115" s="19" t="s">
        <v>430</v>
      </c>
      <c r="P115" s="19" t="s">
        <v>430</v>
      </c>
      <c r="Q115" s="19" t="s">
        <v>430</v>
      </c>
      <c r="R115" s="19"/>
      <c r="S115" s="19" t="s">
        <v>430</v>
      </c>
      <c r="T115" s="19" t="s">
        <v>430</v>
      </c>
      <c r="U115" s="19" t="s">
        <v>430</v>
      </c>
      <c r="V115" s="19"/>
      <c r="W115" s="19"/>
    </row>
    <row r="116" spans="2:23" ht="81" customHeight="1" x14ac:dyDescent="0.2">
      <c r="B116" s="39" t="s">
        <v>21</v>
      </c>
      <c r="C116" s="19" t="s">
        <v>14</v>
      </c>
      <c r="D116" s="19" t="s">
        <v>34</v>
      </c>
      <c r="E116" s="19" t="s">
        <v>1087</v>
      </c>
      <c r="F116" s="19" t="s">
        <v>130</v>
      </c>
      <c r="G116" s="21" t="s">
        <v>142</v>
      </c>
      <c r="H116" s="21"/>
      <c r="I116" s="19" t="s">
        <v>430</v>
      </c>
      <c r="J116" s="19" t="s">
        <v>430</v>
      </c>
      <c r="K116" s="19" t="s">
        <v>430</v>
      </c>
      <c r="L116" s="19" t="s">
        <v>430</v>
      </c>
      <c r="M116" s="19"/>
      <c r="N116" s="19" t="s">
        <v>430</v>
      </c>
      <c r="O116" s="19" t="s">
        <v>430</v>
      </c>
      <c r="P116" s="19" t="s">
        <v>430</v>
      </c>
      <c r="Q116" s="19"/>
      <c r="R116" s="19"/>
      <c r="S116" s="19" t="s">
        <v>430</v>
      </c>
      <c r="T116" s="19" t="s">
        <v>430</v>
      </c>
      <c r="U116" s="19" t="s">
        <v>430</v>
      </c>
      <c r="V116" s="19"/>
      <c r="W116" s="19"/>
    </row>
    <row r="117" spans="2:23" ht="84" customHeight="1" x14ac:dyDescent="0.2">
      <c r="B117" s="39" t="s">
        <v>21</v>
      </c>
      <c r="C117" s="19" t="s">
        <v>14</v>
      </c>
      <c r="D117" s="19" t="s">
        <v>1000</v>
      </c>
      <c r="E117" s="19" t="s">
        <v>1087</v>
      </c>
      <c r="F117" s="19" t="s">
        <v>143</v>
      </c>
      <c r="G117" s="21" t="s">
        <v>144</v>
      </c>
      <c r="H117" s="21"/>
      <c r="I117" s="19" t="s">
        <v>430</v>
      </c>
      <c r="J117" s="19" t="s">
        <v>430</v>
      </c>
      <c r="K117" s="19" t="s">
        <v>430</v>
      </c>
      <c r="L117" s="19" t="s">
        <v>430</v>
      </c>
      <c r="M117" s="19"/>
      <c r="N117" s="19" t="s">
        <v>430</v>
      </c>
      <c r="O117" s="19" t="s">
        <v>430</v>
      </c>
      <c r="P117" s="19" t="s">
        <v>430</v>
      </c>
      <c r="Q117" s="19" t="s">
        <v>430</v>
      </c>
      <c r="R117" s="19"/>
      <c r="S117" s="19" t="s">
        <v>430</v>
      </c>
      <c r="T117" s="19" t="s">
        <v>430</v>
      </c>
      <c r="U117" s="19" t="s">
        <v>430</v>
      </c>
      <c r="V117" s="19"/>
      <c r="W117" s="19"/>
    </row>
    <row r="118" spans="2:23" ht="123" customHeight="1" x14ac:dyDescent="0.2">
      <c r="B118" s="39" t="s">
        <v>21</v>
      </c>
      <c r="C118" s="19" t="s">
        <v>14</v>
      </c>
      <c r="D118" s="19" t="s">
        <v>1001</v>
      </c>
      <c r="E118" s="19" t="s">
        <v>1087</v>
      </c>
      <c r="F118" s="19" t="s">
        <v>145</v>
      </c>
      <c r="G118" s="21" t="s">
        <v>146</v>
      </c>
      <c r="H118" s="21"/>
      <c r="I118" s="19" t="s">
        <v>430</v>
      </c>
      <c r="J118" s="19" t="s">
        <v>430</v>
      </c>
      <c r="K118" s="19" t="s">
        <v>430</v>
      </c>
      <c r="L118" s="19" t="s">
        <v>430</v>
      </c>
      <c r="M118" s="19"/>
      <c r="N118" s="19" t="s">
        <v>430</v>
      </c>
      <c r="O118" s="19" t="s">
        <v>430</v>
      </c>
      <c r="P118" s="19" t="s">
        <v>430</v>
      </c>
      <c r="Q118" s="19" t="s">
        <v>430</v>
      </c>
      <c r="R118" s="19"/>
      <c r="S118" s="19" t="s">
        <v>430</v>
      </c>
      <c r="T118" s="19" t="s">
        <v>430</v>
      </c>
      <c r="U118" s="19" t="s">
        <v>430</v>
      </c>
      <c r="V118" s="19"/>
      <c r="W118" s="19"/>
    </row>
    <row r="119" spans="2:23" ht="84" customHeight="1" x14ac:dyDescent="0.2">
      <c r="B119" s="39" t="s">
        <v>21</v>
      </c>
      <c r="C119" s="19" t="s">
        <v>14</v>
      </c>
      <c r="D119" s="19" t="s">
        <v>1004</v>
      </c>
      <c r="E119" s="19" t="s">
        <v>1087</v>
      </c>
      <c r="F119" s="19" t="s">
        <v>147</v>
      </c>
      <c r="G119" s="21" t="s">
        <v>148</v>
      </c>
      <c r="H119" s="21"/>
      <c r="I119" s="19" t="s">
        <v>430</v>
      </c>
      <c r="J119" s="19" t="s">
        <v>430</v>
      </c>
      <c r="K119" s="19" t="s">
        <v>430</v>
      </c>
      <c r="L119" s="19" t="s">
        <v>430</v>
      </c>
      <c r="M119" s="19"/>
      <c r="N119" s="19" t="s">
        <v>430</v>
      </c>
      <c r="O119" s="19" t="s">
        <v>430</v>
      </c>
      <c r="P119" s="19" t="s">
        <v>430</v>
      </c>
      <c r="Q119" s="19" t="s">
        <v>430</v>
      </c>
      <c r="R119" s="19"/>
      <c r="S119" s="19" t="s">
        <v>430</v>
      </c>
      <c r="T119" s="19" t="s">
        <v>430</v>
      </c>
      <c r="U119" s="19" t="s">
        <v>430</v>
      </c>
      <c r="V119" s="19"/>
      <c r="W119" s="19"/>
    </row>
    <row r="120" spans="2:23" ht="96" customHeight="1" x14ac:dyDescent="0.2">
      <c r="B120" s="39" t="s">
        <v>21</v>
      </c>
      <c r="C120" s="19" t="s">
        <v>14</v>
      </c>
      <c r="D120" s="19" t="s">
        <v>35</v>
      </c>
      <c r="E120" s="19" t="s">
        <v>1087</v>
      </c>
      <c r="F120" s="19" t="s">
        <v>149</v>
      </c>
      <c r="G120" s="21" t="s">
        <v>142</v>
      </c>
      <c r="H120" s="21"/>
      <c r="I120" s="19" t="s">
        <v>430</v>
      </c>
      <c r="J120" s="19" t="s">
        <v>430</v>
      </c>
      <c r="K120" s="19" t="s">
        <v>430</v>
      </c>
      <c r="L120" s="19" t="s">
        <v>430</v>
      </c>
      <c r="M120" s="19"/>
      <c r="N120" s="19" t="s">
        <v>430</v>
      </c>
      <c r="O120" s="19" t="s">
        <v>430</v>
      </c>
      <c r="P120" s="19" t="s">
        <v>430</v>
      </c>
      <c r="Q120" s="19"/>
      <c r="R120" s="19"/>
      <c r="S120" s="19" t="s">
        <v>430</v>
      </c>
      <c r="T120" s="19" t="s">
        <v>430</v>
      </c>
      <c r="U120" s="19" t="s">
        <v>430</v>
      </c>
      <c r="V120" s="19"/>
      <c r="W120" s="19"/>
    </row>
    <row r="121" spans="2:23" ht="108" customHeight="1" x14ac:dyDescent="0.2">
      <c r="B121" s="39" t="s">
        <v>21</v>
      </c>
      <c r="C121" s="19" t="s">
        <v>14</v>
      </c>
      <c r="D121" s="19" t="s">
        <v>1007</v>
      </c>
      <c r="E121" s="19" t="s">
        <v>1087</v>
      </c>
      <c r="F121" s="19" t="s">
        <v>150</v>
      </c>
      <c r="G121" s="21" t="s">
        <v>151</v>
      </c>
      <c r="H121" s="21"/>
      <c r="I121" s="19" t="s">
        <v>430</v>
      </c>
      <c r="J121" s="19" t="s">
        <v>430</v>
      </c>
      <c r="K121" s="19" t="s">
        <v>430</v>
      </c>
      <c r="L121" s="19" t="s">
        <v>430</v>
      </c>
      <c r="M121" s="19"/>
      <c r="N121" s="19" t="s">
        <v>430</v>
      </c>
      <c r="O121" s="19"/>
      <c r="P121" s="19" t="s">
        <v>430</v>
      </c>
      <c r="Q121" s="19" t="s">
        <v>430</v>
      </c>
      <c r="R121" s="19"/>
      <c r="S121" s="19" t="s">
        <v>430</v>
      </c>
      <c r="T121" s="19" t="s">
        <v>430</v>
      </c>
      <c r="U121" s="19" t="s">
        <v>430</v>
      </c>
      <c r="V121" s="19"/>
      <c r="W121" s="19"/>
    </row>
    <row r="122" spans="2:23" ht="109" customHeight="1" x14ac:dyDescent="0.2">
      <c r="B122" s="39" t="s">
        <v>21</v>
      </c>
      <c r="C122" s="19" t="s">
        <v>14</v>
      </c>
      <c r="D122" s="19" t="s">
        <v>1008</v>
      </c>
      <c r="E122" s="19" t="s">
        <v>1087</v>
      </c>
      <c r="F122" s="19" t="s">
        <v>1093</v>
      </c>
      <c r="G122" s="21" t="s">
        <v>151</v>
      </c>
      <c r="H122" s="21"/>
      <c r="I122" s="19" t="s">
        <v>430</v>
      </c>
      <c r="J122" s="19" t="s">
        <v>430</v>
      </c>
      <c r="K122" s="19" t="s">
        <v>430</v>
      </c>
      <c r="L122" s="19" t="s">
        <v>430</v>
      </c>
      <c r="M122" s="19"/>
      <c r="N122" s="19" t="s">
        <v>430</v>
      </c>
      <c r="O122" s="19"/>
      <c r="P122" s="19" t="s">
        <v>430</v>
      </c>
      <c r="Q122" s="19" t="s">
        <v>430</v>
      </c>
      <c r="R122" s="19"/>
      <c r="S122" s="19" t="s">
        <v>430</v>
      </c>
      <c r="T122" s="19" t="s">
        <v>430</v>
      </c>
      <c r="U122" s="19" t="s">
        <v>430</v>
      </c>
      <c r="V122" s="19"/>
      <c r="W122" s="19"/>
    </row>
    <row r="123" spans="2:23" ht="88" customHeight="1" x14ac:dyDescent="0.2">
      <c r="B123" s="39" t="s">
        <v>21</v>
      </c>
      <c r="C123" s="19" t="s">
        <v>14</v>
      </c>
      <c r="D123" s="19" t="s">
        <v>1009</v>
      </c>
      <c r="E123" s="19" t="s">
        <v>1087</v>
      </c>
      <c r="F123" s="19" t="s">
        <v>1094</v>
      </c>
      <c r="G123" s="21" t="s">
        <v>151</v>
      </c>
      <c r="H123" s="21"/>
      <c r="I123" s="19" t="s">
        <v>430</v>
      </c>
      <c r="J123" s="19" t="s">
        <v>430</v>
      </c>
      <c r="K123" s="19" t="s">
        <v>430</v>
      </c>
      <c r="L123" s="19" t="s">
        <v>430</v>
      </c>
      <c r="M123" s="19"/>
      <c r="N123" s="19" t="s">
        <v>430</v>
      </c>
      <c r="O123" s="19"/>
      <c r="P123" s="19" t="s">
        <v>430</v>
      </c>
      <c r="Q123" s="19" t="s">
        <v>430</v>
      </c>
      <c r="R123" s="19"/>
      <c r="S123" s="19" t="s">
        <v>430</v>
      </c>
      <c r="T123" s="19" t="s">
        <v>430</v>
      </c>
      <c r="U123" s="19" t="s">
        <v>430</v>
      </c>
      <c r="V123" s="19"/>
      <c r="W123" s="19"/>
    </row>
    <row r="124" spans="2:23" ht="89" customHeight="1" x14ac:dyDescent="0.2">
      <c r="B124" s="39" t="s">
        <v>21</v>
      </c>
      <c r="C124" s="19" t="s">
        <v>14</v>
      </c>
      <c r="D124" s="19" t="s">
        <v>1010</v>
      </c>
      <c r="E124" s="19" t="s">
        <v>1087</v>
      </c>
      <c r="F124" s="19" t="s">
        <v>1095</v>
      </c>
      <c r="G124" s="21" t="s">
        <v>151</v>
      </c>
      <c r="H124" s="21"/>
      <c r="I124" s="19" t="s">
        <v>430</v>
      </c>
      <c r="J124" s="19" t="s">
        <v>430</v>
      </c>
      <c r="K124" s="19" t="s">
        <v>430</v>
      </c>
      <c r="L124" s="19" t="s">
        <v>430</v>
      </c>
      <c r="M124" s="19"/>
      <c r="N124" s="19" t="s">
        <v>430</v>
      </c>
      <c r="O124" s="19"/>
      <c r="P124" s="19" t="s">
        <v>430</v>
      </c>
      <c r="Q124" s="19" t="s">
        <v>430</v>
      </c>
      <c r="R124" s="19"/>
      <c r="S124" s="19" t="s">
        <v>430</v>
      </c>
      <c r="T124" s="19" t="s">
        <v>430</v>
      </c>
      <c r="U124" s="19" t="s">
        <v>430</v>
      </c>
      <c r="V124" s="19"/>
      <c r="W124" s="19"/>
    </row>
    <row r="125" spans="2:23" ht="85" x14ac:dyDescent="0.2">
      <c r="B125" s="39" t="s">
        <v>21</v>
      </c>
      <c r="C125" s="19" t="s">
        <v>14</v>
      </c>
      <c r="D125" s="19" t="s">
        <v>1011</v>
      </c>
      <c r="E125" s="19" t="s">
        <v>1096</v>
      </c>
      <c r="F125" s="19" t="s">
        <v>152</v>
      </c>
      <c r="G125" s="21" t="s">
        <v>153</v>
      </c>
      <c r="H125" s="21"/>
      <c r="I125" s="19" t="s">
        <v>430</v>
      </c>
      <c r="J125" s="19" t="s">
        <v>430</v>
      </c>
      <c r="K125" s="19" t="s">
        <v>430</v>
      </c>
      <c r="L125" s="19" t="s">
        <v>430</v>
      </c>
      <c r="M125" s="19"/>
      <c r="N125" s="19" t="s">
        <v>430</v>
      </c>
      <c r="O125" s="19"/>
      <c r="P125" s="19" t="s">
        <v>430</v>
      </c>
      <c r="Q125" s="19"/>
      <c r="R125" s="19"/>
      <c r="S125" s="19" t="s">
        <v>430</v>
      </c>
      <c r="T125" s="19" t="s">
        <v>430</v>
      </c>
      <c r="U125" s="19" t="s">
        <v>430</v>
      </c>
      <c r="V125" s="19"/>
      <c r="W125" s="19"/>
    </row>
    <row r="126" spans="2:23" ht="85" x14ac:dyDescent="0.2">
      <c r="B126" s="39" t="s">
        <v>21</v>
      </c>
      <c r="C126" s="19" t="s">
        <v>14</v>
      </c>
      <c r="D126" s="19" t="s">
        <v>1091</v>
      </c>
      <c r="E126" s="19" t="s">
        <v>1096</v>
      </c>
      <c r="F126" s="19" t="s">
        <v>1097</v>
      </c>
      <c r="G126" s="21" t="s">
        <v>153</v>
      </c>
      <c r="H126" s="21"/>
      <c r="I126" s="19" t="s">
        <v>430</v>
      </c>
      <c r="J126" s="19" t="s">
        <v>430</v>
      </c>
      <c r="K126" s="19" t="s">
        <v>430</v>
      </c>
      <c r="L126" s="19" t="s">
        <v>430</v>
      </c>
      <c r="M126" s="19"/>
      <c r="N126" s="19" t="s">
        <v>430</v>
      </c>
      <c r="O126" s="19"/>
      <c r="P126" s="19" t="s">
        <v>430</v>
      </c>
      <c r="Q126" s="19"/>
      <c r="R126" s="19"/>
      <c r="S126" s="19" t="s">
        <v>430</v>
      </c>
      <c r="T126" s="19" t="s">
        <v>430</v>
      </c>
      <c r="U126" s="19" t="s">
        <v>430</v>
      </c>
      <c r="V126" s="19"/>
      <c r="W126" s="19"/>
    </row>
    <row r="127" spans="2:23" ht="85" x14ac:dyDescent="0.2">
      <c r="B127" s="39" t="s">
        <v>21</v>
      </c>
      <c r="C127" s="19" t="s">
        <v>14</v>
      </c>
      <c r="D127" s="19" t="s">
        <v>1092</v>
      </c>
      <c r="E127" s="19" t="s">
        <v>1096</v>
      </c>
      <c r="F127" s="19" t="s">
        <v>1098</v>
      </c>
      <c r="G127" s="21" t="s">
        <v>153</v>
      </c>
      <c r="H127" s="21"/>
      <c r="I127" s="19" t="s">
        <v>430</v>
      </c>
      <c r="J127" s="19" t="s">
        <v>430</v>
      </c>
      <c r="K127" s="19" t="s">
        <v>430</v>
      </c>
      <c r="L127" s="19" t="s">
        <v>430</v>
      </c>
      <c r="M127" s="19"/>
      <c r="N127" s="19" t="s">
        <v>430</v>
      </c>
      <c r="O127" s="19"/>
      <c r="P127" s="19" t="s">
        <v>430</v>
      </c>
      <c r="Q127" s="19"/>
      <c r="R127" s="19"/>
      <c r="S127" s="19" t="s">
        <v>430</v>
      </c>
      <c r="T127" s="19" t="s">
        <v>430</v>
      </c>
      <c r="U127" s="19" t="s">
        <v>430</v>
      </c>
      <c r="V127" s="19"/>
      <c r="W127" s="19"/>
    </row>
    <row r="128" spans="2:23" ht="96" customHeight="1" x14ac:dyDescent="0.2">
      <c r="B128" s="39" t="s">
        <v>21</v>
      </c>
      <c r="C128" s="19" t="s">
        <v>14</v>
      </c>
      <c r="D128" s="19" t="s">
        <v>1012</v>
      </c>
      <c r="E128" s="19" t="s">
        <v>1099</v>
      </c>
      <c r="F128" s="19" t="s">
        <v>1100</v>
      </c>
      <c r="G128" s="21" t="s">
        <v>1101</v>
      </c>
      <c r="H128" s="21" t="s">
        <v>1254</v>
      </c>
      <c r="I128" s="19" t="s">
        <v>430</v>
      </c>
      <c r="J128" s="19" t="s">
        <v>430</v>
      </c>
      <c r="K128" s="19" t="s">
        <v>430</v>
      </c>
      <c r="L128" s="19" t="s">
        <v>430</v>
      </c>
      <c r="M128" s="19"/>
      <c r="N128" s="19" t="s">
        <v>1237</v>
      </c>
      <c r="O128" s="19"/>
      <c r="P128" s="19"/>
      <c r="Q128" s="19"/>
      <c r="R128" s="19" t="s">
        <v>1237</v>
      </c>
      <c r="S128" s="19" t="s">
        <v>1237</v>
      </c>
      <c r="T128" s="19" t="s">
        <v>1237</v>
      </c>
      <c r="U128" s="19" t="s">
        <v>1237</v>
      </c>
      <c r="V128" s="19"/>
      <c r="W128" s="19"/>
    </row>
    <row r="129" spans="2:23" ht="69" customHeight="1" x14ac:dyDescent="0.2">
      <c r="B129" s="39" t="s">
        <v>21</v>
      </c>
      <c r="C129" s="19" t="s">
        <v>14</v>
      </c>
      <c r="D129" s="19" t="s">
        <v>1013</v>
      </c>
      <c r="E129" s="19" t="s">
        <v>1102</v>
      </c>
      <c r="F129" s="19" t="s">
        <v>1103</v>
      </c>
      <c r="G129" s="21" t="s">
        <v>154</v>
      </c>
      <c r="H129" s="21" t="s">
        <v>1255</v>
      </c>
      <c r="I129" s="19" t="s">
        <v>430</v>
      </c>
      <c r="J129" s="19" t="s">
        <v>430</v>
      </c>
      <c r="K129" s="19"/>
      <c r="L129" s="19" t="s">
        <v>430</v>
      </c>
      <c r="M129" s="19"/>
      <c r="N129" s="19"/>
      <c r="O129" s="19"/>
      <c r="P129" s="19"/>
      <c r="Q129" s="19"/>
      <c r="R129" s="19"/>
      <c r="S129" s="19"/>
      <c r="T129" s="19"/>
      <c r="U129" s="19"/>
      <c r="V129" s="19"/>
      <c r="W129" s="19"/>
    </row>
    <row r="130" spans="2:23" ht="159" customHeight="1" x14ac:dyDescent="0.2">
      <c r="B130" s="39" t="s">
        <v>21</v>
      </c>
      <c r="C130" s="19" t="s">
        <v>14</v>
      </c>
      <c r="D130" s="19" t="s">
        <v>41</v>
      </c>
      <c r="E130" s="19" t="s">
        <v>1108</v>
      </c>
      <c r="F130" s="19" t="s">
        <v>149</v>
      </c>
      <c r="G130" s="21" t="s">
        <v>142</v>
      </c>
      <c r="H130" s="21"/>
      <c r="I130" s="19" t="s">
        <v>430</v>
      </c>
      <c r="J130" s="19" t="s">
        <v>430</v>
      </c>
      <c r="K130" s="19" t="s">
        <v>430</v>
      </c>
      <c r="L130" s="19" t="s">
        <v>430</v>
      </c>
      <c r="M130" s="19"/>
      <c r="N130" s="19" t="s">
        <v>430</v>
      </c>
      <c r="O130" s="19"/>
      <c r="P130" s="19" t="s">
        <v>430</v>
      </c>
      <c r="Q130" s="19"/>
      <c r="R130" s="19" t="s">
        <v>1237</v>
      </c>
      <c r="S130" s="19" t="s">
        <v>430</v>
      </c>
      <c r="T130" s="19" t="s">
        <v>430</v>
      </c>
      <c r="U130" s="19" t="s">
        <v>430</v>
      </c>
      <c r="V130" s="19"/>
      <c r="W130" s="19"/>
    </row>
    <row r="131" spans="2:23" ht="157" customHeight="1" x14ac:dyDescent="0.2">
      <c r="B131" s="39" t="s">
        <v>21</v>
      </c>
      <c r="C131" s="19" t="s">
        <v>14</v>
      </c>
      <c r="D131" s="19" t="s">
        <v>1014</v>
      </c>
      <c r="E131" s="19" t="s">
        <v>1108</v>
      </c>
      <c r="F131" s="19" t="s">
        <v>155</v>
      </c>
      <c r="G131" s="21" t="s">
        <v>156</v>
      </c>
      <c r="H131" s="21"/>
      <c r="I131" s="19" t="s">
        <v>430</v>
      </c>
      <c r="J131" s="19" t="s">
        <v>430</v>
      </c>
      <c r="K131" s="19" t="s">
        <v>430</v>
      </c>
      <c r="L131" s="19" t="s">
        <v>430</v>
      </c>
      <c r="M131" s="19"/>
      <c r="N131" s="19" t="s">
        <v>430</v>
      </c>
      <c r="O131" s="19"/>
      <c r="P131" s="19" t="s">
        <v>430</v>
      </c>
      <c r="Q131" s="19"/>
      <c r="R131" s="19" t="s">
        <v>1237</v>
      </c>
      <c r="S131" s="19" t="s">
        <v>430</v>
      </c>
      <c r="T131" s="19" t="s">
        <v>430</v>
      </c>
      <c r="U131" s="19" t="s">
        <v>430</v>
      </c>
      <c r="V131" s="19"/>
      <c r="W131" s="19"/>
    </row>
    <row r="132" spans="2:23" ht="93" customHeight="1" x14ac:dyDescent="0.2">
      <c r="B132" s="39" t="s">
        <v>21</v>
      </c>
      <c r="C132" s="19" t="s">
        <v>14</v>
      </c>
      <c r="D132" s="19" t="s">
        <v>1015</v>
      </c>
      <c r="E132" s="19" t="s">
        <v>1109</v>
      </c>
      <c r="F132" s="19" t="s">
        <v>157</v>
      </c>
      <c r="G132" s="21" t="s">
        <v>158</v>
      </c>
      <c r="H132" s="21"/>
      <c r="I132" s="19" t="s">
        <v>430</v>
      </c>
      <c r="J132" s="19" t="s">
        <v>430</v>
      </c>
      <c r="K132" s="19" t="s">
        <v>430</v>
      </c>
      <c r="L132" s="19" t="s">
        <v>430</v>
      </c>
      <c r="M132" s="19"/>
      <c r="N132" s="19" t="s">
        <v>430</v>
      </c>
      <c r="O132" s="19" t="s">
        <v>430</v>
      </c>
      <c r="P132" s="19" t="s">
        <v>430</v>
      </c>
      <c r="Q132" s="19" t="s">
        <v>430</v>
      </c>
      <c r="R132" s="19"/>
      <c r="S132" s="19" t="s">
        <v>430</v>
      </c>
      <c r="T132" s="19" t="s">
        <v>430</v>
      </c>
      <c r="U132" s="19" t="s">
        <v>430</v>
      </c>
      <c r="V132" s="19"/>
      <c r="W132" s="19"/>
    </row>
    <row r="133" spans="2:23" ht="101" customHeight="1" x14ac:dyDescent="0.2">
      <c r="B133" s="39" t="s">
        <v>21</v>
      </c>
      <c r="C133" s="19" t="s">
        <v>14</v>
      </c>
      <c r="D133" s="19" t="s">
        <v>1016</v>
      </c>
      <c r="E133" s="19" t="s">
        <v>1109</v>
      </c>
      <c r="F133" s="19" t="s">
        <v>159</v>
      </c>
      <c r="G133" s="21" t="s">
        <v>160</v>
      </c>
      <c r="H133" s="21"/>
      <c r="I133" s="19" t="s">
        <v>430</v>
      </c>
      <c r="J133" s="19" t="s">
        <v>430</v>
      </c>
      <c r="K133" s="19" t="s">
        <v>430</v>
      </c>
      <c r="L133" s="19" t="s">
        <v>430</v>
      </c>
      <c r="M133" s="19"/>
      <c r="N133" s="19" t="s">
        <v>430</v>
      </c>
      <c r="O133" s="19"/>
      <c r="P133" s="19" t="s">
        <v>430</v>
      </c>
      <c r="Q133" s="19"/>
      <c r="R133" s="19"/>
      <c r="S133" s="19" t="s">
        <v>430</v>
      </c>
      <c r="T133" s="19" t="s">
        <v>430</v>
      </c>
      <c r="U133" s="19" t="s">
        <v>430</v>
      </c>
      <c r="V133" s="19"/>
      <c r="W133" s="19"/>
    </row>
    <row r="134" spans="2:23" ht="115" customHeight="1" x14ac:dyDescent="0.2">
      <c r="B134" s="39" t="s">
        <v>21</v>
      </c>
      <c r="C134" s="19" t="s">
        <v>14</v>
      </c>
      <c r="D134" s="19" t="s">
        <v>1017</v>
      </c>
      <c r="E134" s="19" t="s">
        <v>1110</v>
      </c>
      <c r="F134" s="19" t="s">
        <v>161</v>
      </c>
      <c r="G134" s="21" t="s">
        <v>162</v>
      </c>
      <c r="H134" s="21"/>
      <c r="I134" s="19" t="s">
        <v>430</v>
      </c>
      <c r="J134" s="19" t="s">
        <v>430</v>
      </c>
      <c r="K134" s="19" t="s">
        <v>430</v>
      </c>
      <c r="L134" s="19" t="s">
        <v>430</v>
      </c>
      <c r="M134" s="19"/>
      <c r="N134" s="19" t="s">
        <v>430</v>
      </c>
      <c r="O134" s="19" t="s">
        <v>430</v>
      </c>
      <c r="P134" s="19" t="s">
        <v>430</v>
      </c>
      <c r="Q134" s="19" t="s">
        <v>430</v>
      </c>
      <c r="R134" s="19"/>
      <c r="S134" s="19" t="s">
        <v>430</v>
      </c>
      <c r="T134" s="19" t="s">
        <v>430</v>
      </c>
      <c r="U134" s="19" t="s">
        <v>430</v>
      </c>
      <c r="V134" s="19"/>
      <c r="W134" s="19"/>
    </row>
    <row r="135" spans="2:23" ht="97" customHeight="1" x14ac:dyDescent="0.2">
      <c r="B135" s="39" t="s">
        <v>21</v>
      </c>
      <c r="C135" s="19" t="s">
        <v>14</v>
      </c>
      <c r="D135" s="19" t="s">
        <v>1018</v>
      </c>
      <c r="E135" s="19" t="s">
        <v>1109</v>
      </c>
      <c r="F135" s="19" t="s">
        <v>163</v>
      </c>
      <c r="G135" s="21" t="s">
        <v>164</v>
      </c>
      <c r="H135" s="21"/>
      <c r="I135" s="19" t="s">
        <v>430</v>
      </c>
      <c r="J135" s="19" t="s">
        <v>430</v>
      </c>
      <c r="K135" s="19" t="s">
        <v>430</v>
      </c>
      <c r="L135" s="19" t="s">
        <v>430</v>
      </c>
      <c r="M135" s="19"/>
      <c r="N135" s="19" t="s">
        <v>430</v>
      </c>
      <c r="O135" s="19" t="s">
        <v>430</v>
      </c>
      <c r="P135" s="19" t="s">
        <v>430</v>
      </c>
      <c r="Q135" s="19" t="s">
        <v>430</v>
      </c>
      <c r="R135" s="19"/>
      <c r="S135" s="19" t="s">
        <v>430</v>
      </c>
      <c r="T135" s="19" t="s">
        <v>430</v>
      </c>
      <c r="U135" s="19" t="s">
        <v>430</v>
      </c>
      <c r="V135" s="19"/>
      <c r="W135" s="19"/>
    </row>
    <row r="136" spans="2:23" ht="92" customHeight="1" x14ac:dyDescent="0.2">
      <c r="B136" s="39" t="s">
        <v>21</v>
      </c>
      <c r="C136" s="19" t="s">
        <v>14</v>
      </c>
      <c r="D136" s="19" t="s">
        <v>1104</v>
      </c>
      <c r="E136" s="19" t="s">
        <v>1109</v>
      </c>
      <c r="F136" s="19" t="s">
        <v>1111</v>
      </c>
      <c r="G136" s="21" t="s">
        <v>164</v>
      </c>
      <c r="H136" s="21"/>
      <c r="I136" s="19" t="s">
        <v>430</v>
      </c>
      <c r="J136" s="19" t="s">
        <v>430</v>
      </c>
      <c r="K136" s="19" t="s">
        <v>430</v>
      </c>
      <c r="L136" s="19" t="s">
        <v>430</v>
      </c>
      <c r="M136" s="19"/>
      <c r="N136" s="19" t="s">
        <v>430</v>
      </c>
      <c r="O136" s="19"/>
      <c r="P136" s="19" t="s">
        <v>430</v>
      </c>
      <c r="Q136" s="19" t="s">
        <v>430</v>
      </c>
      <c r="R136" s="19"/>
      <c r="S136" s="19" t="s">
        <v>430</v>
      </c>
      <c r="T136" s="19" t="s">
        <v>430</v>
      </c>
      <c r="U136" s="19" t="s">
        <v>430</v>
      </c>
      <c r="V136" s="19"/>
      <c r="W136" s="19"/>
    </row>
    <row r="137" spans="2:23" ht="101" customHeight="1" x14ac:dyDescent="0.2">
      <c r="B137" s="39" t="s">
        <v>21</v>
      </c>
      <c r="C137" s="19" t="s">
        <v>14</v>
      </c>
      <c r="D137" s="19" t="s">
        <v>1105</v>
      </c>
      <c r="E137" s="19" t="s">
        <v>1109</v>
      </c>
      <c r="F137" s="19" t="s">
        <v>1112</v>
      </c>
      <c r="G137" s="21" t="s">
        <v>164</v>
      </c>
      <c r="H137" s="21"/>
      <c r="I137" s="19" t="s">
        <v>430</v>
      </c>
      <c r="J137" s="19" t="s">
        <v>430</v>
      </c>
      <c r="K137" s="19" t="s">
        <v>430</v>
      </c>
      <c r="L137" s="19" t="s">
        <v>430</v>
      </c>
      <c r="M137" s="19"/>
      <c r="N137" s="19" t="s">
        <v>430</v>
      </c>
      <c r="O137" s="19"/>
      <c r="P137" s="19" t="s">
        <v>430</v>
      </c>
      <c r="Q137" s="19" t="s">
        <v>430</v>
      </c>
      <c r="R137" s="19"/>
      <c r="S137" s="19" t="s">
        <v>430</v>
      </c>
      <c r="T137" s="19" t="s">
        <v>430</v>
      </c>
      <c r="U137" s="19" t="s">
        <v>430</v>
      </c>
      <c r="V137" s="19"/>
      <c r="W137" s="19"/>
    </row>
    <row r="138" spans="2:23" ht="146" customHeight="1" x14ac:dyDescent="0.2">
      <c r="B138" s="39" t="s">
        <v>21</v>
      </c>
      <c r="C138" s="19" t="s">
        <v>14</v>
      </c>
      <c r="D138" s="19" t="s">
        <v>1106</v>
      </c>
      <c r="E138" s="19" t="s">
        <v>1113</v>
      </c>
      <c r="F138" s="19" t="s">
        <v>1114</v>
      </c>
      <c r="G138" s="21" t="s">
        <v>1115</v>
      </c>
      <c r="H138" s="21" t="s">
        <v>1241</v>
      </c>
      <c r="I138" s="19" t="s">
        <v>430</v>
      </c>
      <c r="J138" s="19" t="s">
        <v>430</v>
      </c>
      <c r="K138" s="19" t="s">
        <v>430</v>
      </c>
      <c r="L138" s="19" t="s">
        <v>430</v>
      </c>
      <c r="M138" s="19"/>
      <c r="N138" s="19" t="s">
        <v>430</v>
      </c>
      <c r="O138" s="19"/>
      <c r="P138" s="19" t="s">
        <v>430</v>
      </c>
      <c r="Q138" s="19"/>
      <c r="R138" s="19"/>
      <c r="S138" s="19" t="s">
        <v>430</v>
      </c>
      <c r="T138" s="19" t="s">
        <v>430</v>
      </c>
      <c r="U138" s="19" t="s">
        <v>430</v>
      </c>
      <c r="V138" s="19"/>
      <c r="W138" s="19"/>
    </row>
    <row r="139" spans="2:23" ht="133" customHeight="1" x14ac:dyDescent="0.2">
      <c r="B139" s="39" t="s">
        <v>21</v>
      </c>
      <c r="C139" s="19" t="s">
        <v>14</v>
      </c>
      <c r="D139" s="19" t="s">
        <v>1107</v>
      </c>
      <c r="E139" s="19" t="s">
        <v>1116</v>
      </c>
      <c r="F139" s="19" t="s">
        <v>1117</v>
      </c>
      <c r="G139" s="21" t="s">
        <v>165</v>
      </c>
      <c r="H139" s="21"/>
      <c r="I139" s="19" t="s">
        <v>430</v>
      </c>
      <c r="J139" s="19" t="s">
        <v>430</v>
      </c>
      <c r="K139" s="19" t="s">
        <v>430</v>
      </c>
      <c r="L139" s="19" t="s">
        <v>430</v>
      </c>
      <c r="M139" s="19"/>
      <c r="N139" s="19" t="s">
        <v>1237</v>
      </c>
      <c r="O139" s="19"/>
      <c r="P139" s="19"/>
      <c r="Q139" s="19" t="s">
        <v>430</v>
      </c>
      <c r="R139" s="19" t="s">
        <v>1237</v>
      </c>
      <c r="S139" s="19" t="s">
        <v>1237</v>
      </c>
      <c r="T139" s="19" t="s">
        <v>1237</v>
      </c>
      <c r="U139" s="19" t="s">
        <v>1237</v>
      </c>
      <c r="V139" s="19"/>
      <c r="W139" s="19"/>
    </row>
    <row r="140" spans="2:23" ht="93" customHeight="1" x14ac:dyDescent="0.2">
      <c r="B140" s="39" t="s">
        <v>24</v>
      </c>
      <c r="C140" s="19" t="s">
        <v>15</v>
      </c>
      <c r="D140" s="19" t="s">
        <v>32</v>
      </c>
      <c r="E140" s="19" t="s">
        <v>1118</v>
      </c>
      <c r="F140" s="19" t="s">
        <v>174</v>
      </c>
      <c r="G140" s="21" t="s">
        <v>175</v>
      </c>
      <c r="H140" s="21"/>
      <c r="I140" s="19" t="s">
        <v>430</v>
      </c>
      <c r="J140" s="19" t="s">
        <v>430</v>
      </c>
      <c r="K140" s="19"/>
      <c r="L140" s="19"/>
      <c r="M140" s="19"/>
      <c r="N140" s="19" t="s">
        <v>430</v>
      </c>
      <c r="O140" s="19" t="s">
        <v>430</v>
      </c>
      <c r="P140" s="19" t="s">
        <v>430</v>
      </c>
      <c r="Q140" s="19"/>
      <c r="R140" s="19"/>
      <c r="S140" s="19" t="s">
        <v>430</v>
      </c>
      <c r="T140" s="19"/>
      <c r="U140" s="19"/>
      <c r="V140" s="19"/>
      <c r="W140" s="19"/>
    </row>
    <row r="141" spans="2:23" ht="95" customHeight="1" x14ac:dyDescent="0.2">
      <c r="B141" s="39" t="s">
        <v>24</v>
      </c>
      <c r="C141" s="19" t="s">
        <v>15</v>
      </c>
      <c r="D141" s="19" t="s">
        <v>937</v>
      </c>
      <c r="E141" s="19" t="s">
        <v>1118</v>
      </c>
      <c r="F141" s="19" t="s">
        <v>166</v>
      </c>
      <c r="G141" s="21" t="s">
        <v>167</v>
      </c>
      <c r="H141" s="21"/>
      <c r="I141" s="19" t="s">
        <v>430</v>
      </c>
      <c r="J141" s="19" t="s">
        <v>430</v>
      </c>
      <c r="K141" s="19"/>
      <c r="L141" s="19"/>
      <c r="M141" s="19"/>
      <c r="N141" s="19" t="s">
        <v>430</v>
      </c>
      <c r="O141" s="19" t="s">
        <v>430</v>
      </c>
      <c r="P141" s="19" t="s">
        <v>430</v>
      </c>
      <c r="Q141" s="19"/>
      <c r="R141" s="19"/>
      <c r="S141" s="19" t="s">
        <v>430</v>
      </c>
      <c r="T141" s="19"/>
      <c r="U141" s="19"/>
      <c r="V141" s="19"/>
      <c r="W141" s="19"/>
    </row>
    <row r="142" spans="2:23" ht="139" customHeight="1" x14ac:dyDescent="0.2">
      <c r="B142" s="39" t="s">
        <v>24</v>
      </c>
      <c r="C142" s="19" t="s">
        <v>15</v>
      </c>
      <c r="D142" s="19" t="s">
        <v>938</v>
      </c>
      <c r="E142" s="19" t="s">
        <v>1118</v>
      </c>
      <c r="F142" s="19" t="s">
        <v>168</v>
      </c>
      <c r="G142" s="21" t="s">
        <v>169</v>
      </c>
      <c r="H142" s="21"/>
      <c r="I142" s="19" t="s">
        <v>430</v>
      </c>
      <c r="J142" s="19" t="s">
        <v>430</v>
      </c>
      <c r="K142" s="19"/>
      <c r="L142" s="19"/>
      <c r="M142" s="19"/>
      <c r="N142" s="19" t="s">
        <v>430</v>
      </c>
      <c r="O142" s="19" t="s">
        <v>430</v>
      </c>
      <c r="P142" s="19" t="s">
        <v>430</v>
      </c>
      <c r="Q142" s="19"/>
      <c r="R142" s="19"/>
      <c r="S142" s="19" t="s">
        <v>430</v>
      </c>
      <c r="T142" s="19"/>
      <c r="U142" s="19"/>
      <c r="V142" s="19"/>
      <c r="W142" s="19"/>
    </row>
    <row r="143" spans="2:23" ht="158" customHeight="1" x14ac:dyDescent="0.2">
      <c r="B143" s="39" t="s">
        <v>24</v>
      </c>
      <c r="C143" s="19" t="s">
        <v>15</v>
      </c>
      <c r="D143" s="19" t="s">
        <v>964</v>
      </c>
      <c r="E143" s="19" t="s">
        <v>1118</v>
      </c>
      <c r="F143" s="19" t="s">
        <v>1119</v>
      </c>
      <c r="G143" s="21" t="s">
        <v>169</v>
      </c>
      <c r="H143" s="21"/>
      <c r="I143" s="19" t="s">
        <v>430</v>
      </c>
      <c r="J143" s="19" t="s">
        <v>430</v>
      </c>
      <c r="K143" s="19"/>
      <c r="L143" s="19"/>
      <c r="M143" s="19"/>
      <c r="N143" s="19" t="s">
        <v>430</v>
      </c>
      <c r="O143" s="19" t="s">
        <v>430</v>
      </c>
      <c r="P143" s="19" t="s">
        <v>430</v>
      </c>
      <c r="Q143" s="19"/>
      <c r="R143" s="19"/>
      <c r="S143" s="19" t="s">
        <v>430</v>
      </c>
      <c r="T143" s="19"/>
      <c r="U143" s="19"/>
      <c r="V143" s="19"/>
      <c r="W143" s="19"/>
    </row>
    <row r="144" spans="2:23" ht="145" customHeight="1" x14ac:dyDescent="0.2">
      <c r="B144" s="39" t="s">
        <v>24</v>
      </c>
      <c r="C144" s="19" t="s">
        <v>15</v>
      </c>
      <c r="D144" s="19" t="s">
        <v>965</v>
      </c>
      <c r="E144" s="19" t="s">
        <v>1118</v>
      </c>
      <c r="F144" s="19" t="s">
        <v>1120</v>
      </c>
      <c r="G144" s="21" t="s">
        <v>169</v>
      </c>
      <c r="H144" s="21"/>
      <c r="I144" s="19" t="s">
        <v>430</v>
      </c>
      <c r="J144" s="19" t="s">
        <v>430</v>
      </c>
      <c r="K144" s="19"/>
      <c r="L144" s="19"/>
      <c r="M144" s="19"/>
      <c r="N144" s="19" t="s">
        <v>430</v>
      </c>
      <c r="O144" s="19" t="s">
        <v>430</v>
      </c>
      <c r="P144" s="19" t="s">
        <v>430</v>
      </c>
      <c r="Q144" s="19"/>
      <c r="R144" s="19"/>
      <c r="S144" s="19" t="s">
        <v>430</v>
      </c>
      <c r="T144" s="19"/>
      <c r="U144" s="19"/>
      <c r="V144" s="19"/>
      <c r="W144" s="19"/>
    </row>
    <row r="145" spans="2:23" ht="119" x14ac:dyDescent="0.2">
      <c r="B145" s="39" t="s">
        <v>24</v>
      </c>
      <c r="C145" s="19" t="s">
        <v>15</v>
      </c>
      <c r="D145" s="19" t="s">
        <v>966</v>
      </c>
      <c r="E145" s="19" t="s">
        <v>1118</v>
      </c>
      <c r="F145" s="19" t="s">
        <v>1121</v>
      </c>
      <c r="G145" s="21" t="s">
        <v>169</v>
      </c>
      <c r="H145" s="21"/>
      <c r="I145" s="19" t="s">
        <v>430</v>
      </c>
      <c r="J145" s="19" t="s">
        <v>430</v>
      </c>
      <c r="K145" s="19"/>
      <c r="L145" s="19"/>
      <c r="M145" s="19"/>
      <c r="N145" s="19" t="s">
        <v>430</v>
      </c>
      <c r="O145" s="19" t="s">
        <v>430</v>
      </c>
      <c r="P145" s="19" t="s">
        <v>430</v>
      </c>
      <c r="Q145" s="19"/>
      <c r="R145" s="19"/>
      <c r="S145" s="19" t="s">
        <v>430</v>
      </c>
      <c r="T145" s="19"/>
      <c r="U145" s="19"/>
      <c r="V145" s="19"/>
      <c r="W145" s="19"/>
    </row>
    <row r="146" spans="2:23" ht="99" customHeight="1" x14ac:dyDescent="0.2">
      <c r="B146" s="39" t="s">
        <v>24</v>
      </c>
      <c r="C146" s="19" t="s">
        <v>15</v>
      </c>
      <c r="D146" s="19" t="s">
        <v>939</v>
      </c>
      <c r="E146" s="19" t="s">
        <v>1118</v>
      </c>
      <c r="F146" s="19" t="s">
        <v>170</v>
      </c>
      <c r="G146" s="21" t="s">
        <v>171</v>
      </c>
      <c r="H146" s="21"/>
      <c r="I146" s="19" t="s">
        <v>430</v>
      </c>
      <c r="J146" s="19" t="s">
        <v>430</v>
      </c>
      <c r="K146" s="19"/>
      <c r="L146" s="19"/>
      <c r="M146" s="19"/>
      <c r="N146" s="19" t="s">
        <v>430</v>
      </c>
      <c r="O146" s="19" t="s">
        <v>430</v>
      </c>
      <c r="P146" s="19" t="s">
        <v>430</v>
      </c>
      <c r="Q146" s="19"/>
      <c r="R146" s="19"/>
      <c r="S146" s="19" t="s">
        <v>430</v>
      </c>
      <c r="T146" s="19"/>
      <c r="U146" s="19"/>
      <c r="V146" s="19"/>
      <c r="W146" s="19"/>
    </row>
    <row r="147" spans="2:23" ht="94" customHeight="1" x14ac:dyDescent="0.2">
      <c r="B147" s="39" t="s">
        <v>24</v>
      </c>
      <c r="C147" s="19" t="s">
        <v>15</v>
      </c>
      <c r="D147" s="19" t="s">
        <v>949</v>
      </c>
      <c r="E147" s="19" t="s">
        <v>1118</v>
      </c>
      <c r="F147" s="19" t="s">
        <v>172</v>
      </c>
      <c r="G147" s="21" t="s">
        <v>173</v>
      </c>
      <c r="H147" s="21"/>
      <c r="I147" s="19" t="s">
        <v>430</v>
      </c>
      <c r="J147" s="19" t="s">
        <v>430</v>
      </c>
      <c r="K147" s="19"/>
      <c r="L147" s="19"/>
      <c r="M147" s="19"/>
      <c r="N147" s="19" t="s">
        <v>430</v>
      </c>
      <c r="O147" s="19" t="s">
        <v>430</v>
      </c>
      <c r="P147" s="19" t="s">
        <v>430</v>
      </c>
      <c r="Q147" s="19"/>
      <c r="R147" s="19"/>
      <c r="S147" s="19" t="s">
        <v>430</v>
      </c>
      <c r="T147" s="19"/>
      <c r="U147" s="19"/>
      <c r="V147" s="19"/>
      <c r="W147" s="19"/>
    </row>
    <row r="148" spans="2:23" ht="68" x14ac:dyDescent="0.2">
      <c r="B148" s="39" t="s">
        <v>24</v>
      </c>
      <c r="C148" s="19" t="s">
        <v>15</v>
      </c>
      <c r="D148" s="19" t="s">
        <v>33</v>
      </c>
      <c r="E148" s="19" t="s">
        <v>1118</v>
      </c>
      <c r="F148" s="19" t="s">
        <v>176</v>
      </c>
      <c r="G148" s="21" t="s">
        <v>177</v>
      </c>
      <c r="H148" s="21"/>
      <c r="I148" s="19" t="s">
        <v>430</v>
      </c>
      <c r="J148" s="19" t="s">
        <v>430</v>
      </c>
      <c r="K148" s="19"/>
      <c r="L148" s="19"/>
      <c r="M148" s="19"/>
      <c r="N148" s="19" t="s">
        <v>430</v>
      </c>
      <c r="O148" s="19" t="s">
        <v>430</v>
      </c>
      <c r="P148" s="19" t="s">
        <v>430</v>
      </c>
      <c r="Q148" s="19"/>
      <c r="R148" s="19"/>
      <c r="S148" s="19" t="s">
        <v>430</v>
      </c>
      <c r="T148" s="19"/>
      <c r="U148" s="19"/>
      <c r="V148" s="19"/>
      <c r="W148" s="19"/>
    </row>
    <row r="149" spans="2:23" ht="125" customHeight="1" x14ac:dyDescent="0.2">
      <c r="B149" s="39" t="s">
        <v>24</v>
      </c>
      <c r="C149" s="19" t="s">
        <v>15</v>
      </c>
      <c r="D149" s="19" t="s">
        <v>940</v>
      </c>
      <c r="E149" s="19" t="s">
        <v>1118</v>
      </c>
      <c r="F149" s="19" t="s">
        <v>1122</v>
      </c>
      <c r="G149" s="21" t="s">
        <v>178</v>
      </c>
      <c r="H149" s="21" t="s">
        <v>1241</v>
      </c>
      <c r="I149" s="19" t="s">
        <v>430</v>
      </c>
      <c r="J149" s="19" t="s">
        <v>430</v>
      </c>
      <c r="K149" s="19"/>
      <c r="L149" s="19"/>
      <c r="M149" s="19"/>
      <c r="N149" s="19" t="s">
        <v>430</v>
      </c>
      <c r="O149" s="19" t="s">
        <v>430</v>
      </c>
      <c r="P149" s="19" t="s">
        <v>430</v>
      </c>
      <c r="Q149" s="19"/>
      <c r="R149" s="19"/>
      <c r="S149" s="19" t="s">
        <v>430</v>
      </c>
      <c r="T149" s="19"/>
      <c r="U149" s="19"/>
      <c r="V149" s="19"/>
      <c r="W149" s="19"/>
    </row>
    <row r="150" spans="2:23" ht="129" customHeight="1" x14ac:dyDescent="0.2">
      <c r="B150" s="39" t="s">
        <v>24</v>
      </c>
      <c r="C150" s="19" t="s">
        <v>15</v>
      </c>
      <c r="D150" s="19" t="s">
        <v>941</v>
      </c>
      <c r="E150" s="19" t="s">
        <v>1118</v>
      </c>
      <c r="F150" s="19" t="s">
        <v>179</v>
      </c>
      <c r="G150" s="21" t="s">
        <v>180</v>
      </c>
      <c r="H150" s="21"/>
      <c r="I150" s="19" t="s">
        <v>430</v>
      </c>
      <c r="J150" s="19" t="s">
        <v>430</v>
      </c>
      <c r="K150" s="19"/>
      <c r="L150" s="19"/>
      <c r="M150" s="19"/>
      <c r="N150" s="19" t="s">
        <v>430</v>
      </c>
      <c r="O150" s="19" t="s">
        <v>430</v>
      </c>
      <c r="P150" s="19" t="s">
        <v>430</v>
      </c>
      <c r="Q150" s="19"/>
      <c r="R150" s="19"/>
      <c r="S150" s="19" t="s">
        <v>430</v>
      </c>
      <c r="T150" s="19"/>
      <c r="U150" s="19"/>
      <c r="V150" s="19"/>
      <c r="W150" s="19"/>
    </row>
    <row r="151" spans="2:23" ht="118" customHeight="1" x14ac:dyDescent="0.2">
      <c r="B151" s="39" t="s">
        <v>24</v>
      </c>
      <c r="C151" s="19" t="s">
        <v>15</v>
      </c>
      <c r="D151" s="19" t="s">
        <v>999</v>
      </c>
      <c r="E151" s="19" t="s">
        <v>1118</v>
      </c>
      <c r="F151" s="19" t="s">
        <v>181</v>
      </c>
      <c r="G151" s="21" t="s">
        <v>182</v>
      </c>
      <c r="H151" s="21"/>
      <c r="I151" s="19" t="s">
        <v>430</v>
      </c>
      <c r="J151" s="19" t="s">
        <v>430</v>
      </c>
      <c r="K151" s="19"/>
      <c r="L151" s="19"/>
      <c r="M151" s="19"/>
      <c r="N151" s="19" t="s">
        <v>430</v>
      </c>
      <c r="O151" s="19" t="s">
        <v>430</v>
      </c>
      <c r="P151" s="19" t="s">
        <v>430</v>
      </c>
      <c r="Q151" s="19"/>
      <c r="R151" s="19"/>
      <c r="S151" s="19" t="s">
        <v>430</v>
      </c>
      <c r="T151" s="19"/>
      <c r="U151" s="19"/>
      <c r="V151" s="19"/>
      <c r="W151" s="19"/>
    </row>
    <row r="152" spans="2:23" ht="71" customHeight="1" x14ac:dyDescent="0.2">
      <c r="B152" s="39" t="s">
        <v>24</v>
      </c>
      <c r="C152" s="19" t="s">
        <v>15</v>
      </c>
      <c r="D152" s="19" t="s">
        <v>34</v>
      </c>
      <c r="E152" s="19" t="s">
        <v>1118</v>
      </c>
      <c r="F152" s="19" t="s">
        <v>183</v>
      </c>
      <c r="G152" s="21" t="s">
        <v>184</v>
      </c>
      <c r="H152" s="21"/>
      <c r="I152" s="19" t="s">
        <v>430</v>
      </c>
      <c r="J152" s="19" t="s">
        <v>430</v>
      </c>
      <c r="K152" s="19"/>
      <c r="L152" s="19"/>
      <c r="M152" s="19"/>
      <c r="N152" s="19" t="s">
        <v>430</v>
      </c>
      <c r="O152" s="19" t="s">
        <v>430</v>
      </c>
      <c r="P152" s="19" t="s">
        <v>430</v>
      </c>
      <c r="Q152" s="19"/>
      <c r="R152" s="19"/>
      <c r="S152" s="19" t="s">
        <v>430</v>
      </c>
      <c r="T152" s="19"/>
      <c r="U152" s="19"/>
      <c r="V152" s="19"/>
      <c r="W152" s="19"/>
    </row>
    <row r="153" spans="2:23" ht="225" customHeight="1" x14ac:dyDescent="0.2">
      <c r="B153" s="39" t="s">
        <v>24</v>
      </c>
      <c r="C153" s="19" t="s">
        <v>15</v>
      </c>
      <c r="D153" s="19" t="s">
        <v>1000</v>
      </c>
      <c r="E153" s="19" t="s">
        <v>1118</v>
      </c>
      <c r="F153" s="19" t="s">
        <v>1126</v>
      </c>
      <c r="G153" s="21" t="s">
        <v>185</v>
      </c>
      <c r="H153" s="21" t="s">
        <v>1250</v>
      </c>
      <c r="I153" s="19" t="s">
        <v>430</v>
      </c>
      <c r="J153" s="19" t="s">
        <v>430</v>
      </c>
      <c r="K153" s="19"/>
      <c r="L153" s="19"/>
      <c r="M153" s="19"/>
      <c r="N153" s="19" t="s">
        <v>430</v>
      </c>
      <c r="O153" s="19" t="s">
        <v>430</v>
      </c>
      <c r="P153" s="19" t="s">
        <v>430</v>
      </c>
      <c r="Q153" s="19"/>
      <c r="R153" s="19"/>
      <c r="S153" s="19" t="s">
        <v>430</v>
      </c>
      <c r="T153" s="19"/>
      <c r="U153" s="19"/>
      <c r="V153" s="19"/>
      <c r="W153" s="19"/>
    </row>
    <row r="154" spans="2:23" ht="228" customHeight="1" x14ac:dyDescent="0.2">
      <c r="B154" s="39" t="s">
        <v>24</v>
      </c>
      <c r="C154" s="19" t="s">
        <v>15</v>
      </c>
      <c r="D154" s="19" t="s">
        <v>1123</v>
      </c>
      <c r="E154" s="19" t="s">
        <v>1118</v>
      </c>
      <c r="F154" s="19" t="s">
        <v>1127</v>
      </c>
      <c r="G154" s="21" t="s">
        <v>185</v>
      </c>
      <c r="H154" s="21"/>
      <c r="I154" s="19" t="s">
        <v>430</v>
      </c>
      <c r="J154" s="19" t="s">
        <v>430</v>
      </c>
      <c r="K154" s="19"/>
      <c r="L154" s="19"/>
      <c r="M154" s="19"/>
      <c r="N154" s="19" t="s">
        <v>430</v>
      </c>
      <c r="O154" s="19" t="s">
        <v>430</v>
      </c>
      <c r="P154" s="19" t="s">
        <v>430</v>
      </c>
      <c r="Q154" s="19"/>
      <c r="R154" s="19"/>
      <c r="S154" s="19" t="s">
        <v>430</v>
      </c>
      <c r="T154" s="19"/>
      <c r="U154" s="19"/>
      <c r="V154" s="19"/>
      <c r="W154" s="19"/>
    </row>
    <row r="155" spans="2:23" ht="238" customHeight="1" x14ac:dyDescent="0.2">
      <c r="B155" s="39" t="s">
        <v>24</v>
      </c>
      <c r="C155" s="19" t="s">
        <v>15</v>
      </c>
      <c r="D155" s="19" t="s">
        <v>1124</v>
      </c>
      <c r="E155" s="19" t="s">
        <v>1118</v>
      </c>
      <c r="F155" s="19" t="s">
        <v>1128</v>
      </c>
      <c r="G155" s="21" t="s">
        <v>185</v>
      </c>
      <c r="H155" s="21"/>
      <c r="I155" s="19" t="s">
        <v>430</v>
      </c>
      <c r="J155" s="19" t="s">
        <v>430</v>
      </c>
      <c r="K155" s="19"/>
      <c r="L155" s="19"/>
      <c r="M155" s="19"/>
      <c r="N155" s="19" t="s">
        <v>430</v>
      </c>
      <c r="O155" s="19" t="s">
        <v>430</v>
      </c>
      <c r="P155" s="19" t="s">
        <v>430</v>
      </c>
      <c r="Q155" s="19"/>
      <c r="R155" s="19"/>
      <c r="S155" s="19" t="s">
        <v>430</v>
      </c>
      <c r="T155" s="19"/>
      <c r="U155" s="19"/>
      <c r="V155" s="19"/>
      <c r="W155" s="19"/>
    </row>
    <row r="156" spans="2:23" ht="221" customHeight="1" x14ac:dyDescent="0.2">
      <c r="B156" s="39" t="s">
        <v>24</v>
      </c>
      <c r="C156" s="19" t="s">
        <v>15</v>
      </c>
      <c r="D156" s="19" t="s">
        <v>1125</v>
      </c>
      <c r="E156" s="19" t="s">
        <v>1118</v>
      </c>
      <c r="F156" s="19" t="s">
        <v>1129</v>
      </c>
      <c r="G156" s="21" t="s">
        <v>185</v>
      </c>
      <c r="H156" s="21"/>
      <c r="I156" s="19" t="s">
        <v>430</v>
      </c>
      <c r="J156" s="19" t="s">
        <v>430</v>
      </c>
      <c r="K156" s="19"/>
      <c r="L156" s="19"/>
      <c r="M156" s="19"/>
      <c r="N156" s="19" t="s">
        <v>430</v>
      </c>
      <c r="O156" s="19" t="s">
        <v>430</v>
      </c>
      <c r="P156" s="19" t="s">
        <v>430</v>
      </c>
      <c r="Q156" s="19"/>
      <c r="R156" s="19"/>
      <c r="S156" s="19" t="s">
        <v>430</v>
      </c>
      <c r="T156" s="19"/>
      <c r="U156" s="19"/>
      <c r="V156" s="19"/>
      <c r="W156" s="19"/>
    </row>
    <row r="157" spans="2:23" ht="167" customHeight="1" x14ac:dyDescent="0.2">
      <c r="B157" s="39" t="s">
        <v>24</v>
      </c>
      <c r="C157" s="19" t="s">
        <v>15</v>
      </c>
      <c r="D157" s="19" t="s">
        <v>1001</v>
      </c>
      <c r="E157" s="19" t="s">
        <v>1130</v>
      </c>
      <c r="F157" s="19" t="s">
        <v>1131</v>
      </c>
      <c r="G157" s="21" t="s">
        <v>186</v>
      </c>
      <c r="H157" s="21" t="s">
        <v>1256</v>
      </c>
      <c r="I157" s="19" t="s">
        <v>430</v>
      </c>
      <c r="J157" s="19" t="s">
        <v>430</v>
      </c>
      <c r="K157" s="19"/>
      <c r="L157" s="19"/>
      <c r="M157" s="19"/>
      <c r="N157" s="19" t="s">
        <v>430</v>
      </c>
      <c r="O157" s="19" t="s">
        <v>430</v>
      </c>
      <c r="P157" s="19" t="s">
        <v>430</v>
      </c>
      <c r="Q157" s="19"/>
      <c r="R157" s="19"/>
      <c r="S157" s="19" t="s">
        <v>430</v>
      </c>
      <c r="T157" s="19"/>
      <c r="U157" s="19"/>
      <c r="V157" s="19"/>
      <c r="W157" s="19"/>
    </row>
    <row r="158" spans="2:23" ht="160" customHeight="1" x14ac:dyDescent="0.2">
      <c r="B158" s="39" t="s">
        <v>24</v>
      </c>
      <c r="C158" s="19" t="s">
        <v>15</v>
      </c>
      <c r="D158" s="19" t="s">
        <v>1002</v>
      </c>
      <c r="E158" s="19" t="s">
        <v>1130</v>
      </c>
      <c r="F158" s="19" t="s">
        <v>1132</v>
      </c>
      <c r="G158" s="21" t="s">
        <v>186</v>
      </c>
      <c r="H158" s="21"/>
      <c r="I158" s="19" t="s">
        <v>430</v>
      </c>
      <c r="J158" s="19" t="s">
        <v>430</v>
      </c>
      <c r="K158" s="19"/>
      <c r="L158" s="19"/>
      <c r="M158" s="19"/>
      <c r="N158" s="19" t="s">
        <v>430</v>
      </c>
      <c r="O158" s="19" t="s">
        <v>430</v>
      </c>
      <c r="P158" s="19" t="s">
        <v>430</v>
      </c>
      <c r="Q158" s="19"/>
      <c r="R158" s="19"/>
      <c r="S158" s="19" t="s">
        <v>430</v>
      </c>
      <c r="T158" s="19"/>
      <c r="U158" s="19"/>
      <c r="V158" s="19"/>
      <c r="W158" s="19"/>
    </row>
    <row r="159" spans="2:23" ht="156" customHeight="1" x14ac:dyDescent="0.2">
      <c r="B159" s="39" t="s">
        <v>24</v>
      </c>
      <c r="C159" s="19" t="s">
        <v>15</v>
      </c>
      <c r="D159" s="19" t="s">
        <v>1003</v>
      </c>
      <c r="E159" s="19" t="s">
        <v>1130</v>
      </c>
      <c r="F159" s="19" t="s">
        <v>1133</v>
      </c>
      <c r="G159" s="21" t="s">
        <v>186</v>
      </c>
      <c r="H159" s="21"/>
      <c r="I159" s="19" t="s">
        <v>430</v>
      </c>
      <c r="J159" s="19" t="s">
        <v>430</v>
      </c>
      <c r="K159" s="19"/>
      <c r="L159" s="19"/>
      <c r="M159" s="19"/>
      <c r="N159" s="19" t="s">
        <v>430</v>
      </c>
      <c r="O159" s="19" t="s">
        <v>430</v>
      </c>
      <c r="P159" s="19" t="s">
        <v>430</v>
      </c>
      <c r="Q159" s="19"/>
      <c r="R159" s="19"/>
      <c r="S159" s="19" t="s">
        <v>430</v>
      </c>
      <c r="T159" s="19"/>
      <c r="U159" s="19"/>
      <c r="V159" s="19"/>
      <c r="W159" s="19"/>
    </row>
    <row r="160" spans="2:23" ht="184" customHeight="1" x14ac:dyDescent="0.2">
      <c r="B160" s="39" t="s">
        <v>24</v>
      </c>
      <c r="C160" s="19" t="s">
        <v>15</v>
      </c>
      <c r="D160" s="19" t="s">
        <v>35</v>
      </c>
      <c r="E160" s="19" t="s">
        <v>1118</v>
      </c>
      <c r="F160" s="19" t="s">
        <v>187</v>
      </c>
      <c r="G160" s="21" t="s">
        <v>188</v>
      </c>
      <c r="H160" s="21"/>
      <c r="I160" s="19" t="s">
        <v>430</v>
      </c>
      <c r="J160" s="19" t="s">
        <v>430</v>
      </c>
      <c r="K160" s="19"/>
      <c r="L160" s="19"/>
      <c r="M160" s="19"/>
      <c r="N160" s="19" t="s">
        <v>430</v>
      </c>
      <c r="O160" s="19" t="s">
        <v>430</v>
      </c>
      <c r="P160" s="19" t="s">
        <v>430</v>
      </c>
      <c r="Q160" s="19"/>
      <c r="R160" s="19"/>
      <c r="S160" s="19" t="s">
        <v>430</v>
      </c>
      <c r="T160" s="19"/>
      <c r="U160" s="19"/>
      <c r="V160" s="19"/>
      <c r="W160" s="19"/>
    </row>
    <row r="161" spans="2:23" ht="86" customHeight="1" x14ac:dyDescent="0.2">
      <c r="B161" s="39" t="s">
        <v>24</v>
      </c>
      <c r="C161" s="19" t="s">
        <v>15</v>
      </c>
      <c r="D161" s="19" t="s">
        <v>1007</v>
      </c>
      <c r="E161" s="19" t="s">
        <v>1118</v>
      </c>
      <c r="F161" s="19" t="s">
        <v>189</v>
      </c>
      <c r="G161" s="21" t="s">
        <v>190</v>
      </c>
      <c r="H161" s="21"/>
      <c r="I161" s="19" t="s">
        <v>430</v>
      </c>
      <c r="J161" s="19" t="s">
        <v>430</v>
      </c>
      <c r="K161" s="19"/>
      <c r="L161" s="19"/>
      <c r="M161" s="19"/>
      <c r="N161" s="19" t="s">
        <v>430</v>
      </c>
      <c r="O161" s="19" t="s">
        <v>430</v>
      </c>
      <c r="P161" s="19" t="s">
        <v>430</v>
      </c>
      <c r="Q161" s="19"/>
      <c r="R161" s="19"/>
      <c r="S161" s="19" t="s">
        <v>430</v>
      </c>
      <c r="T161" s="19"/>
      <c r="U161" s="19"/>
      <c r="V161" s="19"/>
      <c r="W161" s="19"/>
    </row>
    <row r="162" spans="2:23" ht="86" customHeight="1" x14ac:dyDescent="0.2">
      <c r="B162" s="39" t="s">
        <v>24</v>
      </c>
      <c r="C162" s="19" t="s">
        <v>15</v>
      </c>
      <c r="D162" s="19" t="s">
        <v>1008</v>
      </c>
      <c r="E162" s="19" t="s">
        <v>1118</v>
      </c>
      <c r="F162" s="19" t="s">
        <v>1134</v>
      </c>
      <c r="G162" s="21" t="s">
        <v>190</v>
      </c>
      <c r="H162" s="21"/>
      <c r="I162" s="19" t="s">
        <v>430</v>
      </c>
      <c r="J162" s="19" t="s">
        <v>430</v>
      </c>
      <c r="K162" s="19"/>
      <c r="L162" s="19"/>
      <c r="M162" s="19"/>
      <c r="N162" s="19" t="s">
        <v>430</v>
      </c>
      <c r="O162" s="19" t="s">
        <v>430</v>
      </c>
      <c r="P162" s="19" t="s">
        <v>430</v>
      </c>
      <c r="Q162" s="19"/>
      <c r="R162" s="19"/>
      <c r="S162" s="19" t="s">
        <v>430</v>
      </c>
      <c r="T162" s="19"/>
      <c r="U162" s="19"/>
      <c r="V162" s="19"/>
      <c r="W162" s="19"/>
    </row>
    <row r="163" spans="2:23" ht="89" customHeight="1" x14ac:dyDescent="0.2">
      <c r="B163" s="39" t="s">
        <v>24</v>
      </c>
      <c r="C163" s="19" t="s">
        <v>15</v>
      </c>
      <c r="D163" s="19" t="s">
        <v>1009</v>
      </c>
      <c r="E163" s="19" t="s">
        <v>1118</v>
      </c>
      <c r="F163" s="19" t="s">
        <v>1135</v>
      </c>
      <c r="G163" s="21" t="s">
        <v>190</v>
      </c>
      <c r="H163" s="21"/>
      <c r="I163" s="19" t="s">
        <v>430</v>
      </c>
      <c r="J163" s="19" t="s">
        <v>430</v>
      </c>
      <c r="K163" s="19"/>
      <c r="L163" s="19"/>
      <c r="M163" s="19"/>
      <c r="N163" s="19" t="s">
        <v>430</v>
      </c>
      <c r="O163" s="19" t="s">
        <v>430</v>
      </c>
      <c r="P163" s="19" t="s">
        <v>430</v>
      </c>
      <c r="Q163" s="19"/>
      <c r="R163" s="19"/>
      <c r="S163" s="19" t="s">
        <v>430</v>
      </c>
      <c r="T163" s="19"/>
      <c r="U163" s="19"/>
      <c r="V163" s="19"/>
      <c r="W163" s="19"/>
    </row>
    <row r="164" spans="2:23" ht="98" customHeight="1" x14ac:dyDescent="0.2">
      <c r="B164" s="39" t="s">
        <v>24</v>
      </c>
      <c r="C164" s="19" t="s">
        <v>15</v>
      </c>
      <c r="D164" s="19" t="s">
        <v>1010</v>
      </c>
      <c r="E164" s="19" t="s">
        <v>1118</v>
      </c>
      <c r="F164" s="19" t="s">
        <v>1136</v>
      </c>
      <c r="G164" s="21" t="s">
        <v>190</v>
      </c>
      <c r="H164" s="21"/>
      <c r="I164" s="19" t="s">
        <v>430</v>
      </c>
      <c r="J164" s="19" t="s">
        <v>430</v>
      </c>
      <c r="K164" s="19"/>
      <c r="L164" s="19"/>
      <c r="M164" s="19"/>
      <c r="N164" s="19" t="s">
        <v>430</v>
      </c>
      <c r="O164" s="19" t="s">
        <v>430</v>
      </c>
      <c r="P164" s="19" t="s">
        <v>430</v>
      </c>
      <c r="Q164" s="19"/>
      <c r="R164" s="19"/>
      <c r="S164" s="19" t="s">
        <v>430</v>
      </c>
      <c r="T164" s="19"/>
      <c r="U164" s="19"/>
      <c r="V164" s="19"/>
      <c r="W164" s="19"/>
    </row>
    <row r="165" spans="2:23" ht="170" customHeight="1" x14ac:dyDescent="0.2">
      <c r="B165" s="39" t="s">
        <v>24</v>
      </c>
      <c r="C165" s="19" t="s">
        <v>15</v>
      </c>
      <c r="D165" s="19" t="s">
        <v>1011</v>
      </c>
      <c r="E165" s="19" t="s">
        <v>1118</v>
      </c>
      <c r="F165" s="19" t="s">
        <v>191</v>
      </c>
      <c r="G165" s="21" t="s">
        <v>192</v>
      </c>
      <c r="H165" s="21" t="s">
        <v>1257</v>
      </c>
      <c r="I165" s="19" t="s">
        <v>430</v>
      </c>
      <c r="J165" s="19" t="s">
        <v>430</v>
      </c>
      <c r="K165" s="19"/>
      <c r="L165" s="19"/>
      <c r="M165" s="19"/>
      <c r="N165" s="19" t="s">
        <v>430</v>
      </c>
      <c r="O165" s="19" t="s">
        <v>430</v>
      </c>
      <c r="P165" s="19" t="s">
        <v>430</v>
      </c>
      <c r="Q165" s="19"/>
      <c r="R165" s="19"/>
      <c r="S165" s="19" t="s">
        <v>430</v>
      </c>
      <c r="T165" s="19"/>
      <c r="U165" s="19"/>
      <c r="V165" s="19"/>
      <c r="W165" s="19"/>
    </row>
    <row r="166" spans="2:23" ht="92" customHeight="1" x14ac:dyDescent="0.2">
      <c r="B166" s="39" t="s">
        <v>24</v>
      </c>
      <c r="C166" s="19" t="s">
        <v>15</v>
      </c>
      <c r="D166" s="19" t="s">
        <v>1012</v>
      </c>
      <c r="E166" s="19" t="s">
        <v>1118</v>
      </c>
      <c r="F166" s="19" t="s">
        <v>1137</v>
      </c>
      <c r="G166" s="21" t="s">
        <v>193</v>
      </c>
      <c r="H166" s="21" t="s">
        <v>1258</v>
      </c>
      <c r="I166" s="19" t="s">
        <v>430</v>
      </c>
      <c r="J166" s="19" t="s">
        <v>430</v>
      </c>
      <c r="K166" s="19"/>
      <c r="L166" s="19"/>
      <c r="M166" s="19"/>
      <c r="N166" s="19" t="s">
        <v>430</v>
      </c>
      <c r="O166" s="19" t="s">
        <v>430</v>
      </c>
      <c r="P166" s="19" t="s">
        <v>430</v>
      </c>
      <c r="Q166" s="19"/>
      <c r="R166" s="19"/>
      <c r="S166" s="19" t="s">
        <v>430</v>
      </c>
      <c r="T166" s="19"/>
      <c r="U166" s="19"/>
      <c r="V166" s="19"/>
      <c r="W166" s="19"/>
    </row>
    <row r="167" spans="2:23" ht="107" customHeight="1" x14ac:dyDescent="0.2">
      <c r="B167" s="39" t="s">
        <v>25</v>
      </c>
      <c r="C167" s="19" t="s">
        <v>16</v>
      </c>
      <c r="D167" s="19" t="s">
        <v>32</v>
      </c>
      <c r="E167" s="42" t="s">
        <v>1138</v>
      </c>
      <c r="F167" s="19" t="s">
        <v>194</v>
      </c>
      <c r="G167" s="21" t="s">
        <v>195</v>
      </c>
      <c r="H167" s="21"/>
      <c r="I167" s="19" t="s">
        <v>430</v>
      </c>
      <c r="J167" s="19" t="s">
        <v>430</v>
      </c>
      <c r="K167" s="19" t="s">
        <v>430</v>
      </c>
      <c r="L167" s="19"/>
      <c r="M167" s="19"/>
      <c r="N167" s="19" t="s">
        <v>430</v>
      </c>
      <c r="O167" s="19" t="s">
        <v>430</v>
      </c>
      <c r="P167" s="19" t="s">
        <v>430</v>
      </c>
      <c r="Q167" s="19"/>
      <c r="R167" s="19"/>
      <c r="S167" s="19" t="s">
        <v>430</v>
      </c>
      <c r="T167" s="19" t="s">
        <v>430</v>
      </c>
      <c r="U167" s="19"/>
      <c r="V167" s="19"/>
      <c r="W167" s="19"/>
    </row>
    <row r="168" spans="2:23" ht="94" customHeight="1" x14ac:dyDescent="0.2">
      <c r="B168" s="39" t="s">
        <v>25</v>
      </c>
      <c r="C168" s="19" t="s">
        <v>16</v>
      </c>
      <c r="D168" s="19" t="s">
        <v>937</v>
      </c>
      <c r="E168" s="19" t="s">
        <v>1138</v>
      </c>
      <c r="F168" s="19" t="s">
        <v>196</v>
      </c>
      <c r="G168" s="21" t="s">
        <v>197</v>
      </c>
      <c r="H168" s="21"/>
      <c r="I168" s="19" t="s">
        <v>430</v>
      </c>
      <c r="J168" s="19" t="s">
        <v>430</v>
      </c>
      <c r="K168" s="19" t="s">
        <v>430</v>
      </c>
      <c r="L168" s="19"/>
      <c r="M168" s="19"/>
      <c r="N168" s="19" t="s">
        <v>430</v>
      </c>
      <c r="O168" s="19" t="s">
        <v>430</v>
      </c>
      <c r="P168" s="19" t="s">
        <v>430</v>
      </c>
      <c r="Q168" s="19"/>
      <c r="R168" s="19"/>
      <c r="S168" s="19" t="s">
        <v>430</v>
      </c>
      <c r="T168" s="19" t="s">
        <v>430</v>
      </c>
      <c r="U168" s="19"/>
      <c r="V168" s="19"/>
      <c r="W168" s="19"/>
    </row>
    <row r="169" spans="2:23" ht="102" customHeight="1" x14ac:dyDescent="0.2">
      <c r="B169" s="39" t="s">
        <v>25</v>
      </c>
      <c r="C169" s="19" t="s">
        <v>16</v>
      </c>
      <c r="D169" s="19" t="s">
        <v>938</v>
      </c>
      <c r="E169" s="19" t="s">
        <v>1138</v>
      </c>
      <c r="F169" s="19" t="s">
        <v>198</v>
      </c>
      <c r="G169" s="21" t="s">
        <v>200</v>
      </c>
      <c r="H169" s="21"/>
      <c r="I169" s="19" t="s">
        <v>430</v>
      </c>
      <c r="J169" s="19" t="s">
        <v>430</v>
      </c>
      <c r="K169" s="19" t="s">
        <v>430</v>
      </c>
      <c r="L169" s="19"/>
      <c r="M169" s="19"/>
      <c r="N169" s="19" t="s">
        <v>430</v>
      </c>
      <c r="O169" s="19" t="s">
        <v>430</v>
      </c>
      <c r="P169" s="19" t="s">
        <v>430</v>
      </c>
      <c r="Q169" s="19"/>
      <c r="R169" s="19"/>
      <c r="S169" s="19" t="s">
        <v>430</v>
      </c>
      <c r="T169" s="19" t="s">
        <v>430</v>
      </c>
      <c r="U169" s="19"/>
      <c r="V169" s="19"/>
      <c r="W169" s="19"/>
    </row>
    <row r="170" spans="2:23" ht="98" customHeight="1" x14ac:dyDescent="0.2">
      <c r="B170" s="39" t="s">
        <v>25</v>
      </c>
      <c r="C170" s="19" t="s">
        <v>16</v>
      </c>
      <c r="D170" s="19" t="s">
        <v>939</v>
      </c>
      <c r="E170" s="19" t="s">
        <v>1138</v>
      </c>
      <c r="F170" s="19" t="s">
        <v>199</v>
      </c>
      <c r="G170" s="21" t="s">
        <v>201</v>
      </c>
      <c r="H170" s="21"/>
      <c r="I170" s="19" t="s">
        <v>430</v>
      </c>
      <c r="J170" s="19" t="s">
        <v>430</v>
      </c>
      <c r="K170" s="19" t="s">
        <v>430</v>
      </c>
      <c r="L170" s="19"/>
      <c r="M170" s="19"/>
      <c r="N170" s="19" t="s">
        <v>430</v>
      </c>
      <c r="O170" s="19" t="s">
        <v>430</v>
      </c>
      <c r="P170" s="19" t="s">
        <v>430</v>
      </c>
      <c r="Q170" s="19"/>
      <c r="R170" s="19"/>
      <c r="S170" s="19" t="s">
        <v>430</v>
      </c>
      <c r="T170" s="19" t="s">
        <v>430</v>
      </c>
      <c r="U170" s="19"/>
      <c r="V170" s="19"/>
      <c r="W170" s="19"/>
    </row>
    <row r="171" spans="2:23" ht="91" customHeight="1" x14ac:dyDescent="0.2">
      <c r="B171" s="39" t="s">
        <v>25</v>
      </c>
      <c r="C171" s="19" t="s">
        <v>16</v>
      </c>
      <c r="D171" s="19" t="s">
        <v>949</v>
      </c>
      <c r="E171" s="19" t="s">
        <v>1138</v>
      </c>
      <c r="F171" s="19" t="s">
        <v>202</v>
      </c>
      <c r="G171" s="21" t="s">
        <v>203</v>
      </c>
      <c r="H171" s="21"/>
      <c r="I171" s="19" t="s">
        <v>430</v>
      </c>
      <c r="J171" s="19" t="s">
        <v>430</v>
      </c>
      <c r="K171" s="19" t="s">
        <v>430</v>
      </c>
      <c r="L171" s="19"/>
      <c r="M171" s="19"/>
      <c r="N171" s="19" t="s">
        <v>430</v>
      </c>
      <c r="O171" s="19" t="s">
        <v>430</v>
      </c>
      <c r="P171" s="19" t="s">
        <v>430</v>
      </c>
      <c r="Q171" s="19"/>
      <c r="R171" s="19"/>
      <c r="S171" s="19" t="s">
        <v>430</v>
      </c>
      <c r="T171" s="19" t="s">
        <v>430</v>
      </c>
      <c r="U171" s="19"/>
      <c r="V171" s="19"/>
      <c r="W171" s="19"/>
    </row>
    <row r="172" spans="2:23" ht="103" customHeight="1" x14ac:dyDescent="0.2">
      <c r="B172" s="39" t="s">
        <v>25</v>
      </c>
      <c r="C172" s="19" t="s">
        <v>16</v>
      </c>
      <c r="D172" s="19" t="s">
        <v>950</v>
      </c>
      <c r="E172" s="42" t="s">
        <v>1138</v>
      </c>
      <c r="F172" s="19" t="s">
        <v>205</v>
      </c>
      <c r="G172" s="21" t="s">
        <v>204</v>
      </c>
      <c r="H172" s="21"/>
      <c r="I172" s="19" t="s">
        <v>430</v>
      </c>
      <c r="J172" s="19" t="s">
        <v>430</v>
      </c>
      <c r="K172" s="19" t="s">
        <v>430</v>
      </c>
      <c r="L172" s="19"/>
      <c r="M172" s="19"/>
      <c r="N172" s="19" t="s">
        <v>430</v>
      </c>
      <c r="O172" s="19" t="s">
        <v>430</v>
      </c>
      <c r="P172" s="19" t="s">
        <v>430</v>
      </c>
      <c r="Q172" s="19"/>
      <c r="R172" s="19"/>
      <c r="S172" s="19" t="s">
        <v>430</v>
      </c>
      <c r="T172" s="19" t="s">
        <v>430</v>
      </c>
      <c r="U172" s="19"/>
      <c r="V172" s="19"/>
      <c r="W172" s="19"/>
    </row>
    <row r="173" spans="2:23" ht="75" customHeight="1" x14ac:dyDescent="0.2">
      <c r="B173" s="39" t="s">
        <v>25</v>
      </c>
      <c r="C173" s="19" t="s">
        <v>16</v>
      </c>
      <c r="D173" s="19" t="s">
        <v>33</v>
      </c>
      <c r="E173" s="19" t="s">
        <v>1211</v>
      </c>
      <c r="F173" s="19" t="s">
        <v>206</v>
      </c>
      <c r="G173" s="21" t="s">
        <v>207</v>
      </c>
      <c r="H173" s="21"/>
      <c r="I173" s="19" t="s">
        <v>430</v>
      </c>
      <c r="J173" s="19" t="s">
        <v>430</v>
      </c>
      <c r="K173" s="19" t="s">
        <v>430</v>
      </c>
      <c r="L173" s="19"/>
      <c r="M173" s="19"/>
      <c r="N173" s="19" t="s">
        <v>1237</v>
      </c>
      <c r="O173" s="19"/>
      <c r="P173" s="19"/>
      <c r="Q173" s="19"/>
      <c r="R173" s="19" t="s">
        <v>1237</v>
      </c>
      <c r="S173" s="19"/>
      <c r="T173" s="19"/>
      <c r="U173" s="19"/>
      <c r="V173" s="19"/>
      <c r="W173" s="19"/>
    </row>
    <row r="174" spans="2:23" ht="113" customHeight="1" x14ac:dyDescent="0.2">
      <c r="B174" s="39" t="s">
        <v>25</v>
      </c>
      <c r="C174" s="19" t="s">
        <v>16</v>
      </c>
      <c r="D174" s="19" t="s">
        <v>940</v>
      </c>
      <c r="E174" s="19" t="s">
        <v>1139</v>
      </c>
      <c r="F174" s="19" t="s">
        <v>1141</v>
      </c>
      <c r="G174" s="21" t="s">
        <v>1144</v>
      </c>
      <c r="H174" s="21" t="s">
        <v>1241</v>
      </c>
      <c r="I174" s="19" t="s">
        <v>430</v>
      </c>
      <c r="J174" s="19" t="s">
        <v>430</v>
      </c>
      <c r="K174" s="19" t="s">
        <v>430</v>
      </c>
      <c r="L174" s="19"/>
      <c r="M174" s="19"/>
      <c r="N174" s="19" t="s">
        <v>1237</v>
      </c>
      <c r="O174" s="19"/>
      <c r="P174" s="19"/>
      <c r="Q174" s="19"/>
      <c r="R174" s="19" t="s">
        <v>1237</v>
      </c>
      <c r="S174" s="19" t="s">
        <v>1237</v>
      </c>
      <c r="T174" s="19" t="s">
        <v>1237</v>
      </c>
      <c r="U174" s="19"/>
      <c r="V174" s="19"/>
      <c r="W174" s="19"/>
    </row>
    <row r="175" spans="2:23" ht="123" customHeight="1" x14ac:dyDescent="0.2">
      <c r="B175" s="39" t="s">
        <v>25</v>
      </c>
      <c r="C175" s="19" t="s">
        <v>16</v>
      </c>
      <c r="D175" s="19" t="s">
        <v>941</v>
      </c>
      <c r="E175" s="19" t="s">
        <v>1139</v>
      </c>
      <c r="F175" s="19" t="s">
        <v>1142</v>
      </c>
      <c r="G175" s="21" t="s">
        <v>208</v>
      </c>
      <c r="H175" s="21" t="s">
        <v>1241</v>
      </c>
      <c r="I175" s="19" t="s">
        <v>430</v>
      </c>
      <c r="J175" s="19" t="s">
        <v>430</v>
      </c>
      <c r="K175" s="19" t="s">
        <v>430</v>
      </c>
      <c r="L175" s="19"/>
      <c r="M175" s="19"/>
      <c r="N175" s="19" t="s">
        <v>1237</v>
      </c>
      <c r="O175" s="19"/>
      <c r="P175" s="19"/>
      <c r="Q175" s="19"/>
      <c r="R175" s="19" t="s">
        <v>1237</v>
      </c>
      <c r="S175" s="19" t="s">
        <v>1237</v>
      </c>
      <c r="T175" s="19" t="s">
        <v>1237</v>
      </c>
      <c r="U175" s="19"/>
      <c r="V175" s="19"/>
      <c r="W175" s="19"/>
    </row>
    <row r="176" spans="2:23" ht="118" customHeight="1" x14ac:dyDescent="0.2">
      <c r="B176" s="39" t="s">
        <v>25</v>
      </c>
      <c r="C176" s="19" t="s">
        <v>16</v>
      </c>
      <c r="D176" s="19" t="s">
        <v>999</v>
      </c>
      <c r="E176" s="19" t="s">
        <v>1140</v>
      </c>
      <c r="F176" s="19" t="s">
        <v>1143</v>
      </c>
      <c r="G176" s="21" t="s">
        <v>1145</v>
      </c>
      <c r="H176" s="21" t="s">
        <v>1259</v>
      </c>
      <c r="I176" s="19" t="s">
        <v>430</v>
      </c>
      <c r="J176" s="19"/>
      <c r="K176" s="19"/>
      <c r="L176" s="19"/>
      <c r="M176" s="19"/>
      <c r="N176" s="19"/>
      <c r="O176" s="19"/>
      <c r="P176" s="19"/>
      <c r="Q176" s="19"/>
      <c r="R176" s="19"/>
      <c r="S176" s="19"/>
      <c r="T176" s="19"/>
      <c r="U176" s="19"/>
      <c r="V176" s="19"/>
      <c r="W176" s="19"/>
    </row>
    <row r="177" spans="2:23" ht="99" customHeight="1" x14ac:dyDescent="0.2">
      <c r="B177" s="39" t="s">
        <v>25</v>
      </c>
      <c r="C177" s="19" t="s">
        <v>16</v>
      </c>
      <c r="D177" s="19" t="s">
        <v>34</v>
      </c>
      <c r="E177" s="19" t="s">
        <v>1139</v>
      </c>
      <c r="F177" s="19" t="s">
        <v>209</v>
      </c>
      <c r="G177" s="21" t="s">
        <v>210</v>
      </c>
      <c r="H177" s="21"/>
      <c r="I177" s="19" t="s">
        <v>430</v>
      </c>
      <c r="J177" s="19" t="s">
        <v>430</v>
      </c>
      <c r="K177" s="19" t="s">
        <v>430</v>
      </c>
      <c r="L177" s="19"/>
      <c r="M177" s="19"/>
      <c r="N177" s="19" t="s">
        <v>1237</v>
      </c>
      <c r="O177" s="19"/>
      <c r="P177" s="19"/>
      <c r="Q177" s="19"/>
      <c r="R177" s="19" t="s">
        <v>1237</v>
      </c>
      <c r="S177" s="19" t="s">
        <v>1237</v>
      </c>
      <c r="T177" s="19" t="s">
        <v>1237</v>
      </c>
      <c r="U177" s="19"/>
      <c r="V177" s="19"/>
      <c r="W177" s="19"/>
    </row>
    <row r="178" spans="2:23" ht="233" customHeight="1" x14ac:dyDescent="0.2">
      <c r="B178" s="39" t="s">
        <v>25</v>
      </c>
      <c r="C178" s="19" t="s">
        <v>16</v>
      </c>
      <c r="D178" s="19" t="s">
        <v>1000</v>
      </c>
      <c r="E178" s="19" t="s">
        <v>1139</v>
      </c>
      <c r="F178" s="19" t="s">
        <v>1146</v>
      </c>
      <c r="G178" s="21" t="s">
        <v>211</v>
      </c>
      <c r="H178" s="21" t="s">
        <v>1250</v>
      </c>
      <c r="I178" s="19" t="s">
        <v>430</v>
      </c>
      <c r="J178" s="19" t="s">
        <v>430</v>
      </c>
      <c r="K178" s="19" t="s">
        <v>430</v>
      </c>
      <c r="L178" s="19"/>
      <c r="M178" s="19"/>
      <c r="N178" s="19" t="s">
        <v>1237</v>
      </c>
      <c r="O178" s="19"/>
      <c r="P178" s="19"/>
      <c r="Q178" s="19"/>
      <c r="R178" s="19" t="s">
        <v>1237</v>
      </c>
      <c r="S178" s="19" t="s">
        <v>1237</v>
      </c>
      <c r="T178" s="19" t="s">
        <v>1237</v>
      </c>
      <c r="U178" s="19"/>
      <c r="V178" s="19"/>
      <c r="W178" s="19"/>
    </row>
    <row r="179" spans="2:23" ht="234" customHeight="1" x14ac:dyDescent="0.2">
      <c r="B179" s="39" t="s">
        <v>25</v>
      </c>
      <c r="C179" s="19" t="s">
        <v>16</v>
      </c>
      <c r="D179" s="19" t="s">
        <v>1123</v>
      </c>
      <c r="E179" s="19" t="s">
        <v>1139</v>
      </c>
      <c r="F179" s="19" t="s">
        <v>1147</v>
      </c>
      <c r="G179" s="21" t="s">
        <v>211</v>
      </c>
      <c r="H179" s="21"/>
      <c r="I179" s="19" t="s">
        <v>430</v>
      </c>
      <c r="J179" s="19" t="s">
        <v>430</v>
      </c>
      <c r="K179" s="19" t="s">
        <v>430</v>
      </c>
      <c r="L179" s="19"/>
      <c r="M179" s="19"/>
      <c r="N179" s="19" t="s">
        <v>1237</v>
      </c>
      <c r="O179" s="19"/>
      <c r="P179" s="19"/>
      <c r="Q179" s="19"/>
      <c r="R179" s="19" t="s">
        <v>1237</v>
      </c>
      <c r="S179" s="19" t="s">
        <v>1237</v>
      </c>
      <c r="T179" s="19" t="s">
        <v>1237</v>
      </c>
      <c r="U179" s="19"/>
      <c r="V179" s="19"/>
      <c r="W179" s="19"/>
    </row>
    <row r="180" spans="2:23" ht="225" customHeight="1" x14ac:dyDescent="0.2">
      <c r="B180" s="39" t="s">
        <v>25</v>
      </c>
      <c r="C180" s="19" t="s">
        <v>16</v>
      </c>
      <c r="D180" s="19" t="s">
        <v>1124</v>
      </c>
      <c r="E180" s="19" t="s">
        <v>1139</v>
      </c>
      <c r="F180" s="19" t="s">
        <v>1148</v>
      </c>
      <c r="G180" s="21" t="s">
        <v>211</v>
      </c>
      <c r="H180" s="21"/>
      <c r="I180" s="19" t="s">
        <v>430</v>
      </c>
      <c r="J180" s="19" t="s">
        <v>430</v>
      </c>
      <c r="K180" s="19" t="s">
        <v>430</v>
      </c>
      <c r="L180" s="19"/>
      <c r="M180" s="19"/>
      <c r="N180" s="19" t="s">
        <v>1237</v>
      </c>
      <c r="O180" s="19"/>
      <c r="P180" s="19"/>
      <c r="Q180" s="19"/>
      <c r="R180" s="19" t="s">
        <v>1237</v>
      </c>
      <c r="S180" s="19" t="s">
        <v>1237</v>
      </c>
      <c r="T180" s="19" t="s">
        <v>1237</v>
      </c>
      <c r="U180" s="19"/>
      <c r="V180" s="19"/>
      <c r="W180" s="19"/>
    </row>
    <row r="181" spans="2:23" ht="245" customHeight="1" x14ac:dyDescent="0.2">
      <c r="B181" s="39" t="s">
        <v>25</v>
      </c>
      <c r="C181" s="19" t="s">
        <v>16</v>
      </c>
      <c r="D181" s="19" t="s">
        <v>1125</v>
      </c>
      <c r="E181" s="19" t="s">
        <v>1139</v>
      </c>
      <c r="F181" s="19" t="s">
        <v>1149</v>
      </c>
      <c r="G181" s="21" t="s">
        <v>211</v>
      </c>
      <c r="H181" s="21"/>
      <c r="I181" s="19" t="s">
        <v>430</v>
      </c>
      <c r="J181" s="19" t="s">
        <v>430</v>
      </c>
      <c r="K181" s="19" t="s">
        <v>430</v>
      </c>
      <c r="L181" s="19"/>
      <c r="M181" s="19"/>
      <c r="N181" s="19" t="s">
        <v>1237</v>
      </c>
      <c r="O181" s="19"/>
      <c r="P181" s="19"/>
      <c r="Q181" s="19"/>
      <c r="R181" s="19" t="s">
        <v>1237</v>
      </c>
      <c r="S181" s="19" t="s">
        <v>1237</v>
      </c>
      <c r="T181" s="19" t="s">
        <v>1237</v>
      </c>
      <c r="U181" s="19"/>
      <c r="V181" s="19"/>
      <c r="W181" s="19"/>
    </row>
    <row r="182" spans="2:23" ht="209" customHeight="1" x14ac:dyDescent="0.2">
      <c r="B182" s="39" t="s">
        <v>25</v>
      </c>
      <c r="C182" s="19" t="s">
        <v>16</v>
      </c>
      <c r="D182" s="19" t="s">
        <v>1001</v>
      </c>
      <c r="E182" s="19" t="s">
        <v>1150</v>
      </c>
      <c r="F182" s="19" t="s">
        <v>1151</v>
      </c>
      <c r="G182" s="21" t="s">
        <v>212</v>
      </c>
      <c r="H182" s="21" t="s">
        <v>1256</v>
      </c>
      <c r="I182" s="19" t="s">
        <v>430</v>
      </c>
      <c r="J182" s="19" t="s">
        <v>430</v>
      </c>
      <c r="K182" s="19" t="s">
        <v>430</v>
      </c>
      <c r="L182" s="19"/>
      <c r="M182" s="19"/>
      <c r="N182" s="19" t="s">
        <v>1237</v>
      </c>
      <c r="O182" s="19"/>
      <c r="P182" s="19"/>
      <c r="Q182" s="19"/>
      <c r="R182" s="19" t="s">
        <v>1237</v>
      </c>
      <c r="S182" s="19" t="s">
        <v>1237</v>
      </c>
      <c r="T182" s="19" t="s">
        <v>1237</v>
      </c>
      <c r="U182" s="19"/>
      <c r="V182" s="19"/>
      <c r="W182" s="19"/>
    </row>
    <row r="183" spans="2:23" ht="215" customHeight="1" x14ac:dyDescent="0.2">
      <c r="B183" s="39" t="s">
        <v>25</v>
      </c>
      <c r="C183" s="19" t="s">
        <v>16</v>
      </c>
      <c r="D183" s="19" t="s">
        <v>1002</v>
      </c>
      <c r="E183" s="19" t="s">
        <v>1150</v>
      </c>
      <c r="F183" s="19" t="s">
        <v>1152</v>
      </c>
      <c r="G183" s="21" t="s">
        <v>212</v>
      </c>
      <c r="H183" s="21"/>
      <c r="I183" s="19" t="s">
        <v>430</v>
      </c>
      <c r="J183" s="19" t="s">
        <v>430</v>
      </c>
      <c r="K183" s="19" t="s">
        <v>430</v>
      </c>
      <c r="L183" s="19"/>
      <c r="M183" s="19"/>
      <c r="N183" s="19" t="s">
        <v>1237</v>
      </c>
      <c r="O183" s="19"/>
      <c r="P183" s="19"/>
      <c r="Q183" s="19"/>
      <c r="R183" s="19" t="s">
        <v>1237</v>
      </c>
      <c r="S183" s="19" t="s">
        <v>1237</v>
      </c>
      <c r="T183" s="19" t="s">
        <v>1237</v>
      </c>
      <c r="U183" s="19"/>
      <c r="V183" s="19"/>
      <c r="W183" s="19"/>
    </row>
    <row r="184" spans="2:23" ht="201" customHeight="1" x14ac:dyDescent="0.2">
      <c r="B184" s="39" t="s">
        <v>25</v>
      </c>
      <c r="C184" s="19" t="s">
        <v>16</v>
      </c>
      <c r="D184" s="19" t="s">
        <v>1003</v>
      </c>
      <c r="E184" s="19" t="s">
        <v>1150</v>
      </c>
      <c r="F184" s="19" t="s">
        <v>1153</v>
      </c>
      <c r="G184" s="21" t="s">
        <v>212</v>
      </c>
      <c r="H184" s="21"/>
      <c r="I184" s="19" t="s">
        <v>430</v>
      </c>
      <c r="J184" s="19" t="s">
        <v>430</v>
      </c>
      <c r="K184" s="19" t="s">
        <v>430</v>
      </c>
      <c r="L184" s="19"/>
      <c r="M184" s="19"/>
      <c r="N184" s="19" t="s">
        <v>1237</v>
      </c>
      <c r="O184" s="19"/>
      <c r="P184" s="19"/>
      <c r="Q184" s="19"/>
      <c r="R184" s="19" t="s">
        <v>1237</v>
      </c>
      <c r="S184" s="19" t="s">
        <v>1237</v>
      </c>
      <c r="T184" s="19" t="s">
        <v>1237</v>
      </c>
      <c r="U184" s="19"/>
      <c r="V184" s="19"/>
      <c r="W184" s="19"/>
    </row>
    <row r="185" spans="2:23" ht="129" customHeight="1" x14ac:dyDescent="0.2">
      <c r="B185" s="39" t="s">
        <v>26</v>
      </c>
      <c r="C185" s="19" t="s">
        <v>8</v>
      </c>
      <c r="D185" s="19" t="s">
        <v>32</v>
      </c>
      <c r="E185" s="19" t="s">
        <v>1211</v>
      </c>
      <c r="F185" s="19" t="s">
        <v>130</v>
      </c>
      <c r="G185" s="21" t="s">
        <v>213</v>
      </c>
      <c r="H185" s="21"/>
      <c r="I185" s="19" t="s">
        <v>430</v>
      </c>
      <c r="J185" s="19" t="s">
        <v>430</v>
      </c>
      <c r="K185" s="19" t="s">
        <v>430</v>
      </c>
      <c r="L185" s="19" t="s">
        <v>430</v>
      </c>
      <c r="M185" s="19"/>
      <c r="N185" s="19" t="s">
        <v>430</v>
      </c>
      <c r="O185" s="19" t="s">
        <v>430</v>
      </c>
      <c r="P185" s="19" t="s">
        <v>430</v>
      </c>
      <c r="Q185" s="19" t="s">
        <v>430</v>
      </c>
      <c r="R185" s="19"/>
      <c r="S185" s="19" t="s">
        <v>430</v>
      </c>
      <c r="T185" s="19" t="s">
        <v>430</v>
      </c>
      <c r="U185" s="19" t="s">
        <v>430</v>
      </c>
      <c r="V185" s="19"/>
      <c r="W185" s="19"/>
    </row>
    <row r="186" spans="2:23" ht="163" customHeight="1" x14ac:dyDescent="0.2">
      <c r="B186" s="39" t="s">
        <v>26</v>
      </c>
      <c r="C186" s="19" t="s">
        <v>8</v>
      </c>
      <c r="D186" s="19" t="s">
        <v>937</v>
      </c>
      <c r="E186" s="19" t="s">
        <v>1161</v>
      </c>
      <c r="F186" s="19" t="s">
        <v>214</v>
      </c>
      <c r="G186" s="21" t="s">
        <v>215</v>
      </c>
      <c r="H186" s="21"/>
      <c r="I186" s="19" t="s">
        <v>430</v>
      </c>
      <c r="J186" s="19" t="s">
        <v>430</v>
      </c>
      <c r="K186" s="19" t="s">
        <v>430</v>
      </c>
      <c r="L186" s="19" t="s">
        <v>430</v>
      </c>
      <c r="M186" s="19"/>
      <c r="N186" s="19" t="s">
        <v>430</v>
      </c>
      <c r="O186" s="19" t="s">
        <v>430</v>
      </c>
      <c r="P186" s="19" t="s">
        <v>430</v>
      </c>
      <c r="Q186" s="19" t="s">
        <v>430</v>
      </c>
      <c r="R186" s="19"/>
      <c r="S186" s="19" t="s">
        <v>430</v>
      </c>
      <c r="T186" s="19" t="s">
        <v>430</v>
      </c>
      <c r="U186" s="19" t="s">
        <v>430</v>
      </c>
      <c r="V186" s="19"/>
      <c r="W186" s="19"/>
    </row>
    <row r="187" spans="2:23" ht="132" customHeight="1" x14ac:dyDescent="0.2">
      <c r="B187" s="39" t="s">
        <v>26</v>
      </c>
      <c r="C187" s="19" t="s">
        <v>8</v>
      </c>
      <c r="D187" s="19" t="s">
        <v>955</v>
      </c>
      <c r="E187" s="19" t="s">
        <v>1161</v>
      </c>
      <c r="F187" s="19" t="s">
        <v>1162</v>
      </c>
      <c r="G187" s="21" t="s">
        <v>215</v>
      </c>
      <c r="H187" s="21"/>
      <c r="I187" s="19" t="s">
        <v>430</v>
      </c>
      <c r="J187" s="19" t="s">
        <v>430</v>
      </c>
      <c r="K187" s="19" t="s">
        <v>430</v>
      </c>
      <c r="L187" s="19" t="s">
        <v>430</v>
      </c>
      <c r="M187" s="19"/>
      <c r="N187" s="19" t="s">
        <v>430</v>
      </c>
      <c r="O187" s="19" t="s">
        <v>430</v>
      </c>
      <c r="P187" s="19" t="s">
        <v>430</v>
      </c>
      <c r="Q187" s="19" t="s">
        <v>430</v>
      </c>
      <c r="R187" s="19"/>
      <c r="S187" s="19" t="s">
        <v>430</v>
      </c>
      <c r="T187" s="19" t="s">
        <v>430</v>
      </c>
      <c r="U187" s="19" t="s">
        <v>430</v>
      </c>
      <c r="V187" s="19"/>
      <c r="W187" s="19"/>
    </row>
    <row r="188" spans="2:23" ht="149" customHeight="1" x14ac:dyDescent="0.2">
      <c r="B188" s="39" t="s">
        <v>26</v>
      </c>
      <c r="C188" s="19" t="s">
        <v>8</v>
      </c>
      <c r="D188" s="19" t="s">
        <v>956</v>
      </c>
      <c r="E188" s="19" t="s">
        <v>1161</v>
      </c>
      <c r="F188" s="19" t="s">
        <v>1163</v>
      </c>
      <c r="G188" s="21" t="s">
        <v>215</v>
      </c>
      <c r="H188" s="21"/>
      <c r="I188" s="19" t="s">
        <v>430</v>
      </c>
      <c r="J188" s="19" t="s">
        <v>430</v>
      </c>
      <c r="K188" s="19" t="s">
        <v>430</v>
      </c>
      <c r="L188" s="19" t="s">
        <v>430</v>
      </c>
      <c r="M188" s="19"/>
      <c r="N188" s="19" t="s">
        <v>430</v>
      </c>
      <c r="O188" s="19" t="s">
        <v>430</v>
      </c>
      <c r="P188" s="19" t="s">
        <v>430</v>
      </c>
      <c r="Q188" s="19" t="s">
        <v>430</v>
      </c>
      <c r="R188" s="19"/>
      <c r="S188" s="19" t="s">
        <v>430</v>
      </c>
      <c r="T188" s="19" t="s">
        <v>430</v>
      </c>
      <c r="U188" s="19" t="s">
        <v>430</v>
      </c>
      <c r="V188" s="19"/>
      <c r="W188" s="19"/>
    </row>
    <row r="189" spans="2:23" ht="142" customHeight="1" x14ac:dyDescent="0.2">
      <c r="B189" s="39" t="s">
        <v>26</v>
      </c>
      <c r="C189" s="19" t="s">
        <v>8</v>
      </c>
      <c r="D189" s="19" t="s">
        <v>957</v>
      </c>
      <c r="E189" s="19" t="s">
        <v>1161</v>
      </c>
      <c r="F189" s="19" t="s">
        <v>1164</v>
      </c>
      <c r="G189" s="21" t="s">
        <v>215</v>
      </c>
      <c r="H189" s="21"/>
      <c r="I189" s="19" t="s">
        <v>430</v>
      </c>
      <c r="J189" s="19" t="s">
        <v>430</v>
      </c>
      <c r="K189" s="19" t="s">
        <v>430</v>
      </c>
      <c r="L189" s="19" t="s">
        <v>430</v>
      </c>
      <c r="M189" s="19"/>
      <c r="N189" s="19" t="s">
        <v>430</v>
      </c>
      <c r="O189" s="19" t="s">
        <v>430</v>
      </c>
      <c r="P189" s="19" t="s">
        <v>430</v>
      </c>
      <c r="Q189" s="19" t="s">
        <v>430</v>
      </c>
      <c r="R189" s="19"/>
      <c r="S189" s="19" t="s">
        <v>430</v>
      </c>
      <c r="T189" s="19" t="s">
        <v>430</v>
      </c>
      <c r="U189" s="19" t="s">
        <v>430</v>
      </c>
      <c r="V189" s="19"/>
      <c r="W189" s="19"/>
    </row>
    <row r="190" spans="2:23" ht="117" customHeight="1" x14ac:dyDescent="0.2">
      <c r="B190" s="39" t="s">
        <v>26</v>
      </c>
      <c r="C190" s="19" t="s">
        <v>8</v>
      </c>
      <c r="D190" s="19" t="s">
        <v>958</v>
      </c>
      <c r="E190" s="19" t="s">
        <v>1161</v>
      </c>
      <c r="F190" s="19" t="s">
        <v>1165</v>
      </c>
      <c r="G190" s="21" t="s">
        <v>215</v>
      </c>
      <c r="H190" s="21"/>
      <c r="I190" s="19" t="s">
        <v>430</v>
      </c>
      <c r="J190" s="19" t="s">
        <v>430</v>
      </c>
      <c r="K190" s="19" t="s">
        <v>430</v>
      </c>
      <c r="L190" s="19" t="s">
        <v>430</v>
      </c>
      <c r="M190" s="19"/>
      <c r="N190" s="19" t="s">
        <v>430</v>
      </c>
      <c r="O190" s="19" t="s">
        <v>430</v>
      </c>
      <c r="P190" s="19" t="s">
        <v>430</v>
      </c>
      <c r="Q190" s="19" t="s">
        <v>430</v>
      </c>
      <c r="R190" s="19"/>
      <c r="S190" s="19" t="s">
        <v>430</v>
      </c>
      <c r="T190" s="19" t="s">
        <v>430</v>
      </c>
      <c r="U190" s="19" t="s">
        <v>430</v>
      </c>
      <c r="V190" s="19"/>
      <c r="W190" s="19"/>
    </row>
    <row r="191" spans="2:23" ht="106" customHeight="1" x14ac:dyDescent="0.2">
      <c r="B191" s="39" t="s">
        <v>26</v>
      </c>
      <c r="C191" s="19" t="s">
        <v>8</v>
      </c>
      <c r="D191" s="19" t="s">
        <v>959</v>
      </c>
      <c r="E191" s="19" t="s">
        <v>1161</v>
      </c>
      <c r="F191" s="19" t="s">
        <v>1166</v>
      </c>
      <c r="G191" s="21" t="s">
        <v>215</v>
      </c>
      <c r="H191" s="21"/>
      <c r="I191" s="19" t="s">
        <v>430</v>
      </c>
      <c r="J191" s="19" t="s">
        <v>430</v>
      </c>
      <c r="K191" s="19" t="s">
        <v>430</v>
      </c>
      <c r="L191" s="19" t="s">
        <v>430</v>
      </c>
      <c r="M191" s="19"/>
      <c r="N191" s="19" t="s">
        <v>430</v>
      </c>
      <c r="O191" s="19" t="s">
        <v>430</v>
      </c>
      <c r="P191" s="19" t="s">
        <v>430</v>
      </c>
      <c r="Q191" s="19" t="s">
        <v>430</v>
      </c>
      <c r="R191" s="19"/>
      <c r="S191" s="19" t="s">
        <v>430</v>
      </c>
      <c r="T191" s="19" t="s">
        <v>430</v>
      </c>
      <c r="U191" s="19" t="s">
        <v>430</v>
      </c>
      <c r="V191" s="19"/>
      <c r="W191" s="19"/>
    </row>
    <row r="192" spans="2:23" ht="130" customHeight="1" x14ac:dyDescent="0.2">
      <c r="B192" s="39" t="s">
        <v>26</v>
      </c>
      <c r="C192" s="19" t="s">
        <v>8</v>
      </c>
      <c r="D192" s="19" t="s">
        <v>938</v>
      </c>
      <c r="E192" s="19" t="s">
        <v>1161</v>
      </c>
      <c r="F192" s="19" t="s">
        <v>216</v>
      </c>
      <c r="G192" s="21" t="s">
        <v>217</v>
      </c>
      <c r="H192" s="21"/>
      <c r="I192" s="19" t="s">
        <v>430</v>
      </c>
      <c r="J192" s="19" t="s">
        <v>430</v>
      </c>
      <c r="K192" s="19" t="s">
        <v>430</v>
      </c>
      <c r="L192" s="19" t="s">
        <v>430</v>
      </c>
      <c r="M192" s="19"/>
      <c r="N192" s="19" t="s">
        <v>430</v>
      </c>
      <c r="O192" s="19" t="s">
        <v>430</v>
      </c>
      <c r="P192" s="19" t="s">
        <v>430</v>
      </c>
      <c r="Q192" s="19" t="s">
        <v>430</v>
      </c>
      <c r="R192" s="19"/>
      <c r="S192" s="19" t="s">
        <v>430</v>
      </c>
      <c r="T192" s="19" t="s">
        <v>430</v>
      </c>
      <c r="U192" s="19" t="s">
        <v>430</v>
      </c>
      <c r="V192" s="19"/>
      <c r="W192" s="19"/>
    </row>
    <row r="193" spans="2:23" ht="120" customHeight="1" x14ac:dyDescent="0.2">
      <c r="B193" s="39" t="s">
        <v>26</v>
      </c>
      <c r="C193" s="19" t="s">
        <v>8</v>
      </c>
      <c r="D193" s="19" t="s">
        <v>939</v>
      </c>
      <c r="E193" s="19" t="s">
        <v>1161</v>
      </c>
      <c r="F193" s="19" t="s">
        <v>1167</v>
      </c>
      <c r="G193" s="21" t="s">
        <v>1168</v>
      </c>
      <c r="H193" s="21" t="s">
        <v>1242</v>
      </c>
      <c r="I193" s="19" t="s">
        <v>430</v>
      </c>
      <c r="J193" s="19" t="s">
        <v>430</v>
      </c>
      <c r="K193" s="19" t="s">
        <v>430</v>
      </c>
      <c r="L193" s="19" t="s">
        <v>430</v>
      </c>
      <c r="M193" s="19"/>
      <c r="N193" s="19" t="s">
        <v>430</v>
      </c>
      <c r="O193" s="19" t="s">
        <v>430</v>
      </c>
      <c r="P193" s="19" t="s">
        <v>430</v>
      </c>
      <c r="Q193" s="19" t="s">
        <v>430</v>
      </c>
      <c r="R193" s="19"/>
      <c r="S193" s="19" t="s">
        <v>430</v>
      </c>
      <c r="T193" s="19" t="s">
        <v>430</v>
      </c>
      <c r="U193" s="19" t="s">
        <v>430</v>
      </c>
      <c r="V193" s="19"/>
      <c r="W193" s="19"/>
    </row>
    <row r="194" spans="2:23" ht="106" customHeight="1" x14ac:dyDescent="0.2">
      <c r="B194" s="39" t="s">
        <v>26</v>
      </c>
      <c r="C194" s="19" t="s">
        <v>8</v>
      </c>
      <c r="D194" s="19" t="s">
        <v>949</v>
      </c>
      <c r="E194" s="19" t="s">
        <v>1161</v>
      </c>
      <c r="F194" s="19" t="s">
        <v>218</v>
      </c>
      <c r="G194" s="21" t="s">
        <v>219</v>
      </c>
      <c r="H194" s="21"/>
      <c r="I194" s="19" t="s">
        <v>430</v>
      </c>
      <c r="J194" s="19" t="s">
        <v>430</v>
      </c>
      <c r="K194" s="19" t="s">
        <v>430</v>
      </c>
      <c r="L194" s="19" t="s">
        <v>430</v>
      </c>
      <c r="M194" s="19"/>
      <c r="N194" s="19" t="s">
        <v>430</v>
      </c>
      <c r="O194" s="19" t="s">
        <v>430</v>
      </c>
      <c r="P194" s="19" t="s">
        <v>430</v>
      </c>
      <c r="Q194" s="19" t="s">
        <v>430</v>
      </c>
      <c r="R194" s="19"/>
      <c r="S194" s="19" t="s">
        <v>430</v>
      </c>
      <c r="T194" s="19" t="s">
        <v>430</v>
      </c>
      <c r="U194" s="19" t="s">
        <v>430</v>
      </c>
      <c r="V194" s="19"/>
      <c r="W194" s="19"/>
    </row>
    <row r="195" spans="2:23" ht="100" customHeight="1" x14ac:dyDescent="0.2">
      <c r="B195" s="39" t="s">
        <v>26</v>
      </c>
      <c r="C195" s="19" t="s">
        <v>8</v>
      </c>
      <c r="D195" s="19" t="s">
        <v>1154</v>
      </c>
      <c r="E195" s="19" t="s">
        <v>1161</v>
      </c>
      <c r="F195" s="19" t="s">
        <v>1169</v>
      </c>
      <c r="G195" s="21" t="s">
        <v>219</v>
      </c>
      <c r="H195" s="21"/>
      <c r="I195" s="19" t="s">
        <v>430</v>
      </c>
      <c r="J195" s="19" t="s">
        <v>430</v>
      </c>
      <c r="K195" s="19" t="s">
        <v>430</v>
      </c>
      <c r="L195" s="19" t="s">
        <v>430</v>
      </c>
      <c r="M195" s="19"/>
      <c r="N195" s="19" t="s">
        <v>430</v>
      </c>
      <c r="O195" s="19" t="s">
        <v>430</v>
      </c>
      <c r="P195" s="19" t="s">
        <v>430</v>
      </c>
      <c r="Q195" s="19" t="s">
        <v>430</v>
      </c>
      <c r="R195" s="19"/>
      <c r="S195" s="19" t="s">
        <v>430</v>
      </c>
      <c r="T195" s="19" t="s">
        <v>430</v>
      </c>
      <c r="U195" s="19" t="s">
        <v>430</v>
      </c>
      <c r="V195" s="19"/>
      <c r="W195" s="19"/>
    </row>
    <row r="196" spans="2:23" ht="120" customHeight="1" x14ac:dyDescent="0.2">
      <c r="B196" s="39" t="s">
        <v>26</v>
      </c>
      <c r="C196" s="19" t="s">
        <v>8</v>
      </c>
      <c r="D196" s="19" t="s">
        <v>1155</v>
      </c>
      <c r="E196" s="19" t="s">
        <v>1161</v>
      </c>
      <c r="F196" s="19" t="s">
        <v>1170</v>
      </c>
      <c r="G196" s="21" t="s">
        <v>219</v>
      </c>
      <c r="H196" s="21"/>
      <c r="I196" s="19" t="s">
        <v>430</v>
      </c>
      <c r="J196" s="19" t="s">
        <v>430</v>
      </c>
      <c r="K196" s="19" t="s">
        <v>430</v>
      </c>
      <c r="L196" s="19" t="s">
        <v>430</v>
      </c>
      <c r="M196" s="19"/>
      <c r="N196" s="19" t="s">
        <v>430</v>
      </c>
      <c r="O196" s="19" t="s">
        <v>430</v>
      </c>
      <c r="P196" s="19" t="s">
        <v>430</v>
      </c>
      <c r="Q196" s="19" t="s">
        <v>430</v>
      </c>
      <c r="R196" s="19"/>
      <c r="S196" s="19" t="s">
        <v>430</v>
      </c>
      <c r="T196" s="19" t="s">
        <v>430</v>
      </c>
      <c r="U196" s="19" t="s">
        <v>430</v>
      </c>
      <c r="V196" s="19"/>
      <c r="W196" s="19"/>
    </row>
    <row r="197" spans="2:23" ht="106" customHeight="1" x14ac:dyDescent="0.2">
      <c r="B197" s="39" t="s">
        <v>26</v>
      </c>
      <c r="C197" s="19" t="s">
        <v>8</v>
      </c>
      <c r="D197" s="19" t="s">
        <v>1156</v>
      </c>
      <c r="E197" s="19" t="s">
        <v>1161</v>
      </c>
      <c r="F197" s="19" t="s">
        <v>1171</v>
      </c>
      <c r="G197" s="21" t="s">
        <v>219</v>
      </c>
      <c r="H197" s="21"/>
      <c r="I197" s="19" t="s">
        <v>430</v>
      </c>
      <c r="J197" s="19" t="s">
        <v>430</v>
      </c>
      <c r="K197" s="19" t="s">
        <v>430</v>
      </c>
      <c r="L197" s="19" t="s">
        <v>430</v>
      </c>
      <c r="M197" s="19"/>
      <c r="N197" s="19" t="s">
        <v>430</v>
      </c>
      <c r="O197" s="19" t="s">
        <v>430</v>
      </c>
      <c r="P197" s="19" t="s">
        <v>430</v>
      </c>
      <c r="Q197" s="19" t="s">
        <v>430</v>
      </c>
      <c r="R197" s="19"/>
      <c r="S197" s="19" t="s">
        <v>430</v>
      </c>
      <c r="T197" s="19" t="s">
        <v>430</v>
      </c>
      <c r="U197" s="19" t="s">
        <v>430</v>
      </c>
      <c r="V197" s="19"/>
      <c r="W197" s="19"/>
    </row>
    <row r="198" spans="2:23" ht="99" customHeight="1" x14ac:dyDescent="0.2">
      <c r="B198" s="39" t="s">
        <v>26</v>
      </c>
      <c r="C198" s="19" t="s">
        <v>8</v>
      </c>
      <c r="D198" s="19" t="s">
        <v>950</v>
      </c>
      <c r="E198" s="19" t="s">
        <v>1172</v>
      </c>
      <c r="F198" s="19" t="s">
        <v>220</v>
      </c>
      <c r="G198" s="21" t="s">
        <v>221</v>
      </c>
      <c r="H198" s="21"/>
      <c r="I198" s="19" t="s">
        <v>430</v>
      </c>
      <c r="J198" s="19"/>
      <c r="K198" s="19"/>
      <c r="L198" s="19"/>
      <c r="M198" s="19"/>
      <c r="N198" s="19"/>
      <c r="O198" s="19"/>
      <c r="P198" s="19"/>
      <c r="Q198" s="19"/>
      <c r="R198" s="19"/>
      <c r="S198" s="19"/>
      <c r="T198" s="19"/>
      <c r="U198" s="19"/>
      <c r="V198" s="19"/>
      <c r="W198" s="19"/>
    </row>
    <row r="199" spans="2:23" ht="130" customHeight="1" x14ac:dyDescent="0.2">
      <c r="B199" s="39" t="s">
        <v>26</v>
      </c>
      <c r="C199" s="19" t="s">
        <v>8</v>
      </c>
      <c r="D199" s="19" t="s">
        <v>1157</v>
      </c>
      <c r="E199" s="19" t="s">
        <v>1172</v>
      </c>
      <c r="F199" s="19" t="s">
        <v>1173</v>
      </c>
      <c r="G199" s="21" t="s">
        <v>221</v>
      </c>
      <c r="H199" s="21"/>
      <c r="I199" s="19" t="s">
        <v>430</v>
      </c>
      <c r="J199" s="19"/>
      <c r="K199" s="19"/>
      <c r="L199" s="19"/>
      <c r="M199" s="19"/>
      <c r="N199" s="19"/>
      <c r="O199" s="19"/>
      <c r="P199" s="19"/>
      <c r="Q199" s="19"/>
      <c r="R199" s="19"/>
      <c r="S199" s="19"/>
      <c r="T199" s="19"/>
      <c r="U199" s="19"/>
      <c r="V199" s="19"/>
      <c r="W199" s="19"/>
    </row>
    <row r="200" spans="2:23" ht="124" customHeight="1" x14ac:dyDescent="0.2">
      <c r="B200" s="39" t="s">
        <v>26</v>
      </c>
      <c r="C200" s="19" t="s">
        <v>8</v>
      </c>
      <c r="D200" s="19" t="s">
        <v>1158</v>
      </c>
      <c r="E200" s="19" t="s">
        <v>1172</v>
      </c>
      <c r="F200" s="19" t="s">
        <v>1174</v>
      </c>
      <c r="G200" s="21" t="s">
        <v>221</v>
      </c>
      <c r="H200" s="21"/>
      <c r="I200" s="19" t="s">
        <v>430</v>
      </c>
      <c r="J200" s="19"/>
      <c r="K200" s="19"/>
      <c r="L200" s="19"/>
      <c r="M200" s="19"/>
      <c r="N200" s="19"/>
      <c r="O200" s="19"/>
      <c r="P200" s="19"/>
      <c r="Q200" s="19"/>
      <c r="R200" s="19"/>
      <c r="S200" s="19"/>
      <c r="T200" s="19"/>
      <c r="U200" s="19"/>
      <c r="V200" s="19"/>
      <c r="W200" s="19"/>
    </row>
    <row r="201" spans="2:23" ht="227" customHeight="1" x14ac:dyDescent="0.2">
      <c r="B201" s="39" t="s">
        <v>26</v>
      </c>
      <c r="C201" s="19" t="s">
        <v>8</v>
      </c>
      <c r="D201" s="19" t="s">
        <v>951</v>
      </c>
      <c r="E201" s="19" t="s">
        <v>1175</v>
      </c>
      <c r="F201" s="19" t="s">
        <v>222</v>
      </c>
      <c r="G201" s="21" t="s">
        <v>223</v>
      </c>
      <c r="H201" s="21"/>
      <c r="I201" s="19" t="s">
        <v>430</v>
      </c>
      <c r="J201" s="19"/>
      <c r="K201" s="19"/>
      <c r="L201" s="19"/>
      <c r="M201" s="19"/>
      <c r="N201" s="19" t="s">
        <v>430</v>
      </c>
      <c r="O201" s="19" t="s">
        <v>430</v>
      </c>
      <c r="P201" s="19" t="s">
        <v>430</v>
      </c>
      <c r="Q201" s="19"/>
      <c r="R201" s="19"/>
      <c r="S201" s="19"/>
      <c r="T201" s="19"/>
      <c r="U201" s="19"/>
      <c r="V201" s="19"/>
      <c r="W201" s="19"/>
    </row>
    <row r="202" spans="2:23" ht="238" customHeight="1" x14ac:dyDescent="0.2">
      <c r="B202" s="39" t="s">
        <v>26</v>
      </c>
      <c r="C202" s="19" t="s">
        <v>8</v>
      </c>
      <c r="D202" s="19" t="s">
        <v>1159</v>
      </c>
      <c r="E202" s="19" t="s">
        <v>1175</v>
      </c>
      <c r="F202" s="19" t="s">
        <v>1176</v>
      </c>
      <c r="G202" s="21" t="s">
        <v>223</v>
      </c>
      <c r="H202" s="21"/>
      <c r="I202" s="19" t="s">
        <v>430</v>
      </c>
      <c r="J202" s="19"/>
      <c r="K202" s="19"/>
      <c r="L202" s="19"/>
      <c r="M202" s="19"/>
      <c r="N202" s="19" t="s">
        <v>430</v>
      </c>
      <c r="O202" s="19" t="s">
        <v>430</v>
      </c>
      <c r="P202" s="19" t="s">
        <v>430</v>
      </c>
      <c r="Q202" s="19"/>
      <c r="R202" s="19"/>
      <c r="S202" s="19"/>
      <c r="T202" s="19"/>
      <c r="U202" s="19"/>
      <c r="V202" s="19"/>
      <c r="W202" s="19"/>
    </row>
    <row r="203" spans="2:23" ht="221" customHeight="1" x14ac:dyDescent="0.2">
      <c r="B203" s="39" t="s">
        <v>26</v>
      </c>
      <c r="C203" s="19" t="s">
        <v>8</v>
      </c>
      <c r="D203" s="19" t="s">
        <v>1160</v>
      </c>
      <c r="E203" s="19" t="s">
        <v>1175</v>
      </c>
      <c r="F203" s="19" t="s">
        <v>1177</v>
      </c>
      <c r="G203" s="21" t="s">
        <v>223</v>
      </c>
      <c r="H203" s="21"/>
      <c r="I203" s="19" t="s">
        <v>430</v>
      </c>
      <c r="J203" s="19"/>
      <c r="K203" s="19"/>
      <c r="L203" s="19"/>
      <c r="M203" s="19"/>
      <c r="N203" s="19" t="s">
        <v>430</v>
      </c>
      <c r="O203" s="19" t="s">
        <v>430</v>
      </c>
      <c r="P203" s="19" t="s">
        <v>430</v>
      </c>
      <c r="Q203" s="19"/>
      <c r="R203" s="19"/>
      <c r="S203" s="19"/>
      <c r="T203" s="19"/>
      <c r="U203" s="19"/>
      <c r="V203" s="19"/>
      <c r="W203" s="19"/>
    </row>
    <row r="204" spans="2:23" ht="114" customHeight="1" x14ac:dyDescent="0.2">
      <c r="B204" s="39" t="s">
        <v>26</v>
      </c>
      <c r="C204" s="19" t="s">
        <v>8</v>
      </c>
      <c r="D204" s="19" t="s">
        <v>33</v>
      </c>
      <c r="E204" s="19" t="s">
        <v>1178</v>
      </c>
      <c r="F204" s="19" t="s">
        <v>130</v>
      </c>
      <c r="G204" s="21" t="s">
        <v>213</v>
      </c>
      <c r="H204" s="21"/>
      <c r="I204" s="19" t="s">
        <v>430</v>
      </c>
      <c r="J204" s="19" t="s">
        <v>430</v>
      </c>
      <c r="K204" s="19"/>
      <c r="L204" s="19" t="s">
        <v>430</v>
      </c>
      <c r="M204" s="19"/>
      <c r="N204" s="19"/>
      <c r="O204" s="19"/>
      <c r="P204" s="19"/>
      <c r="Q204" s="19"/>
      <c r="R204" s="19"/>
      <c r="S204" s="19"/>
      <c r="T204" s="19"/>
      <c r="U204" s="19"/>
      <c r="V204" s="19"/>
      <c r="W204" s="19"/>
    </row>
    <row r="205" spans="2:23" ht="105" customHeight="1" x14ac:dyDescent="0.2">
      <c r="B205" s="39" t="s">
        <v>26</v>
      </c>
      <c r="C205" s="19" t="s">
        <v>8</v>
      </c>
      <c r="D205" s="19" t="s">
        <v>940</v>
      </c>
      <c r="E205" s="19" t="s">
        <v>1178</v>
      </c>
      <c r="F205" s="19" t="s">
        <v>1179</v>
      </c>
      <c r="G205" s="21" t="s">
        <v>213</v>
      </c>
      <c r="H205" s="21" t="s">
        <v>1252</v>
      </c>
      <c r="I205" s="19" t="s">
        <v>430</v>
      </c>
      <c r="J205" s="19" t="s">
        <v>430</v>
      </c>
      <c r="K205" s="19"/>
      <c r="L205" s="19" t="s">
        <v>430</v>
      </c>
      <c r="M205" s="19"/>
      <c r="N205" s="19"/>
      <c r="O205" s="19"/>
      <c r="P205" s="19"/>
      <c r="Q205" s="19"/>
      <c r="R205" s="19"/>
      <c r="S205" s="19"/>
      <c r="T205" s="19"/>
      <c r="U205" s="19"/>
      <c r="V205" s="19"/>
      <c r="W205" s="19"/>
    </row>
    <row r="206" spans="2:23" ht="86" customHeight="1" x14ac:dyDescent="0.2">
      <c r="B206" s="39" t="s">
        <v>26</v>
      </c>
      <c r="C206" s="19" t="s">
        <v>8</v>
      </c>
      <c r="D206" s="19" t="s">
        <v>34</v>
      </c>
      <c r="E206" s="19" t="s">
        <v>1211</v>
      </c>
      <c r="F206" s="19" t="s">
        <v>130</v>
      </c>
      <c r="G206" s="21" t="s">
        <v>213</v>
      </c>
      <c r="H206" s="21"/>
      <c r="I206" s="19" t="s">
        <v>430</v>
      </c>
      <c r="J206" s="19" t="s">
        <v>430</v>
      </c>
      <c r="K206" s="19" t="s">
        <v>430</v>
      </c>
      <c r="L206" s="19" t="s">
        <v>430</v>
      </c>
      <c r="M206" s="19"/>
      <c r="N206" s="19" t="s">
        <v>430</v>
      </c>
      <c r="O206" s="19" t="s">
        <v>430</v>
      </c>
      <c r="P206" s="19" t="s">
        <v>430</v>
      </c>
      <c r="Q206" s="19"/>
      <c r="R206" s="19"/>
      <c r="S206" s="19" t="s">
        <v>430</v>
      </c>
      <c r="T206" s="19" t="s">
        <v>430</v>
      </c>
      <c r="U206" s="19" t="s">
        <v>430</v>
      </c>
      <c r="V206" s="19"/>
      <c r="W206" s="19"/>
    </row>
    <row r="207" spans="2:23" ht="141" customHeight="1" x14ac:dyDescent="0.2">
      <c r="B207" s="39" t="s">
        <v>26</v>
      </c>
      <c r="C207" s="19" t="s">
        <v>8</v>
      </c>
      <c r="D207" s="19" t="s">
        <v>1000</v>
      </c>
      <c r="E207" s="19" t="s">
        <v>1161</v>
      </c>
      <c r="F207" s="19" t="s">
        <v>1180</v>
      </c>
      <c r="G207" s="21" t="s">
        <v>224</v>
      </c>
      <c r="H207" s="21" t="s">
        <v>1241</v>
      </c>
      <c r="I207" s="19" t="s">
        <v>430</v>
      </c>
      <c r="J207" s="19" t="s">
        <v>430</v>
      </c>
      <c r="K207" s="19" t="s">
        <v>430</v>
      </c>
      <c r="L207" s="19" t="s">
        <v>430</v>
      </c>
      <c r="M207" s="19"/>
      <c r="N207" s="19" t="s">
        <v>430</v>
      </c>
      <c r="O207" s="19"/>
      <c r="P207" s="19" t="s">
        <v>430</v>
      </c>
      <c r="Q207" s="19" t="s">
        <v>430</v>
      </c>
      <c r="R207" s="19"/>
      <c r="S207" s="19" t="s">
        <v>430</v>
      </c>
      <c r="T207" s="19" t="s">
        <v>430</v>
      </c>
      <c r="U207" s="19" t="s">
        <v>430</v>
      </c>
      <c r="V207" s="19"/>
      <c r="W207" s="19"/>
    </row>
    <row r="208" spans="2:23" ht="170" customHeight="1" x14ac:dyDescent="0.2">
      <c r="B208" s="39" t="s">
        <v>26</v>
      </c>
      <c r="C208" s="19" t="s">
        <v>8</v>
      </c>
      <c r="D208" s="19" t="s">
        <v>1001</v>
      </c>
      <c r="E208" s="19" t="s">
        <v>1181</v>
      </c>
      <c r="F208" s="19" t="s">
        <v>1182</v>
      </c>
      <c r="G208" s="21" t="s">
        <v>1183</v>
      </c>
      <c r="H208" s="21" t="s">
        <v>1259</v>
      </c>
      <c r="I208" s="19" t="s">
        <v>430</v>
      </c>
      <c r="J208" s="19"/>
      <c r="K208" s="19"/>
      <c r="L208" s="19"/>
      <c r="M208" s="19"/>
      <c r="N208" s="19"/>
      <c r="O208" s="19"/>
      <c r="P208" s="19"/>
      <c r="Q208" s="19"/>
      <c r="R208" s="19"/>
      <c r="S208" s="19"/>
      <c r="T208" s="19"/>
      <c r="U208" s="19"/>
      <c r="V208" s="19"/>
      <c r="W208" s="19"/>
    </row>
    <row r="209" spans="2:23" ht="123" customHeight="1" x14ac:dyDescent="0.2">
      <c r="B209" s="39" t="s">
        <v>26</v>
      </c>
      <c r="C209" s="19" t="s">
        <v>8</v>
      </c>
      <c r="D209" s="19" t="s">
        <v>1002</v>
      </c>
      <c r="E209" s="19" t="s">
        <v>1181</v>
      </c>
      <c r="F209" s="19" t="s">
        <v>1184</v>
      </c>
      <c r="G209" s="21" t="s">
        <v>1183</v>
      </c>
      <c r="H209" s="21" t="s">
        <v>1259</v>
      </c>
      <c r="I209" s="19" t="s">
        <v>430</v>
      </c>
      <c r="J209" s="19"/>
      <c r="K209" s="19"/>
      <c r="L209" s="19"/>
      <c r="M209" s="19"/>
      <c r="N209" s="19"/>
      <c r="O209" s="19"/>
      <c r="P209" s="19"/>
      <c r="Q209" s="19"/>
      <c r="R209" s="19"/>
      <c r="S209" s="19"/>
      <c r="T209" s="19"/>
      <c r="U209" s="19"/>
      <c r="V209" s="19"/>
      <c r="W209" s="19"/>
    </row>
    <row r="210" spans="2:23" ht="119" customHeight="1" x14ac:dyDescent="0.2">
      <c r="B210" s="39" t="s">
        <v>26</v>
      </c>
      <c r="C210" s="19" t="s">
        <v>8</v>
      </c>
      <c r="D210" s="19" t="s">
        <v>1003</v>
      </c>
      <c r="E210" s="19" t="s">
        <v>1181</v>
      </c>
      <c r="F210" s="19" t="s">
        <v>1185</v>
      </c>
      <c r="G210" s="21" t="s">
        <v>1183</v>
      </c>
      <c r="H210" s="21" t="s">
        <v>1259</v>
      </c>
      <c r="I210" s="19" t="s">
        <v>430</v>
      </c>
      <c r="J210" s="19"/>
      <c r="K210" s="19"/>
      <c r="L210" s="19"/>
      <c r="M210" s="19"/>
      <c r="N210" s="19"/>
      <c r="O210" s="19"/>
      <c r="P210" s="19"/>
      <c r="Q210" s="19"/>
      <c r="R210" s="19"/>
      <c r="S210" s="19"/>
      <c r="T210" s="19"/>
      <c r="U210" s="19"/>
      <c r="V210" s="19"/>
      <c r="W210" s="19"/>
    </row>
    <row r="211" spans="2:23" ht="134" customHeight="1" x14ac:dyDescent="0.2">
      <c r="B211" s="39" t="s">
        <v>26</v>
      </c>
      <c r="C211" s="19" t="s">
        <v>8</v>
      </c>
      <c r="D211" s="19" t="s">
        <v>1004</v>
      </c>
      <c r="E211" s="19" t="s">
        <v>1178</v>
      </c>
      <c r="F211" s="19" t="s">
        <v>225</v>
      </c>
      <c r="G211" s="21" t="s">
        <v>227</v>
      </c>
      <c r="H211" s="21"/>
      <c r="I211" s="19" t="s">
        <v>430</v>
      </c>
      <c r="J211" s="19" t="s">
        <v>430</v>
      </c>
      <c r="K211" s="19"/>
      <c r="L211" s="19" t="s">
        <v>430</v>
      </c>
      <c r="M211" s="19"/>
      <c r="N211" s="19"/>
      <c r="O211" s="19"/>
      <c r="P211" s="19"/>
      <c r="Q211" s="19"/>
      <c r="R211" s="19"/>
      <c r="S211" s="19"/>
      <c r="T211" s="19"/>
      <c r="U211" s="19"/>
      <c r="V211" s="19"/>
      <c r="W211" s="19"/>
    </row>
    <row r="212" spans="2:23" ht="128" customHeight="1" x14ac:dyDescent="0.2">
      <c r="B212" s="39" t="s">
        <v>26</v>
      </c>
      <c r="C212" s="19" t="s">
        <v>8</v>
      </c>
      <c r="D212" s="19" t="s">
        <v>1005</v>
      </c>
      <c r="E212" s="19" t="s">
        <v>1161</v>
      </c>
      <c r="F212" s="19" t="s">
        <v>226</v>
      </c>
      <c r="G212" s="21" t="s">
        <v>228</v>
      </c>
      <c r="H212" s="21"/>
      <c r="I212" s="19" t="s">
        <v>430</v>
      </c>
      <c r="J212" s="19" t="s">
        <v>430</v>
      </c>
      <c r="K212" s="19" t="s">
        <v>430</v>
      </c>
      <c r="L212" s="19" t="s">
        <v>430</v>
      </c>
      <c r="M212" s="19"/>
      <c r="N212" s="19" t="s">
        <v>430</v>
      </c>
      <c r="O212" s="19"/>
      <c r="P212" s="19" t="s">
        <v>430</v>
      </c>
      <c r="Q212" s="19" t="s">
        <v>430</v>
      </c>
      <c r="R212" s="19"/>
      <c r="S212" s="19" t="s">
        <v>430</v>
      </c>
      <c r="T212" s="19" t="s">
        <v>430</v>
      </c>
      <c r="U212" s="19" t="s">
        <v>430</v>
      </c>
      <c r="V212" s="19"/>
      <c r="W212" s="19"/>
    </row>
    <row r="213" spans="2:23" ht="180" customHeight="1" x14ac:dyDescent="0.2">
      <c r="B213" s="39" t="s">
        <v>26</v>
      </c>
      <c r="C213" s="19" t="s">
        <v>8</v>
      </c>
      <c r="D213" s="19" t="s">
        <v>35</v>
      </c>
      <c r="E213" s="19" t="s">
        <v>1212</v>
      </c>
      <c r="F213" s="19" t="s">
        <v>229</v>
      </c>
      <c r="G213" s="21" t="s">
        <v>230</v>
      </c>
      <c r="H213" s="21"/>
      <c r="I213" s="19" t="s">
        <v>430</v>
      </c>
      <c r="J213" s="19"/>
      <c r="K213" s="19"/>
      <c r="L213" s="19" t="s">
        <v>430</v>
      </c>
      <c r="M213" s="19"/>
      <c r="N213" s="19" t="s">
        <v>430</v>
      </c>
      <c r="O213" s="19" t="s">
        <v>430</v>
      </c>
      <c r="P213" s="19" t="s">
        <v>430</v>
      </c>
      <c r="Q213" s="19"/>
      <c r="R213" s="19"/>
      <c r="S213" s="19"/>
      <c r="T213" s="19"/>
      <c r="U213" s="19" t="s">
        <v>430</v>
      </c>
      <c r="V213" s="19"/>
      <c r="W213" s="19"/>
    </row>
    <row r="214" spans="2:23" ht="119" customHeight="1" x14ac:dyDescent="0.2">
      <c r="B214" s="39" t="s">
        <v>27</v>
      </c>
      <c r="C214" s="19" t="s">
        <v>9</v>
      </c>
      <c r="D214" s="19" t="s">
        <v>32</v>
      </c>
      <c r="E214" s="19" t="s">
        <v>1138</v>
      </c>
      <c r="F214" s="19" t="s">
        <v>231</v>
      </c>
      <c r="G214" s="21" t="s">
        <v>232</v>
      </c>
      <c r="H214" s="21"/>
      <c r="I214" s="19" t="s">
        <v>430</v>
      </c>
      <c r="J214" s="19" t="s">
        <v>430</v>
      </c>
      <c r="K214" s="19" t="s">
        <v>430</v>
      </c>
      <c r="L214" s="19"/>
      <c r="M214" s="19"/>
      <c r="N214" s="19" t="s">
        <v>430</v>
      </c>
      <c r="O214" s="19" t="s">
        <v>430</v>
      </c>
      <c r="P214" s="19" t="s">
        <v>430</v>
      </c>
      <c r="Q214" s="19"/>
      <c r="R214" s="19"/>
      <c r="S214" s="19" t="s">
        <v>430</v>
      </c>
      <c r="T214" s="19" t="s">
        <v>430</v>
      </c>
      <c r="U214" s="19"/>
      <c r="V214" s="19"/>
      <c r="W214" s="19"/>
    </row>
    <row r="215" spans="2:23" ht="202" customHeight="1" x14ac:dyDescent="0.2">
      <c r="B215" s="39" t="s">
        <v>27</v>
      </c>
      <c r="C215" s="19" t="s">
        <v>9</v>
      </c>
      <c r="D215" s="19" t="s">
        <v>937</v>
      </c>
      <c r="E215" s="19" t="s">
        <v>1138</v>
      </c>
      <c r="F215" s="19" t="s">
        <v>233</v>
      </c>
      <c r="G215" s="21" t="s">
        <v>234</v>
      </c>
      <c r="H215" s="21"/>
      <c r="I215" s="19" t="s">
        <v>430</v>
      </c>
      <c r="J215" s="19" t="s">
        <v>430</v>
      </c>
      <c r="K215" s="19" t="s">
        <v>430</v>
      </c>
      <c r="L215" s="19"/>
      <c r="M215" s="19"/>
      <c r="N215" s="19" t="s">
        <v>430</v>
      </c>
      <c r="O215" s="19"/>
      <c r="P215" s="19" t="s">
        <v>430</v>
      </c>
      <c r="Q215" s="19" t="s">
        <v>430</v>
      </c>
      <c r="R215" s="19"/>
      <c r="S215" s="19" t="s">
        <v>430</v>
      </c>
      <c r="T215" s="19" t="s">
        <v>430</v>
      </c>
      <c r="U215" s="19"/>
      <c r="V215" s="19"/>
      <c r="W215" s="19"/>
    </row>
    <row r="216" spans="2:23" ht="111" customHeight="1" x14ac:dyDescent="0.2">
      <c r="B216" s="39" t="s">
        <v>27</v>
      </c>
      <c r="C216" s="19" t="s">
        <v>9</v>
      </c>
      <c r="D216" s="19" t="s">
        <v>938</v>
      </c>
      <c r="E216" s="19" t="s">
        <v>1138</v>
      </c>
      <c r="F216" s="19" t="s">
        <v>235</v>
      </c>
      <c r="G216" s="21" t="s">
        <v>236</v>
      </c>
      <c r="H216" s="21"/>
      <c r="I216" s="19" t="s">
        <v>430</v>
      </c>
      <c r="J216" s="19" t="s">
        <v>430</v>
      </c>
      <c r="K216" s="19" t="s">
        <v>430</v>
      </c>
      <c r="L216" s="19"/>
      <c r="M216" s="19"/>
      <c r="N216" s="19" t="s">
        <v>430</v>
      </c>
      <c r="O216" s="19"/>
      <c r="P216" s="19" t="s">
        <v>430</v>
      </c>
      <c r="Q216" s="19" t="s">
        <v>430</v>
      </c>
      <c r="R216" s="19"/>
      <c r="S216" s="19" t="s">
        <v>430</v>
      </c>
      <c r="T216" s="19" t="s">
        <v>430</v>
      </c>
      <c r="U216" s="19"/>
      <c r="V216" s="19"/>
      <c r="W216" s="19"/>
    </row>
    <row r="217" spans="2:23" ht="90" customHeight="1" x14ac:dyDescent="0.2">
      <c r="B217" s="39" t="s">
        <v>27</v>
      </c>
      <c r="C217" s="19" t="s">
        <v>9</v>
      </c>
      <c r="D217" s="19" t="s">
        <v>33</v>
      </c>
      <c r="E217" s="19"/>
      <c r="F217" s="19" t="s">
        <v>237</v>
      </c>
      <c r="G217" s="21" t="s">
        <v>213</v>
      </c>
      <c r="H217" s="21"/>
      <c r="I217" s="19" t="s">
        <v>430</v>
      </c>
      <c r="J217" s="19" t="s">
        <v>430</v>
      </c>
      <c r="K217" s="19" t="s">
        <v>430</v>
      </c>
      <c r="L217" s="19" t="s">
        <v>430</v>
      </c>
      <c r="M217" s="19"/>
      <c r="N217" s="19" t="s">
        <v>430</v>
      </c>
      <c r="O217" s="19"/>
      <c r="P217" s="19" t="s">
        <v>430</v>
      </c>
      <c r="Q217" s="19" t="s">
        <v>430</v>
      </c>
      <c r="R217" s="19"/>
      <c r="S217" s="19" t="s">
        <v>430</v>
      </c>
      <c r="T217" s="19" t="s">
        <v>430</v>
      </c>
      <c r="U217" s="19" t="s">
        <v>430</v>
      </c>
      <c r="V217" s="19"/>
      <c r="W217" s="19"/>
    </row>
    <row r="218" spans="2:23" ht="116" customHeight="1" x14ac:dyDescent="0.2">
      <c r="B218" s="39" t="s">
        <v>27</v>
      </c>
      <c r="C218" s="19" t="s">
        <v>9</v>
      </c>
      <c r="D218" s="19" t="s">
        <v>940</v>
      </c>
      <c r="E218" s="19" t="s">
        <v>1161</v>
      </c>
      <c r="F218" s="19" t="s">
        <v>238</v>
      </c>
      <c r="G218" s="21" t="s">
        <v>239</v>
      </c>
      <c r="H218" s="21" t="s">
        <v>1260</v>
      </c>
      <c r="I218" s="19" t="s">
        <v>430</v>
      </c>
      <c r="J218" s="19" t="s">
        <v>430</v>
      </c>
      <c r="K218" s="19" t="s">
        <v>430</v>
      </c>
      <c r="L218" s="19" t="s">
        <v>430</v>
      </c>
      <c r="M218" s="19"/>
      <c r="N218" s="19" t="s">
        <v>430</v>
      </c>
      <c r="O218" s="19"/>
      <c r="P218" s="19" t="s">
        <v>430</v>
      </c>
      <c r="Q218" s="19" t="s">
        <v>430</v>
      </c>
      <c r="R218" s="19"/>
      <c r="S218" s="19" t="s">
        <v>430</v>
      </c>
      <c r="T218" s="19" t="s">
        <v>430</v>
      </c>
      <c r="U218" s="19" t="s">
        <v>430</v>
      </c>
      <c r="V218" s="19"/>
      <c r="W218" s="19"/>
    </row>
    <row r="219" spans="2:23" ht="106" customHeight="1" x14ac:dyDescent="0.2">
      <c r="B219" s="39" t="s">
        <v>27</v>
      </c>
      <c r="C219" s="19" t="s">
        <v>9</v>
      </c>
      <c r="D219" s="19" t="s">
        <v>941</v>
      </c>
      <c r="E219" s="19" t="s">
        <v>1161</v>
      </c>
      <c r="F219" s="19" t="s">
        <v>240</v>
      </c>
      <c r="G219" s="21" t="s">
        <v>241</v>
      </c>
      <c r="H219" s="21" t="s">
        <v>1261</v>
      </c>
      <c r="I219" s="19" t="s">
        <v>430</v>
      </c>
      <c r="J219" s="19" t="s">
        <v>430</v>
      </c>
      <c r="K219" s="19" t="s">
        <v>430</v>
      </c>
      <c r="L219" s="19" t="s">
        <v>430</v>
      </c>
      <c r="M219" s="19"/>
      <c r="N219" s="19" t="s">
        <v>430</v>
      </c>
      <c r="O219" s="19"/>
      <c r="P219" s="19" t="s">
        <v>430</v>
      </c>
      <c r="Q219" s="19" t="s">
        <v>430</v>
      </c>
      <c r="R219" s="19"/>
      <c r="S219" s="19" t="s">
        <v>430</v>
      </c>
      <c r="T219" s="19" t="s">
        <v>430</v>
      </c>
      <c r="U219" s="19" t="s">
        <v>430</v>
      </c>
      <c r="V219" s="19"/>
      <c r="W219" s="19"/>
    </row>
    <row r="220" spans="2:23" ht="97" customHeight="1" x14ac:dyDescent="0.2">
      <c r="B220" s="39" t="s">
        <v>28</v>
      </c>
      <c r="C220" s="19" t="s">
        <v>30</v>
      </c>
      <c r="D220" s="19" t="s">
        <v>32</v>
      </c>
      <c r="E220" s="19" t="s">
        <v>1213</v>
      </c>
      <c r="F220" s="19" t="s">
        <v>242</v>
      </c>
      <c r="G220" s="21" t="s">
        <v>243</v>
      </c>
      <c r="H220" s="21"/>
      <c r="I220" s="19" t="s">
        <v>430</v>
      </c>
      <c r="J220" s="19"/>
      <c r="K220" s="19"/>
      <c r="L220" s="19"/>
      <c r="M220" s="19"/>
      <c r="N220" s="19" t="s">
        <v>430</v>
      </c>
      <c r="O220" s="19" t="s">
        <v>430</v>
      </c>
      <c r="P220" s="19" t="s">
        <v>430</v>
      </c>
      <c r="Q220" s="19"/>
      <c r="R220" s="19"/>
      <c r="S220" s="19"/>
      <c r="T220" s="19"/>
      <c r="U220" s="19"/>
      <c r="V220" s="19"/>
      <c r="W220" s="19"/>
    </row>
    <row r="221" spans="2:23" ht="111" customHeight="1" x14ac:dyDescent="0.2">
      <c r="B221" s="39" t="s">
        <v>28</v>
      </c>
      <c r="C221" s="19" t="s">
        <v>30</v>
      </c>
      <c r="D221" s="19" t="s">
        <v>937</v>
      </c>
      <c r="E221" s="19" t="s">
        <v>1213</v>
      </c>
      <c r="F221" s="19" t="s">
        <v>244</v>
      </c>
      <c r="G221" s="21" t="s">
        <v>243</v>
      </c>
      <c r="H221" s="21"/>
      <c r="I221" s="19" t="s">
        <v>430</v>
      </c>
      <c r="J221" s="19"/>
      <c r="K221" s="19"/>
      <c r="L221" s="19"/>
      <c r="M221" s="19"/>
      <c r="N221" s="19" t="s">
        <v>430</v>
      </c>
      <c r="O221" s="19" t="s">
        <v>430</v>
      </c>
      <c r="P221" s="19" t="s">
        <v>430</v>
      </c>
      <c r="Q221" s="19"/>
      <c r="R221" s="19"/>
      <c r="S221" s="19"/>
      <c r="T221" s="19"/>
      <c r="U221" s="19"/>
      <c r="V221" s="19"/>
      <c r="W221" s="19"/>
    </row>
    <row r="222" spans="2:23" ht="80" customHeight="1" x14ac:dyDescent="0.2">
      <c r="B222" s="39" t="s">
        <v>28</v>
      </c>
      <c r="C222" s="19" t="s">
        <v>30</v>
      </c>
      <c r="D222" s="19" t="s">
        <v>938</v>
      </c>
      <c r="E222" s="19" t="s">
        <v>1213</v>
      </c>
      <c r="F222" s="19" t="s">
        <v>245</v>
      </c>
      <c r="G222" s="21" t="s">
        <v>243</v>
      </c>
      <c r="H222" s="21"/>
      <c r="I222" s="19" t="s">
        <v>430</v>
      </c>
      <c r="J222" s="19"/>
      <c r="K222" s="19"/>
      <c r="L222" s="19"/>
      <c r="M222" s="19"/>
      <c r="N222" s="19" t="s">
        <v>430</v>
      </c>
      <c r="O222" s="19" t="s">
        <v>430</v>
      </c>
      <c r="P222" s="19" t="s">
        <v>430</v>
      </c>
      <c r="Q222" s="19" t="s">
        <v>430</v>
      </c>
      <c r="R222" s="19"/>
      <c r="S222" s="19"/>
      <c r="T222" s="19"/>
      <c r="U222" s="19"/>
      <c r="V222" s="19"/>
      <c r="W222" s="19"/>
    </row>
    <row r="223" spans="2:23" ht="74" customHeight="1" x14ac:dyDescent="0.2">
      <c r="B223" s="39" t="s">
        <v>28</v>
      </c>
      <c r="C223" s="19" t="s">
        <v>30</v>
      </c>
      <c r="D223" s="19" t="s">
        <v>964</v>
      </c>
      <c r="E223" s="19" t="s">
        <v>1213</v>
      </c>
      <c r="F223" s="19" t="s">
        <v>1187</v>
      </c>
      <c r="G223" s="21" t="s">
        <v>243</v>
      </c>
      <c r="H223" s="21"/>
      <c r="I223" s="19" t="s">
        <v>430</v>
      </c>
      <c r="J223" s="19"/>
      <c r="K223" s="19"/>
      <c r="L223" s="19"/>
      <c r="M223" s="19"/>
      <c r="N223" s="19" t="s">
        <v>430</v>
      </c>
      <c r="O223" s="19" t="s">
        <v>430</v>
      </c>
      <c r="P223" s="19" t="s">
        <v>430</v>
      </c>
      <c r="Q223" s="19" t="s">
        <v>430</v>
      </c>
      <c r="R223" s="19"/>
      <c r="S223" s="19"/>
      <c r="T223" s="19"/>
      <c r="U223" s="19"/>
      <c r="V223" s="19"/>
      <c r="W223" s="19"/>
    </row>
    <row r="224" spans="2:23" ht="92" customHeight="1" x14ac:dyDescent="0.2">
      <c r="B224" s="39" t="s">
        <v>28</v>
      </c>
      <c r="C224" s="19" t="s">
        <v>30</v>
      </c>
      <c r="D224" s="19" t="s">
        <v>965</v>
      </c>
      <c r="E224" s="19" t="s">
        <v>1213</v>
      </c>
      <c r="F224" s="19" t="s">
        <v>1188</v>
      </c>
      <c r="G224" s="21" t="s">
        <v>243</v>
      </c>
      <c r="H224" s="21"/>
      <c r="I224" s="19" t="s">
        <v>430</v>
      </c>
      <c r="J224" s="19"/>
      <c r="K224" s="19"/>
      <c r="L224" s="19"/>
      <c r="M224" s="19"/>
      <c r="N224" s="19" t="s">
        <v>430</v>
      </c>
      <c r="O224" s="19" t="s">
        <v>430</v>
      </c>
      <c r="P224" s="19" t="s">
        <v>430</v>
      </c>
      <c r="Q224" s="19" t="s">
        <v>430</v>
      </c>
      <c r="R224" s="19"/>
      <c r="S224" s="19"/>
      <c r="T224" s="19"/>
      <c r="U224" s="19"/>
      <c r="V224" s="19"/>
      <c r="W224" s="19"/>
    </row>
    <row r="225" spans="2:23" ht="76" customHeight="1" x14ac:dyDescent="0.2">
      <c r="B225" s="39" t="s">
        <v>28</v>
      </c>
      <c r="C225" s="19" t="s">
        <v>30</v>
      </c>
      <c r="D225" s="19" t="s">
        <v>966</v>
      </c>
      <c r="E225" s="19" t="s">
        <v>1213</v>
      </c>
      <c r="F225" s="19" t="s">
        <v>1189</v>
      </c>
      <c r="G225" s="21" t="s">
        <v>243</v>
      </c>
      <c r="H225" s="21"/>
      <c r="I225" s="19" t="s">
        <v>430</v>
      </c>
      <c r="J225" s="19"/>
      <c r="K225" s="19"/>
      <c r="L225" s="19"/>
      <c r="M225" s="19"/>
      <c r="N225" s="19" t="s">
        <v>430</v>
      </c>
      <c r="O225" s="19" t="s">
        <v>430</v>
      </c>
      <c r="P225" s="19" t="s">
        <v>430</v>
      </c>
      <c r="Q225" s="19" t="s">
        <v>430</v>
      </c>
      <c r="R225" s="19"/>
      <c r="S225" s="19"/>
      <c r="T225" s="19"/>
      <c r="U225" s="19"/>
      <c r="V225" s="19"/>
      <c r="W225" s="19"/>
    </row>
    <row r="226" spans="2:23" ht="90" customHeight="1" x14ac:dyDescent="0.2">
      <c r="B226" s="39" t="s">
        <v>28</v>
      </c>
      <c r="C226" s="19" t="s">
        <v>30</v>
      </c>
      <c r="D226" s="19" t="s">
        <v>967</v>
      </c>
      <c r="E226" s="19" t="s">
        <v>1213</v>
      </c>
      <c r="F226" s="19" t="s">
        <v>1190</v>
      </c>
      <c r="G226" s="21" t="s">
        <v>243</v>
      </c>
      <c r="H226" s="21"/>
      <c r="I226" s="19" t="s">
        <v>430</v>
      </c>
      <c r="J226" s="19"/>
      <c r="K226" s="19"/>
      <c r="L226" s="19"/>
      <c r="M226" s="19"/>
      <c r="N226" s="19" t="s">
        <v>430</v>
      </c>
      <c r="O226" s="19" t="s">
        <v>430</v>
      </c>
      <c r="P226" s="19" t="s">
        <v>430</v>
      </c>
      <c r="Q226" s="19" t="s">
        <v>430</v>
      </c>
      <c r="R226" s="19"/>
      <c r="S226" s="19"/>
      <c r="T226" s="19"/>
      <c r="U226" s="19"/>
      <c r="V226" s="19"/>
      <c r="W226" s="19"/>
    </row>
    <row r="227" spans="2:23" ht="65" customHeight="1" x14ac:dyDescent="0.2">
      <c r="B227" s="39" t="s">
        <v>28</v>
      </c>
      <c r="C227" s="19" t="s">
        <v>30</v>
      </c>
      <c r="D227" s="19" t="s">
        <v>968</v>
      </c>
      <c r="E227" s="19" t="s">
        <v>1213</v>
      </c>
      <c r="F227" s="19" t="s">
        <v>1191</v>
      </c>
      <c r="G227" s="21" t="s">
        <v>243</v>
      </c>
      <c r="H227" s="21"/>
      <c r="I227" s="19" t="s">
        <v>430</v>
      </c>
      <c r="J227" s="19"/>
      <c r="K227" s="19"/>
      <c r="L227" s="19"/>
      <c r="M227" s="19"/>
      <c r="N227" s="19" t="s">
        <v>430</v>
      </c>
      <c r="O227" s="19" t="s">
        <v>430</v>
      </c>
      <c r="P227" s="19" t="s">
        <v>430</v>
      </c>
      <c r="Q227" s="19" t="s">
        <v>430</v>
      </c>
      <c r="R227" s="19"/>
      <c r="S227" s="19"/>
      <c r="T227" s="19"/>
      <c r="U227" s="19"/>
      <c r="V227" s="19"/>
      <c r="W227" s="19"/>
    </row>
    <row r="228" spans="2:23" ht="70" customHeight="1" x14ac:dyDescent="0.2">
      <c r="B228" s="39" t="s">
        <v>28</v>
      </c>
      <c r="C228" s="19" t="s">
        <v>30</v>
      </c>
      <c r="D228" s="19" t="s">
        <v>969</v>
      </c>
      <c r="E228" s="19" t="s">
        <v>1213</v>
      </c>
      <c r="F228" s="19" t="s">
        <v>1192</v>
      </c>
      <c r="G228" s="21" t="s">
        <v>243</v>
      </c>
      <c r="H228" s="21"/>
      <c r="I228" s="19" t="s">
        <v>430</v>
      </c>
      <c r="J228" s="19"/>
      <c r="K228" s="19"/>
      <c r="L228" s="19"/>
      <c r="M228" s="19"/>
      <c r="N228" s="19" t="s">
        <v>430</v>
      </c>
      <c r="O228" s="19" t="s">
        <v>430</v>
      </c>
      <c r="P228" s="19" t="s">
        <v>430</v>
      </c>
      <c r="Q228" s="19" t="s">
        <v>430</v>
      </c>
      <c r="R228" s="19"/>
      <c r="S228" s="19"/>
      <c r="T228" s="19"/>
      <c r="U228" s="19"/>
      <c r="V228" s="19"/>
      <c r="W228" s="19"/>
    </row>
    <row r="229" spans="2:23" ht="189" customHeight="1" x14ac:dyDescent="0.2">
      <c r="B229" s="39" t="s">
        <v>28</v>
      </c>
      <c r="C229" s="19" t="s">
        <v>30</v>
      </c>
      <c r="D229" s="19" t="s">
        <v>33</v>
      </c>
      <c r="E229" s="19" t="s">
        <v>1213</v>
      </c>
      <c r="F229" s="19" t="s">
        <v>246</v>
      </c>
      <c r="G229" s="21" t="s">
        <v>247</v>
      </c>
      <c r="H229" s="21"/>
      <c r="I229" s="19" t="s">
        <v>430</v>
      </c>
      <c r="J229" s="19"/>
      <c r="K229" s="19"/>
      <c r="L229" s="19"/>
      <c r="M229" s="19"/>
      <c r="N229" s="19" t="s">
        <v>430</v>
      </c>
      <c r="O229" s="19" t="s">
        <v>430</v>
      </c>
      <c r="P229" s="19" t="s">
        <v>430</v>
      </c>
      <c r="Q229" s="19"/>
      <c r="R229" s="19"/>
      <c r="S229" s="19"/>
      <c r="T229" s="19"/>
      <c r="U229" s="19"/>
      <c r="V229" s="19"/>
      <c r="W229" s="19"/>
    </row>
    <row r="230" spans="2:23" ht="165" customHeight="1" x14ac:dyDescent="0.2">
      <c r="B230" s="39" t="s">
        <v>28</v>
      </c>
      <c r="C230" s="19" t="s">
        <v>30</v>
      </c>
      <c r="D230" s="19" t="s">
        <v>34</v>
      </c>
      <c r="E230" s="19" t="s">
        <v>1213</v>
      </c>
      <c r="F230" s="19" t="s">
        <v>1193</v>
      </c>
      <c r="G230" s="21" t="s">
        <v>248</v>
      </c>
      <c r="H230" s="21" t="s">
        <v>1241</v>
      </c>
      <c r="I230" s="19" t="s">
        <v>430</v>
      </c>
      <c r="J230" s="19"/>
      <c r="K230" s="19"/>
      <c r="L230" s="19"/>
      <c r="M230" s="19"/>
      <c r="N230" s="19" t="s">
        <v>430</v>
      </c>
      <c r="O230" s="19" t="s">
        <v>430</v>
      </c>
      <c r="P230" s="19" t="s">
        <v>430</v>
      </c>
      <c r="Q230" s="19"/>
      <c r="R230" s="19"/>
      <c r="S230" s="19"/>
      <c r="T230" s="19"/>
      <c r="U230" s="19"/>
      <c r="V230" s="19"/>
      <c r="W230" s="19"/>
    </row>
    <row r="231" spans="2:23" ht="219" customHeight="1" x14ac:dyDescent="0.2">
      <c r="B231" s="39" t="s">
        <v>29</v>
      </c>
      <c r="C231" s="19" t="s">
        <v>17</v>
      </c>
      <c r="D231" s="19" t="s">
        <v>32</v>
      </c>
      <c r="E231" s="19" t="s">
        <v>1213</v>
      </c>
      <c r="F231" s="19" t="s">
        <v>1194</v>
      </c>
      <c r="G231" s="21" t="s">
        <v>1195</v>
      </c>
      <c r="H231" s="21"/>
      <c r="I231" s="19" t="s">
        <v>1239</v>
      </c>
      <c r="J231" s="19"/>
      <c r="K231" s="19"/>
      <c r="L231" s="19"/>
      <c r="M231" s="19"/>
      <c r="N231" s="19"/>
      <c r="O231" s="19"/>
      <c r="P231" s="19"/>
      <c r="Q231" s="19"/>
      <c r="R231" s="19"/>
      <c r="S231" s="19"/>
      <c r="T231" s="19"/>
      <c r="U231" s="19"/>
      <c r="V231" s="19"/>
      <c r="W231" s="19"/>
    </row>
    <row r="232" spans="2:23" ht="234" customHeight="1" x14ac:dyDescent="0.2">
      <c r="B232" s="39" t="s">
        <v>29</v>
      </c>
      <c r="C232" s="19" t="s">
        <v>17</v>
      </c>
      <c r="D232" s="19" t="s">
        <v>937</v>
      </c>
      <c r="E232" s="19" t="s">
        <v>687</v>
      </c>
      <c r="F232" s="19" t="s">
        <v>1196</v>
      </c>
      <c r="G232" s="21" t="s">
        <v>1195</v>
      </c>
      <c r="H232" s="21" t="s">
        <v>1242</v>
      </c>
      <c r="I232" s="19" t="s">
        <v>1239</v>
      </c>
      <c r="J232" s="19"/>
      <c r="K232" s="19"/>
      <c r="L232" s="19"/>
      <c r="M232" s="19"/>
      <c r="N232" s="19"/>
      <c r="O232" s="19"/>
      <c r="P232" s="19"/>
      <c r="Q232" s="19"/>
      <c r="R232" s="19"/>
      <c r="S232" s="19"/>
      <c r="T232" s="19"/>
      <c r="U232" s="19"/>
      <c r="V232" s="19"/>
      <c r="W232" s="19"/>
    </row>
    <row r="233" spans="2:23" ht="203" customHeight="1" x14ac:dyDescent="0.2">
      <c r="B233" s="39" t="s">
        <v>29</v>
      </c>
      <c r="C233" s="19" t="s">
        <v>17</v>
      </c>
      <c r="D233" s="19" t="s">
        <v>938</v>
      </c>
      <c r="E233" s="19" t="s">
        <v>687</v>
      </c>
      <c r="F233" s="19" t="s">
        <v>249</v>
      </c>
      <c r="G233" s="21" t="s">
        <v>1195</v>
      </c>
      <c r="H233" s="21"/>
      <c r="I233" s="19" t="s">
        <v>1239</v>
      </c>
      <c r="J233" s="19"/>
      <c r="K233" s="19"/>
      <c r="L233" s="19"/>
      <c r="M233" s="19"/>
      <c r="N233" s="19"/>
      <c r="O233" s="19"/>
      <c r="P233" s="19"/>
      <c r="Q233" s="19"/>
      <c r="R233" s="19"/>
      <c r="S233" s="19"/>
      <c r="T233" s="19"/>
      <c r="U233" s="19"/>
      <c r="V233" s="19"/>
      <c r="W233" s="19"/>
    </row>
    <row r="234" spans="2:23" ht="181" customHeight="1" x14ac:dyDescent="0.2">
      <c r="B234" s="39" t="s">
        <v>29</v>
      </c>
      <c r="C234" s="19" t="s">
        <v>17</v>
      </c>
      <c r="D234" s="19" t="s">
        <v>33</v>
      </c>
      <c r="E234" s="19" t="s">
        <v>687</v>
      </c>
      <c r="F234" s="19" t="s">
        <v>250</v>
      </c>
      <c r="G234" s="21" t="s">
        <v>253</v>
      </c>
      <c r="H234" s="21"/>
      <c r="I234" s="19" t="s">
        <v>1239</v>
      </c>
      <c r="J234" s="19"/>
      <c r="K234" s="19"/>
      <c r="L234" s="19"/>
      <c r="M234" s="19"/>
      <c r="N234" s="19"/>
      <c r="O234" s="19"/>
      <c r="P234" s="19"/>
      <c r="Q234" s="19"/>
      <c r="R234" s="19"/>
      <c r="S234" s="19"/>
      <c r="T234" s="19"/>
      <c r="U234" s="19"/>
      <c r="V234" s="19"/>
      <c r="W234" s="19"/>
    </row>
    <row r="235" spans="2:23" ht="191" customHeight="1" x14ac:dyDescent="0.2">
      <c r="B235" s="39" t="s">
        <v>29</v>
      </c>
      <c r="C235" s="19" t="s">
        <v>17</v>
      </c>
      <c r="D235" s="19" t="s">
        <v>940</v>
      </c>
      <c r="E235" s="19" t="s">
        <v>687</v>
      </c>
      <c r="F235" s="19" t="s">
        <v>251</v>
      </c>
      <c r="G235" s="21" t="s">
        <v>253</v>
      </c>
      <c r="H235" s="21"/>
      <c r="I235" s="19" t="s">
        <v>1239</v>
      </c>
      <c r="J235" s="19"/>
      <c r="K235" s="19"/>
      <c r="L235" s="19"/>
      <c r="M235" s="19"/>
      <c r="N235" s="19"/>
      <c r="O235" s="19"/>
      <c r="P235" s="19"/>
      <c r="Q235" s="19"/>
      <c r="R235" s="19"/>
      <c r="S235" s="19"/>
      <c r="T235" s="19"/>
      <c r="U235" s="19"/>
      <c r="V235" s="19"/>
      <c r="W235" s="19"/>
    </row>
    <row r="236" spans="2:23" ht="156" customHeight="1" x14ac:dyDescent="0.2">
      <c r="B236" s="39" t="s">
        <v>29</v>
      </c>
      <c r="C236" s="19" t="s">
        <v>17</v>
      </c>
      <c r="D236" s="19" t="s">
        <v>941</v>
      </c>
      <c r="E236" s="19" t="s">
        <v>687</v>
      </c>
      <c r="F236" s="19" t="s">
        <v>1197</v>
      </c>
      <c r="G236" s="21" t="s">
        <v>253</v>
      </c>
      <c r="H236" s="21" t="s">
        <v>1250</v>
      </c>
      <c r="I236" s="19" t="s">
        <v>1239</v>
      </c>
      <c r="J236" s="19"/>
      <c r="K236" s="19"/>
      <c r="L236" s="19"/>
      <c r="M236" s="19"/>
      <c r="N236" s="19"/>
      <c r="O236" s="19"/>
      <c r="P236" s="19"/>
      <c r="Q236" s="19"/>
      <c r="R236" s="19"/>
      <c r="S236" s="19"/>
      <c r="T236" s="19"/>
      <c r="U236" s="19"/>
      <c r="V236" s="19"/>
      <c r="W236" s="19"/>
    </row>
    <row r="237" spans="2:23" ht="224" customHeight="1" x14ac:dyDescent="0.2">
      <c r="B237" s="39" t="s">
        <v>29</v>
      </c>
      <c r="C237" s="19" t="s">
        <v>17</v>
      </c>
      <c r="D237" s="19" t="s">
        <v>999</v>
      </c>
      <c r="E237" s="19" t="s">
        <v>687</v>
      </c>
      <c r="F237" s="19" t="s">
        <v>1198</v>
      </c>
      <c r="G237" s="21" t="s">
        <v>253</v>
      </c>
      <c r="H237" s="21" t="s">
        <v>1256</v>
      </c>
      <c r="I237" s="19" t="s">
        <v>1239</v>
      </c>
      <c r="J237" s="19"/>
      <c r="K237" s="19"/>
      <c r="L237" s="19"/>
      <c r="M237" s="19"/>
      <c r="N237" s="19"/>
      <c r="O237" s="19"/>
      <c r="P237" s="19"/>
      <c r="Q237" s="19"/>
      <c r="R237" s="19"/>
      <c r="S237" s="19"/>
      <c r="T237" s="19"/>
      <c r="U237" s="19"/>
      <c r="V237" s="19"/>
      <c r="W237" s="19"/>
    </row>
    <row r="238" spans="2:23" ht="150" customHeight="1" x14ac:dyDescent="0.2">
      <c r="B238" s="39" t="s">
        <v>29</v>
      </c>
      <c r="C238" s="19" t="s">
        <v>17</v>
      </c>
      <c r="D238" s="19" t="s">
        <v>1055</v>
      </c>
      <c r="E238" s="19" t="s">
        <v>687</v>
      </c>
      <c r="F238" s="19" t="s">
        <v>252</v>
      </c>
      <c r="G238" s="21" t="s">
        <v>253</v>
      </c>
      <c r="H238" s="21"/>
      <c r="I238" s="19" t="s">
        <v>1239</v>
      </c>
      <c r="J238" s="19"/>
      <c r="K238" s="19"/>
      <c r="L238" s="19"/>
      <c r="M238" s="19"/>
      <c r="N238" s="19"/>
      <c r="O238" s="19"/>
      <c r="P238" s="19"/>
      <c r="Q238" s="19"/>
      <c r="R238" s="19"/>
      <c r="S238" s="19"/>
      <c r="T238" s="19"/>
      <c r="U238" s="19"/>
      <c r="V238" s="19"/>
      <c r="W238" s="19"/>
    </row>
    <row r="239" spans="2:23" ht="171" customHeight="1" x14ac:dyDescent="0.2">
      <c r="B239" s="39" t="s">
        <v>29</v>
      </c>
      <c r="C239" s="19" t="s">
        <v>17</v>
      </c>
      <c r="D239" s="19" t="s">
        <v>34</v>
      </c>
      <c r="E239" s="19" t="s">
        <v>687</v>
      </c>
      <c r="F239" s="19" t="s">
        <v>1203</v>
      </c>
      <c r="G239" s="21" t="s">
        <v>255</v>
      </c>
      <c r="H239" s="21" t="s">
        <v>1258</v>
      </c>
      <c r="I239" s="19" t="s">
        <v>1239</v>
      </c>
      <c r="J239" s="19"/>
      <c r="K239" s="19"/>
      <c r="L239" s="19"/>
      <c r="M239" s="19"/>
      <c r="N239" s="19"/>
      <c r="O239" s="19"/>
      <c r="P239" s="19"/>
      <c r="Q239" s="19"/>
      <c r="R239" s="19"/>
      <c r="S239" s="19"/>
      <c r="T239" s="19"/>
      <c r="U239" s="19"/>
      <c r="V239" s="19"/>
      <c r="W239" s="19"/>
    </row>
    <row r="240" spans="2:23" ht="171" customHeight="1" x14ac:dyDescent="0.2">
      <c r="B240" s="39" t="s">
        <v>29</v>
      </c>
      <c r="C240" s="19" t="s">
        <v>17</v>
      </c>
      <c r="D240" s="19" t="s">
        <v>1000</v>
      </c>
      <c r="E240" s="19" t="s">
        <v>687</v>
      </c>
      <c r="F240" s="19" t="s">
        <v>254</v>
      </c>
      <c r="G240" s="21" t="s">
        <v>255</v>
      </c>
      <c r="H240" s="21" t="s">
        <v>1258</v>
      </c>
      <c r="I240" s="19" t="s">
        <v>1239</v>
      </c>
      <c r="J240" s="19"/>
      <c r="K240" s="19"/>
      <c r="L240" s="19"/>
      <c r="M240" s="19"/>
      <c r="N240" s="19"/>
      <c r="O240" s="19"/>
      <c r="P240" s="19"/>
      <c r="Q240" s="19"/>
      <c r="R240" s="19"/>
      <c r="S240" s="19"/>
      <c r="T240" s="19"/>
      <c r="U240" s="19"/>
      <c r="V240" s="19"/>
      <c r="W240" s="19"/>
    </row>
    <row r="241" spans="2:23" ht="182" customHeight="1" x14ac:dyDescent="0.2">
      <c r="B241" s="39" t="s">
        <v>29</v>
      </c>
      <c r="C241" s="19" t="s">
        <v>17</v>
      </c>
      <c r="D241" s="19" t="s">
        <v>35</v>
      </c>
      <c r="E241" s="19" t="s">
        <v>687</v>
      </c>
      <c r="F241" s="19" t="s">
        <v>256</v>
      </c>
      <c r="G241" s="21" t="s">
        <v>260</v>
      </c>
      <c r="H241" s="21"/>
      <c r="I241" s="19" t="s">
        <v>1239</v>
      </c>
      <c r="J241" s="19"/>
      <c r="K241" s="19"/>
      <c r="L241" s="19"/>
      <c r="M241" s="19"/>
      <c r="N241" s="19"/>
      <c r="O241" s="19"/>
      <c r="P241" s="19"/>
      <c r="Q241" s="19"/>
      <c r="R241" s="19"/>
      <c r="S241" s="19"/>
      <c r="T241" s="19"/>
      <c r="U241" s="19"/>
      <c r="V241" s="19"/>
      <c r="W241" s="19"/>
    </row>
    <row r="242" spans="2:23" ht="123" customHeight="1" x14ac:dyDescent="0.2">
      <c r="B242" s="39" t="s">
        <v>29</v>
      </c>
      <c r="C242" s="19" t="s">
        <v>17</v>
      </c>
      <c r="D242" s="19" t="s">
        <v>1007</v>
      </c>
      <c r="E242" s="19" t="s">
        <v>687</v>
      </c>
      <c r="F242" s="19" t="s">
        <v>257</v>
      </c>
      <c r="G242" s="21" t="s">
        <v>260</v>
      </c>
      <c r="H242" s="21"/>
      <c r="I242" s="19" t="s">
        <v>1239</v>
      </c>
      <c r="J242" s="19"/>
      <c r="K242" s="19"/>
      <c r="L242" s="19"/>
      <c r="M242" s="19"/>
      <c r="N242" s="19"/>
      <c r="O242" s="19"/>
      <c r="P242" s="19"/>
      <c r="Q242" s="19"/>
      <c r="R242" s="19"/>
      <c r="S242" s="19"/>
      <c r="T242" s="19"/>
      <c r="U242" s="19"/>
      <c r="V242" s="19"/>
      <c r="W242" s="19"/>
    </row>
    <row r="243" spans="2:23" ht="112" customHeight="1" x14ac:dyDescent="0.2">
      <c r="B243" s="39" t="s">
        <v>29</v>
      </c>
      <c r="C243" s="19" t="s">
        <v>17</v>
      </c>
      <c r="D243" s="19" t="s">
        <v>1011</v>
      </c>
      <c r="E243" s="19" t="s">
        <v>687</v>
      </c>
      <c r="F243" s="19" t="s">
        <v>258</v>
      </c>
      <c r="G243" s="21" t="s">
        <v>260</v>
      </c>
      <c r="H243" s="21"/>
      <c r="I243" s="19" t="s">
        <v>1239</v>
      </c>
      <c r="J243" s="19"/>
      <c r="K243" s="19"/>
      <c r="L243" s="19"/>
      <c r="M243" s="19"/>
      <c r="N243" s="19"/>
      <c r="O243" s="19"/>
      <c r="P243" s="19"/>
      <c r="Q243" s="19"/>
      <c r="R243" s="19"/>
      <c r="S243" s="19"/>
      <c r="T243" s="19"/>
      <c r="U243" s="19"/>
      <c r="V243" s="19"/>
      <c r="W243" s="19"/>
    </row>
    <row r="244" spans="2:23" ht="108" customHeight="1" x14ac:dyDescent="0.2">
      <c r="B244" s="39" t="s">
        <v>29</v>
      </c>
      <c r="C244" s="19" t="s">
        <v>17</v>
      </c>
      <c r="D244" s="19" t="s">
        <v>1012</v>
      </c>
      <c r="E244" s="19" t="s">
        <v>687</v>
      </c>
      <c r="F244" s="19" t="s">
        <v>259</v>
      </c>
      <c r="G244" s="21" t="s">
        <v>260</v>
      </c>
      <c r="H244" s="21"/>
      <c r="I244" s="19" t="s">
        <v>1239</v>
      </c>
      <c r="J244" s="19"/>
      <c r="K244" s="19"/>
      <c r="L244" s="19"/>
      <c r="M244" s="19"/>
      <c r="N244" s="19"/>
      <c r="O244" s="19"/>
      <c r="P244" s="19"/>
      <c r="Q244" s="19"/>
      <c r="R244" s="19"/>
      <c r="S244" s="19"/>
      <c r="T244" s="19"/>
      <c r="U244" s="19"/>
      <c r="V244" s="19"/>
      <c r="W244" s="19"/>
    </row>
    <row r="245" spans="2:23" ht="212" customHeight="1" x14ac:dyDescent="0.2">
      <c r="B245" s="39" t="s">
        <v>29</v>
      </c>
      <c r="C245" s="19" t="s">
        <v>17</v>
      </c>
      <c r="D245" s="19" t="s">
        <v>41</v>
      </c>
      <c r="E245" s="19" t="s">
        <v>687</v>
      </c>
      <c r="F245" s="19" t="s">
        <v>261</v>
      </c>
      <c r="G245" s="21" t="s">
        <v>266</v>
      </c>
      <c r="H245" s="21" t="s">
        <v>1262</v>
      </c>
      <c r="I245" s="19" t="s">
        <v>1239</v>
      </c>
      <c r="J245" s="19"/>
      <c r="K245" s="19"/>
      <c r="L245" s="19"/>
      <c r="M245" s="19"/>
      <c r="N245" s="19"/>
      <c r="O245" s="19"/>
      <c r="P245" s="19"/>
      <c r="Q245" s="19"/>
      <c r="R245" s="19"/>
      <c r="S245" s="19"/>
      <c r="T245" s="19"/>
      <c r="U245" s="19"/>
      <c r="V245" s="19"/>
      <c r="W245" s="19"/>
    </row>
    <row r="246" spans="2:23" ht="124" customHeight="1" x14ac:dyDescent="0.2">
      <c r="B246" s="39" t="s">
        <v>29</v>
      </c>
      <c r="C246" s="19" t="s">
        <v>17</v>
      </c>
      <c r="D246" s="19" t="s">
        <v>1014</v>
      </c>
      <c r="E246" s="19" t="s">
        <v>687</v>
      </c>
      <c r="F246" s="19" t="s">
        <v>262</v>
      </c>
      <c r="G246" s="21" t="s">
        <v>266</v>
      </c>
      <c r="H246" s="21"/>
      <c r="I246" s="19" t="s">
        <v>1239</v>
      </c>
      <c r="J246" s="19"/>
      <c r="K246" s="19"/>
      <c r="L246" s="19"/>
      <c r="M246" s="19"/>
      <c r="N246" s="19"/>
      <c r="O246" s="19"/>
      <c r="P246" s="19"/>
      <c r="Q246" s="19"/>
      <c r="R246" s="19"/>
      <c r="S246" s="19"/>
      <c r="T246" s="19"/>
      <c r="U246" s="19"/>
      <c r="V246" s="19"/>
      <c r="W246" s="19"/>
    </row>
    <row r="247" spans="2:23" ht="153" customHeight="1" x14ac:dyDescent="0.2">
      <c r="B247" s="39" t="s">
        <v>29</v>
      </c>
      <c r="C247" s="19" t="s">
        <v>17</v>
      </c>
      <c r="D247" s="19" t="s">
        <v>1015</v>
      </c>
      <c r="E247" s="19" t="s">
        <v>687</v>
      </c>
      <c r="F247" s="19" t="s">
        <v>263</v>
      </c>
      <c r="G247" s="21" t="s">
        <v>266</v>
      </c>
      <c r="H247" s="21"/>
      <c r="I247" s="19" t="s">
        <v>1239</v>
      </c>
      <c r="J247" s="19"/>
      <c r="K247" s="19"/>
      <c r="L247" s="19"/>
      <c r="M247" s="19"/>
      <c r="N247" s="19"/>
      <c r="O247" s="19"/>
      <c r="P247" s="19"/>
      <c r="Q247" s="19"/>
      <c r="R247" s="19"/>
      <c r="S247" s="19"/>
      <c r="T247" s="19"/>
      <c r="U247" s="19"/>
      <c r="V247" s="19"/>
      <c r="W247" s="19"/>
    </row>
    <row r="248" spans="2:23" ht="155" customHeight="1" x14ac:dyDescent="0.2">
      <c r="B248" s="39" t="s">
        <v>29</v>
      </c>
      <c r="C248" s="19" t="s">
        <v>17</v>
      </c>
      <c r="D248" s="19" t="s">
        <v>1016</v>
      </c>
      <c r="E248" s="19" t="s">
        <v>687</v>
      </c>
      <c r="F248" s="19" t="s">
        <v>264</v>
      </c>
      <c r="G248" s="21" t="s">
        <v>266</v>
      </c>
      <c r="H248" s="21"/>
      <c r="I248" s="19" t="s">
        <v>1239</v>
      </c>
      <c r="J248" s="19"/>
      <c r="K248" s="19"/>
      <c r="L248" s="19"/>
      <c r="M248" s="19"/>
      <c r="N248" s="19"/>
      <c r="O248" s="19"/>
      <c r="P248" s="19"/>
      <c r="Q248" s="19"/>
      <c r="R248" s="19"/>
      <c r="S248" s="19"/>
      <c r="T248" s="19"/>
      <c r="U248" s="19"/>
      <c r="V248" s="19"/>
      <c r="W248" s="19"/>
    </row>
    <row r="249" spans="2:23" ht="154" customHeight="1" x14ac:dyDescent="0.2">
      <c r="B249" s="39" t="s">
        <v>29</v>
      </c>
      <c r="C249" s="19" t="s">
        <v>17</v>
      </c>
      <c r="D249" s="19" t="s">
        <v>1017</v>
      </c>
      <c r="E249" s="19" t="s">
        <v>687</v>
      </c>
      <c r="F249" s="19" t="s">
        <v>265</v>
      </c>
      <c r="G249" s="21" t="s">
        <v>266</v>
      </c>
      <c r="H249" s="21"/>
      <c r="I249" s="19" t="s">
        <v>1239</v>
      </c>
      <c r="J249" s="19"/>
      <c r="K249" s="19"/>
      <c r="L249" s="19"/>
      <c r="M249" s="19"/>
      <c r="N249" s="19"/>
      <c r="O249" s="19"/>
      <c r="P249" s="19"/>
      <c r="Q249" s="19"/>
      <c r="R249" s="19"/>
      <c r="S249" s="19"/>
      <c r="T249" s="19"/>
      <c r="U249" s="19"/>
      <c r="V249" s="19"/>
      <c r="W249" s="19"/>
    </row>
    <row r="250" spans="2:23" ht="186" customHeight="1" x14ac:dyDescent="0.2">
      <c r="B250" s="39" t="s">
        <v>29</v>
      </c>
      <c r="C250" s="19" t="s">
        <v>17</v>
      </c>
      <c r="D250" s="19" t="s">
        <v>42</v>
      </c>
      <c r="E250" s="19" t="s">
        <v>687</v>
      </c>
      <c r="F250" s="19" t="s">
        <v>267</v>
      </c>
      <c r="G250" s="21" t="s">
        <v>270</v>
      </c>
      <c r="H250" s="21" t="s">
        <v>1263</v>
      </c>
      <c r="I250" s="19" t="s">
        <v>1239</v>
      </c>
      <c r="J250" s="19"/>
      <c r="K250" s="19"/>
      <c r="L250" s="19"/>
      <c r="M250" s="19"/>
      <c r="N250" s="19"/>
      <c r="O250" s="19"/>
      <c r="P250" s="19"/>
      <c r="Q250" s="19"/>
      <c r="R250" s="19"/>
      <c r="S250" s="19"/>
      <c r="T250" s="19"/>
      <c r="U250" s="19"/>
      <c r="V250" s="19"/>
      <c r="W250" s="19"/>
    </row>
    <row r="251" spans="2:23" ht="212" customHeight="1" x14ac:dyDescent="0.2">
      <c r="B251" s="39" t="s">
        <v>29</v>
      </c>
      <c r="C251" s="19" t="s">
        <v>17</v>
      </c>
      <c r="D251" s="19" t="s">
        <v>1199</v>
      </c>
      <c r="E251" s="19" t="s">
        <v>687</v>
      </c>
      <c r="F251" s="19" t="s">
        <v>268</v>
      </c>
      <c r="G251" s="21" t="s">
        <v>270</v>
      </c>
      <c r="H251" s="21"/>
      <c r="I251" s="19" t="s">
        <v>1239</v>
      </c>
      <c r="J251" s="19"/>
      <c r="K251" s="19"/>
      <c r="L251" s="19"/>
      <c r="M251" s="19"/>
      <c r="N251" s="19"/>
      <c r="O251" s="19"/>
      <c r="P251" s="19"/>
      <c r="Q251" s="19"/>
      <c r="R251" s="19"/>
      <c r="S251" s="19"/>
      <c r="T251" s="19"/>
      <c r="U251" s="19"/>
      <c r="V251" s="19"/>
      <c r="W251" s="19"/>
    </row>
    <row r="252" spans="2:23" ht="159" customHeight="1" x14ac:dyDescent="0.2">
      <c r="B252" s="39" t="s">
        <v>29</v>
      </c>
      <c r="C252" s="19" t="s">
        <v>17</v>
      </c>
      <c r="D252" s="19" t="s">
        <v>1200</v>
      </c>
      <c r="E252" s="19" t="s">
        <v>687</v>
      </c>
      <c r="F252" s="19" t="s">
        <v>1204</v>
      </c>
      <c r="G252" s="21" t="s">
        <v>270</v>
      </c>
      <c r="H252" s="21"/>
      <c r="I252" s="19" t="s">
        <v>1239</v>
      </c>
      <c r="J252" s="19"/>
      <c r="K252" s="19"/>
      <c r="L252" s="19"/>
      <c r="M252" s="19"/>
      <c r="N252" s="19"/>
      <c r="O252" s="19"/>
      <c r="P252" s="19"/>
      <c r="Q252" s="19"/>
      <c r="R252" s="19"/>
      <c r="S252" s="19"/>
      <c r="T252" s="19"/>
      <c r="U252" s="19"/>
      <c r="V252" s="19"/>
      <c r="W252" s="19"/>
    </row>
    <row r="253" spans="2:23" ht="191" customHeight="1" x14ac:dyDescent="0.2">
      <c r="B253" s="39" t="s">
        <v>29</v>
      </c>
      <c r="C253" s="19" t="s">
        <v>17</v>
      </c>
      <c r="D253" s="19" t="s">
        <v>1201</v>
      </c>
      <c r="E253" s="19" t="s">
        <v>687</v>
      </c>
      <c r="F253" s="19" t="s">
        <v>1205</v>
      </c>
      <c r="G253" s="21" t="s">
        <v>270</v>
      </c>
      <c r="H253" s="21" t="s">
        <v>1256</v>
      </c>
      <c r="I253" s="19" t="s">
        <v>1239</v>
      </c>
      <c r="J253" s="19"/>
      <c r="K253" s="19"/>
      <c r="L253" s="19"/>
      <c r="M253" s="19"/>
      <c r="N253" s="19"/>
      <c r="O253" s="19"/>
      <c r="P253" s="19"/>
      <c r="Q253" s="19"/>
      <c r="R253" s="19"/>
      <c r="S253" s="19"/>
      <c r="T253" s="19"/>
      <c r="U253" s="19"/>
      <c r="V253" s="19"/>
      <c r="W253" s="19"/>
    </row>
    <row r="254" spans="2:23" ht="174" customHeight="1" x14ac:dyDescent="0.2">
      <c r="B254" s="4" t="s">
        <v>29</v>
      </c>
      <c r="C254" s="8" t="s">
        <v>17</v>
      </c>
      <c r="D254" s="8" t="s">
        <v>1202</v>
      </c>
      <c r="E254" s="8" t="s">
        <v>687</v>
      </c>
      <c r="F254" s="8" t="s">
        <v>269</v>
      </c>
      <c r="G254" s="21" t="s">
        <v>270</v>
      </c>
      <c r="H254" s="21"/>
      <c r="I254" s="19" t="s">
        <v>1239</v>
      </c>
      <c r="J254" s="8"/>
      <c r="K254" s="8"/>
      <c r="L254" s="8"/>
      <c r="M254" s="8"/>
      <c r="N254" s="8"/>
      <c r="O254" s="8"/>
      <c r="P254" s="8"/>
      <c r="Q254" s="8"/>
      <c r="R254" s="8"/>
      <c r="S254" s="8"/>
      <c r="T254" s="8"/>
      <c r="U254" s="8"/>
      <c r="V254" s="8"/>
      <c r="W254" s="8"/>
    </row>
    <row r="255" spans="2:23" ht="65" customHeight="1" x14ac:dyDescent="0.2"/>
    <row r="256" spans="2:23" ht="49" customHeight="1" x14ac:dyDescent="0.2"/>
    <row r="258" ht="73" customHeight="1" x14ac:dyDescent="0.2"/>
    <row r="260" ht="60" customHeight="1" x14ac:dyDescent="0.2"/>
    <row r="261" ht="16" customHeight="1" x14ac:dyDescent="0.2"/>
    <row r="262" ht="84" customHeight="1" x14ac:dyDescent="0.2"/>
    <row r="263" ht="16" customHeight="1" x14ac:dyDescent="0.2"/>
    <row r="264" ht="77" customHeight="1" x14ac:dyDescent="0.2"/>
    <row r="265" ht="16" customHeight="1" x14ac:dyDescent="0.2"/>
    <row r="266" ht="163" customHeight="1" x14ac:dyDescent="0.2"/>
    <row r="267" ht="16" customHeight="1" x14ac:dyDescent="0.2"/>
    <row r="268" ht="82" customHeight="1" x14ac:dyDescent="0.2"/>
    <row r="276" ht="126" customHeight="1" x14ac:dyDescent="0.2"/>
    <row r="278" ht="132" customHeight="1" x14ac:dyDescent="0.2"/>
    <row r="282" ht="62" customHeight="1" x14ac:dyDescent="0.2"/>
    <row r="284" ht="112" customHeight="1" x14ac:dyDescent="0.2"/>
    <row r="286" ht="63" customHeight="1" x14ac:dyDescent="0.2"/>
    <row r="292" ht="94" customHeight="1" x14ac:dyDescent="0.2"/>
    <row r="293" ht="76" customHeight="1" x14ac:dyDescent="0.2"/>
    <row r="294" ht="78" customHeight="1" x14ac:dyDescent="0.2"/>
    <row r="296" ht="102" customHeight="1" x14ac:dyDescent="0.2"/>
    <row r="298" ht="79" customHeight="1" x14ac:dyDescent="0.2"/>
    <row r="300" ht="127" customHeight="1" x14ac:dyDescent="0.2"/>
    <row r="301" ht="16" customHeight="1" x14ac:dyDescent="0.2"/>
    <row r="302" ht="148" customHeight="1" x14ac:dyDescent="0.2"/>
    <row r="303" ht="16" customHeight="1" x14ac:dyDescent="0.2"/>
    <row r="304" ht="201" customHeight="1" x14ac:dyDescent="0.2"/>
    <row r="306" ht="91" customHeight="1" x14ac:dyDescent="0.2"/>
    <row r="308" ht="109" customHeight="1" x14ac:dyDescent="0.2"/>
    <row r="314" ht="169" customHeight="1" x14ac:dyDescent="0.2"/>
    <row r="316" ht="112" customHeight="1" x14ac:dyDescent="0.2"/>
    <row r="324" ht="163" customHeight="1" x14ac:dyDescent="0.2"/>
    <row r="326" ht="66" customHeight="1" x14ac:dyDescent="0.2"/>
    <row r="331" ht="2" customHeight="1" x14ac:dyDescent="0.2"/>
    <row r="332" ht="9" customHeight="1" x14ac:dyDescent="0.2"/>
    <row r="334" ht="174" customHeight="1" x14ac:dyDescent="0.2"/>
    <row r="336" ht="69" customHeight="1" x14ac:dyDescent="0.2"/>
    <row r="339" ht="56" customHeight="1" x14ac:dyDescent="0.2"/>
    <row r="342" ht="78" customHeight="1" x14ac:dyDescent="0.2"/>
    <row r="344" ht="87" customHeight="1" x14ac:dyDescent="0.2"/>
    <row r="346" ht="90" customHeight="1" x14ac:dyDescent="0.2"/>
    <row r="348" ht="89" customHeight="1" x14ac:dyDescent="0.2"/>
    <row r="350" ht="93" customHeight="1" x14ac:dyDescent="0.2"/>
    <row r="352" ht="74" customHeight="1" x14ac:dyDescent="0.2"/>
    <row r="354" ht="174" customHeight="1" x14ac:dyDescent="0.2"/>
    <row r="356" ht="160" customHeight="1" x14ac:dyDescent="0.2"/>
    <row r="358" ht="171" customHeight="1" x14ac:dyDescent="0.2"/>
    <row r="360" ht="50" customHeight="1" x14ac:dyDescent="0.2"/>
    <row r="362" ht="105" customHeight="1" x14ac:dyDescent="0.2"/>
    <row r="367" ht="118" customHeight="1" x14ac:dyDescent="0.2"/>
    <row r="370" ht="87" customHeight="1" x14ac:dyDescent="0.2"/>
    <row r="376" ht="47" customHeight="1" x14ac:dyDescent="0.2"/>
    <row r="380" ht="61" customHeight="1" x14ac:dyDescent="0.2"/>
    <row r="382" ht="87" customHeight="1" x14ac:dyDescent="0.2"/>
    <row r="393" ht="16" customHeight="1" x14ac:dyDescent="0.2"/>
    <row r="394" ht="175" customHeight="1" x14ac:dyDescent="0.2"/>
    <row r="396" ht="104" customHeight="1" x14ac:dyDescent="0.2"/>
    <row r="397" ht="16" customHeight="1" x14ac:dyDescent="0.2"/>
    <row r="398" ht="102" customHeight="1" x14ac:dyDescent="0.2"/>
    <row r="406" ht="47" customHeight="1" x14ac:dyDescent="0.2"/>
    <row r="412" ht="48" customHeight="1" x14ac:dyDescent="0.2"/>
    <row r="414" ht="177" customHeight="1" x14ac:dyDescent="0.2"/>
    <row r="422" ht="72" customHeight="1" x14ac:dyDescent="0.2"/>
    <row r="424" ht="93" customHeight="1" x14ac:dyDescent="0.2"/>
    <row r="426" ht="69" customHeight="1" x14ac:dyDescent="0.2"/>
    <row r="428" ht="191" customHeight="1" x14ac:dyDescent="0.2"/>
    <row r="430" ht="37" customHeight="1" x14ac:dyDescent="0.2"/>
    <row r="436" ht="63" customHeight="1" x14ac:dyDescent="0.2"/>
    <row r="438" ht="139" customHeight="1" x14ac:dyDescent="0.2"/>
    <row r="439" ht="15" customHeight="1" x14ac:dyDescent="0.2"/>
    <row r="440" ht="175" customHeight="1" x14ac:dyDescent="0.2"/>
    <row r="441" ht="15" customHeight="1" x14ac:dyDescent="0.2"/>
    <row r="442" ht="306" customHeight="1" x14ac:dyDescent="0.2"/>
    <row r="446" ht="40" customHeight="1" x14ac:dyDescent="0.2"/>
    <row r="448" ht="317" customHeight="1" x14ac:dyDescent="0.2"/>
    <row r="450" ht="181" customHeight="1" x14ac:dyDescent="0.2"/>
    <row r="452" ht="80" customHeight="1" x14ac:dyDescent="0.2"/>
    <row r="453" ht="16" customHeight="1" x14ac:dyDescent="0.2"/>
    <row r="454" ht="215" customHeight="1" x14ac:dyDescent="0.2"/>
    <row r="456" ht="188" customHeight="1" x14ac:dyDescent="0.2"/>
    <row r="460" ht="47" customHeight="1" x14ac:dyDescent="0.2"/>
    <row r="462" ht="64" customHeight="1" x14ac:dyDescent="0.2"/>
    <row r="478" ht="159" customHeight="1" x14ac:dyDescent="0.2"/>
    <row r="480" ht="292" customHeight="1" x14ac:dyDescent="0.2"/>
    <row r="483" ht="96" customHeight="1" x14ac:dyDescent="0.2"/>
    <row r="484" ht="33" customHeight="1" x14ac:dyDescent="0.2"/>
    <row r="485" ht="163" customHeight="1" x14ac:dyDescent="0.2"/>
    <row r="488" ht="37" customHeight="1" x14ac:dyDescent="0.2"/>
    <row r="489" ht="12" customHeight="1" x14ac:dyDescent="0.2"/>
    <row r="490" ht="62" customHeight="1" x14ac:dyDescent="0.2"/>
    <row r="492" ht="55" customHeight="1" x14ac:dyDescent="0.2"/>
    <row r="494" ht="77" customHeight="1" x14ac:dyDescent="0.2"/>
    <row r="496" ht="104" customHeight="1" x14ac:dyDescent="0.2"/>
    <row r="498" ht="51" customHeight="1" x14ac:dyDescent="0.2"/>
    <row r="500" ht="104" customHeight="1" x14ac:dyDescent="0.2"/>
    <row r="502" ht="80" customHeight="1" x14ac:dyDescent="0.2"/>
    <row r="504" ht="112" customHeight="1" x14ac:dyDescent="0.2"/>
    <row r="506" ht="40" customHeight="1" x14ac:dyDescent="0.2"/>
    <row r="507" ht="40" customHeight="1" x14ac:dyDescent="0.2"/>
    <row r="510" ht="61" customHeight="1" x14ac:dyDescent="0.2"/>
    <row r="512" ht="126" customHeight="1" x14ac:dyDescent="0.2"/>
    <row r="514" ht="34" customHeight="1" x14ac:dyDescent="0.2"/>
    <row r="520" ht="29" customHeight="1" x14ac:dyDescent="0.2"/>
    <row r="522" ht="91" customHeight="1" x14ac:dyDescent="0.2"/>
    <row r="524" ht="118" customHeight="1" x14ac:dyDescent="0.2"/>
    <row r="526" ht="73" customHeight="1" x14ac:dyDescent="0.2"/>
    <row r="528" ht="84" customHeight="1" x14ac:dyDescent="0.2"/>
    <row r="529" ht="43" customHeight="1" x14ac:dyDescent="0.2"/>
    <row r="530" ht="39" customHeight="1" x14ac:dyDescent="0.2"/>
  </sheetData>
  <mergeCells count="12">
    <mergeCell ref="B3:D4"/>
    <mergeCell ref="B5:D6"/>
    <mergeCell ref="W11:W12"/>
    <mergeCell ref="W9:W10"/>
    <mergeCell ref="N9:V10"/>
    <mergeCell ref="I9:M10"/>
    <mergeCell ref="I11:I12"/>
    <mergeCell ref="J11:M12"/>
    <mergeCell ref="N11:N12"/>
    <mergeCell ref="O11:R12"/>
    <mergeCell ref="S11:V12"/>
    <mergeCell ref="B7:D8"/>
  </mergeCells>
  <phoneticPr fontId="6" type="noConversion"/>
  <hyperlinks>
    <hyperlink ref="B5" r:id="rId1" xr:uid="{BAEEE66B-F774-334F-9125-D5D0D8ACB890}"/>
    <hyperlink ref="B7" r:id="rId2" xr:uid="{890A390C-E284-440C-B216-65A1B7BFC290}"/>
  </hyperlinks>
  <pageMargins left="0.7" right="0.7" top="0.75" bottom="0.75" header="0.3" footer="0.3"/>
  <pageSetup orientation="portrait" horizontalDpi="0" verticalDpi="0"/>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C72D4-E5AD-7C4B-8C15-BF1611B66181}">
  <dimension ref="A3:C512"/>
  <sheetViews>
    <sheetView topLeftCell="A412" workbookViewId="0">
      <selection activeCell="F21" sqref="F21"/>
    </sheetView>
  </sheetViews>
  <sheetFormatPr baseColWidth="10" defaultColWidth="11" defaultRowHeight="16" x14ac:dyDescent="0.2"/>
  <cols>
    <col min="1" max="1" width="63.6640625" bestFit="1" customWidth="1"/>
    <col min="2" max="2" width="11" bestFit="1" customWidth="1"/>
    <col min="3" max="3" width="19.33203125" bestFit="1" customWidth="1"/>
    <col min="4" max="5" width="16.6640625" bestFit="1" customWidth="1"/>
    <col min="6" max="6" width="24.33203125" bestFit="1" customWidth="1"/>
    <col min="7" max="7" width="18.5" bestFit="1" customWidth="1"/>
    <col min="8" max="8" width="11.6640625" bestFit="1" customWidth="1"/>
    <col min="9" max="9" width="14.33203125" bestFit="1" customWidth="1"/>
    <col min="10" max="10" width="12.6640625" bestFit="1" customWidth="1"/>
    <col min="11" max="11" width="11.6640625" bestFit="1" customWidth="1"/>
  </cols>
  <sheetData>
    <row r="3" spans="1:3" x14ac:dyDescent="0.2">
      <c r="A3" s="15" t="s">
        <v>791</v>
      </c>
      <c r="B3" t="s">
        <v>1264</v>
      </c>
      <c r="C3" t="s">
        <v>1265</v>
      </c>
    </row>
    <row r="4" spans="1:3" x14ac:dyDescent="0.2">
      <c r="A4" s="16" t="s">
        <v>18</v>
      </c>
      <c r="B4" s="14">
        <v>7</v>
      </c>
      <c r="C4" s="14">
        <v>7</v>
      </c>
    </row>
    <row r="5" spans="1:3" x14ac:dyDescent="0.2">
      <c r="A5" s="17" t="s">
        <v>32</v>
      </c>
      <c r="B5" s="14">
        <v>1</v>
      </c>
      <c r="C5" s="14">
        <v>1</v>
      </c>
    </row>
    <row r="6" spans="1:3" x14ac:dyDescent="0.2">
      <c r="A6" s="18" t="s">
        <v>10</v>
      </c>
      <c r="B6" s="14">
        <v>1</v>
      </c>
      <c r="C6" s="14">
        <v>1</v>
      </c>
    </row>
    <row r="7" spans="1:3" x14ac:dyDescent="0.2">
      <c r="A7" s="17" t="s">
        <v>937</v>
      </c>
      <c r="B7" s="14">
        <v>1</v>
      </c>
      <c r="C7" s="14">
        <v>1</v>
      </c>
    </row>
    <row r="8" spans="1:3" x14ac:dyDescent="0.2">
      <c r="A8" s="18" t="s">
        <v>10</v>
      </c>
      <c r="B8" s="14">
        <v>1</v>
      </c>
      <c r="C8" s="14">
        <v>1</v>
      </c>
    </row>
    <row r="9" spans="1:3" x14ac:dyDescent="0.2">
      <c r="A9" s="17" t="s">
        <v>938</v>
      </c>
      <c r="B9" s="14">
        <v>1</v>
      </c>
      <c r="C9" s="14">
        <v>1</v>
      </c>
    </row>
    <row r="10" spans="1:3" x14ac:dyDescent="0.2">
      <c r="A10" s="18" t="s">
        <v>10</v>
      </c>
      <c r="B10" s="14">
        <v>1</v>
      </c>
      <c r="C10" s="14">
        <v>1</v>
      </c>
    </row>
    <row r="11" spans="1:3" x14ac:dyDescent="0.2">
      <c r="A11" s="17" t="s">
        <v>939</v>
      </c>
      <c r="B11" s="14">
        <v>1</v>
      </c>
      <c r="C11" s="14">
        <v>1</v>
      </c>
    </row>
    <row r="12" spans="1:3" x14ac:dyDescent="0.2">
      <c r="A12" s="18" t="s">
        <v>10</v>
      </c>
      <c r="B12" s="14">
        <v>1</v>
      </c>
      <c r="C12" s="14">
        <v>1</v>
      </c>
    </row>
    <row r="13" spans="1:3" x14ac:dyDescent="0.2">
      <c r="A13" s="17" t="s">
        <v>33</v>
      </c>
      <c r="B13" s="14">
        <v>1</v>
      </c>
      <c r="C13" s="14">
        <v>1</v>
      </c>
    </row>
    <row r="14" spans="1:3" x14ac:dyDescent="0.2">
      <c r="A14" s="18" t="s">
        <v>10</v>
      </c>
      <c r="B14" s="14">
        <v>1</v>
      </c>
      <c r="C14" s="14">
        <v>1</v>
      </c>
    </row>
    <row r="15" spans="1:3" x14ac:dyDescent="0.2">
      <c r="A15" s="17" t="s">
        <v>940</v>
      </c>
      <c r="B15" s="14">
        <v>1</v>
      </c>
      <c r="C15" s="14">
        <v>1</v>
      </c>
    </row>
    <row r="16" spans="1:3" x14ac:dyDescent="0.2">
      <c r="A16" s="18" t="s">
        <v>10</v>
      </c>
      <c r="B16" s="14">
        <v>1</v>
      </c>
      <c r="C16" s="14">
        <v>1</v>
      </c>
    </row>
    <row r="17" spans="1:3" x14ac:dyDescent="0.2">
      <c r="A17" s="17" t="s">
        <v>941</v>
      </c>
      <c r="B17" s="14">
        <v>1</v>
      </c>
      <c r="C17" s="14">
        <v>1</v>
      </c>
    </row>
    <row r="18" spans="1:3" x14ac:dyDescent="0.2">
      <c r="A18" s="18" t="s">
        <v>10</v>
      </c>
      <c r="B18" s="14">
        <v>1</v>
      </c>
      <c r="C18" s="14">
        <v>1</v>
      </c>
    </row>
    <row r="19" spans="1:3" x14ac:dyDescent="0.2">
      <c r="A19" s="16" t="s">
        <v>19</v>
      </c>
      <c r="B19" s="14">
        <v>20</v>
      </c>
      <c r="C19" s="14">
        <v>20</v>
      </c>
    </row>
    <row r="20" spans="1:3" x14ac:dyDescent="0.2">
      <c r="A20" s="17" t="s">
        <v>32</v>
      </c>
      <c r="B20" s="14">
        <v>1</v>
      </c>
      <c r="C20" s="14">
        <v>1</v>
      </c>
    </row>
    <row r="21" spans="1:3" x14ac:dyDescent="0.2">
      <c r="A21" s="18" t="s">
        <v>11</v>
      </c>
      <c r="B21" s="14">
        <v>1</v>
      </c>
      <c r="C21" s="14">
        <v>1</v>
      </c>
    </row>
    <row r="22" spans="1:3" x14ac:dyDescent="0.2">
      <c r="A22" s="17" t="s">
        <v>937</v>
      </c>
      <c r="B22" s="14">
        <v>1</v>
      </c>
      <c r="C22" s="14">
        <v>1</v>
      </c>
    </row>
    <row r="23" spans="1:3" x14ac:dyDescent="0.2">
      <c r="A23" s="18" t="s">
        <v>11</v>
      </c>
      <c r="B23" s="14">
        <v>1</v>
      </c>
      <c r="C23" s="14">
        <v>1</v>
      </c>
    </row>
    <row r="24" spans="1:3" x14ac:dyDescent="0.2">
      <c r="A24" s="17" t="s">
        <v>955</v>
      </c>
      <c r="B24" s="14">
        <v>1</v>
      </c>
      <c r="C24" s="14">
        <v>1</v>
      </c>
    </row>
    <row r="25" spans="1:3" x14ac:dyDescent="0.2">
      <c r="A25" s="18" t="s">
        <v>11</v>
      </c>
      <c r="B25" s="14">
        <v>1</v>
      </c>
      <c r="C25" s="14">
        <v>1</v>
      </c>
    </row>
    <row r="26" spans="1:3" x14ac:dyDescent="0.2">
      <c r="A26" s="17" t="s">
        <v>956</v>
      </c>
      <c r="B26" s="14">
        <v>1</v>
      </c>
      <c r="C26" s="14">
        <v>1</v>
      </c>
    </row>
    <row r="27" spans="1:3" x14ac:dyDescent="0.2">
      <c r="A27" s="18" t="s">
        <v>11</v>
      </c>
      <c r="B27" s="14">
        <v>1</v>
      </c>
      <c r="C27" s="14">
        <v>1</v>
      </c>
    </row>
    <row r="28" spans="1:3" x14ac:dyDescent="0.2">
      <c r="A28" s="17" t="s">
        <v>957</v>
      </c>
      <c r="B28" s="14">
        <v>1</v>
      </c>
      <c r="C28" s="14">
        <v>1</v>
      </c>
    </row>
    <row r="29" spans="1:3" x14ac:dyDescent="0.2">
      <c r="A29" s="18" t="s">
        <v>11</v>
      </c>
      <c r="B29" s="14">
        <v>1</v>
      </c>
      <c r="C29" s="14">
        <v>1</v>
      </c>
    </row>
    <row r="30" spans="1:3" x14ac:dyDescent="0.2">
      <c r="A30" s="17" t="s">
        <v>958</v>
      </c>
      <c r="B30" s="14">
        <v>1</v>
      </c>
      <c r="C30" s="14">
        <v>1</v>
      </c>
    </row>
    <row r="31" spans="1:3" x14ac:dyDescent="0.2">
      <c r="A31" s="18" t="s">
        <v>11</v>
      </c>
      <c r="B31" s="14">
        <v>1</v>
      </c>
      <c r="C31" s="14">
        <v>1</v>
      </c>
    </row>
    <row r="32" spans="1:3" x14ac:dyDescent="0.2">
      <c r="A32" s="17" t="s">
        <v>959</v>
      </c>
      <c r="B32" s="14">
        <v>1</v>
      </c>
      <c r="C32" s="14">
        <v>1</v>
      </c>
    </row>
    <row r="33" spans="1:3" x14ac:dyDescent="0.2">
      <c r="A33" s="18" t="s">
        <v>11</v>
      </c>
      <c r="B33" s="14">
        <v>1</v>
      </c>
      <c r="C33" s="14">
        <v>1</v>
      </c>
    </row>
    <row r="34" spans="1:3" x14ac:dyDescent="0.2">
      <c r="A34" s="17" t="s">
        <v>960</v>
      </c>
      <c r="B34" s="14">
        <v>1</v>
      </c>
      <c r="C34" s="14">
        <v>1</v>
      </c>
    </row>
    <row r="35" spans="1:3" x14ac:dyDescent="0.2">
      <c r="A35" s="18" t="s">
        <v>11</v>
      </c>
      <c r="B35" s="14">
        <v>1</v>
      </c>
      <c r="C35" s="14">
        <v>1</v>
      </c>
    </row>
    <row r="36" spans="1:3" x14ac:dyDescent="0.2">
      <c r="A36" s="17" t="s">
        <v>961</v>
      </c>
      <c r="B36" s="14">
        <v>1</v>
      </c>
      <c r="C36" s="14">
        <v>1</v>
      </c>
    </row>
    <row r="37" spans="1:3" x14ac:dyDescent="0.2">
      <c r="A37" s="18" t="s">
        <v>11</v>
      </c>
      <c r="B37" s="14">
        <v>1</v>
      </c>
      <c r="C37" s="14">
        <v>1</v>
      </c>
    </row>
    <row r="38" spans="1:3" x14ac:dyDescent="0.2">
      <c r="A38" s="17" t="s">
        <v>962</v>
      </c>
      <c r="B38" s="14">
        <v>1</v>
      </c>
      <c r="C38" s="14">
        <v>1</v>
      </c>
    </row>
    <row r="39" spans="1:3" x14ac:dyDescent="0.2">
      <c r="A39" s="18" t="s">
        <v>11</v>
      </c>
      <c r="B39" s="14">
        <v>1</v>
      </c>
      <c r="C39" s="14">
        <v>1</v>
      </c>
    </row>
    <row r="40" spans="1:3" x14ac:dyDescent="0.2">
      <c r="A40" s="17" t="s">
        <v>963</v>
      </c>
      <c r="B40" s="14">
        <v>1</v>
      </c>
      <c r="C40" s="14">
        <v>1</v>
      </c>
    </row>
    <row r="41" spans="1:3" x14ac:dyDescent="0.2">
      <c r="A41" s="18" t="s">
        <v>11</v>
      </c>
      <c r="B41" s="14">
        <v>1</v>
      </c>
      <c r="C41" s="14">
        <v>1</v>
      </c>
    </row>
    <row r="42" spans="1:3" x14ac:dyDescent="0.2">
      <c r="A42" s="17" t="s">
        <v>938</v>
      </c>
      <c r="B42" s="14">
        <v>1</v>
      </c>
      <c r="C42" s="14">
        <v>1</v>
      </c>
    </row>
    <row r="43" spans="1:3" x14ac:dyDescent="0.2">
      <c r="A43" s="18" t="s">
        <v>11</v>
      </c>
      <c r="B43" s="14">
        <v>1</v>
      </c>
      <c r="C43" s="14">
        <v>1</v>
      </c>
    </row>
    <row r="44" spans="1:3" x14ac:dyDescent="0.2">
      <c r="A44" s="17" t="s">
        <v>964</v>
      </c>
      <c r="B44" s="14">
        <v>1</v>
      </c>
      <c r="C44" s="14">
        <v>1</v>
      </c>
    </row>
    <row r="45" spans="1:3" x14ac:dyDescent="0.2">
      <c r="A45" s="18" t="s">
        <v>11</v>
      </c>
      <c r="B45" s="14">
        <v>1</v>
      </c>
      <c r="C45" s="14">
        <v>1</v>
      </c>
    </row>
    <row r="46" spans="1:3" x14ac:dyDescent="0.2">
      <c r="A46" s="17" t="s">
        <v>965</v>
      </c>
      <c r="B46" s="14">
        <v>1</v>
      </c>
      <c r="C46" s="14">
        <v>1</v>
      </c>
    </row>
    <row r="47" spans="1:3" x14ac:dyDescent="0.2">
      <c r="A47" s="18" t="s">
        <v>11</v>
      </c>
      <c r="B47" s="14">
        <v>1</v>
      </c>
      <c r="C47" s="14">
        <v>1</v>
      </c>
    </row>
    <row r="48" spans="1:3" x14ac:dyDescent="0.2">
      <c r="A48" s="17" t="s">
        <v>966</v>
      </c>
      <c r="B48" s="14">
        <v>1</v>
      </c>
      <c r="C48" s="14">
        <v>1</v>
      </c>
    </row>
    <row r="49" spans="1:3" x14ac:dyDescent="0.2">
      <c r="A49" s="18" t="s">
        <v>11</v>
      </c>
      <c r="B49" s="14">
        <v>1</v>
      </c>
      <c r="C49" s="14">
        <v>1</v>
      </c>
    </row>
    <row r="50" spans="1:3" x14ac:dyDescent="0.2">
      <c r="A50" s="17" t="s">
        <v>967</v>
      </c>
      <c r="B50" s="14">
        <v>1</v>
      </c>
      <c r="C50" s="14">
        <v>1</v>
      </c>
    </row>
    <row r="51" spans="1:3" x14ac:dyDescent="0.2">
      <c r="A51" s="18" t="s">
        <v>11</v>
      </c>
      <c r="B51" s="14">
        <v>1</v>
      </c>
      <c r="C51" s="14">
        <v>1</v>
      </c>
    </row>
    <row r="52" spans="1:3" x14ac:dyDescent="0.2">
      <c r="A52" s="17" t="s">
        <v>968</v>
      </c>
      <c r="B52" s="14">
        <v>1</v>
      </c>
      <c r="C52" s="14">
        <v>1</v>
      </c>
    </row>
    <row r="53" spans="1:3" x14ac:dyDescent="0.2">
      <c r="A53" s="18" t="s">
        <v>11</v>
      </c>
      <c r="B53" s="14">
        <v>1</v>
      </c>
      <c r="C53" s="14">
        <v>1</v>
      </c>
    </row>
    <row r="54" spans="1:3" x14ac:dyDescent="0.2">
      <c r="A54" s="17" t="s">
        <v>969</v>
      </c>
      <c r="B54" s="14">
        <v>1</v>
      </c>
      <c r="C54" s="14">
        <v>1</v>
      </c>
    </row>
    <row r="55" spans="1:3" x14ac:dyDescent="0.2">
      <c r="A55" s="18" t="s">
        <v>11</v>
      </c>
      <c r="B55" s="14">
        <v>1</v>
      </c>
      <c r="C55" s="14">
        <v>1</v>
      </c>
    </row>
    <row r="56" spans="1:3" x14ac:dyDescent="0.2">
      <c r="A56" s="17" t="s">
        <v>33</v>
      </c>
      <c r="B56" s="14">
        <v>1</v>
      </c>
      <c r="C56" s="14">
        <v>1</v>
      </c>
    </row>
    <row r="57" spans="1:3" x14ac:dyDescent="0.2">
      <c r="A57" s="18" t="s">
        <v>11</v>
      </c>
      <c r="B57" s="14">
        <v>1</v>
      </c>
      <c r="C57" s="14">
        <v>1</v>
      </c>
    </row>
    <row r="58" spans="1:3" x14ac:dyDescent="0.2">
      <c r="A58" s="17" t="s">
        <v>34</v>
      </c>
      <c r="B58" s="14">
        <v>1</v>
      </c>
      <c r="C58" s="14">
        <v>1</v>
      </c>
    </row>
    <row r="59" spans="1:3" x14ac:dyDescent="0.2">
      <c r="A59" s="18" t="s">
        <v>11</v>
      </c>
      <c r="B59" s="14">
        <v>1</v>
      </c>
      <c r="C59" s="14">
        <v>1</v>
      </c>
    </row>
    <row r="60" spans="1:3" x14ac:dyDescent="0.2">
      <c r="A60" s="16" t="s">
        <v>970</v>
      </c>
      <c r="B60" s="14">
        <v>1</v>
      </c>
      <c r="C60" s="14">
        <v>1</v>
      </c>
    </row>
    <row r="61" spans="1:3" x14ac:dyDescent="0.2">
      <c r="A61" s="17" t="s">
        <v>35</v>
      </c>
      <c r="B61" s="14">
        <v>1</v>
      </c>
      <c r="C61" s="14">
        <v>1</v>
      </c>
    </row>
    <row r="62" spans="1:3" x14ac:dyDescent="0.2">
      <c r="A62" s="18" t="s">
        <v>11</v>
      </c>
      <c r="B62" s="14">
        <v>1</v>
      </c>
      <c r="C62" s="14">
        <v>1</v>
      </c>
    </row>
    <row r="63" spans="1:3" x14ac:dyDescent="0.2">
      <c r="A63" s="16" t="s">
        <v>20</v>
      </c>
      <c r="B63" s="14">
        <v>37</v>
      </c>
      <c r="C63" s="14">
        <v>37</v>
      </c>
    </row>
    <row r="64" spans="1:3" x14ac:dyDescent="0.2">
      <c r="A64" s="17" t="s">
        <v>32</v>
      </c>
      <c r="B64" s="14">
        <v>1</v>
      </c>
      <c r="C64" s="14">
        <v>1</v>
      </c>
    </row>
    <row r="65" spans="1:3" x14ac:dyDescent="0.2">
      <c r="A65" s="18" t="s">
        <v>12</v>
      </c>
      <c r="B65" s="14">
        <v>1</v>
      </c>
      <c r="C65" s="14">
        <v>1</v>
      </c>
    </row>
    <row r="66" spans="1:3" x14ac:dyDescent="0.2">
      <c r="A66" s="17" t="s">
        <v>937</v>
      </c>
      <c r="B66" s="14">
        <v>1</v>
      </c>
      <c r="C66" s="14">
        <v>1</v>
      </c>
    </row>
    <row r="67" spans="1:3" x14ac:dyDescent="0.2">
      <c r="A67" s="18" t="s">
        <v>12</v>
      </c>
      <c r="B67" s="14">
        <v>1</v>
      </c>
      <c r="C67" s="14">
        <v>1</v>
      </c>
    </row>
    <row r="68" spans="1:3" x14ac:dyDescent="0.2">
      <c r="A68" s="17" t="s">
        <v>33</v>
      </c>
      <c r="B68" s="14">
        <v>1</v>
      </c>
      <c r="C68" s="14">
        <v>1</v>
      </c>
    </row>
    <row r="69" spans="1:3" x14ac:dyDescent="0.2">
      <c r="A69" s="18" t="s">
        <v>12</v>
      </c>
      <c r="B69" s="14">
        <v>1</v>
      </c>
      <c r="C69" s="14">
        <v>1</v>
      </c>
    </row>
    <row r="70" spans="1:3" x14ac:dyDescent="0.2">
      <c r="A70" s="17" t="s">
        <v>940</v>
      </c>
      <c r="B70" s="14">
        <v>1</v>
      </c>
      <c r="C70" s="14">
        <v>1</v>
      </c>
    </row>
    <row r="71" spans="1:3" x14ac:dyDescent="0.2">
      <c r="A71" s="18" t="s">
        <v>12</v>
      </c>
      <c r="B71" s="14">
        <v>1</v>
      </c>
      <c r="C71" s="14">
        <v>1</v>
      </c>
    </row>
    <row r="72" spans="1:3" x14ac:dyDescent="0.2">
      <c r="A72" s="17" t="s">
        <v>990</v>
      </c>
      <c r="B72" s="14">
        <v>1</v>
      </c>
      <c r="C72" s="14">
        <v>1</v>
      </c>
    </row>
    <row r="73" spans="1:3" x14ac:dyDescent="0.2">
      <c r="A73" s="18" t="s">
        <v>12</v>
      </c>
      <c r="B73" s="14">
        <v>1</v>
      </c>
      <c r="C73" s="14">
        <v>1</v>
      </c>
    </row>
    <row r="74" spans="1:3" x14ac:dyDescent="0.2">
      <c r="A74" s="17" t="s">
        <v>991</v>
      </c>
      <c r="B74" s="14">
        <v>1</v>
      </c>
      <c r="C74" s="14">
        <v>1</v>
      </c>
    </row>
    <row r="75" spans="1:3" x14ac:dyDescent="0.2">
      <c r="A75" s="18" t="s">
        <v>12</v>
      </c>
      <c r="B75" s="14">
        <v>1</v>
      </c>
      <c r="C75" s="14">
        <v>1</v>
      </c>
    </row>
    <row r="76" spans="1:3" x14ac:dyDescent="0.2">
      <c r="A76" s="17" t="s">
        <v>992</v>
      </c>
      <c r="B76" s="14">
        <v>1</v>
      </c>
      <c r="C76" s="14">
        <v>1</v>
      </c>
    </row>
    <row r="77" spans="1:3" x14ac:dyDescent="0.2">
      <c r="A77" s="18" t="s">
        <v>12</v>
      </c>
      <c r="B77" s="14">
        <v>1</v>
      </c>
      <c r="C77" s="14">
        <v>1</v>
      </c>
    </row>
    <row r="78" spans="1:3" x14ac:dyDescent="0.2">
      <c r="A78" s="17" t="s">
        <v>993</v>
      </c>
      <c r="B78" s="14">
        <v>1</v>
      </c>
      <c r="C78" s="14">
        <v>1</v>
      </c>
    </row>
    <row r="79" spans="1:3" x14ac:dyDescent="0.2">
      <c r="A79" s="18" t="s">
        <v>12</v>
      </c>
      <c r="B79" s="14">
        <v>1</v>
      </c>
      <c r="C79" s="14">
        <v>1</v>
      </c>
    </row>
    <row r="80" spans="1:3" x14ac:dyDescent="0.2">
      <c r="A80" s="17" t="s">
        <v>994</v>
      </c>
      <c r="B80" s="14">
        <v>1</v>
      </c>
      <c r="C80" s="14">
        <v>1</v>
      </c>
    </row>
    <row r="81" spans="1:3" x14ac:dyDescent="0.2">
      <c r="A81" s="18" t="s">
        <v>12</v>
      </c>
      <c r="B81" s="14">
        <v>1</v>
      </c>
      <c r="C81" s="14">
        <v>1</v>
      </c>
    </row>
    <row r="82" spans="1:3" x14ac:dyDescent="0.2">
      <c r="A82" s="17" t="s">
        <v>995</v>
      </c>
      <c r="B82" s="14">
        <v>1</v>
      </c>
      <c r="C82" s="14">
        <v>1</v>
      </c>
    </row>
    <row r="83" spans="1:3" x14ac:dyDescent="0.2">
      <c r="A83" s="18" t="s">
        <v>12</v>
      </c>
      <c r="B83" s="14">
        <v>1</v>
      </c>
      <c r="C83" s="14">
        <v>1</v>
      </c>
    </row>
    <row r="84" spans="1:3" x14ac:dyDescent="0.2">
      <c r="A84" s="17" t="s">
        <v>996</v>
      </c>
      <c r="B84" s="14">
        <v>1</v>
      </c>
      <c r="C84" s="14">
        <v>1</v>
      </c>
    </row>
    <row r="85" spans="1:3" x14ac:dyDescent="0.2">
      <c r="A85" s="18" t="s">
        <v>12</v>
      </c>
      <c r="B85" s="14">
        <v>1</v>
      </c>
      <c r="C85" s="14">
        <v>1</v>
      </c>
    </row>
    <row r="86" spans="1:3" x14ac:dyDescent="0.2">
      <c r="A86" s="17" t="s">
        <v>997</v>
      </c>
      <c r="B86" s="14">
        <v>1</v>
      </c>
      <c r="C86" s="14">
        <v>1</v>
      </c>
    </row>
    <row r="87" spans="1:3" x14ac:dyDescent="0.2">
      <c r="A87" s="18" t="s">
        <v>12</v>
      </c>
      <c r="B87" s="14">
        <v>1</v>
      </c>
      <c r="C87" s="14">
        <v>1</v>
      </c>
    </row>
    <row r="88" spans="1:3" x14ac:dyDescent="0.2">
      <c r="A88" s="17" t="s">
        <v>998</v>
      </c>
      <c r="B88" s="14">
        <v>1</v>
      </c>
      <c r="C88" s="14">
        <v>1</v>
      </c>
    </row>
    <row r="89" spans="1:3" x14ac:dyDescent="0.2">
      <c r="A89" s="18" t="s">
        <v>12</v>
      </c>
      <c r="B89" s="14">
        <v>1</v>
      </c>
      <c r="C89" s="14">
        <v>1</v>
      </c>
    </row>
    <row r="90" spans="1:3" x14ac:dyDescent="0.2">
      <c r="A90" s="17" t="s">
        <v>941</v>
      </c>
      <c r="B90" s="14">
        <v>1</v>
      </c>
      <c r="C90" s="14">
        <v>1</v>
      </c>
    </row>
    <row r="91" spans="1:3" x14ac:dyDescent="0.2">
      <c r="A91" s="18" t="s">
        <v>12</v>
      </c>
      <c r="B91" s="14">
        <v>1</v>
      </c>
      <c r="C91" s="14">
        <v>1</v>
      </c>
    </row>
    <row r="92" spans="1:3" x14ac:dyDescent="0.2">
      <c r="A92" s="17" t="s">
        <v>999</v>
      </c>
      <c r="B92" s="14">
        <v>1</v>
      </c>
      <c r="C92" s="14">
        <v>1</v>
      </c>
    </row>
    <row r="93" spans="1:3" x14ac:dyDescent="0.2">
      <c r="A93" s="18" t="s">
        <v>12</v>
      </c>
      <c r="B93" s="14">
        <v>1</v>
      </c>
      <c r="C93" s="14">
        <v>1</v>
      </c>
    </row>
    <row r="94" spans="1:3" x14ac:dyDescent="0.2">
      <c r="A94" s="17" t="s">
        <v>34</v>
      </c>
      <c r="B94" s="14">
        <v>1</v>
      </c>
      <c r="C94" s="14">
        <v>1</v>
      </c>
    </row>
    <row r="95" spans="1:3" x14ac:dyDescent="0.2">
      <c r="A95" s="18" t="s">
        <v>12</v>
      </c>
      <c r="B95" s="14">
        <v>1</v>
      </c>
      <c r="C95" s="14">
        <v>1</v>
      </c>
    </row>
    <row r="96" spans="1:3" x14ac:dyDescent="0.2">
      <c r="A96" s="17" t="s">
        <v>1000</v>
      </c>
      <c r="B96" s="14">
        <v>1</v>
      </c>
      <c r="C96" s="14">
        <v>1</v>
      </c>
    </row>
    <row r="97" spans="1:3" x14ac:dyDescent="0.2">
      <c r="A97" s="18" t="s">
        <v>12</v>
      </c>
      <c r="B97" s="14">
        <v>1</v>
      </c>
      <c r="C97" s="14">
        <v>1</v>
      </c>
    </row>
    <row r="98" spans="1:3" x14ac:dyDescent="0.2">
      <c r="A98" s="17" t="s">
        <v>1001</v>
      </c>
      <c r="B98" s="14">
        <v>1</v>
      </c>
      <c r="C98" s="14">
        <v>1</v>
      </c>
    </row>
    <row r="99" spans="1:3" x14ac:dyDescent="0.2">
      <c r="A99" s="18" t="s">
        <v>12</v>
      </c>
      <c r="B99" s="14">
        <v>1</v>
      </c>
      <c r="C99" s="14">
        <v>1</v>
      </c>
    </row>
    <row r="100" spans="1:3" x14ac:dyDescent="0.2">
      <c r="A100" s="17" t="s">
        <v>1002</v>
      </c>
      <c r="B100" s="14">
        <v>1</v>
      </c>
      <c r="C100" s="14">
        <v>1</v>
      </c>
    </row>
    <row r="101" spans="1:3" x14ac:dyDescent="0.2">
      <c r="A101" s="18" t="s">
        <v>12</v>
      </c>
      <c r="B101" s="14">
        <v>1</v>
      </c>
      <c r="C101" s="14">
        <v>1</v>
      </c>
    </row>
    <row r="102" spans="1:3" x14ac:dyDescent="0.2">
      <c r="A102" s="17" t="s">
        <v>1003</v>
      </c>
      <c r="B102" s="14">
        <v>1</v>
      </c>
      <c r="C102" s="14">
        <v>1</v>
      </c>
    </row>
    <row r="103" spans="1:3" x14ac:dyDescent="0.2">
      <c r="A103" s="18" t="s">
        <v>12</v>
      </c>
      <c r="B103" s="14">
        <v>1</v>
      </c>
      <c r="C103" s="14">
        <v>1</v>
      </c>
    </row>
    <row r="104" spans="1:3" x14ac:dyDescent="0.2">
      <c r="A104" s="17" t="s">
        <v>1004</v>
      </c>
      <c r="B104" s="14">
        <v>1</v>
      </c>
      <c r="C104" s="14">
        <v>1</v>
      </c>
    </row>
    <row r="105" spans="1:3" x14ac:dyDescent="0.2">
      <c r="A105" s="18" t="s">
        <v>12</v>
      </c>
      <c r="B105" s="14">
        <v>1</v>
      </c>
      <c r="C105" s="14">
        <v>1</v>
      </c>
    </row>
    <row r="106" spans="1:3" x14ac:dyDescent="0.2">
      <c r="A106" s="17" t="s">
        <v>1005</v>
      </c>
      <c r="B106" s="14">
        <v>1</v>
      </c>
      <c r="C106" s="14">
        <v>1</v>
      </c>
    </row>
    <row r="107" spans="1:3" x14ac:dyDescent="0.2">
      <c r="A107" s="18" t="s">
        <v>12</v>
      </c>
      <c r="B107" s="14">
        <v>1</v>
      </c>
      <c r="C107" s="14">
        <v>1</v>
      </c>
    </row>
    <row r="108" spans="1:3" x14ac:dyDescent="0.2">
      <c r="A108" s="17" t="s">
        <v>1006</v>
      </c>
      <c r="B108" s="14">
        <v>1</v>
      </c>
      <c r="C108" s="14">
        <v>1</v>
      </c>
    </row>
    <row r="109" spans="1:3" x14ac:dyDescent="0.2">
      <c r="A109" s="18" t="s">
        <v>12</v>
      </c>
      <c r="B109" s="14">
        <v>1</v>
      </c>
      <c r="C109" s="14">
        <v>1</v>
      </c>
    </row>
    <row r="110" spans="1:3" x14ac:dyDescent="0.2">
      <c r="A110" s="17" t="s">
        <v>35</v>
      </c>
      <c r="B110" s="14">
        <v>1</v>
      </c>
      <c r="C110" s="14">
        <v>1</v>
      </c>
    </row>
    <row r="111" spans="1:3" x14ac:dyDescent="0.2">
      <c r="A111" s="18" t="s">
        <v>12</v>
      </c>
      <c r="B111" s="14">
        <v>1</v>
      </c>
      <c r="C111" s="14">
        <v>1</v>
      </c>
    </row>
    <row r="112" spans="1:3" x14ac:dyDescent="0.2">
      <c r="A112" s="17" t="s">
        <v>1007</v>
      </c>
      <c r="B112" s="14">
        <v>1</v>
      </c>
      <c r="C112" s="14">
        <v>1</v>
      </c>
    </row>
    <row r="113" spans="1:3" x14ac:dyDescent="0.2">
      <c r="A113" s="18" t="s">
        <v>12</v>
      </c>
      <c r="B113" s="14">
        <v>1</v>
      </c>
      <c r="C113" s="14">
        <v>1</v>
      </c>
    </row>
    <row r="114" spans="1:3" x14ac:dyDescent="0.2">
      <c r="A114" s="17" t="s">
        <v>1008</v>
      </c>
      <c r="B114" s="14">
        <v>1</v>
      </c>
      <c r="C114" s="14">
        <v>1</v>
      </c>
    </row>
    <row r="115" spans="1:3" x14ac:dyDescent="0.2">
      <c r="A115" s="18" t="s">
        <v>12</v>
      </c>
      <c r="B115" s="14">
        <v>1</v>
      </c>
      <c r="C115" s="14">
        <v>1</v>
      </c>
    </row>
    <row r="116" spans="1:3" x14ac:dyDescent="0.2">
      <c r="A116" s="17" t="s">
        <v>1009</v>
      </c>
      <c r="B116" s="14">
        <v>1</v>
      </c>
      <c r="C116" s="14">
        <v>1</v>
      </c>
    </row>
    <row r="117" spans="1:3" x14ac:dyDescent="0.2">
      <c r="A117" s="18" t="s">
        <v>12</v>
      </c>
      <c r="B117" s="14">
        <v>1</v>
      </c>
      <c r="C117" s="14">
        <v>1</v>
      </c>
    </row>
    <row r="118" spans="1:3" x14ac:dyDescent="0.2">
      <c r="A118" s="17" t="s">
        <v>1010</v>
      </c>
      <c r="B118" s="14">
        <v>1</v>
      </c>
      <c r="C118" s="14">
        <v>1</v>
      </c>
    </row>
    <row r="119" spans="1:3" x14ac:dyDescent="0.2">
      <c r="A119" s="18" t="s">
        <v>12</v>
      </c>
      <c r="B119" s="14">
        <v>1</v>
      </c>
      <c r="C119" s="14">
        <v>1</v>
      </c>
    </row>
    <row r="120" spans="1:3" x14ac:dyDescent="0.2">
      <c r="A120" s="17" t="s">
        <v>1011</v>
      </c>
      <c r="B120" s="14">
        <v>1</v>
      </c>
      <c r="C120" s="14">
        <v>1</v>
      </c>
    </row>
    <row r="121" spans="1:3" x14ac:dyDescent="0.2">
      <c r="A121" s="18" t="s">
        <v>12</v>
      </c>
      <c r="B121" s="14">
        <v>1</v>
      </c>
      <c r="C121" s="14">
        <v>1</v>
      </c>
    </row>
    <row r="122" spans="1:3" x14ac:dyDescent="0.2">
      <c r="A122" s="17" t="s">
        <v>1012</v>
      </c>
      <c r="B122" s="14">
        <v>1</v>
      </c>
      <c r="C122" s="14">
        <v>1</v>
      </c>
    </row>
    <row r="123" spans="1:3" x14ac:dyDescent="0.2">
      <c r="A123" s="18" t="s">
        <v>12</v>
      </c>
      <c r="B123" s="14">
        <v>1</v>
      </c>
      <c r="C123" s="14">
        <v>1</v>
      </c>
    </row>
    <row r="124" spans="1:3" x14ac:dyDescent="0.2">
      <c r="A124" s="17" t="s">
        <v>1013</v>
      </c>
      <c r="B124" s="14">
        <v>1</v>
      </c>
      <c r="C124" s="14">
        <v>1</v>
      </c>
    </row>
    <row r="125" spans="1:3" x14ac:dyDescent="0.2">
      <c r="A125" s="18" t="s">
        <v>12</v>
      </c>
      <c r="B125" s="14">
        <v>1</v>
      </c>
      <c r="C125" s="14">
        <v>1</v>
      </c>
    </row>
    <row r="126" spans="1:3" x14ac:dyDescent="0.2">
      <c r="A126" s="17" t="s">
        <v>41</v>
      </c>
      <c r="B126" s="14">
        <v>1</v>
      </c>
      <c r="C126" s="14">
        <v>1</v>
      </c>
    </row>
    <row r="127" spans="1:3" x14ac:dyDescent="0.2">
      <c r="A127" s="18" t="s">
        <v>12</v>
      </c>
      <c r="B127" s="14">
        <v>1</v>
      </c>
      <c r="C127" s="14">
        <v>1</v>
      </c>
    </row>
    <row r="128" spans="1:3" x14ac:dyDescent="0.2">
      <c r="A128" s="17" t="s">
        <v>1014</v>
      </c>
      <c r="B128" s="14">
        <v>1</v>
      </c>
      <c r="C128" s="14">
        <v>1</v>
      </c>
    </row>
    <row r="129" spans="1:3" x14ac:dyDescent="0.2">
      <c r="A129" s="18" t="s">
        <v>12</v>
      </c>
      <c r="B129" s="14">
        <v>1</v>
      </c>
      <c r="C129" s="14">
        <v>1</v>
      </c>
    </row>
    <row r="130" spans="1:3" x14ac:dyDescent="0.2">
      <c r="A130" s="17" t="s">
        <v>1015</v>
      </c>
      <c r="B130" s="14">
        <v>1</v>
      </c>
      <c r="C130" s="14">
        <v>1</v>
      </c>
    </row>
    <row r="131" spans="1:3" x14ac:dyDescent="0.2">
      <c r="A131" s="18" t="s">
        <v>12</v>
      </c>
      <c r="B131" s="14">
        <v>1</v>
      </c>
      <c r="C131" s="14">
        <v>1</v>
      </c>
    </row>
    <row r="132" spans="1:3" x14ac:dyDescent="0.2">
      <c r="A132" s="17" t="s">
        <v>1016</v>
      </c>
      <c r="B132" s="14">
        <v>1</v>
      </c>
      <c r="C132" s="14">
        <v>1</v>
      </c>
    </row>
    <row r="133" spans="1:3" x14ac:dyDescent="0.2">
      <c r="A133" s="18" t="s">
        <v>12</v>
      </c>
      <c r="B133" s="14">
        <v>1</v>
      </c>
      <c r="C133" s="14">
        <v>1</v>
      </c>
    </row>
    <row r="134" spans="1:3" x14ac:dyDescent="0.2">
      <c r="A134" s="17" t="s">
        <v>1017</v>
      </c>
      <c r="B134" s="14">
        <v>1</v>
      </c>
      <c r="C134" s="14">
        <v>1</v>
      </c>
    </row>
    <row r="135" spans="1:3" x14ac:dyDescent="0.2">
      <c r="A135" s="18" t="s">
        <v>12</v>
      </c>
      <c r="B135" s="14">
        <v>1</v>
      </c>
      <c r="C135" s="14">
        <v>1</v>
      </c>
    </row>
    <row r="136" spans="1:3" x14ac:dyDescent="0.2">
      <c r="A136" s="17" t="s">
        <v>1018</v>
      </c>
      <c r="B136" s="14">
        <v>1</v>
      </c>
      <c r="C136" s="14">
        <v>1</v>
      </c>
    </row>
    <row r="137" spans="1:3" x14ac:dyDescent="0.2">
      <c r="A137" s="18" t="s">
        <v>12</v>
      </c>
      <c r="B137" s="14">
        <v>1</v>
      </c>
      <c r="C137" s="14">
        <v>1</v>
      </c>
    </row>
    <row r="138" spans="1:3" x14ac:dyDescent="0.2">
      <c r="A138" s="16" t="s">
        <v>1049</v>
      </c>
      <c r="B138" s="14">
        <v>1</v>
      </c>
      <c r="C138" s="14">
        <v>1</v>
      </c>
    </row>
    <row r="139" spans="1:3" x14ac:dyDescent="0.2">
      <c r="A139" s="17" t="s">
        <v>949</v>
      </c>
      <c r="B139" s="14">
        <v>1</v>
      </c>
      <c r="C139" s="14">
        <v>1</v>
      </c>
    </row>
    <row r="140" spans="1:3" x14ac:dyDescent="0.2">
      <c r="A140" s="18" t="s">
        <v>7</v>
      </c>
      <c r="B140" s="14">
        <v>1</v>
      </c>
      <c r="C140" s="14">
        <v>1</v>
      </c>
    </row>
    <row r="141" spans="1:3" x14ac:dyDescent="0.2">
      <c r="A141" s="16" t="s">
        <v>1050</v>
      </c>
      <c r="B141" s="14">
        <v>1</v>
      </c>
      <c r="C141" s="14">
        <v>1</v>
      </c>
    </row>
    <row r="142" spans="1:3" x14ac:dyDescent="0.2">
      <c r="A142" s="17" t="s">
        <v>950</v>
      </c>
      <c r="B142" s="14">
        <v>1</v>
      </c>
      <c r="C142" s="14">
        <v>1</v>
      </c>
    </row>
    <row r="143" spans="1:3" x14ac:dyDescent="0.2">
      <c r="A143" s="18" t="s">
        <v>7</v>
      </c>
      <c r="B143" s="14">
        <v>1</v>
      </c>
      <c r="C143" s="14">
        <v>1</v>
      </c>
    </row>
    <row r="144" spans="1:3" x14ac:dyDescent="0.2">
      <c r="A144" s="16" t="s">
        <v>1057</v>
      </c>
      <c r="B144" s="14">
        <v>1</v>
      </c>
      <c r="C144" s="14">
        <v>1</v>
      </c>
    </row>
    <row r="145" spans="1:3" x14ac:dyDescent="0.2">
      <c r="A145" s="17" t="s">
        <v>33</v>
      </c>
      <c r="B145" s="14">
        <v>1</v>
      </c>
      <c r="C145" s="14">
        <v>1</v>
      </c>
    </row>
    <row r="146" spans="1:3" x14ac:dyDescent="0.2">
      <c r="A146" s="18" t="s">
        <v>7</v>
      </c>
      <c r="B146" s="14">
        <v>1</v>
      </c>
      <c r="C146" s="14">
        <v>1</v>
      </c>
    </row>
    <row r="147" spans="1:3" x14ac:dyDescent="0.2">
      <c r="A147" s="16" t="s">
        <v>1058</v>
      </c>
      <c r="B147" s="14">
        <v>1</v>
      </c>
      <c r="C147" s="14">
        <v>1</v>
      </c>
    </row>
    <row r="148" spans="1:3" x14ac:dyDescent="0.2">
      <c r="A148" s="17" t="s">
        <v>940</v>
      </c>
      <c r="B148" s="14">
        <v>1</v>
      </c>
      <c r="C148" s="14">
        <v>1</v>
      </c>
    </row>
    <row r="149" spans="1:3" x14ac:dyDescent="0.2">
      <c r="A149" s="18" t="s">
        <v>7</v>
      </c>
      <c r="B149" s="14">
        <v>1</v>
      </c>
      <c r="C149" s="14">
        <v>1</v>
      </c>
    </row>
    <row r="150" spans="1:3" x14ac:dyDescent="0.2">
      <c r="A150" s="16" t="s">
        <v>1059</v>
      </c>
      <c r="B150" s="14">
        <v>1</v>
      </c>
      <c r="C150" s="14">
        <v>1</v>
      </c>
    </row>
    <row r="151" spans="1:3" x14ac:dyDescent="0.2">
      <c r="A151" s="17" t="s">
        <v>941</v>
      </c>
      <c r="B151" s="14">
        <v>1</v>
      </c>
      <c r="C151" s="14">
        <v>1</v>
      </c>
    </row>
    <row r="152" spans="1:3" x14ac:dyDescent="0.2">
      <c r="A152" s="18" t="s">
        <v>7</v>
      </c>
      <c r="B152" s="14">
        <v>1</v>
      </c>
      <c r="C152" s="14">
        <v>1</v>
      </c>
    </row>
    <row r="153" spans="1:3" x14ac:dyDescent="0.2">
      <c r="A153" s="16" t="s">
        <v>1060</v>
      </c>
      <c r="B153" s="14">
        <v>1</v>
      </c>
      <c r="C153" s="14">
        <v>1</v>
      </c>
    </row>
    <row r="154" spans="1:3" x14ac:dyDescent="0.2">
      <c r="A154" s="17" t="s">
        <v>999</v>
      </c>
      <c r="B154" s="14">
        <v>1</v>
      </c>
      <c r="C154" s="14">
        <v>1</v>
      </c>
    </row>
    <row r="155" spans="1:3" x14ac:dyDescent="0.2">
      <c r="A155" s="18" t="s">
        <v>7</v>
      </c>
      <c r="B155" s="14">
        <v>1</v>
      </c>
      <c r="C155" s="14">
        <v>1</v>
      </c>
    </row>
    <row r="156" spans="1:3" x14ac:dyDescent="0.2">
      <c r="A156" s="16" t="s">
        <v>1061</v>
      </c>
      <c r="B156" s="14">
        <v>1</v>
      </c>
      <c r="C156" s="14">
        <v>1</v>
      </c>
    </row>
    <row r="157" spans="1:3" x14ac:dyDescent="0.2">
      <c r="A157" s="17" t="s">
        <v>1055</v>
      </c>
      <c r="B157" s="14">
        <v>1</v>
      </c>
      <c r="C157" s="14">
        <v>1</v>
      </c>
    </row>
    <row r="158" spans="1:3" x14ac:dyDescent="0.2">
      <c r="A158" s="18" t="s">
        <v>7</v>
      </c>
      <c r="B158" s="14">
        <v>1</v>
      </c>
      <c r="C158" s="14">
        <v>1</v>
      </c>
    </row>
    <row r="159" spans="1:3" x14ac:dyDescent="0.2">
      <c r="A159" s="16" t="s">
        <v>1062</v>
      </c>
      <c r="B159" s="14">
        <v>1</v>
      </c>
      <c r="C159" s="14">
        <v>1</v>
      </c>
    </row>
    <row r="160" spans="1:3" x14ac:dyDescent="0.2">
      <c r="A160" s="17" t="s">
        <v>1056</v>
      </c>
      <c r="B160" s="14">
        <v>1</v>
      </c>
      <c r="C160" s="14">
        <v>1</v>
      </c>
    </row>
    <row r="161" spans="1:3" x14ac:dyDescent="0.2">
      <c r="A161" s="18" t="s">
        <v>7</v>
      </c>
      <c r="B161" s="14">
        <v>1</v>
      </c>
      <c r="C161" s="14">
        <v>1</v>
      </c>
    </row>
    <row r="162" spans="1:3" x14ac:dyDescent="0.2">
      <c r="A162" s="16" t="s">
        <v>23</v>
      </c>
      <c r="B162" s="14">
        <v>1</v>
      </c>
      <c r="C162" s="14">
        <v>1</v>
      </c>
    </row>
    <row r="163" spans="1:3" x14ac:dyDescent="0.2">
      <c r="A163" s="17" t="s">
        <v>32</v>
      </c>
      <c r="B163" s="14">
        <v>1</v>
      </c>
      <c r="C163" s="14">
        <v>1</v>
      </c>
    </row>
    <row r="164" spans="1:3" x14ac:dyDescent="0.2">
      <c r="A164" s="18" t="s">
        <v>7</v>
      </c>
      <c r="B164" s="14">
        <v>1</v>
      </c>
      <c r="C164" s="14">
        <v>1</v>
      </c>
    </row>
    <row r="165" spans="1:3" x14ac:dyDescent="0.2">
      <c r="A165" s="16" t="s">
        <v>1046</v>
      </c>
      <c r="B165" s="14">
        <v>1</v>
      </c>
      <c r="C165" s="14">
        <v>1</v>
      </c>
    </row>
    <row r="166" spans="1:3" x14ac:dyDescent="0.2">
      <c r="A166" s="17" t="s">
        <v>937</v>
      </c>
      <c r="B166" s="14">
        <v>1</v>
      </c>
      <c r="C166" s="14">
        <v>1</v>
      </c>
    </row>
    <row r="167" spans="1:3" x14ac:dyDescent="0.2">
      <c r="A167" s="18" t="s">
        <v>7</v>
      </c>
      <c r="B167" s="14">
        <v>1</v>
      </c>
      <c r="C167" s="14">
        <v>1</v>
      </c>
    </row>
    <row r="168" spans="1:3" x14ac:dyDescent="0.2">
      <c r="A168" s="16" t="s">
        <v>1047</v>
      </c>
      <c r="B168" s="14">
        <v>1</v>
      </c>
      <c r="C168" s="14">
        <v>1</v>
      </c>
    </row>
    <row r="169" spans="1:3" x14ac:dyDescent="0.2">
      <c r="A169" s="17" t="s">
        <v>938</v>
      </c>
      <c r="B169" s="14">
        <v>1</v>
      </c>
      <c r="C169" s="14">
        <v>1</v>
      </c>
    </row>
    <row r="170" spans="1:3" x14ac:dyDescent="0.2">
      <c r="A170" s="18" t="s">
        <v>7</v>
      </c>
      <c r="B170" s="14">
        <v>1</v>
      </c>
      <c r="C170" s="14">
        <v>1</v>
      </c>
    </row>
    <row r="171" spans="1:3" x14ac:dyDescent="0.2">
      <c r="A171" s="16" t="s">
        <v>1048</v>
      </c>
      <c r="B171" s="14">
        <v>1</v>
      </c>
      <c r="C171" s="14">
        <v>1</v>
      </c>
    </row>
    <row r="172" spans="1:3" x14ac:dyDescent="0.2">
      <c r="A172" s="17" t="s">
        <v>939</v>
      </c>
      <c r="B172" s="14">
        <v>1</v>
      </c>
      <c r="C172" s="14">
        <v>1</v>
      </c>
    </row>
    <row r="173" spans="1:3" x14ac:dyDescent="0.2">
      <c r="A173" s="18" t="s">
        <v>7</v>
      </c>
      <c r="B173" s="14">
        <v>1</v>
      </c>
      <c r="C173" s="14">
        <v>1</v>
      </c>
    </row>
    <row r="174" spans="1:3" x14ac:dyDescent="0.2">
      <c r="A174" s="16" t="s">
        <v>22</v>
      </c>
      <c r="B174" s="14">
        <v>16</v>
      </c>
      <c r="C174" s="14">
        <v>16</v>
      </c>
    </row>
    <row r="175" spans="1:3" x14ac:dyDescent="0.2">
      <c r="A175" s="17" t="s">
        <v>1077</v>
      </c>
      <c r="B175" s="14">
        <v>1</v>
      </c>
      <c r="C175" s="14">
        <v>1</v>
      </c>
    </row>
    <row r="176" spans="1:3" x14ac:dyDescent="0.2">
      <c r="A176" s="18" t="s">
        <v>13</v>
      </c>
      <c r="B176" s="14">
        <v>1</v>
      </c>
      <c r="C176" s="14">
        <v>1</v>
      </c>
    </row>
    <row r="177" spans="1:3" x14ac:dyDescent="0.2">
      <c r="A177" s="17" t="s">
        <v>1078</v>
      </c>
      <c r="B177" s="14">
        <v>1</v>
      </c>
      <c r="C177" s="14">
        <v>1</v>
      </c>
    </row>
    <row r="178" spans="1:3" x14ac:dyDescent="0.2">
      <c r="A178" s="18" t="s">
        <v>13</v>
      </c>
      <c r="B178" s="14">
        <v>1</v>
      </c>
      <c r="C178" s="14">
        <v>1</v>
      </c>
    </row>
    <row r="179" spans="1:3" x14ac:dyDescent="0.2">
      <c r="A179" s="17" t="s">
        <v>1079</v>
      </c>
      <c r="B179" s="14">
        <v>1</v>
      </c>
      <c r="C179" s="14">
        <v>1</v>
      </c>
    </row>
    <row r="180" spans="1:3" x14ac:dyDescent="0.2">
      <c r="A180" s="18" t="s">
        <v>13</v>
      </c>
      <c r="B180" s="14">
        <v>1</v>
      </c>
      <c r="C180" s="14">
        <v>1</v>
      </c>
    </row>
    <row r="181" spans="1:3" x14ac:dyDescent="0.2">
      <c r="A181" s="17" t="s">
        <v>32</v>
      </c>
      <c r="B181" s="14">
        <v>1</v>
      </c>
      <c r="C181" s="14">
        <v>1</v>
      </c>
    </row>
    <row r="182" spans="1:3" x14ac:dyDescent="0.2">
      <c r="A182" s="18" t="s">
        <v>13</v>
      </c>
      <c r="B182" s="14">
        <v>1</v>
      </c>
      <c r="C182" s="14">
        <v>1</v>
      </c>
    </row>
    <row r="183" spans="1:3" x14ac:dyDescent="0.2">
      <c r="A183" s="17" t="s">
        <v>937</v>
      </c>
      <c r="B183" s="14">
        <v>1</v>
      </c>
      <c r="C183" s="14">
        <v>1</v>
      </c>
    </row>
    <row r="184" spans="1:3" x14ac:dyDescent="0.2">
      <c r="A184" s="18" t="s">
        <v>13</v>
      </c>
      <c r="B184" s="14">
        <v>1</v>
      </c>
      <c r="C184" s="14">
        <v>1</v>
      </c>
    </row>
    <row r="185" spans="1:3" x14ac:dyDescent="0.2">
      <c r="A185" s="17" t="s">
        <v>1065</v>
      </c>
      <c r="B185" s="14">
        <v>1</v>
      </c>
      <c r="C185" s="14">
        <v>1</v>
      </c>
    </row>
    <row r="186" spans="1:3" x14ac:dyDescent="0.2">
      <c r="A186" s="18" t="s">
        <v>13</v>
      </c>
      <c r="B186" s="14">
        <v>1</v>
      </c>
      <c r="C186" s="14">
        <v>1</v>
      </c>
    </row>
    <row r="187" spans="1:3" x14ac:dyDescent="0.2">
      <c r="A187" s="17" t="s">
        <v>938</v>
      </c>
      <c r="B187" s="14">
        <v>1</v>
      </c>
      <c r="C187" s="14">
        <v>1</v>
      </c>
    </row>
    <row r="188" spans="1:3" x14ac:dyDescent="0.2">
      <c r="A188" s="18" t="s">
        <v>13</v>
      </c>
      <c r="B188" s="14">
        <v>1</v>
      </c>
      <c r="C188" s="14">
        <v>1</v>
      </c>
    </row>
    <row r="189" spans="1:3" x14ac:dyDescent="0.2">
      <c r="A189" s="17" t="s">
        <v>939</v>
      </c>
      <c r="B189" s="14">
        <v>1</v>
      </c>
      <c r="C189" s="14">
        <v>1</v>
      </c>
    </row>
    <row r="190" spans="1:3" x14ac:dyDescent="0.2">
      <c r="A190" s="18" t="s">
        <v>13</v>
      </c>
      <c r="B190" s="14">
        <v>1</v>
      </c>
      <c r="C190" s="14">
        <v>1</v>
      </c>
    </row>
    <row r="191" spans="1:3" x14ac:dyDescent="0.2">
      <c r="A191" s="17" t="s">
        <v>949</v>
      </c>
      <c r="B191" s="14">
        <v>1</v>
      </c>
      <c r="C191" s="14">
        <v>1</v>
      </c>
    </row>
    <row r="192" spans="1:3" x14ac:dyDescent="0.2">
      <c r="A192" s="18" t="s">
        <v>13</v>
      </c>
      <c r="B192" s="14">
        <v>1</v>
      </c>
      <c r="C192" s="14">
        <v>1</v>
      </c>
    </row>
    <row r="193" spans="1:3" x14ac:dyDescent="0.2">
      <c r="A193" s="17" t="s">
        <v>950</v>
      </c>
      <c r="B193" s="14">
        <v>1</v>
      </c>
      <c r="C193" s="14">
        <v>1</v>
      </c>
    </row>
    <row r="194" spans="1:3" x14ac:dyDescent="0.2">
      <c r="A194" s="18" t="s">
        <v>13</v>
      </c>
      <c r="B194" s="14">
        <v>1</v>
      </c>
      <c r="C194" s="14">
        <v>1</v>
      </c>
    </row>
    <row r="195" spans="1:3" x14ac:dyDescent="0.2">
      <c r="A195" s="17" t="s">
        <v>951</v>
      </c>
      <c r="B195" s="14">
        <v>1</v>
      </c>
      <c r="C195" s="14">
        <v>1</v>
      </c>
    </row>
    <row r="196" spans="1:3" x14ac:dyDescent="0.2">
      <c r="A196" s="18" t="s">
        <v>13</v>
      </c>
      <c r="B196" s="14">
        <v>1</v>
      </c>
      <c r="C196" s="14">
        <v>1</v>
      </c>
    </row>
    <row r="197" spans="1:3" x14ac:dyDescent="0.2">
      <c r="A197" s="17" t="s">
        <v>952</v>
      </c>
      <c r="B197" s="14">
        <v>1</v>
      </c>
      <c r="C197" s="14">
        <v>1</v>
      </c>
    </row>
    <row r="198" spans="1:3" x14ac:dyDescent="0.2">
      <c r="A198" s="18" t="s">
        <v>13</v>
      </c>
      <c r="B198" s="14">
        <v>1</v>
      </c>
      <c r="C198" s="14">
        <v>1</v>
      </c>
    </row>
    <row r="199" spans="1:3" x14ac:dyDescent="0.2">
      <c r="A199" s="17" t="s">
        <v>953</v>
      </c>
      <c r="B199" s="14">
        <v>1</v>
      </c>
      <c r="C199" s="14">
        <v>1</v>
      </c>
    </row>
    <row r="200" spans="1:3" x14ac:dyDescent="0.2">
      <c r="A200" s="18" t="s">
        <v>13</v>
      </c>
      <c r="B200" s="14">
        <v>1</v>
      </c>
      <c r="C200" s="14">
        <v>1</v>
      </c>
    </row>
    <row r="201" spans="1:3" x14ac:dyDescent="0.2">
      <c r="A201" s="17" t="s">
        <v>954</v>
      </c>
      <c r="B201" s="14">
        <v>1</v>
      </c>
      <c r="C201" s="14">
        <v>1</v>
      </c>
    </row>
    <row r="202" spans="1:3" x14ac:dyDescent="0.2">
      <c r="A202" s="18" t="s">
        <v>13</v>
      </c>
      <c r="B202" s="14">
        <v>1</v>
      </c>
      <c r="C202" s="14">
        <v>1</v>
      </c>
    </row>
    <row r="203" spans="1:3" x14ac:dyDescent="0.2">
      <c r="A203" s="17" t="s">
        <v>33</v>
      </c>
      <c r="B203" s="14">
        <v>1</v>
      </c>
      <c r="C203" s="14">
        <v>1</v>
      </c>
    </row>
    <row r="204" spans="1:3" x14ac:dyDescent="0.2">
      <c r="A204" s="18" t="s">
        <v>13</v>
      </c>
      <c r="B204" s="14">
        <v>1</v>
      </c>
      <c r="C204" s="14">
        <v>1</v>
      </c>
    </row>
    <row r="205" spans="1:3" x14ac:dyDescent="0.2">
      <c r="A205" s="17" t="s">
        <v>34</v>
      </c>
      <c r="B205" s="14">
        <v>1</v>
      </c>
      <c r="C205" s="14">
        <v>1</v>
      </c>
    </row>
    <row r="206" spans="1:3" x14ac:dyDescent="0.2">
      <c r="A206" s="18" t="s">
        <v>13</v>
      </c>
      <c r="B206" s="14">
        <v>1</v>
      </c>
      <c r="C206" s="14">
        <v>1</v>
      </c>
    </row>
    <row r="207" spans="1:3" x14ac:dyDescent="0.2">
      <c r="A207" s="16" t="s">
        <v>1069</v>
      </c>
      <c r="B207" s="14">
        <v>1</v>
      </c>
      <c r="C207" s="14">
        <v>1</v>
      </c>
    </row>
    <row r="208" spans="1:3" x14ac:dyDescent="0.2">
      <c r="A208" s="17" t="s">
        <v>1000</v>
      </c>
      <c r="B208" s="14">
        <v>1</v>
      </c>
      <c r="C208" s="14">
        <v>1</v>
      </c>
    </row>
    <row r="209" spans="1:3" x14ac:dyDescent="0.2">
      <c r="A209" s="18" t="s">
        <v>13</v>
      </c>
      <c r="B209" s="14">
        <v>1</v>
      </c>
      <c r="C209" s="14">
        <v>1</v>
      </c>
    </row>
    <row r="210" spans="1:3" x14ac:dyDescent="0.2">
      <c r="A210" s="16" t="s">
        <v>21</v>
      </c>
      <c r="B210" s="14">
        <v>32</v>
      </c>
      <c r="C210" s="14">
        <v>32</v>
      </c>
    </row>
    <row r="211" spans="1:3" x14ac:dyDescent="0.2">
      <c r="A211" s="17" t="s">
        <v>32</v>
      </c>
      <c r="B211" s="14">
        <v>1</v>
      </c>
      <c r="C211" s="14">
        <v>1</v>
      </c>
    </row>
    <row r="212" spans="1:3" x14ac:dyDescent="0.2">
      <c r="A212" s="18" t="s">
        <v>14</v>
      </c>
      <c r="B212" s="14">
        <v>1</v>
      </c>
      <c r="C212" s="14">
        <v>1</v>
      </c>
    </row>
    <row r="213" spans="1:3" x14ac:dyDescent="0.2">
      <c r="A213" s="17" t="s">
        <v>937</v>
      </c>
      <c r="B213" s="14">
        <v>1</v>
      </c>
      <c r="C213" s="14">
        <v>1</v>
      </c>
    </row>
    <row r="214" spans="1:3" x14ac:dyDescent="0.2">
      <c r="A214" s="18" t="s">
        <v>14</v>
      </c>
      <c r="B214" s="14">
        <v>1</v>
      </c>
      <c r="C214" s="14">
        <v>1</v>
      </c>
    </row>
    <row r="215" spans="1:3" x14ac:dyDescent="0.2">
      <c r="A215" s="17" t="s">
        <v>938</v>
      </c>
      <c r="B215" s="14">
        <v>1</v>
      </c>
      <c r="C215" s="14">
        <v>1</v>
      </c>
    </row>
    <row r="216" spans="1:3" x14ac:dyDescent="0.2">
      <c r="A216" s="18" t="s">
        <v>14</v>
      </c>
      <c r="B216" s="14">
        <v>1</v>
      </c>
      <c r="C216" s="14">
        <v>1</v>
      </c>
    </row>
    <row r="217" spans="1:3" x14ac:dyDescent="0.2">
      <c r="A217" s="17" t="s">
        <v>33</v>
      </c>
      <c r="B217" s="14">
        <v>1</v>
      </c>
      <c r="C217" s="14">
        <v>1</v>
      </c>
    </row>
    <row r="218" spans="1:3" x14ac:dyDescent="0.2">
      <c r="A218" s="18" t="s">
        <v>14</v>
      </c>
      <c r="B218" s="14">
        <v>1</v>
      </c>
      <c r="C218" s="14">
        <v>1</v>
      </c>
    </row>
    <row r="219" spans="1:3" x14ac:dyDescent="0.2">
      <c r="A219" s="17" t="s">
        <v>940</v>
      </c>
      <c r="B219" s="14">
        <v>1</v>
      </c>
      <c r="C219" s="14">
        <v>1</v>
      </c>
    </row>
    <row r="220" spans="1:3" x14ac:dyDescent="0.2">
      <c r="A220" s="18" t="s">
        <v>14</v>
      </c>
      <c r="B220" s="14">
        <v>1</v>
      </c>
      <c r="C220" s="14">
        <v>1</v>
      </c>
    </row>
    <row r="221" spans="1:3" x14ac:dyDescent="0.2">
      <c r="A221" s="17" t="s">
        <v>941</v>
      </c>
      <c r="B221" s="14">
        <v>1</v>
      </c>
      <c r="C221" s="14">
        <v>1</v>
      </c>
    </row>
    <row r="222" spans="1:3" x14ac:dyDescent="0.2">
      <c r="A222" s="18" t="s">
        <v>14</v>
      </c>
      <c r="B222" s="14">
        <v>1</v>
      </c>
      <c r="C222" s="14">
        <v>1</v>
      </c>
    </row>
    <row r="223" spans="1:3" x14ac:dyDescent="0.2">
      <c r="A223" s="17" t="s">
        <v>999</v>
      </c>
      <c r="B223" s="14">
        <v>1</v>
      </c>
      <c r="C223" s="14">
        <v>1</v>
      </c>
    </row>
    <row r="224" spans="1:3" x14ac:dyDescent="0.2">
      <c r="A224" s="18" t="s">
        <v>14</v>
      </c>
      <c r="B224" s="14">
        <v>1</v>
      </c>
      <c r="C224" s="14">
        <v>1</v>
      </c>
    </row>
    <row r="225" spans="1:3" x14ac:dyDescent="0.2">
      <c r="A225" s="17" t="s">
        <v>1055</v>
      </c>
      <c r="B225" s="14">
        <v>1</v>
      </c>
      <c r="C225" s="14">
        <v>1</v>
      </c>
    </row>
    <row r="226" spans="1:3" x14ac:dyDescent="0.2">
      <c r="A226" s="18" t="s">
        <v>14</v>
      </c>
      <c r="B226" s="14">
        <v>1</v>
      </c>
      <c r="C226" s="14">
        <v>1</v>
      </c>
    </row>
    <row r="227" spans="1:3" x14ac:dyDescent="0.2">
      <c r="A227" s="17" t="s">
        <v>34</v>
      </c>
      <c r="B227" s="14">
        <v>1</v>
      </c>
      <c r="C227" s="14">
        <v>1</v>
      </c>
    </row>
    <row r="228" spans="1:3" x14ac:dyDescent="0.2">
      <c r="A228" s="18" t="s">
        <v>14</v>
      </c>
      <c r="B228" s="14">
        <v>1</v>
      </c>
      <c r="C228" s="14">
        <v>1</v>
      </c>
    </row>
    <row r="229" spans="1:3" x14ac:dyDescent="0.2">
      <c r="A229" s="17" t="s">
        <v>1000</v>
      </c>
      <c r="B229" s="14">
        <v>1</v>
      </c>
      <c r="C229" s="14">
        <v>1</v>
      </c>
    </row>
    <row r="230" spans="1:3" x14ac:dyDescent="0.2">
      <c r="A230" s="18" t="s">
        <v>14</v>
      </c>
      <c r="B230" s="14">
        <v>1</v>
      </c>
      <c r="C230" s="14">
        <v>1</v>
      </c>
    </row>
    <row r="231" spans="1:3" x14ac:dyDescent="0.2">
      <c r="A231" s="17" t="s">
        <v>1001</v>
      </c>
      <c r="B231" s="14">
        <v>1</v>
      </c>
      <c r="C231" s="14">
        <v>1</v>
      </c>
    </row>
    <row r="232" spans="1:3" x14ac:dyDescent="0.2">
      <c r="A232" s="18" t="s">
        <v>14</v>
      </c>
      <c r="B232" s="14">
        <v>1</v>
      </c>
      <c r="C232" s="14">
        <v>1</v>
      </c>
    </row>
    <row r="233" spans="1:3" x14ac:dyDescent="0.2">
      <c r="A233" s="17" t="s">
        <v>1004</v>
      </c>
      <c r="B233" s="14">
        <v>1</v>
      </c>
      <c r="C233" s="14">
        <v>1</v>
      </c>
    </row>
    <row r="234" spans="1:3" x14ac:dyDescent="0.2">
      <c r="A234" s="18" t="s">
        <v>14</v>
      </c>
      <c r="B234" s="14">
        <v>1</v>
      </c>
      <c r="C234" s="14">
        <v>1</v>
      </c>
    </row>
    <row r="235" spans="1:3" x14ac:dyDescent="0.2">
      <c r="A235" s="17" t="s">
        <v>35</v>
      </c>
      <c r="B235" s="14">
        <v>1</v>
      </c>
      <c r="C235" s="14">
        <v>1</v>
      </c>
    </row>
    <row r="236" spans="1:3" x14ac:dyDescent="0.2">
      <c r="A236" s="18" t="s">
        <v>14</v>
      </c>
      <c r="B236" s="14">
        <v>1</v>
      </c>
      <c r="C236" s="14">
        <v>1</v>
      </c>
    </row>
    <row r="237" spans="1:3" x14ac:dyDescent="0.2">
      <c r="A237" s="17" t="s">
        <v>1007</v>
      </c>
      <c r="B237" s="14">
        <v>1</v>
      </c>
      <c r="C237" s="14">
        <v>1</v>
      </c>
    </row>
    <row r="238" spans="1:3" x14ac:dyDescent="0.2">
      <c r="A238" s="18" t="s">
        <v>14</v>
      </c>
      <c r="B238" s="14">
        <v>1</v>
      </c>
      <c r="C238" s="14">
        <v>1</v>
      </c>
    </row>
    <row r="239" spans="1:3" x14ac:dyDescent="0.2">
      <c r="A239" s="17" t="s">
        <v>1008</v>
      </c>
      <c r="B239" s="14">
        <v>1</v>
      </c>
      <c r="C239" s="14">
        <v>1</v>
      </c>
    </row>
    <row r="240" spans="1:3" x14ac:dyDescent="0.2">
      <c r="A240" s="18" t="s">
        <v>14</v>
      </c>
      <c r="B240" s="14">
        <v>1</v>
      </c>
      <c r="C240" s="14">
        <v>1</v>
      </c>
    </row>
    <row r="241" spans="1:3" x14ac:dyDescent="0.2">
      <c r="A241" s="17" t="s">
        <v>1009</v>
      </c>
      <c r="B241" s="14">
        <v>1</v>
      </c>
      <c r="C241" s="14">
        <v>1</v>
      </c>
    </row>
    <row r="242" spans="1:3" x14ac:dyDescent="0.2">
      <c r="A242" s="18" t="s">
        <v>14</v>
      </c>
      <c r="B242" s="14">
        <v>1</v>
      </c>
      <c r="C242" s="14">
        <v>1</v>
      </c>
    </row>
    <row r="243" spans="1:3" x14ac:dyDescent="0.2">
      <c r="A243" s="17" t="s">
        <v>1010</v>
      </c>
      <c r="B243" s="14">
        <v>1</v>
      </c>
      <c r="C243" s="14">
        <v>1</v>
      </c>
    </row>
    <row r="244" spans="1:3" x14ac:dyDescent="0.2">
      <c r="A244" s="18" t="s">
        <v>14</v>
      </c>
      <c r="B244" s="14">
        <v>1</v>
      </c>
      <c r="C244" s="14">
        <v>1</v>
      </c>
    </row>
    <row r="245" spans="1:3" x14ac:dyDescent="0.2">
      <c r="A245" s="17" t="s">
        <v>1011</v>
      </c>
      <c r="B245" s="14">
        <v>1</v>
      </c>
      <c r="C245" s="14">
        <v>1</v>
      </c>
    </row>
    <row r="246" spans="1:3" x14ac:dyDescent="0.2">
      <c r="A246" s="18" t="s">
        <v>14</v>
      </c>
      <c r="B246" s="14">
        <v>1</v>
      </c>
      <c r="C246" s="14">
        <v>1</v>
      </c>
    </row>
    <row r="247" spans="1:3" x14ac:dyDescent="0.2">
      <c r="A247" s="17" t="s">
        <v>1091</v>
      </c>
      <c r="B247" s="14">
        <v>1</v>
      </c>
      <c r="C247" s="14">
        <v>1</v>
      </c>
    </row>
    <row r="248" spans="1:3" x14ac:dyDescent="0.2">
      <c r="A248" s="18" t="s">
        <v>14</v>
      </c>
      <c r="B248" s="14">
        <v>1</v>
      </c>
      <c r="C248" s="14">
        <v>1</v>
      </c>
    </row>
    <row r="249" spans="1:3" x14ac:dyDescent="0.2">
      <c r="A249" s="17" t="s">
        <v>1092</v>
      </c>
      <c r="B249" s="14">
        <v>1</v>
      </c>
      <c r="C249" s="14">
        <v>1</v>
      </c>
    </row>
    <row r="250" spans="1:3" x14ac:dyDescent="0.2">
      <c r="A250" s="18" t="s">
        <v>14</v>
      </c>
      <c r="B250" s="14">
        <v>1</v>
      </c>
      <c r="C250" s="14">
        <v>1</v>
      </c>
    </row>
    <row r="251" spans="1:3" x14ac:dyDescent="0.2">
      <c r="A251" s="17" t="s">
        <v>1012</v>
      </c>
      <c r="B251" s="14">
        <v>1</v>
      </c>
      <c r="C251" s="14">
        <v>1</v>
      </c>
    </row>
    <row r="252" spans="1:3" x14ac:dyDescent="0.2">
      <c r="A252" s="18" t="s">
        <v>14</v>
      </c>
      <c r="B252" s="14">
        <v>1</v>
      </c>
      <c r="C252" s="14">
        <v>1</v>
      </c>
    </row>
    <row r="253" spans="1:3" x14ac:dyDescent="0.2">
      <c r="A253" s="17" t="s">
        <v>1013</v>
      </c>
      <c r="B253" s="14">
        <v>1</v>
      </c>
      <c r="C253" s="14">
        <v>1</v>
      </c>
    </row>
    <row r="254" spans="1:3" x14ac:dyDescent="0.2">
      <c r="A254" s="18" t="s">
        <v>14</v>
      </c>
      <c r="B254" s="14">
        <v>1</v>
      </c>
      <c r="C254" s="14">
        <v>1</v>
      </c>
    </row>
    <row r="255" spans="1:3" x14ac:dyDescent="0.2">
      <c r="A255" s="17" t="s">
        <v>41</v>
      </c>
      <c r="B255" s="14">
        <v>1</v>
      </c>
      <c r="C255" s="14">
        <v>1</v>
      </c>
    </row>
    <row r="256" spans="1:3" x14ac:dyDescent="0.2">
      <c r="A256" s="18" t="s">
        <v>14</v>
      </c>
      <c r="B256" s="14">
        <v>1</v>
      </c>
      <c r="C256" s="14">
        <v>1</v>
      </c>
    </row>
    <row r="257" spans="1:3" x14ac:dyDescent="0.2">
      <c r="A257" s="17" t="s">
        <v>1014</v>
      </c>
      <c r="B257" s="14">
        <v>1</v>
      </c>
      <c r="C257" s="14">
        <v>1</v>
      </c>
    </row>
    <row r="258" spans="1:3" x14ac:dyDescent="0.2">
      <c r="A258" s="18" t="s">
        <v>14</v>
      </c>
      <c r="B258" s="14">
        <v>1</v>
      </c>
      <c r="C258" s="14">
        <v>1</v>
      </c>
    </row>
    <row r="259" spans="1:3" x14ac:dyDescent="0.2">
      <c r="A259" s="17" t="s">
        <v>1015</v>
      </c>
      <c r="B259" s="14">
        <v>1</v>
      </c>
      <c r="C259" s="14">
        <v>1</v>
      </c>
    </row>
    <row r="260" spans="1:3" x14ac:dyDescent="0.2">
      <c r="A260" s="18" t="s">
        <v>14</v>
      </c>
      <c r="B260" s="14">
        <v>1</v>
      </c>
      <c r="C260" s="14">
        <v>1</v>
      </c>
    </row>
    <row r="261" spans="1:3" x14ac:dyDescent="0.2">
      <c r="A261" s="17" t="s">
        <v>1016</v>
      </c>
      <c r="B261" s="14">
        <v>1</v>
      </c>
      <c r="C261" s="14">
        <v>1</v>
      </c>
    </row>
    <row r="262" spans="1:3" x14ac:dyDescent="0.2">
      <c r="A262" s="18" t="s">
        <v>14</v>
      </c>
      <c r="B262" s="14">
        <v>1</v>
      </c>
      <c r="C262" s="14">
        <v>1</v>
      </c>
    </row>
    <row r="263" spans="1:3" x14ac:dyDescent="0.2">
      <c r="A263" s="17" t="s">
        <v>1017</v>
      </c>
      <c r="B263" s="14">
        <v>1</v>
      </c>
      <c r="C263" s="14">
        <v>1</v>
      </c>
    </row>
    <row r="264" spans="1:3" x14ac:dyDescent="0.2">
      <c r="A264" s="18" t="s">
        <v>14</v>
      </c>
      <c r="B264" s="14">
        <v>1</v>
      </c>
      <c r="C264" s="14">
        <v>1</v>
      </c>
    </row>
    <row r="265" spans="1:3" x14ac:dyDescent="0.2">
      <c r="A265" s="17" t="s">
        <v>1018</v>
      </c>
      <c r="B265" s="14">
        <v>1</v>
      </c>
      <c r="C265" s="14">
        <v>1</v>
      </c>
    </row>
    <row r="266" spans="1:3" x14ac:dyDescent="0.2">
      <c r="A266" s="18" t="s">
        <v>14</v>
      </c>
      <c r="B266" s="14">
        <v>1</v>
      </c>
      <c r="C266" s="14">
        <v>1</v>
      </c>
    </row>
    <row r="267" spans="1:3" x14ac:dyDescent="0.2">
      <c r="A267" s="17" t="s">
        <v>1104</v>
      </c>
      <c r="B267" s="14">
        <v>1</v>
      </c>
      <c r="C267" s="14">
        <v>1</v>
      </c>
    </row>
    <row r="268" spans="1:3" x14ac:dyDescent="0.2">
      <c r="A268" s="18" t="s">
        <v>14</v>
      </c>
      <c r="B268" s="14">
        <v>1</v>
      </c>
      <c r="C268" s="14">
        <v>1</v>
      </c>
    </row>
    <row r="269" spans="1:3" x14ac:dyDescent="0.2">
      <c r="A269" s="17" t="s">
        <v>1105</v>
      </c>
      <c r="B269" s="14">
        <v>1</v>
      </c>
      <c r="C269" s="14">
        <v>1</v>
      </c>
    </row>
    <row r="270" spans="1:3" x14ac:dyDescent="0.2">
      <c r="A270" s="18" t="s">
        <v>14</v>
      </c>
      <c r="B270" s="14">
        <v>1</v>
      </c>
      <c r="C270" s="14">
        <v>1</v>
      </c>
    </row>
    <row r="271" spans="1:3" x14ac:dyDescent="0.2">
      <c r="A271" s="17" t="s">
        <v>1106</v>
      </c>
      <c r="B271" s="14">
        <v>1</v>
      </c>
      <c r="C271" s="14">
        <v>1</v>
      </c>
    </row>
    <row r="272" spans="1:3" x14ac:dyDescent="0.2">
      <c r="A272" s="18" t="s">
        <v>14</v>
      </c>
      <c r="B272" s="14">
        <v>1</v>
      </c>
      <c r="C272" s="14">
        <v>1</v>
      </c>
    </row>
    <row r="273" spans="1:3" x14ac:dyDescent="0.2">
      <c r="A273" s="17" t="s">
        <v>1107</v>
      </c>
      <c r="B273" s="14">
        <v>1</v>
      </c>
      <c r="C273" s="14">
        <v>1</v>
      </c>
    </row>
    <row r="274" spans="1:3" x14ac:dyDescent="0.2">
      <c r="A274" s="18" t="s">
        <v>14</v>
      </c>
      <c r="B274" s="14">
        <v>1</v>
      </c>
      <c r="C274" s="14">
        <v>1</v>
      </c>
    </row>
    <row r="275" spans="1:3" x14ac:dyDescent="0.2">
      <c r="A275" s="16" t="s">
        <v>24</v>
      </c>
      <c r="B275" s="14">
        <v>27</v>
      </c>
      <c r="C275" s="14">
        <v>27</v>
      </c>
    </row>
    <row r="276" spans="1:3" x14ac:dyDescent="0.2">
      <c r="A276" s="17" t="s">
        <v>32</v>
      </c>
      <c r="B276" s="14">
        <v>1</v>
      </c>
      <c r="C276" s="14">
        <v>1</v>
      </c>
    </row>
    <row r="277" spans="1:3" x14ac:dyDescent="0.2">
      <c r="A277" s="18" t="s">
        <v>15</v>
      </c>
      <c r="B277" s="14">
        <v>1</v>
      </c>
      <c r="C277" s="14">
        <v>1</v>
      </c>
    </row>
    <row r="278" spans="1:3" x14ac:dyDescent="0.2">
      <c r="A278" s="17" t="s">
        <v>937</v>
      </c>
      <c r="B278" s="14">
        <v>1</v>
      </c>
      <c r="C278" s="14">
        <v>1</v>
      </c>
    </row>
    <row r="279" spans="1:3" x14ac:dyDescent="0.2">
      <c r="A279" s="18" t="s">
        <v>15</v>
      </c>
      <c r="B279" s="14">
        <v>1</v>
      </c>
      <c r="C279" s="14">
        <v>1</v>
      </c>
    </row>
    <row r="280" spans="1:3" x14ac:dyDescent="0.2">
      <c r="A280" s="17" t="s">
        <v>938</v>
      </c>
      <c r="B280" s="14">
        <v>1</v>
      </c>
      <c r="C280" s="14">
        <v>1</v>
      </c>
    </row>
    <row r="281" spans="1:3" x14ac:dyDescent="0.2">
      <c r="A281" s="18" t="s">
        <v>15</v>
      </c>
      <c r="B281" s="14">
        <v>1</v>
      </c>
      <c r="C281" s="14">
        <v>1</v>
      </c>
    </row>
    <row r="282" spans="1:3" x14ac:dyDescent="0.2">
      <c r="A282" s="17" t="s">
        <v>964</v>
      </c>
      <c r="B282" s="14">
        <v>1</v>
      </c>
      <c r="C282" s="14">
        <v>1</v>
      </c>
    </row>
    <row r="283" spans="1:3" x14ac:dyDescent="0.2">
      <c r="A283" s="18" t="s">
        <v>15</v>
      </c>
      <c r="B283" s="14">
        <v>1</v>
      </c>
      <c r="C283" s="14">
        <v>1</v>
      </c>
    </row>
    <row r="284" spans="1:3" x14ac:dyDescent="0.2">
      <c r="A284" s="17" t="s">
        <v>965</v>
      </c>
      <c r="B284" s="14">
        <v>1</v>
      </c>
      <c r="C284" s="14">
        <v>1</v>
      </c>
    </row>
    <row r="285" spans="1:3" x14ac:dyDescent="0.2">
      <c r="A285" s="18" t="s">
        <v>15</v>
      </c>
      <c r="B285" s="14">
        <v>1</v>
      </c>
      <c r="C285" s="14">
        <v>1</v>
      </c>
    </row>
    <row r="286" spans="1:3" x14ac:dyDescent="0.2">
      <c r="A286" s="17" t="s">
        <v>966</v>
      </c>
      <c r="B286" s="14">
        <v>1</v>
      </c>
      <c r="C286" s="14">
        <v>1</v>
      </c>
    </row>
    <row r="287" spans="1:3" x14ac:dyDescent="0.2">
      <c r="A287" s="18" t="s">
        <v>15</v>
      </c>
      <c r="B287" s="14">
        <v>1</v>
      </c>
      <c r="C287" s="14">
        <v>1</v>
      </c>
    </row>
    <row r="288" spans="1:3" x14ac:dyDescent="0.2">
      <c r="A288" s="17" t="s">
        <v>939</v>
      </c>
      <c r="B288" s="14">
        <v>1</v>
      </c>
      <c r="C288" s="14">
        <v>1</v>
      </c>
    </row>
    <row r="289" spans="1:3" x14ac:dyDescent="0.2">
      <c r="A289" s="18" t="s">
        <v>15</v>
      </c>
      <c r="B289" s="14">
        <v>1</v>
      </c>
      <c r="C289" s="14">
        <v>1</v>
      </c>
    </row>
    <row r="290" spans="1:3" x14ac:dyDescent="0.2">
      <c r="A290" s="17" t="s">
        <v>949</v>
      </c>
      <c r="B290" s="14">
        <v>1</v>
      </c>
      <c r="C290" s="14">
        <v>1</v>
      </c>
    </row>
    <row r="291" spans="1:3" x14ac:dyDescent="0.2">
      <c r="A291" s="18" t="s">
        <v>15</v>
      </c>
      <c r="B291" s="14">
        <v>1</v>
      </c>
      <c r="C291" s="14">
        <v>1</v>
      </c>
    </row>
    <row r="292" spans="1:3" x14ac:dyDescent="0.2">
      <c r="A292" s="17" t="s">
        <v>33</v>
      </c>
      <c r="B292" s="14">
        <v>1</v>
      </c>
      <c r="C292" s="14">
        <v>1</v>
      </c>
    </row>
    <row r="293" spans="1:3" x14ac:dyDescent="0.2">
      <c r="A293" s="18" t="s">
        <v>15</v>
      </c>
      <c r="B293" s="14">
        <v>1</v>
      </c>
      <c r="C293" s="14">
        <v>1</v>
      </c>
    </row>
    <row r="294" spans="1:3" x14ac:dyDescent="0.2">
      <c r="A294" s="17" t="s">
        <v>940</v>
      </c>
      <c r="B294" s="14">
        <v>1</v>
      </c>
      <c r="C294" s="14">
        <v>1</v>
      </c>
    </row>
    <row r="295" spans="1:3" x14ac:dyDescent="0.2">
      <c r="A295" s="18" t="s">
        <v>15</v>
      </c>
      <c r="B295" s="14">
        <v>1</v>
      </c>
      <c r="C295" s="14">
        <v>1</v>
      </c>
    </row>
    <row r="296" spans="1:3" x14ac:dyDescent="0.2">
      <c r="A296" s="17" t="s">
        <v>941</v>
      </c>
      <c r="B296" s="14">
        <v>1</v>
      </c>
      <c r="C296" s="14">
        <v>1</v>
      </c>
    </row>
    <row r="297" spans="1:3" x14ac:dyDescent="0.2">
      <c r="A297" s="18" t="s">
        <v>15</v>
      </c>
      <c r="B297" s="14">
        <v>1</v>
      </c>
      <c r="C297" s="14">
        <v>1</v>
      </c>
    </row>
    <row r="298" spans="1:3" x14ac:dyDescent="0.2">
      <c r="A298" s="17" t="s">
        <v>999</v>
      </c>
      <c r="B298" s="14">
        <v>1</v>
      </c>
      <c r="C298" s="14">
        <v>1</v>
      </c>
    </row>
    <row r="299" spans="1:3" x14ac:dyDescent="0.2">
      <c r="A299" s="18" t="s">
        <v>15</v>
      </c>
      <c r="B299" s="14">
        <v>1</v>
      </c>
      <c r="C299" s="14">
        <v>1</v>
      </c>
    </row>
    <row r="300" spans="1:3" x14ac:dyDescent="0.2">
      <c r="A300" s="17" t="s">
        <v>34</v>
      </c>
      <c r="B300" s="14">
        <v>1</v>
      </c>
      <c r="C300" s="14">
        <v>1</v>
      </c>
    </row>
    <row r="301" spans="1:3" x14ac:dyDescent="0.2">
      <c r="A301" s="18" t="s">
        <v>15</v>
      </c>
      <c r="B301" s="14">
        <v>1</v>
      </c>
      <c r="C301" s="14">
        <v>1</v>
      </c>
    </row>
    <row r="302" spans="1:3" x14ac:dyDescent="0.2">
      <c r="A302" s="17" t="s">
        <v>1000</v>
      </c>
      <c r="B302" s="14">
        <v>1</v>
      </c>
      <c r="C302" s="14">
        <v>1</v>
      </c>
    </row>
    <row r="303" spans="1:3" x14ac:dyDescent="0.2">
      <c r="A303" s="18" t="s">
        <v>15</v>
      </c>
      <c r="B303" s="14">
        <v>1</v>
      </c>
      <c r="C303" s="14">
        <v>1</v>
      </c>
    </row>
    <row r="304" spans="1:3" x14ac:dyDescent="0.2">
      <c r="A304" s="17" t="s">
        <v>1123</v>
      </c>
      <c r="B304" s="14">
        <v>1</v>
      </c>
      <c r="C304" s="14">
        <v>1</v>
      </c>
    </row>
    <row r="305" spans="1:3" x14ac:dyDescent="0.2">
      <c r="A305" s="18" t="s">
        <v>15</v>
      </c>
      <c r="B305" s="14">
        <v>1</v>
      </c>
      <c r="C305" s="14">
        <v>1</v>
      </c>
    </row>
    <row r="306" spans="1:3" x14ac:dyDescent="0.2">
      <c r="A306" s="17" t="s">
        <v>1124</v>
      </c>
      <c r="B306" s="14">
        <v>1</v>
      </c>
      <c r="C306" s="14">
        <v>1</v>
      </c>
    </row>
    <row r="307" spans="1:3" x14ac:dyDescent="0.2">
      <c r="A307" s="18" t="s">
        <v>15</v>
      </c>
      <c r="B307" s="14">
        <v>1</v>
      </c>
      <c r="C307" s="14">
        <v>1</v>
      </c>
    </row>
    <row r="308" spans="1:3" x14ac:dyDescent="0.2">
      <c r="A308" s="17" t="s">
        <v>1125</v>
      </c>
      <c r="B308" s="14">
        <v>1</v>
      </c>
      <c r="C308" s="14">
        <v>1</v>
      </c>
    </row>
    <row r="309" spans="1:3" x14ac:dyDescent="0.2">
      <c r="A309" s="18" t="s">
        <v>15</v>
      </c>
      <c r="B309" s="14">
        <v>1</v>
      </c>
      <c r="C309" s="14">
        <v>1</v>
      </c>
    </row>
    <row r="310" spans="1:3" x14ac:dyDescent="0.2">
      <c r="A310" s="17" t="s">
        <v>1001</v>
      </c>
      <c r="B310" s="14">
        <v>1</v>
      </c>
      <c r="C310" s="14">
        <v>1</v>
      </c>
    </row>
    <row r="311" spans="1:3" x14ac:dyDescent="0.2">
      <c r="A311" s="18" t="s">
        <v>15</v>
      </c>
      <c r="B311" s="14">
        <v>1</v>
      </c>
      <c r="C311" s="14">
        <v>1</v>
      </c>
    </row>
    <row r="312" spans="1:3" x14ac:dyDescent="0.2">
      <c r="A312" s="17" t="s">
        <v>1002</v>
      </c>
      <c r="B312" s="14">
        <v>1</v>
      </c>
      <c r="C312" s="14">
        <v>1</v>
      </c>
    </row>
    <row r="313" spans="1:3" x14ac:dyDescent="0.2">
      <c r="A313" s="18" t="s">
        <v>15</v>
      </c>
      <c r="B313" s="14">
        <v>1</v>
      </c>
      <c r="C313" s="14">
        <v>1</v>
      </c>
    </row>
    <row r="314" spans="1:3" x14ac:dyDescent="0.2">
      <c r="A314" s="17" t="s">
        <v>1003</v>
      </c>
      <c r="B314" s="14">
        <v>1</v>
      </c>
      <c r="C314" s="14">
        <v>1</v>
      </c>
    </row>
    <row r="315" spans="1:3" x14ac:dyDescent="0.2">
      <c r="A315" s="18" t="s">
        <v>15</v>
      </c>
      <c r="B315" s="14">
        <v>1</v>
      </c>
      <c r="C315" s="14">
        <v>1</v>
      </c>
    </row>
    <row r="316" spans="1:3" x14ac:dyDescent="0.2">
      <c r="A316" s="17" t="s">
        <v>35</v>
      </c>
      <c r="B316" s="14">
        <v>1</v>
      </c>
      <c r="C316" s="14">
        <v>1</v>
      </c>
    </row>
    <row r="317" spans="1:3" x14ac:dyDescent="0.2">
      <c r="A317" s="18" t="s">
        <v>15</v>
      </c>
      <c r="B317" s="14">
        <v>1</v>
      </c>
      <c r="C317" s="14">
        <v>1</v>
      </c>
    </row>
    <row r="318" spans="1:3" x14ac:dyDescent="0.2">
      <c r="A318" s="17" t="s">
        <v>1007</v>
      </c>
      <c r="B318" s="14">
        <v>1</v>
      </c>
      <c r="C318" s="14">
        <v>1</v>
      </c>
    </row>
    <row r="319" spans="1:3" x14ac:dyDescent="0.2">
      <c r="A319" s="18" t="s">
        <v>15</v>
      </c>
      <c r="B319" s="14">
        <v>1</v>
      </c>
      <c r="C319" s="14">
        <v>1</v>
      </c>
    </row>
    <row r="320" spans="1:3" x14ac:dyDescent="0.2">
      <c r="A320" s="17" t="s">
        <v>1008</v>
      </c>
      <c r="B320" s="14">
        <v>1</v>
      </c>
      <c r="C320" s="14">
        <v>1</v>
      </c>
    </row>
    <row r="321" spans="1:3" x14ac:dyDescent="0.2">
      <c r="A321" s="18" t="s">
        <v>15</v>
      </c>
      <c r="B321" s="14">
        <v>1</v>
      </c>
      <c r="C321" s="14">
        <v>1</v>
      </c>
    </row>
    <row r="322" spans="1:3" x14ac:dyDescent="0.2">
      <c r="A322" s="17" t="s">
        <v>1009</v>
      </c>
      <c r="B322" s="14">
        <v>1</v>
      </c>
      <c r="C322" s="14">
        <v>1</v>
      </c>
    </row>
    <row r="323" spans="1:3" x14ac:dyDescent="0.2">
      <c r="A323" s="18" t="s">
        <v>15</v>
      </c>
      <c r="B323" s="14">
        <v>1</v>
      </c>
      <c r="C323" s="14">
        <v>1</v>
      </c>
    </row>
    <row r="324" spans="1:3" x14ac:dyDescent="0.2">
      <c r="A324" s="17" t="s">
        <v>1010</v>
      </c>
      <c r="B324" s="14">
        <v>1</v>
      </c>
      <c r="C324" s="14">
        <v>1</v>
      </c>
    </row>
    <row r="325" spans="1:3" x14ac:dyDescent="0.2">
      <c r="A325" s="18" t="s">
        <v>15</v>
      </c>
      <c r="B325" s="14">
        <v>1</v>
      </c>
      <c r="C325" s="14">
        <v>1</v>
      </c>
    </row>
    <row r="326" spans="1:3" x14ac:dyDescent="0.2">
      <c r="A326" s="17" t="s">
        <v>1011</v>
      </c>
      <c r="B326" s="14">
        <v>1</v>
      </c>
      <c r="C326" s="14">
        <v>1</v>
      </c>
    </row>
    <row r="327" spans="1:3" x14ac:dyDescent="0.2">
      <c r="A327" s="18" t="s">
        <v>15</v>
      </c>
      <c r="B327" s="14">
        <v>1</v>
      </c>
      <c r="C327" s="14">
        <v>1</v>
      </c>
    </row>
    <row r="328" spans="1:3" x14ac:dyDescent="0.2">
      <c r="A328" s="17" t="s">
        <v>1012</v>
      </c>
      <c r="B328" s="14">
        <v>1</v>
      </c>
      <c r="C328" s="14">
        <v>1</v>
      </c>
    </row>
    <row r="329" spans="1:3" x14ac:dyDescent="0.2">
      <c r="A329" s="18" t="s">
        <v>15</v>
      </c>
      <c r="B329" s="14">
        <v>1</v>
      </c>
      <c r="C329" s="14">
        <v>1</v>
      </c>
    </row>
    <row r="330" spans="1:3" x14ac:dyDescent="0.2">
      <c r="A330" s="16" t="s">
        <v>25</v>
      </c>
      <c r="B330" s="14">
        <v>18</v>
      </c>
      <c r="C330" s="14">
        <v>18</v>
      </c>
    </row>
    <row r="331" spans="1:3" x14ac:dyDescent="0.2">
      <c r="A331" s="17" t="s">
        <v>32</v>
      </c>
      <c r="B331" s="14">
        <v>1</v>
      </c>
      <c r="C331" s="14">
        <v>1</v>
      </c>
    </row>
    <row r="332" spans="1:3" x14ac:dyDescent="0.2">
      <c r="A332" s="18" t="s">
        <v>16</v>
      </c>
      <c r="B332" s="14">
        <v>1</v>
      </c>
      <c r="C332" s="14">
        <v>1</v>
      </c>
    </row>
    <row r="333" spans="1:3" x14ac:dyDescent="0.2">
      <c r="A333" s="17" t="s">
        <v>937</v>
      </c>
      <c r="B333" s="14">
        <v>1</v>
      </c>
      <c r="C333" s="14">
        <v>1</v>
      </c>
    </row>
    <row r="334" spans="1:3" x14ac:dyDescent="0.2">
      <c r="A334" s="18" t="s">
        <v>16</v>
      </c>
      <c r="B334" s="14">
        <v>1</v>
      </c>
      <c r="C334" s="14">
        <v>1</v>
      </c>
    </row>
    <row r="335" spans="1:3" x14ac:dyDescent="0.2">
      <c r="A335" s="17" t="s">
        <v>938</v>
      </c>
      <c r="B335" s="14">
        <v>1</v>
      </c>
      <c r="C335" s="14">
        <v>1</v>
      </c>
    </row>
    <row r="336" spans="1:3" x14ac:dyDescent="0.2">
      <c r="A336" s="18" t="s">
        <v>16</v>
      </c>
      <c r="B336" s="14">
        <v>1</v>
      </c>
      <c r="C336" s="14">
        <v>1</v>
      </c>
    </row>
    <row r="337" spans="1:3" x14ac:dyDescent="0.2">
      <c r="A337" s="17" t="s">
        <v>939</v>
      </c>
      <c r="B337" s="14">
        <v>1</v>
      </c>
      <c r="C337" s="14">
        <v>1</v>
      </c>
    </row>
    <row r="338" spans="1:3" x14ac:dyDescent="0.2">
      <c r="A338" s="18" t="s">
        <v>16</v>
      </c>
      <c r="B338" s="14">
        <v>1</v>
      </c>
      <c r="C338" s="14">
        <v>1</v>
      </c>
    </row>
    <row r="339" spans="1:3" x14ac:dyDescent="0.2">
      <c r="A339" s="17" t="s">
        <v>949</v>
      </c>
      <c r="B339" s="14">
        <v>1</v>
      </c>
      <c r="C339" s="14">
        <v>1</v>
      </c>
    </row>
    <row r="340" spans="1:3" x14ac:dyDescent="0.2">
      <c r="A340" s="18" t="s">
        <v>16</v>
      </c>
      <c r="B340" s="14">
        <v>1</v>
      </c>
      <c r="C340" s="14">
        <v>1</v>
      </c>
    </row>
    <row r="341" spans="1:3" x14ac:dyDescent="0.2">
      <c r="A341" s="17" t="s">
        <v>950</v>
      </c>
      <c r="B341" s="14">
        <v>1</v>
      </c>
      <c r="C341" s="14">
        <v>1</v>
      </c>
    </row>
    <row r="342" spans="1:3" x14ac:dyDescent="0.2">
      <c r="A342" s="18" t="s">
        <v>16</v>
      </c>
      <c r="B342" s="14">
        <v>1</v>
      </c>
      <c r="C342" s="14">
        <v>1</v>
      </c>
    </row>
    <row r="343" spans="1:3" x14ac:dyDescent="0.2">
      <c r="A343" s="17" t="s">
        <v>33</v>
      </c>
      <c r="B343" s="14">
        <v>1</v>
      </c>
      <c r="C343" s="14">
        <v>1</v>
      </c>
    </row>
    <row r="344" spans="1:3" x14ac:dyDescent="0.2">
      <c r="A344" s="18" t="s">
        <v>16</v>
      </c>
      <c r="B344" s="14">
        <v>1</v>
      </c>
      <c r="C344" s="14">
        <v>1</v>
      </c>
    </row>
    <row r="345" spans="1:3" x14ac:dyDescent="0.2">
      <c r="A345" s="17" t="s">
        <v>940</v>
      </c>
      <c r="B345" s="14">
        <v>1</v>
      </c>
      <c r="C345" s="14">
        <v>1</v>
      </c>
    </row>
    <row r="346" spans="1:3" x14ac:dyDescent="0.2">
      <c r="A346" s="18" t="s">
        <v>16</v>
      </c>
      <c r="B346" s="14">
        <v>1</v>
      </c>
      <c r="C346" s="14">
        <v>1</v>
      </c>
    </row>
    <row r="347" spans="1:3" x14ac:dyDescent="0.2">
      <c r="A347" s="17" t="s">
        <v>941</v>
      </c>
      <c r="B347" s="14">
        <v>1</v>
      </c>
      <c r="C347" s="14">
        <v>1</v>
      </c>
    </row>
    <row r="348" spans="1:3" x14ac:dyDescent="0.2">
      <c r="A348" s="18" t="s">
        <v>16</v>
      </c>
      <c r="B348" s="14">
        <v>1</v>
      </c>
      <c r="C348" s="14">
        <v>1</v>
      </c>
    </row>
    <row r="349" spans="1:3" x14ac:dyDescent="0.2">
      <c r="A349" s="17" t="s">
        <v>999</v>
      </c>
      <c r="B349" s="14">
        <v>1</v>
      </c>
      <c r="C349" s="14">
        <v>1</v>
      </c>
    </row>
    <row r="350" spans="1:3" x14ac:dyDescent="0.2">
      <c r="A350" s="18" t="s">
        <v>16</v>
      </c>
      <c r="B350" s="14">
        <v>1</v>
      </c>
      <c r="C350" s="14">
        <v>1</v>
      </c>
    </row>
    <row r="351" spans="1:3" x14ac:dyDescent="0.2">
      <c r="A351" s="17" t="s">
        <v>34</v>
      </c>
      <c r="B351" s="14">
        <v>1</v>
      </c>
      <c r="C351" s="14">
        <v>1</v>
      </c>
    </row>
    <row r="352" spans="1:3" x14ac:dyDescent="0.2">
      <c r="A352" s="18" t="s">
        <v>16</v>
      </c>
      <c r="B352" s="14">
        <v>1</v>
      </c>
      <c r="C352" s="14">
        <v>1</v>
      </c>
    </row>
    <row r="353" spans="1:3" x14ac:dyDescent="0.2">
      <c r="A353" s="17" t="s">
        <v>1000</v>
      </c>
      <c r="B353" s="14">
        <v>1</v>
      </c>
      <c r="C353" s="14">
        <v>1</v>
      </c>
    </row>
    <row r="354" spans="1:3" x14ac:dyDescent="0.2">
      <c r="A354" s="18" t="s">
        <v>16</v>
      </c>
      <c r="B354" s="14">
        <v>1</v>
      </c>
      <c r="C354" s="14">
        <v>1</v>
      </c>
    </row>
    <row r="355" spans="1:3" x14ac:dyDescent="0.2">
      <c r="A355" s="17" t="s">
        <v>1123</v>
      </c>
      <c r="B355" s="14">
        <v>1</v>
      </c>
      <c r="C355" s="14">
        <v>1</v>
      </c>
    </row>
    <row r="356" spans="1:3" x14ac:dyDescent="0.2">
      <c r="A356" s="18" t="s">
        <v>16</v>
      </c>
      <c r="B356" s="14">
        <v>1</v>
      </c>
      <c r="C356" s="14">
        <v>1</v>
      </c>
    </row>
    <row r="357" spans="1:3" x14ac:dyDescent="0.2">
      <c r="A357" s="17" t="s">
        <v>1124</v>
      </c>
      <c r="B357" s="14">
        <v>1</v>
      </c>
      <c r="C357" s="14">
        <v>1</v>
      </c>
    </row>
    <row r="358" spans="1:3" x14ac:dyDescent="0.2">
      <c r="A358" s="18" t="s">
        <v>16</v>
      </c>
      <c r="B358" s="14">
        <v>1</v>
      </c>
      <c r="C358" s="14">
        <v>1</v>
      </c>
    </row>
    <row r="359" spans="1:3" x14ac:dyDescent="0.2">
      <c r="A359" s="17" t="s">
        <v>1125</v>
      </c>
      <c r="B359" s="14">
        <v>1</v>
      </c>
      <c r="C359" s="14">
        <v>1</v>
      </c>
    </row>
    <row r="360" spans="1:3" x14ac:dyDescent="0.2">
      <c r="A360" s="18" t="s">
        <v>16</v>
      </c>
      <c r="B360" s="14">
        <v>1</v>
      </c>
      <c r="C360" s="14">
        <v>1</v>
      </c>
    </row>
    <row r="361" spans="1:3" x14ac:dyDescent="0.2">
      <c r="A361" s="17" t="s">
        <v>1001</v>
      </c>
      <c r="B361" s="14">
        <v>1</v>
      </c>
      <c r="C361" s="14">
        <v>1</v>
      </c>
    </row>
    <row r="362" spans="1:3" x14ac:dyDescent="0.2">
      <c r="A362" s="18" t="s">
        <v>16</v>
      </c>
      <c r="B362" s="14">
        <v>1</v>
      </c>
      <c r="C362" s="14">
        <v>1</v>
      </c>
    </row>
    <row r="363" spans="1:3" x14ac:dyDescent="0.2">
      <c r="A363" s="17" t="s">
        <v>1002</v>
      </c>
      <c r="B363" s="14">
        <v>1</v>
      </c>
      <c r="C363" s="14">
        <v>1</v>
      </c>
    </row>
    <row r="364" spans="1:3" x14ac:dyDescent="0.2">
      <c r="A364" s="18" t="s">
        <v>16</v>
      </c>
      <c r="B364" s="14">
        <v>1</v>
      </c>
      <c r="C364" s="14">
        <v>1</v>
      </c>
    </row>
    <row r="365" spans="1:3" x14ac:dyDescent="0.2">
      <c r="A365" s="17" t="s">
        <v>1003</v>
      </c>
      <c r="B365" s="14">
        <v>1</v>
      </c>
      <c r="C365" s="14">
        <v>1</v>
      </c>
    </row>
    <row r="366" spans="1:3" x14ac:dyDescent="0.2">
      <c r="A366" s="18" t="s">
        <v>16</v>
      </c>
      <c r="B366" s="14">
        <v>1</v>
      </c>
      <c r="C366" s="14">
        <v>1</v>
      </c>
    </row>
    <row r="367" spans="1:3" x14ac:dyDescent="0.2">
      <c r="A367" s="16" t="s">
        <v>26</v>
      </c>
      <c r="B367" s="14">
        <v>28</v>
      </c>
      <c r="C367" s="14">
        <v>28</v>
      </c>
    </row>
    <row r="368" spans="1:3" x14ac:dyDescent="0.2">
      <c r="A368" s="17" t="s">
        <v>32</v>
      </c>
      <c r="B368" s="14">
        <v>1</v>
      </c>
      <c r="C368" s="14">
        <v>1</v>
      </c>
    </row>
    <row r="369" spans="1:3" x14ac:dyDescent="0.2">
      <c r="A369" s="18" t="s">
        <v>8</v>
      </c>
      <c r="B369" s="14">
        <v>1</v>
      </c>
      <c r="C369" s="14">
        <v>1</v>
      </c>
    </row>
    <row r="370" spans="1:3" x14ac:dyDescent="0.2">
      <c r="A370" s="17" t="s">
        <v>937</v>
      </c>
      <c r="B370" s="14">
        <v>1</v>
      </c>
      <c r="C370" s="14">
        <v>1</v>
      </c>
    </row>
    <row r="371" spans="1:3" x14ac:dyDescent="0.2">
      <c r="A371" s="18" t="s">
        <v>8</v>
      </c>
      <c r="B371" s="14">
        <v>1</v>
      </c>
      <c r="C371" s="14">
        <v>1</v>
      </c>
    </row>
    <row r="372" spans="1:3" x14ac:dyDescent="0.2">
      <c r="A372" s="17" t="s">
        <v>955</v>
      </c>
      <c r="B372" s="14">
        <v>1</v>
      </c>
      <c r="C372" s="14">
        <v>1</v>
      </c>
    </row>
    <row r="373" spans="1:3" x14ac:dyDescent="0.2">
      <c r="A373" s="18" t="s">
        <v>8</v>
      </c>
      <c r="B373" s="14">
        <v>1</v>
      </c>
      <c r="C373" s="14">
        <v>1</v>
      </c>
    </row>
    <row r="374" spans="1:3" x14ac:dyDescent="0.2">
      <c r="A374" s="17" t="s">
        <v>956</v>
      </c>
      <c r="B374" s="14">
        <v>1</v>
      </c>
      <c r="C374" s="14">
        <v>1</v>
      </c>
    </row>
    <row r="375" spans="1:3" x14ac:dyDescent="0.2">
      <c r="A375" s="18" t="s">
        <v>8</v>
      </c>
      <c r="B375" s="14">
        <v>1</v>
      </c>
      <c r="C375" s="14">
        <v>1</v>
      </c>
    </row>
    <row r="376" spans="1:3" x14ac:dyDescent="0.2">
      <c r="A376" s="17" t="s">
        <v>957</v>
      </c>
      <c r="B376" s="14">
        <v>1</v>
      </c>
      <c r="C376" s="14">
        <v>1</v>
      </c>
    </row>
    <row r="377" spans="1:3" x14ac:dyDescent="0.2">
      <c r="A377" s="18" t="s">
        <v>8</v>
      </c>
      <c r="B377" s="14">
        <v>1</v>
      </c>
      <c r="C377" s="14">
        <v>1</v>
      </c>
    </row>
    <row r="378" spans="1:3" x14ac:dyDescent="0.2">
      <c r="A378" s="17" t="s">
        <v>958</v>
      </c>
      <c r="B378" s="14">
        <v>1</v>
      </c>
      <c r="C378" s="14">
        <v>1</v>
      </c>
    </row>
    <row r="379" spans="1:3" x14ac:dyDescent="0.2">
      <c r="A379" s="18" t="s">
        <v>8</v>
      </c>
      <c r="B379" s="14">
        <v>1</v>
      </c>
      <c r="C379" s="14">
        <v>1</v>
      </c>
    </row>
    <row r="380" spans="1:3" x14ac:dyDescent="0.2">
      <c r="A380" s="17" t="s">
        <v>959</v>
      </c>
      <c r="B380" s="14">
        <v>1</v>
      </c>
      <c r="C380" s="14">
        <v>1</v>
      </c>
    </row>
    <row r="381" spans="1:3" x14ac:dyDescent="0.2">
      <c r="A381" s="18" t="s">
        <v>8</v>
      </c>
      <c r="B381" s="14">
        <v>1</v>
      </c>
      <c r="C381" s="14">
        <v>1</v>
      </c>
    </row>
    <row r="382" spans="1:3" x14ac:dyDescent="0.2">
      <c r="A382" s="17" t="s">
        <v>938</v>
      </c>
      <c r="B382" s="14">
        <v>1</v>
      </c>
      <c r="C382" s="14">
        <v>1</v>
      </c>
    </row>
    <row r="383" spans="1:3" x14ac:dyDescent="0.2">
      <c r="A383" s="18" t="s">
        <v>8</v>
      </c>
      <c r="B383" s="14">
        <v>1</v>
      </c>
      <c r="C383" s="14">
        <v>1</v>
      </c>
    </row>
    <row r="384" spans="1:3" x14ac:dyDescent="0.2">
      <c r="A384" s="17" t="s">
        <v>939</v>
      </c>
      <c r="B384" s="14">
        <v>1</v>
      </c>
      <c r="C384" s="14">
        <v>1</v>
      </c>
    </row>
    <row r="385" spans="1:3" x14ac:dyDescent="0.2">
      <c r="A385" s="18" t="s">
        <v>8</v>
      </c>
      <c r="B385" s="14">
        <v>1</v>
      </c>
      <c r="C385" s="14">
        <v>1</v>
      </c>
    </row>
    <row r="386" spans="1:3" x14ac:dyDescent="0.2">
      <c r="A386" s="17" t="s">
        <v>949</v>
      </c>
      <c r="B386" s="14">
        <v>1</v>
      </c>
      <c r="C386" s="14">
        <v>1</v>
      </c>
    </row>
    <row r="387" spans="1:3" x14ac:dyDescent="0.2">
      <c r="A387" s="18" t="s">
        <v>8</v>
      </c>
      <c r="B387" s="14">
        <v>1</v>
      </c>
      <c r="C387" s="14">
        <v>1</v>
      </c>
    </row>
    <row r="388" spans="1:3" x14ac:dyDescent="0.2">
      <c r="A388" s="17" t="s">
        <v>1154</v>
      </c>
      <c r="B388" s="14">
        <v>1</v>
      </c>
      <c r="C388" s="14">
        <v>1</v>
      </c>
    </row>
    <row r="389" spans="1:3" x14ac:dyDescent="0.2">
      <c r="A389" s="18" t="s">
        <v>8</v>
      </c>
      <c r="B389" s="14">
        <v>1</v>
      </c>
      <c r="C389" s="14">
        <v>1</v>
      </c>
    </row>
    <row r="390" spans="1:3" x14ac:dyDescent="0.2">
      <c r="A390" s="17" t="s">
        <v>1155</v>
      </c>
      <c r="B390" s="14">
        <v>1</v>
      </c>
      <c r="C390" s="14">
        <v>1</v>
      </c>
    </row>
    <row r="391" spans="1:3" x14ac:dyDescent="0.2">
      <c r="A391" s="18" t="s">
        <v>8</v>
      </c>
      <c r="B391" s="14">
        <v>1</v>
      </c>
      <c r="C391" s="14">
        <v>1</v>
      </c>
    </row>
    <row r="392" spans="1:3" x14ac:dyDescent="0.2">
      <c r="A392" s="17" t="s">
        <v>1156</v>
      </c>
      <c r="B392" s="14">
        <v>1</v>
      </c>
      <c r="C392" s="14">
        <v>1</v>
      </c>
    </row>
    <row r="393" spans="1:3" x14ac:dyDescent="0.2">
      <c r="A393" s="18" t="s">
        <v>8</v>
      </c>
      <c r="B393" s="14">
        <v>1</v>
      </c>
      <c r="C393" s="14">
        <v>1</v>
      </c>
    </row>
    <row r="394" spans="1:3" x14ac:dyDescent="0.2">
      <c r="A394" s="17" t="s">
        <v>950</v>
      </c>
      <c r="B394" s="14">
        <v>1</v>
      </c>
      <c r="C394" s="14">
        <v>1</v>
      </c>
    </row>
    <row r="395" spans="1:3" x14ac:dyDescent="0.2">
      <c r="A395" s="18" t="s">
        <v>8</v>
      </c>
      <c r="B395" s="14">
        <v>1</v>
      </c>
      <c r="C395" s="14">
        <v>1</v>
      </c>
    </row>
    <row r="396" spans="1:3" x14ac:dyDescent="0.2">
      <c r="A396" s="17" t="s">
        <v>1157</v>
      </c>
      <c r="B396" s="14">
        <v>1</v>
      </c>
      <c r="C396" s="14">
        <v>1</v>
      </c>
    </row>
    <row r="397" spans="1:3" x14ac:dyDescent="0.2">
      <c r="A397" s="18" t="s">
        <v>8</v>
      </c>
      <c r="B397" s="14">
        <v>1</v>
      </c>
      <c r="C397" s="14">
        <v>1</v>
      </c>
    </row>
    <row r="398" spans="1:3" x14ac:dyDescent="0.2">
      <c r="A398" s="17" t="s">
        <v>1158</v>
      </c>
      <c r="B398" s="14">
        <v>1</v>
      </c>
      <c r="C398" s="14">
        <v>1</v>
      </c>
    </row>
    <row r="399" spans="1:3" x14ac:dyDescent="0.2">
      <c r="A399" s="18" t="s">
        <v>8</v>
      </c>
      <c r="B399" s="14">
        <v>1</v>
      </c>
      <c r="C399" s="14">
        <v>1</v>
      </c>
    </row>
    <row r="400" spans="1:3" x14ac:dyDescent="0.2">
      <c r="A400" s="17" t="s">
        <v>951</v>
      </c>
      <c r="B400" s="14">
        <v>1</v>
      </c>
      <c r="C400" s="14">
        <v>1</v>
      </c>
    </row>
    <row r="401" spans="1:3" x14ac:dyDescent="0.2">
      <c r="A401" s="18" t="s">
        <v>8</v>
      </c>
      <c r="B401" s="14">
        <v>1</v>
      </c>
      <c r="C401" s="14">
        <v>1</v>
      </c>
    </row>
    <row r="402" spans="1:3" x14ac:dyDescent="0.2">
      <c r="A402" s="17" t="s">
        <v>1159</v>
      </c>
      <c r="B402" s="14">
        <v>1</v>
      </c>
      <c r="C402" s="14">
        <v>1</v>
      </c>
    </row>
    <row r="403" spans="1:3" x14ac:dyDescent="0.2">
      <c r="A403" s="18" t="s">
        <v>8</v>
      </c>
      <c r="B403" s="14">
        <v>1</v>
      </c>
      <c r="C403" s="14">
        <v>1</v>
      </c>
    </row>
    <row r="404" spans="1:3" x14ac:dyDescent="0.2">
      <c r="A404" s="17" t="s">
        <v>1160</v>
      </c>
      <c r="B404" s="14">
        <v>1</v>
      </c>
      <c r="C404" s="14">
        <v>1</v>
      </c>
    </row>
    <row r="405" spans="1:3" x14ac:dyDescent="0.2">
      <c r="A405" s="18" t="s">
        <v>8</v>
      </c>
      <c r="B405" s="14">
        <v>1</v>
      </c>
      <c r="C405" s="14">
        <v>1</v>
      </c>
    </row>
    <row r="406" spans="1:3" x14ac:dyDescent="0.2">
      <c r="A406" s="17" t="s">
        <v>33</v>
      </c>
      <c r="B406" s="14">
        <v>1</v>
      </c>
      <c r="C406" s="14">
        <v>1</v>
      </c>
    </row>
    <row r="407" spans="1:3" x14ac:dyDescent="0.2">
      <c r="A407" s="18" t="s">
        <v>8</v>
      </c>
      <c r="B407" s="14">
        <v>1</v>
      </c>
      <c r="C407" s="14">
        <v>1</v>
      </c>
    </row>
    <row r="408" spans="1:3" x14ac:dyDescent="0.2">
      <c r="A408" s="17" t="s">
        <v>940</v>
      </c>
      <c r="B408" s="14">
        <v>1</v>
      </c>
      <c r="C408" s="14">
        <v>1</v>
      </c>
    </row>
    <row r="409" spans="1:3" x14ac:dyDescent="0.2">
      <c r="A409" s="18" t="s">
        <v>8</v>
      </c>
      <c r="B409" s="14">
        <v>1</v>
      </c>
      <c r="C409" s="14">
        <v>1</v>
      </c>
    </row>
    <row r="410" spans="1:3" x14ac:dyDescent="0.2">
      <c r="A410" s="17" t="s">
        <v>34</v>
      </c>
      <c r="B410" s="14">
        <v>1</v>
      </c>
      <c r="C410" s="14">
        <v>1</v>
      </c>
    </row>
    <row r="411" spans="1:3" x14ac:dyDescent="0.2">
      <c r="A411" s="18" t="s">
        <v>8</v>
      </c>
      <c r="B411" s="14">
        <v>1</v>
      </c>
      <c r="C411" s="14">
        <v>1</v>
      </c>
    </row>
    <row r="412" spans="1:3" x14ac:dyDescent="0.2">
      <c r="A412" s="17" t="s">
        <v>1000</v>
      </c>
      <c r="B412" s="14">
        <v>1</v>
      </c>
      <c r="C412" s="14">
        <v>1</v>
      </c>
    </row>
    <row r="413" spans="1:3" x14ac:dyDescent="0.2">
      <c r="A413" s="18" t="s">
        <v>8</v>
      </c>
      <c r="B413" s="14">
        <v>1</v>
      </c>
      <c r="C413" s="14">
        <v>1</v>
      </c>
    </row>
    <row r="414" spans="1:3" x14ac:dyDescent="0.2">
      <c r="A414" s="17" t="s">
        <v>1001</v>
      </c>
      <c r="B414" s="14">
        <v>1</v>
      </c>
      <c r="C414" s="14">
        <v>1</v>
      </c>
    </row>
    <row r="415" spans="1:3" x14ac:dyDescent="0.2">
      <c r="A415" s="18" t="s">
        <v>8</v>
      </c>
      <c r="B415" s="14">
        <v>1</v>
      </c>
      <c r="C415" s="14">
        <v>1</v>
      </c>
    </row>
    <row r="416" spans="1:3" x14ac:dyDescent="0.2">
      <c r="A416" s="17" t="s">
        <v>1002</v>
      </c>
      <c r="B416" s="14">
        <v>1</v>
      </c>
      <c r="C416" s="14">
        <v>1</v>
      </c>
    </row>
    <row r="417" spans="1:3" x14ac:dyDescent="0.2">
      <c r="A417" s="18" t="s">
        <v>8</v>
      </c>
      <c r="B417" s="14">
        <v>1</v>
      </c>
      <c r="C417" s="14">
        <v>1</v>
      </c>
    </row>
    <row r="418" spans="1:3" x14ac:dyDescent="0.2">
      <c r="A418" s="17" t="s">
        <v>1003</v>
      </c>
      <c r="B418" s="14">
        <v>1</v>
      </c>
      <c r="C418" s="14">
        <v>1</v>
      </c>
    </row>
    <row r="419" spans="1:3" x14ac:dyDescent="0.2">
      <c r="A419" s="18" t="s">
        <v>8</v>
      </c>
      <c r="B419" s="14">
        <v>1</v>
      </c>
      <c r="C419" s="14">
        <v>1</v>
      </c>
    </row>
    <row r="420" spans="1:3" x14ac:dyDescent="0.2">
      <c r="A420" s="17" t="s">
        <v>1004</v>
      </c>
      <c r="B420" s="14">
        <v>1</v>
      </c>
      <c r="C420" s="14">
        <v>1</v>
      </c>
    </row>
    <row r="421" spans="1:3" x14ac:dyDescent="0.2">
      <c r="A421" s="18" t="s">
        <v>8</v>
      </c>
      <c r="B421" s="14">
        <v>1</v>
      </c>
      <c r="C421" s="14">
        <v>1</v>
      </c>
    </row>
    <row r="422" spans="1:3" x14ac:dyDescent="0.2">
      <c r="A422" s="17" t="s">
        <v>1005</v>
      </c>
      <c r="B422" s="14">
        <v>1</v>
      </c>
      <c r="C422" s="14">
        <v>1</v>
      </c>
    </row>
    <row r="423" spans="1:3" x14ac:dyDescent="0.2">
      <c r="A423" s="18" t="s">
        <v>8</v>
      </c>
      <c r="B423" s="14">
        <v>1</v>
      </c>
      <c r="C423" s="14">
        <v>1</v>
      </c>
    </row>
    <row r="424" spans="1:3" x14ac:dyDescent="0.2">
      <c r="A424" s="16" t="s">
        <v>1186</v>
      </c>
      <c r="B424" s="14">
        <v>1</v>
      </c>
      <c r="C424" s="14">
        <v>1</v>
      </c>
    </row>
    <row r="425" spans="1:3" x14ac:dyDescent="0.2">
      <c r="A425" s="17" t="s">
        <v>35</v>
      </c>
      <c r="B425" s="14">
        <v>1</v>
      </c>
      <c r="C425" s="14">
        <v>1</v>
      </c>
    </row>
    <row r="426" spans="1:3" x14ac:dyDescent="0.2">
      <c r="A426" s="18" t="s">
        <v>8</v>
      </c>
      <c r="B426" s="14">
        <v>1</v>
      </c>
      <c r="C426" s="14">
        <v>1</v>
      </c>
    </row>
    <row r="427" spans="1:3" x14ac:dyDescent="0.2">
      <c r="A427" s="16" t="s">
        <v>27</v>
      </c>
      <c r="B427" s="14">
        <v>6</v>
      </c>
      <c r="C427" s="14">
        <v>6</v>
      </c>
    </row>
    <row r="428" spans="1:3" x14ac:dyDescent="0.2">
      <c r="A428" s="17" t="s">
        <v>32</v>
      </c>
      <c r="B428" s="14">
        <v>1</v>
      </c>
      <c r="C428" s="14">
        <v>1</v>
      </c>
    </row>
    <row r="429" spans="1:3" x14ac:dyDescent="0.2">
      <c r="A429" s="18" t="s">
        <v>9</v>
      </c>
      <c r="B429" s="14">
        <v>1</v>
      </c>
      <c r="C429" s="14">
        <v>1</v>
      </c>
    </row>
    <row r="430" spans="1:3" x14ac:dyDescent="0.2">
      <c r="A430" s="17" t="s">
        <v>937</v>
      </c>
      <c r="B430" s="14">
        <v>1</v>
      </c>
      <c r="C430" s="14">
        <v>1</v>
      </c>
    </row>
    <row r="431" spans="1:3" x14ac:dyDescent="0.2">
      <c r="A431" s="18" t="s">
        <v>9</v>
      </c>
      <c r="B431" s="14">
        <v>1</v>
      </c>
      <c r="C431" s="14">
        <v>1</v>
      </c>
    </row>
    <row r="432" spans="1:3" x14ac:dyDescent="0.2">
      <c r="A432" s="17" t="s">
        <v>938</v>
      </c>
      <c r="B432" s="14">
        <v>1</v>
      </c>
      <c r="C432" s="14">
        <v>1</v>
      </c>
    </row>
    <row r="433" spans="1:3" x14ac:dyDescent="0.2">
      <c r="A433" s="18" t="s">
        <v>9</v>
      </c>
      <c r="B433" s="14">
        <v>1</v>
      </c>
      <c r="C433" s="14">
        <v>1</v>
      </c>
    </row>
    <row r="434" spans="1:3" x14ac:dyDescent="0.2">
      <c r="A434" s="17" t="s">
        <v>33</v>
      </c>
      <c r="B434" s="14">
        <v>1</v>
      </c>
      <c r="C434" s="14">
        <v>1</v>
      </c>
    </row>
    <row r="435" spans="1:3" x14ac:dyDescent="0.2">
      <c r="A435" s="18" t="s">
        <v>9</v>
      </c>
      <c r="B435" s="14">
        <v>1</v>
      </c>
      <c r="C435" s="14">
        <v>1</v>
      </c>
    </row>
    <row r="436" spans="1:3" x14ac:dyDescent="0.2">
      <c r="A436" s="17" t="s">
        <v>940</v>
      </c>
      <c r="B436" s="14">
        <v>1</v>
      </c>
      <c r="C436" s="14">
        <v>1</v>
      </c>
    </row>
    <row r="437" spans="1:3" x14ac:dyDescent="0.2">
      <c r="A437" s="18" t="s">
        <v>9</v>
      </c>
      <c r="B437" s="14">
        <v>1</v>
      </c>
      <c r="C437" s="14">
        <v>1</v>
      </c>
    </row>
    <row r="438" spans="1:3" x14ac:dyDescent="0.2">
      <c r="A438" s="17" t="s">
        <v>941</v>
      </c>
      <c r="B438" s="14">
        <v>1</v>
      </c>
      <c r="C438" s="14">
        <v>1</v>
      </c>
    </row>
    <row r="439" spans="1:3" x14ac:dyDescent="0.2">
      <c r="A439" s="18" t="s">
        <v>9</v>
      </c>
      <c r="B439" s="14">
        <v>1</v>
      </c>
      <c r="C439" s="14">
        <v>1</v>
      </c>
    </row>
    <row r="440" spans="1:3" x14ac:dyDescent="0.2">
      <c r="A440" s="16" t="s">
        <v>28</v>
      </c>
      <c r="B440" s="14">
        <v>11</v>
      </c>
      <c r="C440" s="14">
        <v>11</v>
      </c>
    </row>
    <row r="441" spans="1:3" x14ac:dyDescent="0.2">
      <c r="A441" s="17" t="s">
        <v>32</v>
      </c>
      <c r="B441" s="14">
        <v>1</v>
      </c>
      <c r="C441" s="14">
        <v>1</v>
      </c>
    </row>
    <row r="442" spans="1:3" x14ac:dyDescent="0.2">
      <c r="A442" s="18" t="s">
        <v>30</v>
      </c>
      <c r="B442" s="14">
        <v>1</v>
      </c>
      <c r="C442" s="14">
        <v>1</v>
      </c>
    </row>
    <row r="443" spans="1:3" x14ac:dyDescent="0.2">
      <c r="A443" s="17" t="s">
        <v>937</v>
      </c>
      <c r="B443" s="14">
        <v>1</v>
      </c>
      <c r="C443" s="14">
        <v>1</v>
      </c>
    </row>
    <row r="444" spans="1:3" x14ac:dyDescent="0.2">
      <c r="A444" s="18" t="s">
        <v>30</v>
      </c>
      <c r="B444" s="14">
        <v>1</v>
      </c>
      <c r="C444" s="14">
        <v>1</v>
      </c>
    </row>
    <row r="445" spans="1:3" x14ac:dyDescent="0.2">
      <c r="A445" s="17" t="s">
        <v>938</v>
      </c>
      <c r="B445" s="14">
        <v>1</v>
      </c>
      <c r="C445" s="14">
        <v>1</v>
      </c>
    </row>
    <row r="446" spans="1:3" x14ac:dyDescent="0.2">
      <c r="A446" s="18" t="s">
        <v>30</v>
      </c>
      <c r="B446" s="14">
        <v>1</v>
      </c>
      <c r="C446" s="14">
        <v>1</v>
      </c>
    </row>
    <row r="447" spans="1:3" x14ac:dyDescent="0.2">
      <c r="A447" s="17" t="s">
        <v>964</v>
      </c>
      <c r="B447" s="14">
        <v>1</v>
      </c>
      <c r="C447" s="14">
        <v>1</v>
      </c>
    </row>
    <row r="448" spans="1:3" x14ac:dyDescent="0.2">
      <c r="A448" s="18" t="s">
        <v>30</v>
      </c>
      <c r="B448" s="14">
        <v>1</v>
      </c>
      <c r="C448" s="14">
        <v>1</v>
      </c>
    </row>
    <row r="449" spans="1:3" x14ac:dyDescent="0.2">
      <c r="A449" s="17" t="s">
        <v>965</v>
      </c>
      <c r="B449" s="14">
        <v>1</v>
      </c>
      <c r="C449" s="14">
        <v>1</v>
      </c>
    </row>
    <row r="450" spans="1:3" x14ac:dyDescent="0.2">
      <c r="A450" s="18" t="s">
        <v>30</v>
      </c>
      <c r="B450" s="14">
        <v>1</v>
      </c>
      <c r="C450" s="14">
        <v>1</v>
      </c>
    </row>
    <row r="451" spans="1:3" x14ac:dyDescent="0.2">
      <c r="A451" s="17" t="s">
        <v>966</v>
      </c>
      <c r="B451" s="14">
        <v>1</v>
      </c>
      <c r="C451" s="14">
        <v>1</v>
      </c>
    </row>
    <row r="452" spans="1:3" x14ac:dyDescent="0.2">
      <c r="A452" s="18" t="s">
        <v>30</v>
      </c>
      <c r="B452" s="14">
        <v>1</v>
      </c>
      <c r="C452" s="14">
        <v>1</v>
      </c>
    </row>
    <row r="453" spans="1:3" x14ac:dyDescent="0.2">
      <c r="A453" s="17" t="s">
        <v>967</v>
      </c>
      <c r="B453" s="14">
        <v>1</v>
      </c>
      <c r="C453" s="14">
        <v>1</v>
      </c>
    </row>
    <row r="454" spans="1:3" x14ac:dyDescent="0.2">
      <c r="A454" s="18" t="s">
        <v>30</v>
      </c>
      <c r="B454" s="14">
        <v>1</v>
      </c>
      <c r="C454" s="14">
        <v>1</v>
      </c>
    </row>
    <row r="455" spans="1:3" x14ac:dyDescent="0.2">
      <c r="A455" s="17" t="s">
        <v>968</v>
      </c>
      <c r="B455" s="14">
        <v>1</v>
      </c>
      <c r="C455" s="14">
        <v>1</v>
      </c>
    </row>
    <row r="456" spans="1:3" x14ac:dyDescent="0.2">
      <c r="A456" s="18" t="s">
        <v>30</v>
      </c>
      <c r="B456" s="14">
        <v>1</v>
      </c>
      <c r="C456" s="14">
        <v>1</v>
      </c>
    </row>
    <row r="457" spans="1:3" x14ac:dyDescent="0.2">
      <c r="A457" s="17" t="s">
        <v>969</v>
      </c>
      <c r="B457" s="14">
        <v>1</v>
      </c>
      <c r="C457" s="14">
        <v>1</v>
      </c>
    </row>
    <row r="458" spans="1:3" x14ac:dyDescent="0.2">
      <c r="A458" s="18" t="s">
        <v>30</v>
      </c>
      <c r="B458" s="14">
        <v>1</v>
      </c>
      <c r="C458" s="14">
        <v>1</v>
      </c>
    </row>
    <row r="459" spans="1:3" x14ac:dyDescent="0.2">
      <c r="A459" s="17" t="s">
        <v>33</v>
      </c>
      <c r="B459" s="14">
        <v>1</v>
      </c>
      <c r="C459" s="14">
        <v>1</v>
      </c>
    </row>
    <row r="460" spans="1:3" x14ac:dyDescent="0.2">
      <c r="A460" s="18" t="s">
        <v>30</v>
      </c>
      <c r="B460" s="14">
        <v>1</v>
      </c>
      <c r="C460" s="14">
        <v>1</v>
      </c>
    </row>
    <row r="461" spans="1:3" x14ac:dyDescent="0.2">
      <c r="A461" s="17" t="s">
        <v>34</v>
      </c>
      <c r="B461" s="14">
        <v>1</v>
      </c>
      <c r="C461" s="14">
        <v>1</v>
      </c>
    </row>
    <row r="462" spans="1:3" x14ac:dyDescent="0.2">
      <c r="A462" s="18" t="s">
        <v>30</v>
      </c>
      <c r="B462" s="14">
        <v>1</v>
      </c>
      <c r="C462" s="14">
        <v>1</v>
      </c>
    </row>
    <row r="463" spans="1:3" x14ac:dyDescent="0.2">
      <c r="A463" s="16" t="s">
        <v>29</v>
      </c>
      <c r="B463" s="14">
        <v>24</v>
      </c>
      <c r="C463" s="14">
        <v>24</v>
      </c>
    </row>
    <row r="464" spans="1:3" x14ac:dyDescent="0.2">
      <c r="A464" s="17" t="s">
        <v>32</v>
      </c>
      <c r="B464" s="14">
        <v>1</v>
      </c>
      <c r="C464" s="14">
        <v>1</v>
      </c>
    </row>
    <row r="465" spans="1:3" x14ac:dyDescent="0.2">
      <c r="A465" s="18" t="s">
        <v>17</v>
      </c>
      <c r="B465" s="14">
        <v>1</v>
      </c>
      <c r="C465" s="14">
        <v>1</v>
      </c>
    </row>
    <row r="466" spans="1:3" x14ac:dyDescent="0.2">
      <c r="A466" s="17" t="s">
        <v>937</v>
      </c>
      <c r="B466" s="14">
        <v>1</v>
      </c>
      <c r="C466" s="14">
        <v>1</v>
      </c>
    </row>
    <row r="467" spans="1:3" x14ac:dyDescent="0.2">
      <c r="A467" s="18" t="s">
        <v>17</v>
      </c>
      <c r="B467" s="14">
        <v>1</v>
      </c>
      <c r="C467" s="14">
        <v>1</v>
      </c>
    </row>
    <row r="468" spans="1:3" x14ac:dyDescent="0.2">
      <c r="A468" s="17" t="s">
        <v>938</v>
      </c>
      <c r="B468" s="14">
        <v>1</v>
      </c>
      <c r="C468" s="14">
        <v>1</v>
      </c>
    </row>
    <row r="469" spans="1:3" x14ac:dyDescent="0.2">
      <c r="A469" s="18" t="s">
        <v>17</v>
      </c>
      <c r="B469" s="14">
        <v>1</v>
      </c>
      <c r="C469" s="14">
        <v>1</v>
      </c>
    </row>
    <row r="470" spans="1:3" x14ac:dyDescent="0.2">
      <c r="A470" s="17" t="s">
        <v>33</v>
      </c>
      <c r="B470" s="14">
        <v>1</v>
      </c>
      <c r="C470" s="14">
        <v>1</v>
      </c>
    </row>
    <row r="471" spans="1:3" x14ac:dyDescent="0.2">
      <c r="A471" s="18" t="s">
        <v>17</v>
      </c>
      <c r="B471" s="14">
        <v>1</v>
      </c>
      <c r="C471" s="14">
        <v>1</v>
      </c>
    </row>
    <row r="472" spans="1:3" x14ac:dyDescent="0.2">
      <c r="A472" s="17" t="s">
        <v>940</v>
      </c>
      <c r="B472" s="14">
        <v>1</v>
      </c>
      <c r="C472" s="14">
        <v>1</v>
      </c>
    </row>
    <row r="473" spans="1:3" x14ac:dyDescent="0.2">
      <c r="A473" s="18" t="s">
        <v>17</v>
      </c>
      <c r="B473" s="14">
        <v>1</v>
      </c>
      <c r="C473" s="14">
        <v>1</v>
      </c>
    </row>
    <row r="474" spans="1:3" x14ac:dyDescent="0.2">
      <c r="A474" s="17" t="s">
        <v>941</v>
      </c>
      <c r="B474" s="14">
        <v>1</v>
      </c>
      <c r="C474" s="14">
        <v>1</v>
      </c>
    </row>
    <row r="475" spans="1:3" x14ac:dyDescent="0.2">
      <c r="A475" s="18" t="s">
        <v>17</v>
      </c>
      <c r="B475" s="14">
        <v>1</v>
      </c>
      <c r="C475" s="14">
        <v>1</v>
      </c>
    </row>
    <row r="476" spans="1:3" x14ac:dyDescent="0.2">
      <c r="A476" s="17" t="s">
        <v>999</v>
      </c>
      <c r="B476" s="14">
        <v>1</v>
      </c>
      <c r="C476" s="14">
        <v>1</v>
      </c>
    </row>
    <row r="477" spans="1:3" x14ac:dyDescent="0.2">
      <c r="A477" s="18" t="s">
        <v>17</v>
      </c>
      <c r="B477" s="14">
        <v>1</v>
      </c>
      <c r="C477" s="14">
        <v>1</v>
      </c>
    </row>
    <row r="478" spans="1:3" x14ac:dyDescent="0.2">
      <c r="A478" s="17" t="s">
        <v>1055</v>
      </c>
      <c r="B478" s="14">
        <v>1</v>
      </c>
      <c r="C478" s="14">
        <v>1</v>
      </c>
    </row>
    <row r="479" spans="1:3" x14ac:dyDescent="0.2">
      <c r="A479" s="18" t="s">
        <v>17</v>
      </c>
      <c r="B479" s="14">
        <v>1</v>
      </c>
      <c r="C479" s="14">
        <v>1</v>
      </c>
    </row>
    <row r="480" spans="1:3" x14ac:dyDescent="0.2">
      <c r="A480" s="17" t="s">
        <v>34</v>
      </c>
      <c r="B480" s="14">
        <v>1</v>
      </c>
      <c r="C480" s="14">
        <v>1</v>
      </c>
    </row>
    <row r="481" spans="1:3" x14ac:dyDescent="0.2">
      <c r="A481" s="18" t="s">
        <v>17</v>
      </c>
      <c r="B481" s="14">
        <v>1</v>
      </c>
      <c r="C481" s="14">
        <v>1</v>
      </c>
    </row>
    <row r="482" spans="1:3" x14ac:dyDescent="0.2">
      <c r="A482" s="17" t="s">
        <v>1000</v>
      </c>
      <c r="B482" s="14">
        <v>1</v>
      </c>
      <c r="C482" s="14">
        <v>1</v>
      </c>
    </row>
    <row r="483" spans="1:3" x14ac:dyDescent="0.2">
      <c r="A483" s="18" t="s">
        <v>17</v>
      </c>
      <c r="B483" s="14">
        <v>1</v>
      </c>
      <c r="C483" s="14">
        <v>1</v>
      </c>
    </row>
    <row r="484" spans="1:3" x14ac:dyDescent="0.2">
      <c r="A484" s="17" t="s">
        <v>35</v>
      </c>
      <c r="B484" s="14">
        <v>1</v>
      </c>
      <c r="C484" s="14">
        <v>1</v>
      </c>
    </row>
    <row r="485" spans="1:3" x14ac:dyDescent="0.2">
      <c r="A485" s="18" t="s">
        <v>17</v>
      </c>
      <c r="B485" s="14">
        <v>1</v>
      </c>
      <c r="C485" s="14">
        <v>1</v>
      </c>
    </row>
    <row r="486" spans="1:3" x14ac:dyDescent="0.2">
      <c r="A486" s="17" t="s">
        <v>1007</v>
      </c>
      <c r="B486" s="14">
        <v>1</v>
      </c>
      <c r="C486" s="14">
        <v>1</v>
      </c>
    </row>
    <row r="487" spans="1:3" x14ac:dyDescent="0.2">
      <c r="A487" s="18" t="s">
        <v>17</v>
      </c>
      <c r="B487" s="14">
        <v>1</v>
      </c>
      <c r="C487" s="14">
        <v>1</v>
      </c>
    </row>
    <row r="488" spans="1:3" x14ac:dyDescent="0.2">
      <c r="A488" s="17" t="s">
        <v>1011</v>
      </c>
      <c r="B488" s="14">
        <v>1</v>
      </c>
      <c r="C488" s="14">
        <v>1</v>
      </c>
    </row>
    <row r="489" spans="1:3" x14ac:dyDescent="0.2">
      <c r="A489" s="18" t="s">
        <v>17</v>
      </c>
      <c r="B489" s="14">
        <v>1</v>
      </c>
      <c r="C489" s="14">
        <v>1</v>
      </c>
    </row>
    <row r="490" spans="1:3" x14ac:dyDescent="0.2">
      <c r="A490" s="17" t="s">
        <v>1012</v>
      </c>
      <c r="B490" s="14">
        <v>1</v>
      </c>
      <c r="C490" s="14">
        <v>1</v>
      </c>
    </row>
    <row r="491" spans="1:3" x14ac:dyDescent="0.2">
      <c r="A491" s="18" t="s">
        <v>17</v>
      </c>
      <c r="B491" s="14">
        <v>1</v>
      </c>
      <c r="C491" s="14">
        <v>1</v>
      </c>
    </row>
    <row r="492" spans="1:3" x14ac:dyDescent="0.2">
      <c r="A492" s="17" t="s">
        <v>41</v>
      </c>
      <c r="B492" s="14">
        <v>1</v>
      </c>
      <c r="C492" s="14">
        <v>1</v>
      </c>
    </row>
    <row r="493" spans="1:3" x14ac:dyDescent="0.2">
      <c r="A493" s="18" t="s">
        <v>17</v>
      </c>
      <c r="B493" s="14">
        <v>1</v>
      </c>
      <c r="C493" s="14">
        <v>1</v>
      </c>
    </row>
    <row r="494" spans="1:3" x14ac:dyDescent="0.2">
      <c r="A494" s="17" t="s">
        <v>1014</v>
      </c>
      <c r="B494" s="14">
        <v>1</v>
      </c>
      <c r="C494" s="14">
        <v>1</v>
      </c>
    </row>
    <row r="495" spans="1:3" x14ac:dyDescent="0.2">
      <c r="A495" s="18" t="s">
        <v>17</v>
      </c>
      <c r="B495" s="14">
        <v>1</v>
      </c>
      <c r="C495" s="14">
        <v>1</v>
      </c>
    </row>
    <row r="496" spans="1:3" x14ac:dyDescent="0.2">
      <c r="A496" s="17" t="s">
        <v>1015</v>
      </c>
      <c r="B496" s="14">
        <v>1</v>
      </c>
      <c r="C496" s="14">
        <v>1</v>
      </c>
    </row>
    <row r="497" spans="1:3" x14ac:dyDescent="0.2">
      <c r="A497" s="18" t="s">
        <v>17</v>
      </c>
      <c r="B497" s="14">
        <v>1</v>
      </c>
      <c r="C497" s="14">
        <v>1</v>
      </c>
    </row>
    <row r="498" spans="1:3" x14ac:dyDescent="0.2">
      <c r="A498" s="17" t="s">
        <v>1016</v>
      </c>
      <c r="B498" s="14">
        <v>1</v>
      </c>
      <c r="C498" s="14">
        <v>1</v>
      </c>
    </row>
    <row r="499" spans="1:3" x14ac:dyDescent="0.2">
      <c r="A499" s="18" t="s">
        <v>17</v>
      </c>
      <c r="B499" s="14">
        <v>1</v>
      </c>
      <c r="C499" s="14">
        <v>1</v>
      </c>
    </row>
    <row r="500" spans="1:3" x14ac:dyDescent="0.2">
      <c r="A500" s="17" t="s">
        <v>1017</v>
      </c>
      <c r="B500" s="14">
        <v>1</v>
      </c>
      <c r="C500" s="14">
        <v>1</v>
      </c>
    </row>
    <row r="501" spans="1:3" x14ac:dyDescent="0.2">
      <c r="A501" s="18" t="s">
        <v>17</v>
      </c>
      <c r="B501" s="14">
        <v>1</v>
      </c>
      <c r="C501" s="14">
        <v>1</v>
      </c>
    </row>
    <row r="502" spans="1:3" x14ac:dyDescent="0.2">
      <c r="A502" s="17" t="s">
        <v>42</v>
      </c>
      <c r="B502" s="14">
        <v>1</v>
      </c>
      <c r="C502" s="14">
        <v>1</v>
      </c>
    </row>
    <row r="503" spans="1:3" x14ac:dyDescent="0.2">
      <c r="A503" s="18" t="s">
        <v>17</v>
      </c>
      <c r="B503" s="14">
        <v>1</v>
      </c>
      <c r="C503" s="14">
        <v>1</v>
      </c>
    </row>
    <row r="504" spans="1:3" x14ac:dyDescent="0.2">
      <c r="A504" s="17" t="s">
        <v>1199</v>
      </c>
      <c r="B504" s="14">
        <v>1</v>
      </c>
      <c r="C504" s="14">
        <v>1</v>
      </c>
    </row>
    <row r="505" spans="1:3" x14ac:dyDescent="0.2">
      <c r="A505" s="18" t="s">
        <v>17</v>
      </c>
      <c r="B505" s="14">
        <v>1</v>
      </c>
      <c r="C505" s="14">
        <v>1</v>
      </c>
    </row>
    <row r="506" spans="1:3" x14ac:dyDescent="0.2">
      <c r="A506" s="17" t="s">
        <v>1200</v>
      </c>
      <c r="B506" s="14">
        <v>1</v>
      </c>
      <c r="C506" s="14">
        <v>1</v>
      </c>
    </row>
    <row r="507" spans="1:3" x14ac:dyDescent="0.2">
      <c r="A507" s="18" t="s">
        <v>17</v>
      </c>
      <c r="B507" s="14">
        <v>1</v>
      </c>
      <c r="C507" s="14">
        <v>1</v>
      </c>
    </row>
    <row r="508" spans="1:3" x14ac:dyDescent="0.2">
      <c r="A508" s="17" t="s">
        <v>1201</v>
      </c>
      <c r="B508" s="14">
        <v>1</v>
      </c>
      <c r="C508" s="14">
        <v>1</v>
      </c>
    </row>
    <row r="509" spans="1:3" x14ac:dyDescent="0.2">
      <c r="A509" s="18" t="s">
        <v>17</v>
      </c>
      <c r="B509" s="14">
        <v>1</v>
      </c>
      <c r="C509" s="14">
        <v>1</v>
      </c>
    </row>
    <row r="510" spans="1:3" x14ac:dyDescent="0.2">
      <c r="A510" s="17" t="s">
        <v>1202</v>
      </c>
      <c r="B510" s="14">
        <v>1</v>
      </c>
      <c r="C510" s="14">
        <v>1</v>
      </c>
    </row>
    <row r="511" spans="1:3" x14ac:dyDescent="0.2">
      <c r="A511" s="18" t="s">
        <v>17</v>
      </c>
      <c r="B511" s="14">
        <v>1</v>
      </c>
      <c r="C511" s="14">
        <v>1</v>
      </c>
    </row>
    <row r="512" spans="1:3" x14ac:dyDescent="0.2">
      <c r="A512" s="16" t="s">
        <v>793</v>
      </c>
      <c r="B512" s="14">
        <v>241</v>
      </c>
      <c r="C512" s="14">
        <v>241</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54E28-25A5-C64F-9858-1F44750479E4}">
  <dimension ref="B2:Z48"/>
  <sheetViews>
    <sheetView topLeftCell="A64" zoomScale="60" zoomScaleNormal="60" workbookViewId="0">
      <selection activeCell="E3" sqref="E3"/>
    </sheetView>
  </sheetViews>
  <sheetFormatPr baseColWidth="10" defaultColWidth="11" defaultRowHeight="16" outlineLevelCol="1" x14ac:dyDescent="0.2"/>
  <cols>
    <col min="2" max="2" width="21.1640625" customWidth="1"/>
    <col min="3" max="3" width="44.83203125" customWidth="1"/>
    <col min="4" max="4" width="184.6640625" customWidth="1"/>
    <col min="5" max="5" width="24.5" customWidth="1"/>
    <col min="6" max="6" width="24.83203125" customWidth="1"/>
    <col min="7" max="7" width="25.83203125" customWidth="1"/>
    <col min="9" max="11" width="0" hidden="1" customWidth="1" outlineLevel="1"/>
    <col min="12" max="12" width="19.6640625" hidden="1" customWidth="1" outlineLevel="1"/>
    <col min="13" max="13" width="19" hidden="1" customWidth="1" outlineLevel="1"/>
    <col min="14" max="14" width="19.83203125" hidden="1" customWidth="1" outlineLevel="1"/>
    <col min="15" max="15" width="21.83203125" hidden="1" customWidth="1" outlineLevel="1"/>
    <col min="16" max="16" width="23.5" hidden="1" customWidth="1" outlineLevel="1"/>
    <col min="17" max="17" width="22.6640625" hidden="1" customWidth="1" outlineLevel="1"/>
    <col min="18" max="20" width="0" hidden="1" customWidth="1" outlineLevel="1"/>
    <col min="21" max="21" width="11" collapsed="1"/>
    <col min="22" max="22" width="22.1640625" customWidth="1"/>
    <col min="23" max="23" width="33.1640625" customWidth="1"/>
    <col min="24" max="24" width="22.6640625" customWidth="1"/>
    <col min="25" max="25" width="22.5" customWidth="1"/>
    <col min="26" max="26" width="24.6640625" customWidth="1"/>
    <col min="27" max="27" width="23.5" customWidth="1"/>
  </cols>
  <sheetData>
    <row r="2" spans="2:26" x14ac:dyDescent="0.2">
      <c r="B2" s="167" t="s">
        <v>1274</v>
      </c>
      <c r="C2" s="167"/>
    </row>
    <row r="3" spans="2:26" x14ac:dyDescent="0.2">
      <c r="B3" s="168" t="s">
        <v>1275</v>
      </c>
      <c r="C3" s="168"/>
    </row>
    <row r="5" spans="2:26" ht="21" x14ac:dyDescent="0.2">
      <c r="B5" s="78" t="s">
        <v>1298</v>
      </c>
      <c r="C5" s="79" t="s">
        <v>934</v>
      </c>
      <c r="D5" s="112" t="s">
        <v>31</v>
      </c>
      <c r="E5" s="112" t="s">
        <v>1267</v>
      </c>
      <c r="F5" s="112" t="s">
        <v>1268</v>
      </c>
      <c r="G5" s="112" t="s">
        <v>1489</v>
      </c>
      <c r="L5" s="108" t="s">
        <v>1298</v>
      </c>
      <c r="M5" s="23" t="s">
        <v>1277</v>
      </c>
      <c r="N5" s="23" t="s">
        <v>1278</v>
      </c>
      <c r="O5" s="23" t="s">
        <v>1279</v>
      </c>
      <c r="P5" s="23" t="s">
        <v>1280</v>
      </c>
      <c r="Q5" s="107" t="s">
        <v>1281</v>
      </c>
      <c r="V5" s="108" t="s">
        <v>1298</v>
      </c>
      <c r="W5" s="23" t="s">
        <v>1276</v>
      </c>
      <c r="Y5" s="109" t="s">
        <v>1298</v>
      </c>
      <c r="Z5" s="109" t="s">
        <v>1276</v>
      </c>
    </row>
    <row r="6" spans="2:26" ht="323" x14ac:dyDescent="0.2">
      <c r="B6" s="72" t="s">
        <v>1286</v>
      </c>
      <c r="C6" s="72" t="s">
        <v>32</v>
      </c>
      <c r="D6" s="113" t="s">
        <v>1302</v>
      </c>
      <c r="E6" s="116"/>
      <c r="F6" s="116"/>
      <c r="G6" s="116"/>
      <c r="L6" s="64">
        <v>2</v>
      </c>
      <c r="M6" s="111">
        <f>COUNTIF(CIP.2.Partial,"x")</f>
        <v>0</v>
      </c>
      <c r="N6" s="111">
        <f>COUNTIF(CIP.2.Full,"x")</f>
        <v>0</v>
      </c>
      <c r="O6" s="111">
        <f>COUNTA(CIP.2.Partial)+COUNTBLANK(CIP.2.Partial)</f>
        <v>2</v>
      </c>
      <c r="P6" s="63">
        <f t="shared" ref="P6:P17" si="0">M6/O6</f>
        <v>0</v>
      </c>
      <c r="Q6" s="117">
        <f t="shared" ref="Q6:Q17" si="1">N6/O6</f>
        <v>0</v>
      </c>
      <c r="V6" s="119" t="s">
        <v>1286</v>
      </c>
      <c r="W6" s="111" t="str">
        <f>IF(OR(P6 &gt; 0, AND(Q6 &gt; 0, Q6 &lt; 1)), "Partially Implemented", IF(Q6 = 1, "Fully Implemented", "Not Implemented"))</f>
        <v>Not Implemented</v>
      </c>
      <c r="Y6" s="119" t="s">
        <v>1490</v>
      </c>
      <c r="Z6" s="111" t="str">
        <f>IF(OR(COUNTIF(W6:W17, "Partially Implemented") &gt; 0, AND(COUNTIF(W6:W17, "Fully Implemented") &gt; 0, COUNTIF(W6:W17, "Fully Implemented") &lt; 12)), "Partially Implemented", IF(COUNTIF(W6:W17, "Fully Implemented") = 12, "Fully Implemented", "Not Implemented"))</f>
        <v>Not Implemented</v>
      </c>
    </row>
    <row r="7" spans="2:26" ht="222.75" customHeight="1" x14ac:dyDescent="0.2">
      <c r="B7" s="72" t="s">
        <v>1286</v>
      </c>
      <c r="C7" s="72" t="s">
        <v>33</v>
      </c>
      <c r="D7" s="113" t="s">
        <v>1303</v>
      </c>
      <c r="E7" s="113"/>
      <c r="F7" s="113"/>
      <c r="G7" s="113"/>
      <c r="L7" s="65">
        <v>3</v>
      </c>
      <c r="M7" s="111">
        <f>COUNTIF(CIP.3.Partial,"x")</f>
        <v>0</v>
      </c>
      <c r="N7" s="111">
        <f>COUNTIF(CIP.3.Full,"x")</f>
        <v>0</v>
      </c>
      <c r="O7" s="111">
        <f>COUNTA(CIP.3.Partial)+COUNTBLANK(CIP.3.Partial)</f>
        <v>4</v>
      </c>
      <c r="P7" s="63">
        <f t="shared" si="0"/>
        <v>0</v>
      </c>
      <c r="Q7" s="117">
        <f t="shared" si="1"/>
        <v>0</v>
      </c>
      <c r="V7" s="119" t="s">
        <v>1287</v>
      </c>
      <c r="W7" s="111" t="str">
        <f>IF(OR(P7 &gt; 0, AND(Q7 &gt; 0, Q7 &lt; 1)), "Partially Implemented", IF(Q7 = 1, "Fully Implemented", "Not Implemented"))</f>
        <v>Not Implemented</v>
      </c>
    </row>
    <row r="8" spans="2:26" ht="356" x14ac:dyDescent="0.2">
      <c r="B8" s="72" t="s">
        <v>1287</v>
      </c>
      <c r="C8" s="72" t="s">
        <v>32</v>
      </c>
      <c r="D8" s="113" t="s">
        <v>1304</v>
      </c>
      <c r="E8" s="113"/>
      <c r="F8" s="113"/>
      <c r="G8" s="113"/>
      <c r="L8" s="65">
        <v>4</v>
      </c>
      <c r="M8" s="111">
        <f>COUNTIF(CIP.4.Partial,"x")</f>
        <v>0</v>
      </c>
      <c r="N8" s="111">
        <f>COUNTIF(CIP.4.Full,"x")</f>
        <v>0</v>
      </c>
      <c r="O8" s="111">
        <f>COUNTA(CIP.4.Partial)+COUNTBLANK(CIP.4.Partial)</f>
        <v>5</v>
      </c>
      <c r="P8" s="63">
        <f t="shared" si="0"/>
        <v>0</v>
      </c>
      <c r="Q8" s="117">
        <f t="shared" si="1"/>
        <v>0</v>
      </c>
      <c r="V8" s="119" t="s">
        <v>1288</v>
      </c>
      <c r="W8" s="111" t="str">
        <f t="shared" ref="W8:W16" si="2">IF(OR(P8 &gt; 0, AND(Q8 &gt; 0, Q8 &lt; 1)), "Partially Implemented", IF(Q8 = 1, "Fully Implemented", "Not Implemented"))</f>
        <v>Not Implemented</v>
      </c>
    </row>
    <row r="9" spans="2:26" ht="68" x14ac:dyDescent="0.2">
      <c r="B9" s="72" t="s">
        <v>1287</v>
      </c>
      <c r="C9" s="72" t="s">
        <v>33</v>
      </c>
      <c r="D9" s="113" t="s">
        <v>1394</v>
      </c>
      <c r="E9" s="113"/>
      <c r="F9" s="113"/>
      <c r="G9" s="113"/>
      <c r="L9" s="65">
        <v>5</v>
      </c>
      <c r="M9" s="111">
        <f>COUNTIF(CIP.5.Partial,"x")</f>
        <v>0</v>
      </c>
      <c r="N9" s="111">
        <f>COUNTIF(CIP.5.Full,"x")</f>
        <v>0</v>
      </c>
      <c r="O9" s="111">
        <f>COUNTA(CIP.5.Partial)+COUNTBLANK(CIP.5.Partial)</f>
        <v>2</v>
      </c>
      <c r="P9" s="63">
        <f t="shared" si="0"/>
        <v>0</v>
      </c>
      <c r="Q9" s="117">
        <f t="shared" si="1"/>
        <v>0</v>
      </c>
      <c r="V9" s="119" t="s">
        <v>1289</v>
      </c>
      <c r="W9" s="111" t="str">
        <f t="shared" si="2"/>
        <v>Not Implemented</v>
      </c>
    </row>
    <row r="10" spans="2:26" ht="102.75" customHeight="1" x14ac:dyDescent="0.2">
      <c r="B10" s="72" t="s">
        <v>1287</v>
      </c>
      <c r="C10" s="72" t="s">
        <v>34</v>
      </c>
      <c r="D10" s="113" t="s">
        <v>1305</v>
      </c>
      <c r="E10" s="113"/>
      <c r="F10" s="113"/>
      <c r="G10" s="113"/>
      <c r="L10" s="65">
        <v>6</v>
      </c>
      <c r="M10" s="111">
        <f>COUNTIF(CIP.6.Partial,"x")</f>
        <v>0</v>
      </c>
      <c r="N10" s="111">
        <f>COUNTIF(CIP.6.Full,"x")</f>
        <v>0</v>
      </c>
      <c r="O10" s="111">
        <f>COUNTA(CIP.6.Partial)+COUNTBLANK(CIP.6.Partial)</f>
        <v>3</v>
      </c>
      <c r="P10" s="63">
        <f t="shared" si="0"/>
        <v>0</v>
      </c>
      <c r="Q10" s="117">
        <f t="shared" si="1"/>
        <v>0</v>
      </c>
      <c r="V10" s="119" t="s">
        <v>1290</v>
      </c>
      <c r="W10" s="111" t="str">
        <f t="shared" si="2"/>
        <v>Not Implemented</v>
      </c>
    </row>
    <row r="11" spans="2:26" ht="68" x14ac:dyDescent="0.2">
      <c r="B11" s="72" t="s">
        <v>1287</v>
      </c>
      <c r="C11" s="72" t="s">
        <v>35</v>
      </c>
      <c r="D11" s="113" t="s">
        <v>1306</v>
      </c>
      <c r="E11" s="113"/>
      <c r="F11" s="113"/>
      <c r="G11" s="113"/>
      <c r="L11" s="65">
        <v>7</v>
      </c>
      <c r="M11" s="111">
        <f>COUNTIF(CIP.7.Partial,"x")</f>
        <v>0</v>
      </c>
      <c r="N11" s="111">
        <f>COUNTIF(CIP.7.Full,"x")</f>
        <v>0</v>
      </c>
      <c r="O11" s="111">
        <f>COUNTA(CIP.7.Partial)+COUNTBLANK(CIP.7.Partial)</f>
        <v>5</v>
      </c>
      <c r="P11" s="63">
        <f t="shared" si="0"/>
        <v>0</v>
      </c>
      <c r="Q11" s="117">
        <f t="shared" si="1"/>
        <v>0</v>
      </c>
      <c r="V11" s="119" t="s">
        <v>1291</v>
      </c>
      <c r="W11" s="111" t="str">
        <f t="shared" si="2"/>
        <v>Not Implemented</v>
      </c>
    </row>
    <row r="12" spans="2:26" ht="179.25" customHeight="1" x14ac:dyDescent="0.2">
      <c r="B12" s="72" t="s">
        <v>1288</v>
      </c>
      <c r="C12" s="72" t="s">
        <v>32</v>
      </c>
      <c r="D12" s="113" t="s">
        <v>1307</v>
      </c>
      <c r="E12" s="113"/>
      <c r="F12" s="113"/>
      <c r="G12" s="113"/>
      <c r="L12" s="64">
        <v>8</v>
      </c>
      <c r="M12" s="111">
        <f>COUNTIF(CIP.8.Partial,"x")</f>
        <v>0</v>
      </c>
      <c r="N12" s="111">
        <f>COUNTIF(CIP.8.Full,"x")</f>
        <v>0</v>
      </c>
      <c r="O12" s="111">
        <f>COUNTA(CIP.8.Partial)+COUNTBLANK(CIP.8.Partial)</f>
        <v>4</v>
      </c>
      <c r="P12" s="63">
        <f t="shared" si="0"/>
        <v>0</v>
      </c>
      <c r="Q12" s="117">
        <f t="shared" si="1"/>
        <v>0</v>
      </c>
      <c r="V12" s="119" t="s">
        <v>1292</v>
      </c>
      <c r="W12" s="111" t="str">
        <f t="shared" si="2"/>
        <v>Not Implemented</v>
      </c>
    </row>
    <row r="13" spans="2:26" ht="255" x14ac:dyDescent="0.2">
      <c r="B13" s="72" t="s">
        <v>1288</v>
      </c>
      <c r="C13" s="72" t="s">
        <v>33</v>
      </c>
      <c r="D13" s="113" t="s">
        <v>1308</v>
      </c>
      <c r="E13" s="113"/>
      <c r="F13" s="113"/>
      <c r="G13" s="113"/>
      <c r="L13" s="64">
        <v>9</v>
      </c>
      <c r="M13" s="111">
        <f>COUNTIF(CIP.9.Partial,"x")</f>
        <v>0</v>
      </c>
      <c r="N13" s="111">
        <f>COUNTIF(CIP.9.Full,"x")</f>
        <v>0</v>
      </c>
      <c r="O13" s="111">
        <f>COUNTA(CIP.9.Partial)+COUNTBLANK(CIP.9.Partial)</f>
        <v>3</v>
      </c>
      <c r="P13" s="63">
        <f t="shared" si="0"/>
        <v>0</v>
      </c>
      <c r="Q13" s="117">
        <f t="shared" si="1"/>
        <v>0</v>
      </c>
      <c r="V13" s="119" t="s">
        <v>1293</v>
      </c>
      <c r="W13" s="111" t="str">
        <f t="shared" si="2"/>
        <v>Not Implemented</v>
      </c>
    </row>
    <row r="14" spans="2:26" ht="187" x14ac:dyDescent="0.2">
      <c r="B14" s="72" t="s">
        <v>1288</v>
      </c>
      <c r="C14" s="72" t="s">
        <v>34</v>
      </c>
      <c r="D14" s="113" t="s">
        <v>1309</v>
      </c>
      <c r="E14" s="113"/>
      <c r="F14" s="113"/>
      <c r="G14" s="113"/>
      <c r="L14" s="64">
        <v>10</v>
      </c>
      <c r="M14" s="111">
        <f>COUNTIF(CIP.10.Partial,"x")</f>
        <v>0</v>
      </c>
      <c r="N14" s="111">
        <f>COUNTIF(CIP.10.Full,"x")</f>
        <v>0</v>
      </c>
      <c r="O14" s="111">
        <f>COUNTA(CIP.10.Partial)+COUNTBLANK(CIP.10.Partial)</f>
        <v>4</v>
      </c>
      <c r="P14" s="63">
        <f t="shared" si="0"/>
        <v>0</v>
      </c>
      <c r="Q14" s="117">
        <f t="shared" si="1"/>
        <v>0</v>
      </c>
      <c r="V14" s="119" t="s">
        <v>1294</v>
      </c>
      <c r="W14" s="111" t="str">
        <f t="shared" si="2"/>
        <v>Not Implemented</v>
      </c>
    </row>
    <row r="15" spans="2:26" ht="187" x14ac:dyDescent="0.2">
      <c r="B15" s="72" t="s">
        <v>1288</v>
      </c>
      <c r="C15" s="72" t="s">
        <v>35</v>
      </c>
      <c r="D15" s="113" t="s">
        <v>1310</v>
      </c>
      <c r="E15" s="113"/>
      <c r="F15" s="113"/>
      <c r="G15" s="113"/>
      <c r="L15" s="64">
        <v>11</v>
      </c>
      <c r="M15" s="111">
        <f>COUNTIF(CIP.11.Partial,"x")</f>
        <v>0</v>
      </c>
      <c r="N15" s="111">
        <f>COUNTIF(CIP.11.Full,"x")</f>
        <v>0</v>
      </c>
      <c r="O15" s="111">
        <f>COUNTA(CIP.11.Partial)+COUNTBLANK(CIP.11.Partial)</f>
        <v>2</v>
      </c>
      <c r="P15" s="63">
        <f t="shared" si="0"/>
        <v>0</v>
      </c>
      <c r="Q15" s="117">
        <f t="shared" si="1"/>
        <v>0</v>
      </c>
      <c r="V15" s="119" t="s">
        <v>1295</v>
      </c>
      <c r="W15" s="111" t="str">
        <f t="shared" si="2"/>
        <v>Not Implemented</v>
      </c>
    </row>
    <row r="16" spans="2:26" ht="221" x14ac:dyDescent="0.2">
      <c r="B16" s="72" t="s">
        <v>1288</v>
      </c>
      <c r="C16" s="72" t="s">
        <v>41</v>
      </c>
      <c r="D16" s="113" t="s">
        <v>1311</v>
      </c>
      <c r="E16" s="113"/>
      <c r="F16" s="113"/>
      <c r="G16" s="113"/>
      <c r="L16" s="64">
        <v>13</v>
      </c>
      <c r="M16" s="111">
        <f>COUNTIF(CIP.13.Partial,"x")</f>
        <v>0</v>
      </c>
      <c r="N16" s="111">
        <f>COUNTIF(CIP.13.Full,"x")</f>
        <v>0</v>
      </c>
      <c r="O16" s="111">
        <f>COUNTA(CIP.13.Partial)+COUNTBLANK(CIP.13.Partial)</f>
        <v>3</v>
      </c>
      <c r="P16" s="63">
        <f t="shared" si="0"/>
        <v>0</v>
      </c>
      <c r="Q16" s="117">
        <f t="shared" si="1"/>
        <v>0</v>
      </c>
      <c r="V16" s="119" t="s">
        <v>1296</v>
      </c>
      <c r="W16" s="111" t="str">
        <f t="shared" si="2"/>
        <v>Not Implemented</v>
      </c>
    </row>
    <row r="17" spans="2:23" ht="119" x14ac:dyDescent="0.2">
      <c r="B17" s="72" t="s">
        <v>1289</v>
      </c>
      <c r="C17" s="72" t="s">
        <v>32</v>
      </c>
      <c r="D17" s="113" t="s">
        <v>1312</v>
      </c>
      <c r="E17" s="113"/>
      <c r="F17" s="113"/>
      <c r="G17" s="113"/>
      <c r="L17" s="67">
        <v>14</v>
      </c>
      <c r="M17" s="68">
        <f>COUNTIF(CIP.14.Partial,"x")</f>
        <v>0</v>
      </c>
      <c r="N17" s="68">
        <f>COUNTIF(CIP.14.Full,"x")</f>
        <v>0</v>
      </c>
      <c r="O17" s="68">
        <f>COUNTA(CIP.14.Partial)+COUNTBLANK(CIP.14.Partial)</f>
        <v>6</v>
      </c>
      <c r="P17" s="69">
        <f t="shared" si="0"/>
        <v>0</v>
      </c>
      <c r="Q17" s="118">
        <f t="shared" si="1"/>
        <v>0</v>
      </c>
      <c r="V17" s="119" t="s">
        <v>1297</v>
      </c>
      <c r="W17" s="111" t="str">
        <f>IF(OR(P17 &gt; 0, AND(Q17 &gt; 0, Q17 &lt; 1)), "Partially Implemented", IF(Q17 = 1, "Fully Implemented", "Not Implemented"))</f>
        <v>Not Implemented</v>
      </c>
    </row>
    <row r="18" spans="2:23" ht="119" x14ac:dyDescent="0.2">
      <c r="B18" s="72" t="s">
        <v>1289</v>
      </c>
      <c r="C18" s="72" t="s">
        <v>33</v>
      </c>
      <c r="D18" s="113" t="s">
        <v>1313</v>
      </c>
      <c r="E18" s="113"/>
      <c r="F18" s="113"/>
      <c r="G18" s="113"/>
    </row>
    <row r="19" spans="2:23" ht="372" x14ac:dyDescent="0.2">
      <c r="B19" s="72" t="s">
        <v>1290</v>
      </c>
      <c r="C19" s="72" t="s">
        <v>32</v>
      </c>
      <c r="D19" s="113" t="s">
        <v>1314</v>
      </c>
      <c r="E19" s="113"/>
      <c r="F19" s="113"/>
      <c r="G19" s="113"/>
    </row>
    <row r="20" spans="2:23" ht="119" x14ac:dyDescent="0.2">
      <c r="B20" s="72" t="s">
        <v>1290</v>
      </c>
      <c r="C20" s="72" t="s">
        <v>33</v>
      </c>
      <c r="D20" s="113" t="s">
        <v>1315</v>
      </c>
      <c r="E20" s="113"/>
      <c r="F20" s="113"/>
      <c r="G20" s="113"/>
    </row>
    <row r="21" spans="2:23" ht="68" x14ac:dyDescent="0.2">
      <c r="B21" s="72" t="s">
        <v>1290</v>
      </c>
      <c r="C21" s="72" t="s">
        <v>34</v>
      </c>
      <c r="D21" s="113" t="s">
        <v>1316</v>
      </c>
      <c r="E21" s="113"/>
      <c r="F21" s="113"/>
      <c r="G21" s="113"/>
    </row>
    <row r="22" spans="2:23" ht="85" x14ac:dyDescent="0.2">
      <c r="B22" s="72" t="s">
        <v>1291</v>
      </c>
      <c r="C22" s="72" t="s">
        <v>32</v>
      </c>
      <c r="D22" s="113" t="s">
        <v>1317</v>
      </c>
      <c r="E22" s="113"/>
      <c r="F22" s="113"/>
      <c r="G22" s="113"/>
    </row>
    <row r="23" spans="2:23" ht="204" x14ac:dyDescent="0.2">
      <c r="B23" s="72" t="s">
        <v>1291</v>
      </c>
      <c r="C23" s="72" t="s">
        <v>33</v>
      </c>
      <c r="D23" s="113" t="s">
        <v>1318</v>
      </c>
      <c r="E23" s="113"/>
      <c r="F23" s="113"/>
      <c r="G23" s="113"/>
    </row>
    <row r="24" spans="2:23" ht="85" x14ac:dyDescent="0.2">
      <c r="B24" s="72" t="s">
        <v>1291</v>
      </c>
      <c r="C24" s="72" t="s">
        <v>34</v>
      </c>
      <c r="D24" s="113" t="s">
        <v>1319</v>
      </c>
      <c r="E24" s="113"/>
      <c r="F24" s="113"/>
      <c r="G24" s="113"/>
    </row>
    <row r="25" spans="2:23" ht="221" x14ac:dyDescent="0.2">
      <c r="B25" s="72" t="s">
        <v>1291</v>
      </c>
      <c r="C25" s="72" t="s">
        <v>35</v>
      </c>
      <c r="D25" s="113" t="s">
        <v>1320</v>
      </c>
      <c r="E25" s="113"/>
      <c r="F25" s="113"/>
      <c r="G25" s="113"/>
    </row>
    <row r="26" spans="2:23" ht="255" x14ac:dyDescent="0.2">
      <c r="B26" s="72" t="s">
        <v>1291</v>
      </c>
      <c r="C26" s="72" t="s">
        <v>41</v>
      </c>
      <c r="D26" s="113" t="s">
        <v>1360</v>
      </c>
      <c r="E26" s="113"/>
      <c r="F26" s="113"/>
      <c r="G26" s="113"/>
    </row>
    <row r="27" spans="2:23" ht="187" x14ac:dyDescent="0.2">
      <c r="B27" s="72" t="s">
        <v>1292</v>
      </c>
      <c r="C27" s="72" t="s">
        <v>32</v>
      </c>
      <c r="D27" s="113" t="s">
        <v>1321</v>
      </c>
      <c r="E27" s="113"/>
      <c r="F27" s="113"/>
      <c r="G27" s="113"/>
    </row>
    <row r="28" spans="2:23" ht="170" x14ac:dyDescent="0.2">
      <c r="B28" s="72" t="s">
        <v>1292</v>
      </c>
      <c r="C28" s="72" t="s">
        <v>33</v>
      </c>
      <c r="D28" s="113" t="s">
        <v>1322</v>
      </c>
      <c r="E28" s="113"/>
      <c r="F28" s="113"/>
      <c r="G28" s="113"/>
    </row>
    <row r="29" spans="2:23" ht="170" x14ac:dyDescent="0.2">
      <c r="B29" s="72" t="s">
        <v>1292</v>
      </c>
      <c r="C29" s="72" t="s">
        <v>34</v>
      </c>
      <c r="D29" s="113" t="s">
        <v>1323</v>
      </c>
      <c r="E29" s="113"/>
      <c r="F29" s="113"/>
      <c r="G29" s="113"/>
    </row>
    <row r="30" spans="2:23" ht="204" x14ac:dyDescent="0.2">
      <c r="B30" s="72" t="s">
        <v>1292</v>
      </c>
      <c r="C30" s="72" t="s">
        <v>35</v>
      </c>
      <c r="D30" s="113" t="s">
        <v>1324</v>
      </c>
      <c r="E30" s="113"/>
      <c r="F30" s="113"/>
      <c r="G30" s="113"/>
    </row>
    <row r="31" spans="2:23" ht="136" x14ac:dyDescent="0.2">
      <c r="B31" s="72" t="s">
        <v>1293</v>
      </c>
      <c r="C31" s="72" t="s">
        <v>32</v>
      </c>
      <c r="D31" s="113" t="s">
        <v>1325</v>
      </c>
      <c r="E31" s="113"/>
      <c r="F31" s="113"/>
      <c r="G31" s="113"/>
    </row>
    <row r="32" spans="2:23" ht="204" x14ac:dyDescent="0.2">
      <c r="B32" s="72" t="s">
        <v>1293</v>
      </c>
      <c r="C32" s="72" t="s">
        <v>33</v>
      </c>
      <c r="D32" s="113" t="s">
        <v>1326</v>
      </c>
      <c r="E32" s="113"/>
      <c r="F32" s="113"/>
      <c r="G32" s="113"/>
    </row>
    <row r="33" spans="2:7" ht="153" x14ac:dyDescent="0.2">
      <c r="B33" s="72" t="s">
        <v>1293</v>
      </c>
      <c r="C33" s="72" t="s">
        <v>34</v>
      </c>
      <c r="D33" s="113" t="s">
        <v>1327</v>
      </c>
      <c r="E33" s="113"/>
      <c r="F33" s="113"/>
      <c r="G33" s="113"/>
    </row>
    <row r="34" spans="2:7" ht="388" x14ac:dyDescent="0.2">
      <c r="B34" s="72" t="s">
        <v>1294</v>
      </c>
      <c r="C34" s="72" t="s">
        <v>32</v>
      </c>
      <c r="D34" s="113" t="s">
        <v>1328</v>
      </c>
      <c r="E34" s="113"/>
      <c r="F34" s="113"/>
      <c r="G34" s="113"/>
    </row>
    <row r="35" spans="2:7" ht="157.5" customHeight="1" x14ac:dyDescent="0.2">
      <c r="B35" s="72" t="s">
        <v>1294</v>
      </c>
      <c r="C35" s="72" t="s">
        <v>33</v>
      </c>
      <c r="D35" s="113" t="s">
        <v>1329</v>
      </c>
      <c r="E35" s="113"/>
      <c r="F35" s="113"/>
      <c r="G35" s="113"/>
    </row>
    <row r="36" spans="2:7" ht="204" x14ac:dyDescent="0.2">
      <c r="B36" s="72" t="s">
        <v>1294</v>
      </c>
      <c r="C36" s="72" t="s">
        <v>34</v>
      </c>
      <c r="D36" s="113" t="s">
        <v>1330</v>
      </c>
      <c r="E36" s="113"/>
      <c r="F36" s="113"/>
      <c r="G36" s="113"/>
    </row>
    <row r="37" spans="2:7" ht="102" x14ac:dyDescent="0.2">
      <c r="B37" s="72" t="s">
        <v>1294</v>
      </c>
      <c r="C37" s="72" t="s">
        <v>35</v>
      </c>
      <c r="D37" s="113" t="s">
        <v>1331</v>
      </c>
      <c r="E37" s="113"/>
      <c r="F37" s="113"/>
      <c r="G37" s="113"/>
    </row>
    <row r="38" spans="2:7" ht="68" x14ac:dyDescent="0.2">
      <c r="B38" s="72" t="s">
        <v>1295</v>
      </c>
      <c r="C38" s="72" t="s">
        <v>32</v>
      </c>
      <c r="D38" s="113" t="s">
        <v>1332</v>
      </c>
      <c r="E38" s="113"/>
      <c r="F38" s="113"/>
      <c r="G38" s="113"/>
    </row>
    <row r="39" spans="2:7" ht="102" x14ac:dyDescent="0.2">
      <c r="B39" s="72" t="s">
        <v>1295</v>
      </c>
      <c r="C39" s="72" t="s">
        <v>33</v>
      </c>
      <c r="D39" s="113" t="s">
        <v>1333</v>
      </c>
      <c r="E39" s="113"/>
      <c r="F39" s="113"/>
      <c r="G39" s="113"/>
    </row>
    <row r="40" spans="2:7" ht="187" x14ac:dyDescent="0.2">
      <c r="B40" s="72" t="s">
        <v>1296</v>
      </c>
      <c r="C40" s="72" t="s">
        <v>32</v>
      </c>
      <c r="D40" s="113" t="s">
        <v>1334</v>
      </c>
      <c r="E40" s="113"/>
      <c r="F40" s="113"/>
      <c r="G40" s="113"/>
    </row>
    <row r="41" spans="2:7" ht="68" x14ac:dyDescent="0.2">
      <c r="B41" s="72" t="s">
        <v>1296</v>
      </c>
      <c r="C41" s="72" t="s">
        <v>33</v>
      </c>
      <c r="D41" s="113" t="s">
        <v>1335</v>
      </c>
      <c r="E41" s="113"/>
      <c r="F41" s="113"/>
      <c r="G41" s="113"/>
    </row>
    <row r="42" spans="2:7" ht="68" x14ac:dyDescent="0.2">
      <c r="B42" s="72" t="s">
        <v>1296</v>
      </c>
      <c r="C42" s="72" t="s">
        <v>34</v>
      </c>
      <c r="D42" s="113" t="s">
        <v>1336</v>
      </c>
      <c r="E42" s="113"/>
      <c r="F42" s="113"/>
      <c r="G42" s="113"/>
    </row>
    <row r="43" spans="2:7" ht="170" x14ac:dyDescent="0.2">
      <c r="B43" s="72" t="s">
        <v>1297</v>
      </c>
      <c r="C43" s="72" t="s">
        <v>32</v>
      </c>
      <c r="D43" s="113" t="s">
        <v>1337</v>
      </c>
      <c r="E43" s="113"/>
      <c r="F43" s="113"/>
      <c r="G43" s="113"/>
    </row>
    <row r="44" spans="2:7" ht="238" x14ac:dyDescent="0.2">
      <c r="B44" s="72" t="s">
        <v>1297</v>
      </c>
      <c r="C44" s="72" t="s">
        <v>33</v>
      </c>
      <c r="D44" s="113" t="s">
        <v>1338</v>
      </c>
      <c r="E44" s="113"/>
      <c r="F44" s="113"/>
      <c r="G44" s="113"/>
    </row>
    <row r="45" spans="2:7" ht="102" x14ac:dyDescent="0.2">
      <c r="B45" s="72" t="s">
        <v>1297</v>
      </c>
      <c r="C45" s="72" t="s">
        <v>34</v>
      </c>
      <c r="D45" s="113" t="s">
        <v>1339</v>
      </c>
      <c r="E45" s="113"/>
      <c r="F45" s="113"/>
      <c r="G45" s="113"/>
    </row>
    <row r="46" spans="2:7" ht="136" x14ac:dyDescent="0.2">
      <c r="B46" s="72" t="s">
        <v>1297</v>
      </c>
      <c r="C46" s="72" t="s">
        <v>35</v>
      </c>
      <c r="D46" s="113" t="s">
        <v>1340</v>
      </c>
      <c r="E46" s="113"/>
      <c r="F46" s="113"/>
      <c r="G46" s="113"/>
    </row>
    <row r="47" spans="2:7" ht="153" x14ac:dyDescent="0.2">
      <c r="B47" s="72" t="s">
        <v>1297</v>
      </c>
      <c r="C47" s="72" t="s">
        <v>41</v>
      </c>
      <c r="D47" s="113" t="s">
        <v>1341</v>
      </c>
      <c r="E47" s="113"/>
      <c r="F47" s="113"/>
      <c r="G47" s="113"/>
    </row>
    <row r="48" spans="2:7" ht="340" x14ac:dyDescent="0.2">
      <c r="B48" s="114" t="s">
        <v>1297</v>
      </c>
      <c r="C48" s="114" t="s">
        <v>42</v>
      </c>
      <c r="D48" s="115" t="s">
        <v>1342</v>
      </c>
      <c r="E48" s="115"/>
      <c r="F48" s="115"/>
      <c r="G48" s="115"/>
    </row>
  </sheetData>
  <mergeCells count="2">
    <mergeCell ref="B2:C2"/>
    <mergeCell ref="B3:C3"/>
  </mergeCells>
  <phoneticPr fontId="6" type="noConversion"/>
  <pageMargins left="0.7" right="0.7" top="0.75" bottom="0.75" header="0.3" footer="0.3"/>
  <pageSetup orientation="portrait" horizontalDpi="0" verticalDpi="0"/>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A2019-A209-5C40-A3CA-BCFB37802E69}">
  <dimension ref="B3:M224"/>
  <sheetViews>
    <sheetView topLeftCell="A112" zoomScale="92" workbookViewId="0">
      <selection activeCell="H4" sqref="H4"/>
    </sheetView>
  </sheetViews>
  <sheetFormatPr baseColWidth="10" defaultColWidth="11" defaultRowHeight="16" outlineLevelRow="1" x14ac:dyDescent="0.2"/>
  <cols>
    <col min="2" max="2" width="11.33203125" customWidth="1"/>
    <col min="3" max="3" width="48.5" customWidth="1"/>
    <col min="4" max="4" width="67.6640625" customWidth="1"/>
    <col min="8" max="8" width="75.6640625" customWidth="1"/>
  </cols>
  <sheetData>
    <row r="3" spans="2:13" x14ac:dyDescent="0.2">
      <c r="B3" s="142" t="s">
        <v>280</v>
      </c>
      <c r="C3" s="143"/>
      <c r="D3" s="144"/>
    </row>
    <row r="4" spans="2:13" x14ac:dyDescent="0.2">
      <c r="B4" s="175"/>
      <c r="C4" s="176"/>
      <c r="D4" s="177"/>
    </row>
    <row r="5" spans="2:13" x14ac:dyDescent="0.2">
      <c r="B5" s="178" t="s">
        <v>281</v>
      </c>
      <c r="C5" s="137"/>
      <c r="D5" s="138"/>
    </row>
    <row r="6" spans="2:13" x14ac:dyDescent="0.2">
      <c r="B6" s="139"/>
      <c r="C6" s="140"/>
      <c r="D6" s="141"/>
    </row>
    <row r="10" spans="2:13" ht="17" x14ac:dyDescent="0.2">
      <c r="B10" s="10" t="s">
        <v>271</v>
      </c>
      <c r="C10" s="10" t="s">
        <v>277</v>
      </c>
      <c r="D10" s="10" t="s">
        <v>278</v>
      </c>
      <c r="G10" s="22" t="s">
        <v>867</v>
      </c>
      <c r="H10" s="23" t="s">
        <v>842</v>
      </c>
      <c r="I10" s="7" t="s">
        <v>843</v>
      </c>
      <c r="L10" s="179" t="s">
        <v>271</v>
      </c>
      <c r="M10" s="179"/>
    </row>
    <row r="11" spans="2:13" ht="114" customHeight="1" outlineLevel="1" x14ac:dyDescent="0.2">
      <c r="B11" s="27" t="s">
        <v>279</v>
      </c>
      <c r="C11" s="28" t="s">
        <v>844</v>
      </c>
      <c r="D11" s="19" t="s">
        <v>287</v>
      </c>
      <c r="G11" s="34" t="s">
        <v>279</v>
      </c>
      <c r="H11" s="19" t="s">
        <v>282</v>
      </c>
      <c r="I11" s="24" t="s">
        <v>844</v>
      </c>
      <c r="L11" s="180" t="s">
        <v>276</v>
      </c>
      <c r="M11" s="181"/>
    </row>
    <row r="12" spans="2:13" ht="79" customHeight="1" outlineLevel="1" x14ac:dyDescent="0.2">
      <c r="B12" s="27" t="s">
        <v>279</v>
      </c>
      <c r="C12" s="28" t="s">
        <v>844</v>
      </c>
      <c r="D12" s="19" t="s">
        <v>288</v>
      </c>
      <c r="G12" s="34" t="s">
        <v>279</v>
      </c>
      <c r="H12" s="19" t="s">
        <v>283</v>
      </c>
      <c r="I12" s="25" t="s">
        <v>845</v>
      </c>
      <c r="L12" s="182" t="s">
        <v>275</v>
      </c>
      <c r="M12" s="183"/>
    </row>
    <row r="13" spans="2:13" ht="103" customHeight="1" outlineLevel="1" x14ac:dyDescent="0.2">
      <c r="B13" s="27" t="s">
        <v>279</v>
      </c>
      <c r="C13" s="28" t="s">
        <v>844</v>
      </c>
      <c r="D13" s="19" t="s">
        <v>289</v>
      </c>
      <c r="G13" s="34" t="s">
        <v>279</v>
      </c>
      <c r="H13" s="19" t="s">
        <v>284</v>
      </c>
      <c r="I13" s="25" t="s">
        <v>846</v>
      </c>
      <c r="L13" s="169" t="s">
        <v>274</v>
      </c>
      <c r="M13" s="170"/>
    </row>
    <row r="14" spans="2:13" ht="84" customHeight="1" outlineLevel="1" x14ac:dyDescent="0.2">
      <c r="B14" s="27" t="s">
        <v>279</v>
      </c>
      <c r="C14" s="28" t="s">
        <v>844</v>
      </c>
      <c r="D14" s="19" t="s">
        <v>290</v>
      </c>
      <c r="G14" s="34" t="s">
        <v>279</v>
      </c>
      <c r="H14" s="19" t="s">
        <v>285</v>
      </c>
      <c r="I14" s="25" t="s">
        <v>847</v>
      </c>
      <c r="L14" s="171" t="s">
        <v>273</v>
      </c>
      <c r="M14" s="172"/>
    </row>
    <row r="15" spans="2:13" ht="75" customHeight="1" outlineLevel="1" x14ac:dyDescent="0.2">
      <c r="B15" s="27" t="s">
        <v>279</v>
      </c>
      <c r="C15" s="28" t="s">
        <v>844</v>
      </c>
      <c r="D15" s="19" t="s">
        <v>291</v>
      </c>
      <c r="G15" s="34" t="s">
        <v>279</v>
      </c>
      <c r="H15" s="19" t="s">
        <v>286</v>
      </c>
      <c r="I15" s="25" t="s">
        <v>848</v>
      </c>
      <c r="L15" s="173" t="s">
        <v>272</v>
      </c>
      <c r="M15" s="174"/>
    </row>
    <row r="16" spans="2:13" ht="102" customHeight="1" outlineLevel="1" x14ac:dyDescent="0.2">
      <c r="B16" s="27" t="s">
        <v>279</v>
      </c>
      <c r="C16" s="28" t="s">
        <v>844</v>
      </c>
      <c r="D16" s="19" t="s">
        <v>292</v>
      </c>
      <c r="G16" s="34" t="s">
        <v>279</v>
      </c>
      <c r="H16" s="19" t="s">
        <v>868</v>
      </c>
      <c r="I16" s="25" t="s">
        <v>849</v>
      </c>
    </row>
    <row r="17" spans="2:9" ht="55" customHeight="1" outlineLevel="1" x14ac:dyDescent="0.2">
      <c r="B17" s="27" t="s">
        <v>279</v>
      </c>
      <c r="C17" s="29" t="s">
        <v>845</v>
      </c>
      <c r="D17" s="19" t="s">
        <v>293</v>
      </c>
      <c r="G17" s="35" t="s">
        <v>362</v>
      </c>
      <c r="H17" s="19" t="s">
        <v>363</v>
      </c>
      <c r="I17" s="24" t="s">
        <v>850</v>
      </c>
    </row>
    <row r="18" spans="2:9" ht="92" customHeight="1" outlineLevel="1" x14ac:dyDescent="0.2">
      <c r="B18" s="27" t="s">
        <v>279</v>
      </c>
      <c r="C18" s="29" t="s">
        <v>845</v>
      </c>
      <c r="D18" s="19" t="s">
        <v>294</v>
      </c>
      <c r="G18" s="35" t="s">
        <v>362</v>
      </c>
      <c r="H18" s="19" t="s">
        <v>869</v>
      </c>
      <c r="I18" s="24" t="s">
        <v>851</v>
      </c>
    </row>
    <row r="19" spans="2:9" ht="60" customHeight="1" outlineLevel="1" x14ac:dyDescent="0.2">
      <c r="B19" s="27" t="s">
        <v>279</v>
      </c>
      <c r="C19" s="29" t="s">
        <v>845</v>
      </c>
      <c r="D19" s="19" t="s">
        <v>295</v>
      </c>
      <c r="G19" s="35" t="s">
        <v>362</v>
      </c>
      <c r="H19" s="19" t="s">
        <v>364</v>
      </c>
      <c r="I19" s="24" t="s">
        <v>852</v>
      </c>
    </row>
    <row r="20" spans="2:9" ht="83" customHeight="1" outlineLevel="1" x14ac:dyDescent="0.2">
      <c r="B20" s="27" t="s">
        <v>279</v>
      </c>
      <c r="C20" s="29" t="s">
        <v>845</v>
      </c>
      <c r="D20" s="19" t="s">
        <v>296</v>
      </c>
      <c r="G20" s="36" t="s">
        <v>316</v>
      </c>
      <c r="H20" s="19" t="s">
        <v>317</v>
      </c>
      <c r="I20" s="24" t="s">
        <v>853</v>
      </c>
    </row>
    <row r="21" spans="2:9" ht="83" customHeight="1" outlineLevel="1" x14ac:dyDescent="0.2">
      <c r="B21" s="27" t="s">
        <v>279</v>
      </c>
      <c r="C21" s="29" t="s">
        <v>845</v>
      </c>
      <c r="D21" s="19" t="s">
        <v>297</v>
      </c>
      <c r="G21" s="36" t="s">
        <v>316</v>
      </c>
      <c r="H21" s="19" t="s">
        <v>318</v>
      </c>
      <c r="I21" s="24" t="s">
        <v>854</v>
      </c>
    </row>
    <row r="22" spans="2:9" ht="64" customHeight="1" x14ac:dyDescent="0.2">
      <c r="B22" s="27" t="s">
        <v>279</v>
      </c>
      <c r="C22" s="29" t="s">
        <v>846</v>
      </c>
      <c r="D22" s="19" t="s">
        <v>298</v>
      </c>
      <c r="G22" s="36" t="s">
        <v>316</v>
      </c>
      <c r="H22" s="19" t="s">
        <v>319</v>
      </c>
      <c r="I22" s="24" t="s">
        <v>855</v>
      </c>
    </row>
    <row r="23" spans="2:9" ht="85" customHeight="1" x14ac:dyDescent="0.2">
      <c r="B23" s="27" t="s">
        <v>279</v>
      </c>
      <c r="C23" s="29" t="s">
        <v>846</v>
      </c>
      <c r="D23" s="19" t="s">
        <v>299</v>
      </c>
      <c r="G23" s="36" t="s">
        <v>316</v>
      </c>
      <c r="H23" s="19" t="s">
        <v>320</v>
      </c>
      <c r="I23" s="24" t="s">
        <v>856</v>
      </c>
    </row>
    <row r="24" spans="2:9" ht="55" customHeight="1" x14ac:dyDescent="0.2">
      <c r="B24" s="27" t="s">
        <v>279</v>
      </c>
      <c r="C24" s="29" t="s">
        <v>846</v>
      </c>
      <c r="D24" s="19" t="s">
        <v>300</v>
      </c>
      <c r="G24" s="36" t="s">
        <v>316</v>
      </c>
      <c r="H24" s="19" t="s">
        <v>321</v>
      </c>
      <c r="I24" s="24" t="s">
        <v>857</v>
      </c>
    </row>
    <row r="25" spans="2:9" ht="51" x14ac:dyDescent="0.2">
      <c r="B25" s="27" t="s">
        <v>279</v>
      </c>
      <c r="C25" s="29" t="s">
        <v>846</v>
      </c>
      <c r="D25" s="19" t="s">
        <v>301</v>
      </c>
      <c r="G25" s="36" t="s">
        <v>316</v>
      </c>
      <c r="H25" s="19" t="s">
        <v>322</v>
      </c>
      <c r="I25" s="24" t="s">
        <v>858</v>
      </c>
    </row>
    <row r="26" spans="2:9" ht="55" customHeight="1" x14ac:dyDescent="0.2">
      <c r="B26" s="27" t="s">
        <v>279</v>
      </c>
      <c r="C26" s="29" t="s">
        <v>847</v>
      </c>
      <c r="D26" s="19" t="s">
        <v>302</v>
      </c>
      <c r="G26" s="37" t="s">
        <v>383</v>
      </c>
      <c r="H26" s="19" t="s">
        <v>387</v>
      </c>
      <c r="I26" s="24" t="s">
        <v>862</v>
      </c>
    </row>
    <row r="27" spans="2:9" ht="62" customHeight="1" x14ac:dyDescent="0.2">
      <c r="B27" s="27" t="s">
        <v>279</v>
      </c>
      <c r="C27" s="29" t="s">
        <v>847</v>
      </c>
      <c r="D27" s="19" t="s">
        <v>303</v>
      </c>
      <c r="G27" s="37" t="s">
        <v>383</v>
      </c>
      <c r="H27" s="19" t="s">
        <v>386</v>
      </c>
      <c r="I27" s="24" t="s">
        <v>863</v>
      </c>
    </row>
    <row r="28" spans="2:9" ht="60" customHeight="1" x14ac:dyDescent="0.2">
      <c r="B28" s="27" t="s">
        <v>279</v>
      </c>
      <c r="C28" s="29" t="s">
        <v>847</v>
      </c>
      <c r="D28" s="19" t="s">
        <v>304</v>
      </c>
      <c r="G28" s="37" t="s">
        <v>383</v>
      </c>
      <c r="H28" s="19" t="s">
        <v>389</v>
      </c>
      <c r="I28" s="24" t="s">
        <v>864</v>
      </c>
    </row>
    <row r="29" spans="2:9" ht="48" customHeight="1" x14ac:dyDescent="0.2">
      <c r="B29" s="27" t="s">
        <v>279</v>
      </c>
      <c r="C29" s="29" t="s">
        <v>847</v>
      </c>
      <c r="D29" s="19" t="s">
        <v>305</v>
      </c>
      <c r="G29" s="37" t="s">
        <v>383</v>
      </c>
      <c r="H29" s="19" t="s">
        <v>388</v>
      </c>
      <c r="I29" s="24" t="s">
        <v>865</v>
      </c>
    </row>
    <row r="30" spans="2:9" ht="57" customHeight="1" x14ac:dyDescent="0.2">
      <c r="B30" s="27" t="s">
        <v>279</v>
      </c>
      <c r="C30" s="29" t="s">
        <v>847</v>
      </c>
      <c r="D30" s="19" t="s">
        <v>306</v>
      </c>
      <c r="G30" s="37" t="s">
        <v>383</v>
      </c>
      <c r="H30" s="19" t="s">
        <v>385</v>
      </c>
      <c r="I30" s="24" t="s">
        <v>866</v>
      </c>
    </row>
    <row r="31" spans="2:9" ht="73" customHeight="1" x14ac:dyDescent="0.2">
      <c r="B31" s="27" t="s">
        <v>279</v>
      </c>
      <c r="C31" s="29" t="s">
        <v>847</v>
      </c>
      <c r="D31" s="19" t="s">
        <v>307</v>
      </c>
      <c r="G31" s="38" t="s">
        <v>384</v>
      </c>
      <c r="H31" s="19" t="s">
        <v>392</v>
      </c>
      <c r="I31" s="24" t="s">
        <v>859</v>
      </c>
    </row>
    <row r="32" spans="2:9" ht="92" customHeight="1" x14ac:dyDescent="0.2">
      <c r="B32" s="27" t="s">
        <v>279</v>
      </c>
      <c r="C32" s="29" t="s">
        <v>848</v>
      </c>
      <c r="D32" s="19" t="s">
        <v>308</v>
      </c>
      <c r="G32" s="38" t="s">
        <v>384</v>
      </c>
      <c r="H32" s="19" t="s">
        <v>391</v>
      </c>
      <c r="I32" s="24" t="s">
        <v>860</v>
      </c>
    </row>
    <row r="33" spans="2:9" ht="60" customHeight="1" x14ac:dyDescent="0.2">
      <c r="B33" s="27" t="s">
        <v>279</v>
      </c>
      <c r="C33" s="29" t="s">
        <v>848</v>
      </c>
      <c r="D33" s="19" t="s">
        <v>309</v>
      </c>
      <c r="G33" s="38" t="s">
        <v>384</v>
      </c>
      <c r="H33" s="8" t="s">
        <v>390</v>
      </c>
      <c r="I33" s="26" t="s">
        <v>861</v>
      </c>
    </row>
    <row r="34" spans="2:9" ht="55" customHeight="1" x14ac:dyDescent="0.2">
      <c r="B34" s="27" t="s">
        <v>279</v>
      </c>
      <c r="C34" s="29" t="s">
        <v>848</v>
      </c>
      <c r="D34" s="19" t="s">
        <v>310</v>
      </c>
    </row>
    <row r="35" spans="2:9" ht="61" customHeight="1" x14ac:dyDescent="0.2">
      <c r="B35" s="27" t="s">
        <v>279</v>
      </c>
      <c r="C35" s="29" t="s">
        <v>849</v>
      </c>
      <c r="D35" s="19" t="s">
        <v>311</v>
      </c>
    </row>
    <row r="36" spans="2:9" ht="66" customHeight="1" x14ac:dyDescent="0.2">
      <c r="B36" s="27" t="s">
        <v>279</v>
      </c>
      <c r="C36" s="29" t="s">
        <v>849</v>
      </c>
      <c r="D36" s="19" t="s">
        <v>312</v>
      </c>
    </row>
    <row r="37" spans="2:9" ht="81" customHeight="1" x14ac:dyDescent="0.2">
      <c r="B37" s="27" t="s">
        <v>279</v>
      </c>
      <c r="C37" s="29" t="s">
        <v>849</v>
      </c>
      <c r="D37" s="19" t="s">
        <v>313</v>
      </c>
    </row>
    <row r="38" spans="2:9" ht="61" customHeight="1" x14ac:dyDescent="0.2">
      <c r="B38" s="27" t="s">
        <v>279</v>
      </c>
      <c r="C38" s="29" t="s">
        <v>849</v>
      </c>
      <c r="D38" s="19" t="s">
        <v>314</v>
      </c>
    </row>
    <row r="39" spans="2:9" ht="54" customHeight="1" x14ac:dyDescent="0.2">
      <c r="B39" s="27" t="s">
        <v>279</v>
      </c>
      <c r="C39" s="29" t="s">
        <v>849</v>
      </c>
      <c r="D39" s="19" t="s">
        <v>315</v>
      </c>
    </row>
    <row r="40" spans="2:9" ht="56" customHeight="1" x14ac:dyDescent="0.2">
      <c r="B40" s="30" t="s">
        <v>316</v>
      </c>
      <c r="C40" s="28" t="s">
        <v>853</v>
      </c>
      <c r="D40" s="19" t="s">
        <v>323</v>
      </c>
    </row>
    <row r="41" spans="2:9" ht="37" customHeight="1" x14ac:dyDescent="0.2">
      <c r="B41" s="30" t="s">
        <v>316</v>
      </c>
      <c r="C41" s="28" t="s">
        <v>853</v>
      </c>
      <c r="D41" s="19" t="s">
        <v>324</v>
      </c>
    </row>
    <row r="42" spans="2:9" ht="44" customHeight="1" x14ac:dyDescent="0.2">
      <c r="B42" s="30" t="s">
        <v>316</v>
      </c>
      <c r="C42" s="28" t="s">
        <v>853</v>
      </c>
      <c r="D42" s="19" t="s">
        <v>325</v>
      </c>
    </row>
    <row r="43" spans="2:9" ht="49" customHeight="1" x14ac:dyDescent="0.2">
      <c r="B43" s="30" t="s">
        <v>316</v>
      </c>
      <c r="C43" s="28" t="s">
        <v>853</v>
      </c>
      <c r="D43" s="19" t="s">
        <v>326</v>
      </c>
    </row>
    <row r="44" spans="2:9" ht="54" customHeight="1" x14ac:dyDescent="0.2">
      <c r="B44" s="30" t="s">
        <v>316</v>
      </c>
      <c r="C44" s="28" t="s">
        <v>853</v>
      </c>
      <c r="D44" s="19" t="s">
        <v>327</v>
      </c>
    </row>
    <row r="45" spans="2:9" ht="51" customHeight="1" x14ac:dyDescent="0.2">
      <c r="B45" s="30" t="s">
        <v>316</v>
      </c>
      <c r="C45" s="28" t="s">
        <v>853</v>
      </c>
      <c r="D45" s="19" t="s">
        <v>328</v>
      </c>
    </row>
    <row r="46" spans="2:9" ht="80" customHeight="1" x14ac:dyDescent="0.2">
      <c r="B46" s="30" t="s">
        <v>316</v>
      </c>
      <c r="C46" s="28" t="s">
        <v>853</v>
      </c>
      <c r="D46" s="19" t="s">
        <v>329</v>
      </c>
    </row>
    <row r="47" spans="2:9" ht="37" customHeight="1" x14ac:dyDescent="0.2">
      <c r="B47" s="30" t="s">
        <v>316</v>
      </c>
      <c r="C47" s="28" t="s">
        <v>854</v>
      </c>
      <c r="D47" s="19" t="s">
        <v>330</v>
      </c>
    </row>
    <row r="48" spans="2:9" ht="42" customHeight="1" x14ac:dyDescent="0.2">
      <c r="B48" s="30" t="s">
        <v>316</v>
      </c>
      <c r="C48" s="28" t="s">
        <v>854</v>
      </c>
      <c r="D48" s="19" t="s">
        <v>331</v>
      </c>
    </row>
    <row r="49" spans="2:4" ht="56" customHeight="1" x14ac:dyDescent="0.2">
      <c r="B49" s="30" t="s">
        <v>316</v>
      </c>
      <c r="C49" s="28" t="s">
        <v>854</v>
      </c>
      <c r="D49" s="19" t="s">
        <v>332</v>
      </c>
    </row>
    <row r="50" spans="2:4" ht="37" customHeight="1" x14ac:dyDescent="0.2">
      <c r="B50" s="30" t="s">
        <v>316</v>
      </c>
      <c r="C50" s="28" t="s">
        <v>854</v>
      </c>
      <c r="D50" s="19" t="s">
        <v>333</v>
      </c>
    </row>
    <row r="51" spans="2:4" ht="39" customHeight="1" x14ac:dyDescent="0.2">
      <c r="B51" s="30" t="s">
        <v>316</v>
      </c>
      <c r="C51" s="28" t="s">
        <v>854</v>
      </c>
      <c r="D51" s="19" t="s">
        <v>334</v>
      </c>
    </row>
    <row r="52" spans="2:4" ht="53" customHeight="1" x14ac:dyDescent="0.2">
      <c r="B52" s="30" t="s">
        <v>316</v>
      </c>
      <c r="C52" s="28" t="s">
        <v>855</v>
      </c>
      <c r="D52" s="19" t="s">
        <v>335</v>
      </c>
    </row>
    <row r="53" spans="2:4" ht="36" customHeight="1" x14ac:dyDescent="0.2">
      <c r="B53" s="30" t="s">
        <v>316</v>
      </c>
      <c r="C53" s="28" t="s">
        <v>855</v>
      </c>
      <c r="D53" s="19" t="s">
        <v>336</v>
      </c>
    </row>
    <row r="54" spans="2:4" ht="52" customHeight="1" x14ac:dyDescent="0.2">
      <c r="B54" s="30" t="s">
        <v>316</v>
      </c>
      <c r="C54" s="28" t="s">
        <v>855</v>
      </c>
      <c r="D54" s="19" t="s">
        <v>337</v>
      </c>
    </row>
    <row r="55" spans="2:4" ht="42" customHeight="1" x14ac:dyDescent="0.2">
      <c r="B55" s="30" t="s">
        <v>316</v>
      </c>
      <c r="C55" s="28" t="s">
        <v>855</v>
      </c>
      <c r="D55" s="19" t="s">
        <v>338</v>
      </c>
    </row>
    <row r="56" spans="2:4" ht="50" customHeight="1" x14ac:dyDescent="0.2">
      <c r="B56" s="30" t="s">
        <v>316</v>
      </c>
      <c r="C56" s="28" t="s">
        <v>855</v>
      </c>
      <c r="D56" s="19" t="s">
        <v>339</v>
      </c>
    </row>
    <row r="57" spans="2:4" ht="48" customHeight="1" x14ac:dyDescent="0.2">
      <c r="B57" s="30" t="s">
        <v>316</v>
      </c>
      <c r="C57" s="28" t="s">
        <v>855</v>
      </c>
      <c r="D57" s="19" t="s">
        <v>340</v>
      </c>
    </row>
    <row r="58" spans="2:4" ht="54" customHeight="1" x14ac:dyDescent="0.2">
      <c r="B58" s="30" t="s">
        <v>316</v>
      </c>
      <c r="C58" s="28" t="s">
        <v>855</v>
      </c>
      <c r="D58" s="19" t="s">
        <v>341</v>
      </c>
    </row>
    <row r="59" spans="2:4" ht="43" customHeight="1" x14ac:dyDescent="0.2">
      <c r="B59" s="30" t="s">
        <v>316</v>
      </c>
      <c r="C59" s="28" t="s">
        <v>855</v>
      </c>
      <c r="D59" s="19" t="s">
        <v>342</v>
      </c>
    </row>
    <row r="60" spans="2:4" ht="73" customHeight="1" x14ac:dyDescent="0.2">
      <c r="B60" s="30" t="s">
        <v>316</v>
      </c>
      <c r="C60" s="28" t="s">
        <v>856</v>
      </c>
      <c r="D60" s="19" t="s">
        <v>343</v>
      </c>
    </row>
    <row r="61" spans="2:4" ht="41" customHeight="1" x14ac:dyDescent="0.2">
      <c r="B61" s="30" t="s">
        <v>316</v>
      </c>
      <c r="C61" s="28" t="s">
        <v>856</v>
      </c>
      <c r="D61" s="19" t="s">
        <v>352</v>
      </c>
    </row>
    <row r="62" spans="2:4" ht="72" customHeight="1" x14ac:dyDescent="0.2">
      <c r="B62" s="30" t="s">
        <v>316</v>
      </c>
      <c r="C62" s="28" t="s">
        <v>856</v>
      </c>
      <c r="D62" s="19" t="s">
        <v>353</v>
      </c>
    </row>
    <row r="63" spans="2:4" ht="17" x14ac:dyDescent="0.2">
      <c r="B63" s="30" t="s">
        <v>316</v>
      </c>
      <c r="C63" s="28" t="s">
        <v>856</v>
      </c>
      <c r="D63" s="19" t="s">
        <v>354</v>
      </c>
    </row>
    <row r="64" spans="2:4" ht="57" customHeight="1" x14ac:dyDescent="0.2">
      <c r="B64" s="30" t="s">
        <v>316</v>
      </c>
      <c r="C64" s="28" t="s">
        <v>856</v>
      </c>
      <c r="D64" s="19" t="s">
        <v>344</v>
      </c>
    </row>
    <row r="65" spans="2:4" ht="39" customHeight="1" x14ac:dyDescent="0.2">
      <c r="B65" s="30" t="s">
        <v>316</v>
      </c>
      <c r="C65" s="28" t="s">
        <v>856</v>
      </c>
      <c r="D65" s="19" t="s">
        <v>345</v>
      </c>
    </row>
    <row r="66" spans="2:4" ht="44" customHeight="1" x14ac:dyDescent="0.2">
      <c r="B66" s="30" t="s">
        <v>316</v>
      </c>
      <c r="C66" s="28" t="s">
        <v>856</v>
      </c>
      <c r="D66" s="19" t="s">
        <v>346</v>
      </c>
    </row>
    <row r="67" spans="2:4" ht="52" customHeight="1" x14ac:dyDescent="0.2">
      <c r="B67" s="30" t="s">
        <v>316</v>
      </c>
      <c r="C67" s="28" t="s">
        <v>856</v>
      </c>
      <c r="D67" s="19" t="s">
        <v>347</v>
      </c>
    </row>
    <row r="68" spans="2:4" ht="45" customHeight="1" x14ac:dyDescent="0.2">
      <c r="B68" s="30" t="s">
        <v>316</v>
      </c>
      <c r="C68" s="28" t="s">
        <v>856</v>
      </c>
      <c r="D68" s="19" t="s">
        <v>348</v>
      </c>
    </row>
    <row r="69" spans="2:4" ht="38" customHeight="1" x14ac:dyDescent="0.2">
      <c r="B69" s="30" t="s">
        <v>316</v>
      </c>
      <c r="C69" s="28" t="s">
        <v>856</v>
      </c>
      <c r="D69" s="19" t="s">
        <v>349</v>
      </c>
    </row>
    <row r="70" spans="2:4" ht="36" customHeight="1" x14ac:dyDescent="0.2">
      <c r="B70" s="30" t="s">
        <v>316</v>
      </c>
      <c r="C70" s="28" t="s">
        <v>856</v>
      </c>
      <c r="D70" s="19" t="s">
        <v>350</v>
      </c>
    </row>
    <row r="71" spans="2:4" ht="63" customHeight="1" x14ac:dyDescent="0.2">
      <c r="B71" s="30" t="s">
        <v>316</v>
      </c>
      <c r="C71" s="28" t="s">
        <v>856</v>
      </c>
      <c r="D71" s="19" t="s">
        <v>351</v>
      </c>
    </row>
    <row r="72" spans="2:4" ht="53" customHeight="1" x14ac:dyDescent="0.2">
      <c r="B72" s="30" t="s">
        <v>316</v>
      </c>
      <c r="C72" s="28" t="s">
        <v>857</v>
      </c>
      <c r="D72" s="19" t="s">
        <v>355</v>
      </c>
    </row>
    <row r="73" spans="2:4" ht="58" customHeight="1" x14ac:dyDescent="0.2">
      <c r="B73" s="30" t="s">
        <v>316</v>
      </c>
      <c r="C73" s="28" t="s">
        <v>857</v>
      </c>
      <c r="D73" s="19" t="s">
        <v>356</v>
      </c>
    </row>
    <row r="74" spans="2:4" ht="49" customHeight="1" x14ac:dyDescent="0.2">
      <c r="B74" s="30" t="s">
        <v>316</v>
      </c>
      <c r="C74" s="28" t="s">
        <v>858</v>
      </c>
      <c r="D74" s="19" t="s">
        <v>357</v>
      </c>
    </row>
    <row r="75" spans="2:4" ht="34" x14ac:dyDescent="0.2">
      <c r="B75" s="30" t="s">
        <v>316</v>
      </c>
      <c r="C75" s="28" t="s">
        <v>858</v>
      </c>
      <c r="D75" s="19" t="s">
        <v>358</v>
      </c>
    </row>
    <row r="76" spans="2:4" ht="57" customHeight="1" x14ac:dyDescent="0.2">
      <c r="B76" s="30" t="s">
        <v>316</v>
      </c>
      <c r="C76" s="28" t="s">
        <v>858</v>
      </c>
      <c r="D76" s="19" t="s">
        <v>359</v>
      </c>
    </row>
    <row r="77" spans="2:4" ht="39" customHeight="1" x14ac:dyDescent="0.2">
      <c r="B77" s="30" t="s">
        <v>316</v>
      </c>
      <c r="C77" s="28" t="s">
        <v>858</v>
      </c>
      <c r="D77" s="19" t="s">
        <v>360</v>
      </c>
    </row>
    <row r="78" spans="2:4" ht="54" customHeight="1" x14ac:dyDescent="0.2">
      <c r="B78" s="30" t="s">
        <v>316</v>
      </c>
      <c r="C78" s="28" t="s">
        <v>858</v>
      </c>
      <c r="D78" s="19" t="s">
        <v>361</v>
      </c>
    </row>
    <row r="79" spans="2:4" ht="52" customHeight="1" x14ac:dyDescent="0.2">
      <c r="B79" s="31" t="s">
        <v>362</v>
      </c>
      <c r="C79" s="28" t="s">
        <v>850</v>
      </c>
      <c r="D79" s="19" t="s">
        <v>365</v>
      </c>
    </row>
    <row r="80" spans="2:4" ht="69" customHeight="1" x14ac:dyDescent="0.2">
      <c r="B80" s="31" t="s">
        <v>362</v>
      </c>
      <c r="C80" s="28" t="s">
        <v>850</v>
      </c>
      <c r="D80" s="19" t="s">
        <v>366</v>
      </c>
    </row>
    <row r="81" spans="2:4" ht="44" customHeight="1" x14ac:dyDescent="0.2">
      <c r="B81" s="31" t="s">
        <v>362</v>
      </c>
      <c r="C81" s="28" t="s">
        <v>850</v>
      </c>
      <c r="D81" s="19" t="s">
        <v>367</v>
      </c>
    </row>
    <row r="82" spans="2:4" ht="39" customHeight="1" x14ac:dyDescent="0.2">
      <c r="B82" s="31" t="s">
        <v>362</v>
      </c>
      <c r="C82" s="28" t="s">
        <v>850</v>
      </c>
      <c r="D82" s="19" t="s">
        <v>368</v>
      </c>
    </row>
    <row r="83" spans="2:4" ht="45" customHeight="1" x14ac:dyDescent="0.2">
      <c r="B83" s="31" t="s">
        <v>362</v>
      </c>
      <c r="C83" s="28" t="s">
        <v>850</v>
      </c>
      <c r="D83" s="19" t="s">
        <v>369</v>
      </c>
    </row>
    <row r="84" spans="2:4" ht="46" customHeight="1" x14ac:dyDescent="0.2">
      <c r="B84" s="31" t="s">
        <v>362</v>
      </c>
      <c r="C84" s="28" t="s">
        <v>851</v>
      </c>
      <c r="D84" s="19" t="s">
        <v>370</v>
      </c>
    </row>
    <row r="85" spans="2:4" ht="49" customHeight="1" x14ac:dyDescent="0.2">
      <c r="B85" s="31" t="s">
        <v>362</v>
      </c>
      <c r="C85" s="28" t="s">
        <v>851</v>
      </c>
      <c r="D85" s="19" t="s">
        <v>371</v>
      </c>
    </row>
    <row r="86" spans="2:4" ht="54" customHeight="1" x14ac:dyDescent="0.2">
      <c r="B86" s="31" t="s">
        <v>362</v>
      </c>
      <c r="C86" s="28" t="s">
        <v>851</v>
      </c>
      <c r="D86" s="19" t="s">
        <v>372</v>
      </c>
    </row>
    <row r="87" spans="2:4" ht="34" customHeight="1" x14ac:dyDescent="0.2">
      <c r="B87" s="31" t="s">
        <v>362</v>
      </c>
      <c r="C87" s="28" t="s">
        <v>851</v>
      </c>
      <c r="D87" s="19" t="s">
        <v>373</v>
      </c>
    </row>
    <row r="88" spans="2:4" ht="50" customHeight="1" x14ac:dyDescent="0.2">
      <c r="B88" s="31" t="s">
        <v>362</v>
      </c>
      <c r="C88" s="28" t="s">
        <v>851</v>
      </c>
      <c r="D88" s="19" t="s">
        <v>374</v>
      </c>
    </row>
    <row r="89" spans="2:4" ht="34" x14ac:dyDescent="0.2">
      <c r="B89" s="31" t="s">
        <v>362</v>
      </c>
      <c r="C89" s="28" t="s">
        <v>851</v>
      </c>
      <c r="D89" s="19" t="s">
        <v>375</v>
      </c>
    </row>
    <row r="90" spans="2:4" ht="39" customHeight="1" x14ac:dyDescent="0.2">
      <c r="B90" s="31" t="s">
        <v>362</v>
      </c>
      <c r="C90" s="28" t="s">
        <v>851</v>
      </c>
      <c r="D90" s="19" t="s">
        <v>376</v>
      </c>
    </row>
    <row r="91" spans="2:4" ht="36" customHeight="1" x14ac:dyDescent="0.2">
      <c r="B91" s="31" t="s">
        <v>362</v>
      </c>
      <c r="C91" s="28" t="s">
        <v>851</v>
      </c>
      <c r="D91" s="19" t="s">
        <v>377</v>
      </c>
    </row>
    <row r="92" spans="2:4" ht="44" customHeight="1" x14ac:dyDescent="0.2">
      <c r="B92" s="31" t="s">
        <v>362</v>
      </c>
      <c r="C92" s="28" t="s">
        <v>852</v>
      </c>
      <c r="D92" s="19" t="s">
        <v>378</v>
      </c>
    </row>
    <row r="93" spans="2:4" ht="43" customHeight="1" x14ac:dyDescent="0.2">
      <c r="B93" s="31" t="s">
        <v>362</v>
      </c>
      <c r="C93" s="28" t="s">
        <v>852</v>
      </c>
      <c r="D93" s="19" t="s">
        <v>379</v>
      </c>
    </row>
    <row r="94" spans="2:4" ht="47" customHeight="1" x14ac:dyDescent="0.2">
      <c r="B94" s="31" t="s">
        <v>362</v>
      </c>
      <c r="C94" s="28" t="s">
        <v>852</v>
      </c>
      <c r="D94" s="19" t="s">
        <v>380</v>
      </c>
    </row>
    <row r="95" spans="2:4" ht="44" customHeight="1" x14ac:dyDescent="0.2">
      <c r="B95" s="31" t="s">
        <v>362</v>
      </c>
      <c r="C95" s="28" t="s">
        <v>852</v>
      </c>
      <c r="D95" s="19" t="s">
        <v>381</v>
      </c>
    </row>
    <row r="96" spans="2:4" ht="44" customHeight="1" x14ac:dyDescent="0.2">
      <c r="B96" s="31" t="s">
        <v>362</v>
      </c>
      <c r="C96" s="28" t="s">
        <v>852</v>
      </c>
      <c r="D96" s="19" t="s">
        <v>382</v>
      </c>
    </row>
    <row r="97" spans="2:4" ht="40" customHeight="1" x14ac:dyDescent="0.2">
      <c r="B97" s="32" t="s">
        <v>383</v>
      </c>
      <c r="C97" s="28" t="s">
        <v>862</v>
      </c>
      <c r="D97" s="19" t="s">
        <v>399</v>
      </c>
    </row>
    <row r="98" spans="2:4" ht="42" customHeight="1" x14ac:dyDescent="0.2">
      <c r="B98" s="32" t="s">
        <v>383</v>
      </c>
      <c r="C98" s="28" t="s">
        <v>862</v>
      </c>
      <c r="D98" s="19" t="s">
        <v>400</v>
      </c>
    </row>
    <row r="99" spans="2:4" ht="39" customHeight="1" x14ac:dyDescent="0.2">
      <c r="B99" s="32" t="s">
        <v>383</v>
      </c>
      <c r="C99" s="28" t="s">
        <v>862</v>
      </c>
      <c r="D99" s="19" t="s">
        <v>401</v>
      </c>
    </row>
    <row r="100" spans="2:4" ht="41" customHeight="1" x14ac:dyDescent="0.2">
      <c r="B100" s="32" t="s">
        <v>383</v>
      </c>
      <c r="C100" s="28" t="s">
        <v>862</v>
      </c>
      <c r="D100" s="19" t="s">
        <v>402</v>
      </c>
    </row>
    <row r="101" spans="2:4" ht="76" customHeight="1" x14ac:dyDescent="0.2">
      <c r="B101" s="32" t="s">
        <v>383</v>
      </c>
      <c r="C101" s="28" t="s">
        <v>862</v>
      </c>
      <c r="D101" s="19" t="s">
        <v>403</v>
      </c>
    </row>
    <row r="102" spans="2:4" ht="60" customHeight="1" x14ac:dyDescent="0.2">
      <c r="B102" s="32" t="s">
        <v>383</v>
      </c>
      <c r="C102" s="28" t="s">
        <v>863</v>
      </c>
      <c r="D102" s="19" t="s">
        <v>394</v>
      </c>
    </row>
    <row r="103" spans="2:4" ht="38" customHeight="1" x14ac:dyDescent="0.2">
      <c r="B103" s="32" t="s">
        <v>383</v>
      </c>
      <c r="C103" s="28" t="s">
        <v>863</v>
      </c>
      <c r="D103" s="19" t="s">
        <v>395</v>
      </c>
    </row>
    <row r="104" spans="2:4" ht="38" customHeight="1" x14ac:dyDescent="0.2">
      <c r="B104" s="32" t="s">
        <v>383</v>
      </c>
      <c r="C104" s="28" t="s">
        <v>863</v>
      </c>
      <c r="D104" s="19" t="s">
        <v>396</v>
      </c>
    </row>
    <row r="105" spans="2:4" ht="17" x14ac:dyDescent="0.2">
      <c r="B105" s="32" t="s">
        <v>383</v>
      </c>
      <c r="C105" s="28" t="s">
        <v>863</v>
      </c>
      <c r="D105" s="19" t="s">
        <v>397</v>
      </c>
    </row>
    <row r="106" spans="2:4" ht="58" customHeight="1" x14ac:dyDescent="0.2">
      <c r="B106" s="32" t="s">
        <v>383</v>
      </c>
      <c r="C106" s="28" t="s">
        <v>863</v>
      </c>
      <c r="D106" s="19" t="s">
        <v>398</v>
      </c>
    </row>
    <row r="107" spans="2:4" ht="40" customHeight="1" x14ac:dyDescent="0.2">
      <c r="B107" s="32" t="s">
        <v>383</v>
      </c>
      <c r="C107" s="28" t="s">
        <v>864</v>
      </c>
      <c r="D107" s="19" t="s">
        <v>407</v>
      </c>
    </row>
    <row r="108" spans="2:4" ht="57" customHeight="1" x14ac:dyDescent="0.2">
      <c r="B108" s="32" t="s">
        <v>383</v>
      </c>
      <c r="C108" s="28" t="s">
        <v>864</v>
      </c>
      <c r="D108" s="19" t="s">
        <v>408</v>
      </c>
    </row>
    <row r="109" spans="2:4" ht="35" customHeight="1" x14ac:dyDescent="0.2">
      <c r="B109" s="32" t="s">
        <v>383</v>
      </c>
      <c r="C109" s="28" t="s">
        <v>865</v>
      </c>
      <c r="D109" s="19" t="s">
        <v>404</v>
      </c>
    </row>
    <row r="110" spans="2:4" ht="41" customHeight="1" x14ac:dyDescent="0.2">
      <c r="B110" s="32" t="s">
        <v>383</v>
      </c>
      <c r="C110" s="28" t="s">
        <v>865</v>
      </c>
      <c r="D110" s="19" t="s">
        <v>405</v>
      </c>
    </row>
    <row r="111" spans="2:4" ht="43" customHeight="1" x14ac:dyDescent="0.2">
      <c r="B111" s="32" t="s">
        <v>383</v>
      </c>
      <c r="C111" s="28" t="s">
        <v>865</v>
      </c>
      <c r="D111" s="19" t="s">
        <v>406</v>
      </c>
    </row>
    <row r="112" spans="2:4" ht="46" customHeight="1" x14ac:dyDescent="0.2">
      <c r="B112" s="32" t="s">
        <v>383</v>
      </c>
      <c r="C112" s="28" t="s">
        <v>866</v>
      </c>
      <c r="D112" s="19" t="s">
        <v>393</v>
      </c>
    </row>
    <row r="113" spans="2:4" ht="44" customHeight="1" x14ac:dyDescent="0.2">
      <c r="B113" s="33" t="s">
        <v>384</v>
      </c>
      <c r="C113" s="28" t="s">
        <v>859</v>
      </c>
      <c r="D113" s="19" t="s">
        <v>412</v>
      </c>
    </row>
    <row r="114" spans="2:4" ht="47" customHeight="1" x14ac:dyDescent="0.2">
      <c r="B114" s="33" t="s">
        <v>384</v>
      </c>
      <c r="C114" s="28" t="s">
        <v>859</v>
      </c>
      <c r="D114" s="19" t="s">
        <v>413</v>
      </c>
    </row>
    <row r="115" spans="2:4" ht="42" customHeight="1" x14ac:dyDescent="0.2">
      <c r="B115" s="33" t="s">
        <v>384</v>
      </c>
      <c r="C115" s="28" t="s">
        <v>859</v>
      </c>
      <c r="D115" s="19" t="s">
        <v>414</v>
      </c>
    </row>
    <row r="116" spans="2:4" ht="50" customHeight="1" x14ac:dyDescent="0.2">
      <c r="B116" s="33" t="s">
        <v>384</v>
      </c>
      <c r="C116" s="28" t="s">
        <v>860</v>
      </c>
      <c r="D116" s="19" t="s">
        <v>410</v>
      </c>
    </row>
    <row r="117" spans="2:4" ht="37" customHeight="1" x14ac:dyDescent="0.2">
      <c r="B117" s="33" t="s">
        <v>384</v>
      </c>
      <c r="C117" s="28" t="s">
        <v>860</v>
      </c>
      <c r="D117" s="19" t="s">
        <v>411</v>
      </c>
    </row>
    <row r="118" spans="2:4" ht="47" customHeight="1" x14ac:dyDescent="0.2">
      <c r="B118" s="33" t="s">
        <v>384</v>
      </c>
      <c r="C118" s="28" t="s">
        <v>861</v>
      </c>
      <c r="D118" s="19" t="s">
        <v>409</v>
      </c>
    </row>
    <row r="120" spans="2:4" ht="20" customHeight="1" x14ac:dyDescent="0.2"/>
    <row r="122" spans="2:4" ht="25" customHeight="1" x14ac:dyDescent="0.2"/>
    <row r="124" spans="2:4" ht="50" customHeight="1" x14ac:dyDescent="0.2"/>
    <row r="128" spans="2:4" ht="47" customHeight="1" x14ac:dyDescent="0.2"/>
    <row r="130" ht="33" customHeight="1" x14ac:dyDescent="0.2"/>
    <row r="132" ht="38" customHeight="1" x14ac:dyDescent="0.2"/>
    <row r="134" ht="44" customHeight="1" x14ac:dyDescent="0.2"/>
    <row r="136" ht="40" customHeight="1" x14ac:dyDescent="0.2"/>
    <row r="138" ht="27" customHeight="1" x14ac:dyDescent="0.2"/>
    <row r="140" ht="45" customHeight="1" x14ac:dyDescent="0.2"/>
    <row r="142" ht="26" customHeight="1" x14ac:dyDescent="0.2"/>
    <row r="144" ht="46" customHeight="1" x14ac:dyDescent="0.2"/>
    <row r="146" ht="41" customHeight="1" x14ac:dyDescent="0.2"/>
    <row r="148" ht="29" customHeight="1" x14ac:dyDescent="0.2"/>
    <row r="150" ht="32" customHeight="1" x14ac:dyDescent="0.2"/>
    <row r="156" ht="27" customHeight="1" x14ac:dyDescent="0.2"/>
    <row r="158" ht="29" customHeight="1" x14ac:dyDescent="0.2"/>
    <row r="160" ht="28" customHeight="1" x14ac:dyDescent="0.2"/>
    <row r="166" ht="27" customHeight="1" x14ac:dyDescent="0.2"/>
    <row r="168" ht="36" customHeight="1" x14ac:dyDescent="0.2"/>
    <row r="171" ht="25" customHeight="1" x14ac:dyDescent="0.2"/>
    <row r="173" ht="15" customHeight="1" x14ac:dyDescent="0.2"/>
    <row r="174" ht="31" customHeight="1" x14ac:dyDescent="0.2"/>
    <row r="182" ht="50" customHeight="1" x14ac:dyDescent="0.2"/>
    <row r="184" ht="33" customHeight="1" x14ac:dyDescent="0.2"/>
    <row r="186" ht="29" customHeight="1" x14ac:dyDescent="0.2"/>
    <row r="188" ht="29" customHeight="1" x14ac:dyDescent="0.2"/>
    <row r="190" ht="30" customHeight="1" x14ac:dyDescent="0.2"/>
    <row r="192" ht="39" customHeight="1" x14ac:dyDescent="0.2"/>
    <row r="194" ht="25" customHeight="1" x14ac:dyDescent="0.2"/>
    <row r="196" ht="32" customHeight="1" x14ac:dyDescent="0.2"/>
    <row r="198" ht="28" customHeight="1" x14ac:dyDescent="0.2"/>
    <row r="200" ht="26" customHeight="1" x14ac:dyDescent="0.2"/>
    <row r="202" ht="71" customHeight="1" x14ac:dyDescent="0.2"/>
    <row r="208" ht="32" customHeight="1" x14ac:dyDescent="0.2"/>
    <row r="209" ht="28" customHeight="1" x14ac:dyDescent="0.2"/>
    <row r="212" ht="26" customHeight="1" x14ac:dyDescent="0.2"/>
    <row r="214" ht="63" customHeight="1" x14ac:dyDescent="0.2"/>
    <row r="215" ht="16" customHeight="1" x14ac:dyDescent="0.2"/>
    <row r="216" ht="22" customHeight="1" x14ac:dyDescent="0.2"/>
    <row r="224" ht="49" customHeight="1" x14ac:dyDescent="0.2"/>
  </sheetData>
  <dataConsolidate/>
  <mergeCells count="8">
    <mergeCell ref="L13:M13"/>
    <mergeCell ref="L14:M14"/>
    <mergeCell ref="L15:M15"/>
    <mergeCell ref="B3:D4"/>
    <mergeCell ref="B5:D6"/>
    <mergeCell ref="L10:M10"/>
    <mergeCell ref="L11:M11"/>
    <mergeCell ref="L12:M12"/>
  </mergeCells>
  <hyperlinks>
    <hyperlink ref="B5" r:id="rId1" xr:uid="{69D59BE9-3A01-4B42-A424-E238831A6517}"/>
  </hyperlinks>
  <pageMargins left="0.7" right="0.7" top="0.75" bottom="0.75" header="0.3" footer="0.3"/>
  <pageSetup orientation="portrait" horizontalDpi="0" verticalDpi="0"/>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A0730-8DD5-EB4A-8439-E83CF68F4358}">
  <dimension ref="B3:C140"/>
  <sheetViews>
    <sheetView topLeftCell="A130" workbookViewId="0">
      <selection activeCell="E143" sqref="E143"/>
    </sheetView>
  </sheetViews>
  <sheetFormatPr baseColWidth="10" defaultColWidth="11" defaultRowHeight="16" x14ac:dyDescent="0.2"/>
  <cols>
    <col min="2" max="2" width="198.33203125" bestFit="1" customWidth="1"/>
    <col min="3" max="4" width="18.83203125" bestFit="1" customWidth="1"/>
  </cols>
  <sheetData>
    <row r="3" spans="2:3" x14ac:dyDescent="0.2">
      <c r="B3" s="15" t="s">
        <v>791</v>
      </c>
      <c r="C3" t="s">
        <v>841</v>
      </c>
    </row>
    <row r="4" spans="2:3" x14ac:dyDescent="0.2">
      <c r="B4" s="16" t="s">
        <v>362</v>
      </c>
      <c r="C4" s="14">
        <v>18</v>
      </c>
    </row>
    <row r="5" spans="2:3" x14ac:dyDescent="0.2">
      <c r="B5" s="17" t="s">
        <v>850</v>
      </c>
      <c r="C5" s="14">
        <v>5</v>
      </c>
    </row>
    <row r="6" spans="2:3" x14ac:dyDescent="0.2">
      <c r="B6" s="18" t="s">
        <v>794</v>
      </c>
      <c r="C6" s="14">
        <v>1</v>
      </c>
    </row>
    <row r="7" spans="2:3" x14ac:dyDescent="0.2">
      <c r="B7" s="18" t="s">
        <v>795</v>
      </c>
      <c r="C7" s="14">
        <v>1</v>
      </c>
    </row>
    <row r="8" spans="2:3" x14ac:dyDescent="0.2">
      <c r="B8" s="18" t="s">
        <v>796</v>
      </c>
      <c r="C8" s="14">
        <v>1</v>
      </c>
    </row>
    <row r="9" spans="2:3" x14ac:dyDescent="0.2">
      <c r="B9" s="18" t="s">
        <v>797</v>
      </c>
      <c r="C9" s="14">
        <v>1</v>
      </c>
    </row>
    <row r="10" spans="2:3" x14ac:dyDescent="0.2">
      <c r="B10" s="18" t="s">
        <v>798</v>
      </c>
      <c r="C10" s="14">
        <v>1</v>
      </c>
    </row>
    <row r="11" spans="2:3" x14ac:dyDescent="0.2">
      <c r="B11" s="17" t="s">
        <v>851</v>
      </c>
      <c r="C11" s="14">
        <v>8</v>
      </c>
    </row>
    <row r="12" spans="2:3" x14ac:dyDescent="0.2">
      <c r="B12" s="18" t="s">
        <v>804</v>
      </c>
      <c r="C12" s="14">
        <v>1</v>
      </c>
    </row>
    <row r="13" spans="2:3" x14ac:dyDescent="0.2">
      <c r="B13" s="18" t="s">
        <v>805</v>
      </c>
      <c r="C13" s="14">
        <v>1</v>
      </c>
    </row>
    <row r="14" spans="2:3" x14ac:dyDescent="0.2">
      <c r="B14" s="18" t="s">
        <v>806</v>
      </c>
      <c r="C14" s="14">
        <v>1</v>
      </c>
    </row>
    <row r="15" spans="2:3" x14ac:dyDescent="0.2">
      <c r="B15" s="18" t="s">
        <v>807</v>
      </c>
      <c r="C15" s="14">
        <v>1</v>
      </c>
    </row>
    <row r="16" spans="2:3" x14ac:dyDescent="0.2">
      <c r="B16" s="18" t="s">
        <v>808</v>
      </c>
      <c r="C16" s="14">
        <v>1</v>
      </c>
    </row>
    <row r="17" spans="2:3" x14ac:dyDescent="0.2">
      <c r="B17" s="18" t="s">
        <v>809</v>
      </c>
      <c r="C17" s="14">
        <v>1</v>
      </c>
    </row>
    <row r="18" spans="2:3" x14ac:dyDescent="0.2">
      <c r="B18" s="18" t="s">
        <v>810</v>
      </c>
      <c r="C18" s="14">
        <v>1</v>
      </c>
    </row>
    <row r="19" spans="2:3" x14ac:dyDescent="0.2">
      <c r="B19" s="18" t="s">
        <v>811</v>
      </c>
      <c r="C19" s="14">
        <v>1</v>
      </c>
    </row>
    <row r="20" spans="2:3" x14ac:dyDescent="0.2">
      <c r="B20" s="17" t="s">
        <v>852</v>
      </c>
      <c r="C20" s="14">
        <v>5</v>
      </c>
    </row>
    <row r="21" spans="2:3" x14ac:dyDescent="0.2">
      <c r="B21" s="18" t="s">
        <v>799</v>
      </c>
      <c r="C21" s="14">
        <v>1</v>
      </c>
    </row>
    <row r="22" spans="2:3" x14ac:dyDescent="0.2">
      <c r="B22" s="18" t="s">
        <v>800</v>
      </c>
      <c r="C22" s="14">
        <v>1</v>
      </c>
    </row>
    <row r="23" spans="2:3" x14ac:dyDescent="0.2">
      <c r="B23" s="18" t="s">
        <v>801</v>
      </c>
      <c r="C23" s="14">
        <v>1</v>
      </c>
    </row>
    <row r="24" spans="2:3" x14ac:dyDescent="0.2">
      <c r="B24" s="18" t="s">
        <v>802</v>
      </c>
      <c r="C24" s="14">
        <v>1</v>
      </c>
    </row>
    <row r="25" spans="2:3" x14ac:dyDescent="0.2">
      <c r="B25" s="18" t="s">
        <v>803</v>
      </c>
      <c r="C25" s="14">
        <v>1</v>
      </c>
    </row>
    <row r="26" spans="2:3" x14ac:dyDescent="0.2">
      <c r="B26" s="16" t="s">
        <v>279</v>
      </c>
      <c r="C26" s="14">
        <v>29</v>
      </c>
    </row>
    <row r="27" spans="2:3" x14ac:dyDescent="0.2">
      <c r="B27" s="17" t="s">
        <v>844</v>
      </c>
      <c r="C27" s="14">
        <v>6</v>
      </c>
    </row>
    <row r="28" spans="2:3" x14ac:dyDescent="0.2">
      <c r="B28" s="18" t="s">
        <v>812</v>
      </c>
      <c r="C28" s="14">
        <v>1</v>
      </c>
    </row>
    <row r="29" spans="2:3" x14ac:dyDescent="0.2">
      <c r="B29" s="18" t="s">
        <v>813</v>
      </c>
      <c r="C29" s="14">
        <v>1</v>
      </c>
    </row>
    <row r="30" spans="2:3" x14ac:dyDescent="0.2">
      <c r="B30" s="18" t="s">
        <v>814</v>
      </c>
      <c r="C30" s="14">
        <v>1</v>
      </c>
    </row>
    <row r="31" spans="2:3" x14ac:dyDescent="0.2">
      <c r="B31" s="18" t="s">
        <v>815</v>
      </c>
      <c r="C31" s="14">
        <v>1</v>
      </c>
    </row>
    <row r="32" spans="2:3" x14ac:dyDescent="0.2">
      <c r="B32" s="18" t="s">
        <v>816</v>
      </c>
      <c r="C32" s="14">
        <v>1</v>
      </c>
    </row>
    <row r="33" spans="2:3" x14ac:dyDescent="0.2">
      <c r="B33" s="18" t="s">
        <v>817</v>
      </c>
      <c r="C33" s="14">
        <v>1</v>
      </c>
    </row>
    <row r="34" spans="2:3" x14ac:dyDescent="0.2">
      <c r="B34" s="17" t="s">
        <v>845</v>
      </c>
      <c r="C34" s="14">
        <v>5</v>
      </c>
    </row>
    <row r="35" spans="2:3" x14ac:dyDescent="0.2">
      <c r="B35" s="18" t="s">
        <v>818</v>
      </c>
      <c r="C35" s="14">
        <v>1</v>
      </c>
    </row>
    <row r="36" spans="2:3" x14ac:dyDescent="0.2">
      <c r="B36" s="18" t="s">
        <v>819</v>
      </c>
      <c r="C36" s="14">
        <v>1</v>
      </c>
    </row>
    <row r="37" spans="2:3" x14ac:dyDescent="0.2">
      <c r="B37" s="18" t="s">
        <v>820</v>
      </c>
      <c r="C37" s="14">
        <v>1</v>
      </c>
    </row>
    <row r="38" spans="2:3" x14ac:dyDescent="0.2">
      <c r="B38" s="18" t="s">
        <v>821</v>
      </c>
      <c r="C38" s="14">
        <v>1</v>
      </c>
    </row>
    <row r="39" spans="2:3" x14ac:dyDescent="0.2">
      <c r="B39" s="18" t="s">
        <v>822</v>
      </c>
      <c r="C39" s="14">
        <v>1</v>
      </c>
    </row>
    <row r="40" spans="2:3" x14ac:dyDescent="0.2">
      <c r="B40" s="17" t="s">
        <v>846</v>
      </c>
      <c r="C40" s="14">
        <v>4</v>
      </c>
    </row>
    <row r="41" spans="2:3" x14ac:dyDescent="0.2">
      <c r="B41" s="18" t="s">
        <v>823</v>
      </c>
      <c r="C41" s="14">
        <v>1</v>
      </c>
    </row>
    <row r="42" spans="2:3" x14ac:dyDescent="0.2">
      <c r="B42" s="18" t="s">
        <v>824</v>
      </c>
      <c r="C42" s="14">
        <v>1</v>
      </c>
    </row>
    <row r="43" spans="2:3" x14ac:dyDescent="0.2">
      <c r="B43" s="18" t="s">
        <v>825</v>
      </c>
      <c r="C43" s="14">
        <v>1</v>
      </c>
    </row>
    <row r="44" spans="2:3" x14ac:dyDescent="0.2">
      <c r="B44" s="18" t="s">
        <v>826</v>
      </c>
      <c r="C44" s="14">
        <v>1</v>
      </c>
    </row>
    <row r="45" spans="2:3" x14ac:dyDescent="0.2">
      <c r="B45" s="17" t="s">
        <v>847</v>
      </c>
      <c r="C45" s="14">
        <v>6</v>
      </c>
    </row>
    <row r="46" spans="2:3" x14ac:dyDescent="0.2">
      <c r="B46" s="18" t="s">
        <v>827</v>
      </c>
      <c r="C46" s="14">
        <v>1</v>
      </c>
    </row>
    <row r="47" spans="2:3" x14ac:dyDescent="0.2">
      <c r="B47" s="18" t="s">
        <v>828</v>
      </c>
      <c r="C47" s="14">
        <v>1</v>
      </c>
    </row>
    <row r="48" spans="2:3" x14ac:dyDescent="0.2">
      <c r="B48" s="18" t="s">
        <v>829</v>
      </c>
      <c r="C48" s="14">
        <v>1</v>
      </c>
    </row>
    <row r="49" spans="2:3" x14ac:dyDescent="0.2">
      <c r="B49" s="18" t="s">
        <v>830</v>
      </c>
      <c r="C49" s="14">
        <v>1</v>
      </c>
    </row>
    <row r="50" spans="2:3" x14ac:dyDescent="0.2">
      <c r="B50" s="18" t="s">
        <v>831</v>
      </c>
      <c r="C50" s="14">
        <v>1</v>
      </c>
    </row>
    <row r="51" spans="2:3" x14ac:dyDescent="0.2">
      <c r="B51" s="18" t="s">
        <v>832</v>
      </c>
      <c r="C51" s="14">
        <v>1</v>
      </c>
    </row>
    <row r="52" spans="2:3" x14ac:dyDescent="0.2">
      <c r="B52" s="17" t="s">
        <v>848</v>
      </c>
      <c r="C52" s="14">
        <v>3</v>
      </c>
    </row>
    <row r="53" spans="2:3" x14ac:dyDescent="0.2">
      <c r="B53" s="18" t="s">
        <v>833</v>
      </c>
      <c r="C53" s="14">
        <v>1</v>
      </c>
    </row>
    <row r="54" spans="2:3" x14ac:dyDescent="0.2">
      <c r="B54" s="18" t="s">
        <v>834</v>
      </c>
      <c r="C54" s="14">
        <v>1</v>
      </c>
    </row>
    <row r="55" spans="2:3" x14ac:dyDescent="0.2">
      <c r="B55" s="18" t="s">
        <v>835</v>
      </c>
      <c r="C55" s="14">
        <v>1</v>
      </c>
    </row>
    <row r="56" spans="2:3" x14ac:dyDescent="0.2">
      <c r="B56" s="17" t="s">
        <v>849</v>
      </c>
      <c r="C56" s="14">
        <v>5</v>
      </c>
    </row>
    <row r="57" spans="2:3" x14ac:dyDescent="0.2">
      <c r="B57" s="18" t="s">
        <v>836</v>
      </c>
      <c r="C57" s="14">
        <v>1</v>
      </c>
    </row>
    <row r="58" spans="2:3" x14ac:dyDescent="0.2">
      <c r="B58" s="18" t="s">
        <v>837</v>
      </c>
      <c r="C58" s="14">
        <v>1</v>
      </c>
    </row>
    <row r="59" spans="2:3" x14ac:dyDescent="0.2">
      <c r="B59" s="18" t="s">
        <v>838</v>
      </c>
      <c r="C59" s="14">
        <v>1</v>
      </c>
    </row>
    <row r="60" spans="2:3" x14ac:dyDescent="0.2">
      <c r="B60" s="18" t="s">
        <v>839</v>
      </c>
      <c r="C60" s="14">
        <v>1</v>
      </c>
    </row>
    <row r="61" spans="2:3" x14ac:dyDescent="0.2">
      <c r="B61" s="18" t="s">
        <v>840</v>
      </c>
      <c r="C61" s="14">
        <v>1</v>
      </c>
    </row>
    <row r="62" spans="2:3" x14ac:dyDescent="0.2">
      <c r="B62" s="16" t="s">
        <v>316</v>
      </c>
      <c r="C62" s="14">
        <v>39</v>
      </c>
    </row>
    <row r="63" spans="2:3" x14ac:dyDescent="0.2">
      <c r="B63" s="17" t="s">
        <v>853</v>
      </c>
      <c r="C63" s="14">
        <v>7</v>
      </c>
    </row>
    <row r="64" spans="2:3" x14ac:dyDescent="0.2">
      <c r="B64" s="18" t="s">
        <v>870</v>
      </c>
      <c r="C64" s="14">
        <v>1</v>
      </c>
    </row>
    <row r="65" spans="2:3" x14ac:dyDescent="0.2">
      <c r="B65" s="18" t="s">
        <v>871</v>
      </c>
      <c r="C65" s="14">
        <v>1</v>
      </c>
    </row>
    <row r="66" spans="2:3" x14ac:dyDescent="0.2">
      <c r="B66" s="18" t="s">
        <v>872</v>
      </c>
      <c r="C66" s="14">
        <v>1</v>
      </c>
    </row>
    <row r="67" spans="2:3" x14ac:dyDescent="0.2">
      <c r="B67" s="18" t="s">
        <v>873</v>
      </c>
      <c r="C67" s="14">
        <v>1</v>
      </c>
    </row>
    <row r="68" spans="2:3" x14ac:dyDescent="0.2">
      <c r="B68" s="18" t="s">
        <v>874</v>
      </c>
      <c r="C68" s="14">
        <v>1</v>
      </c>
    </row>
    <row r="69" spans="2:3" x14ac:dyDescent="0.2">
      <c r="B69" s="18" t="s">
        <v>875</v>
      </c>
      <c r="C69" s="14">
        <v>1</v>
      </c>
    </row>
    <row r="70" spans="2:3" x14ac:dyDescent="0.2">
      <c r="B70" s="18" t="s">
        <v>876</v>
      </c>
      <c r="C70" s="14">
        <v>1</v>
      </c>
    </row>
    <row r="71" spans="2:3" x14ac:dyDescent="0.2">
      <c r="B71" s="17" t="s">
        <v>854</v>
      </c>
      <c r="C71" s="14">
        <v>5</v>
      </c>
    </row>
    <row r="72" spans="2:3" x14ac:dyDescent="0.2">
      <c r="B72" s="18" t="s">
        <v>877</v>
      </c>
      <c r="C72" s="14">
        <v>1</v>
      </c>
    </row>
    <row r="73" spans="2:3" x14ac:dyDescent="0.2">
      <c r="B73" s="18" t="s">
        <v>878</v>
      </c>
      <c r="C73" s="14">
        <v>1</v>
      </c>
    </row>
    <row r="74" spans="2:3" x14ac:dyDescent="0.2">
      <c r="B74" s="18" t="s">
        <v>879</v>
      </c>
      <c r="C74" s="14">
        <v>1</v>
      </c>
    </row>
    <row r="75" spans="2:3" x14ac:dyDescent="0.2">
      <c r="B75" s="18" t="s">
        <v>880</v>
      </c>
      <c r="C75" s="14">
        <v>1</v>
      </c>
    </row>
    <row r="76" spans="2:3" x14ac:dyDescent="0.2">
      <c r="B76" s="18" t="s">
        <v>881</v>
      </c>
      <c r="C76" s="14">
        <v>1</v>
      </c>
    </row>
    <row r="77" spans="2:3" x14ac:dyDescent="0.2">
      <c r="B77" s="17" t="s">
        <v>855</v>
      </c>
      <c r="C77" s="14">
        <v>8</v>
      </c>
    </row>
    <row r="78" spans="2:3" x14ac:dyDescent="0.2">
      <c r="B78" s="18" t="s">
        <v>882</v>
      </c>
      <c r="C78" s="14">
        <v>1</v>
      </c>
    </row>
    <row r="79" spans="2:3" x14ac:dyDescent="0.2">
      <c r="B79" s="18" t="s">
        <v>883</v>
      </c>
      <c r="C79" s="14">
        <v>1</v>
      </c>
    </row>
    <row r="80" spans="2:3" x14ac:dyDescent="0.2">
      <c r="B80" s="18" t="s">
        <v>884</v>
      </c>
      <c r="C80" s="14">
        <v>1</v>
      </c>
    </row>
    <row r="81" spans="2:3" x14ac:dyDescent="0.2">
      <c r="B81" s="18" t="s">
        <v>885</v>
      </c>
      <c r="C81" s="14">
        <v>1</v>
      </c>
    </row>
    <row r="82" spans="2:3" x14ac:dyDescent="0.2">
      <c r="B82" s="18" t="s">
        <v>886</v>
      </c>
      <c r="C82" s="14">
        <v>1</v>
      </c>
    </row>
    <row r="83" spans="2:3" x14ac:dyDescent="0.2">
      <c r="B83" s="18" t="s">
        <v>887</v>
      </c>
      <c r="C83" s="14">
        <v>1</v>
      </c>
    </row>
    <row r="84" spans="2:3" x14ac:dyDescent="0.2">
      <c r="B84" s="18" t="s">
        <v>888</v>
      </c>
      <c r="C84" s="14">
        <v>1</v>
      </c>
    </row>
    <row r="85" spans="2:3" x14ac:dyDescent="0.2">
      <c r="B85" s="18" t="s">
        <v>889</v>
      </c>
      <c r="C85" s="14">
        <v>1</v>
      </c>
    </row>
    <row r="86" spans="2:3" x14ac:dyDescent="0.2">
      <c r="B86" s="17" t="s">
        <v>856</v>
      </c>
      <c r="C86" s="14">
        <v>12</v>
      </c>
    </row>
    <row r="87" spans="2:3" x14ac:dyDescent="0.2">
      <c r="B87" s="18" t="s">
        <v>890</v>
      </c>
      <c r="C87" s="14">
        <v>1</v>
      </c>
    </row>
    <row r="88" spans="2:3" x14ac:dyDescent="0.2">
      <c r="B88" s="18" t="s">
        <v>891</v>
      </c>
      <c r="C88" s="14">
        <v>1</v>
      </c>
    </row>
    <row r="89" spans="2:3" x14ac:dyDescent="0.2">
      <c r="B89" s="18" t="s">
        <v>892</v>
      </c>
      <c r="C89" s="14">
        <v>1</v>
      </c>
    </row>
    <row r="90" spans="2:3" x14ac:dyDescent="0.2">
      <c r="B90" s="18" t="s">
        <v>893</v>
      </c>
      <c r="C90" s="14">
        <v>1</v>
      </c>
    </row>
    <row r="91" spans="2:3" x14ac:dyDescent="0.2">
      <c r="B91" s="18" t="s">
        <v>894</v>
      </c>
      <c r="C91" s="14">
        <v>1</v>
      </c>
    </row>
    <row r="92" spans="2:3" x14ac:dyDescent="0.2">
      <c r="B92" s="18" t="s">
        <v>895</v>
      </c>
      <c r="C92" s="14">
        <v>1</v>
      </c>
    </row>
    <row r="93" spans="2:3" x14ac:dyDescent="0.2">
      <c r="B93" s="18" t="s">
        <v>896</v>
      </c>
      <c r="C93" s="14">
        <v>1</v>
      </c>
    </row>
    <row r="94" spans="2:3" x14ac:dyDescent="0.2">
      <c r="B94" s="18" t="s">
        <v>897</v>
      </c>
      <c r="C94" s="14">
        <v>1</v>
      </c>
    </row>
    <row r="95" spans="2:3" x14ac:dyDescent="0.2">
      <c r="B95" s="18" t="s">
        <v>898</v>
      </c>
      <c r="C95" s="14">
        <v>1</v>
      </c>
    </row>
    <row r="96" spans="2:3" x14ac:dyDescent="0.2">
      <c r="B96" s="18" t="s">
        <v>899</v>
      </c>
      <c r="C96" s="14">
        <v>1</v>
      </c>
    </row>
    <row r="97" spans="2:3" x14ac:dyDescent="0.2">
      <c r="B97" s="18" t="s">
        <v>900</v>
      </c>
      <c r="C97" s="14">
        <v>1</v>
      </c>
    </row>
    <row r="98" spans="2:3" x14ac:dyDescent="0.2">
      <c r="B98" s="18" t="s">
        <v>901</v>
      </c>
      <c r="C98" s="14">
        <v>1</v>
      </c>
    </row>
    <row r="99" spans="2:3" x14ac:dyDescent="0.2">
      <c r="B99" s="17" t="s">
        <v>857</v>
      </c>
      <c r="C99" s="14">
        <v>2</v>
      </c>
    </row>
    <row r="100" spans="2:3" x14ac:dyDescent="0.2">
      <c r="B100" s="18" t="s">
        <v>902</v>
      </c>
      <c r="C100" s="14">
        <v>1</v>
      </c>
    </row>
    <row r="101" spans="2:3" x14ac:dyDescent="0.2">
      <c r="B101" s="18" t="s">
        <v>903</v>
      </c>
      <c r="C101" s="14">
        <v>1</v>
      </c>
    </row>
    <row r="102" spans="2:3" x14ac:dyDescent="0.2">
      <c r="B102" s="17" t="s">
        <v>858</v>
      </c>
      <c r="C102" s="14">
        <v>5</v>
      </c>
    </row>
    <row r="103" spans="2:3" x14ac:dyDescent="0.2">
      <c r="B103" s="18" t="s">
        <v>904</v>
      </c>
      <c r="C103" s="14">
        <v>1</v>
      </c>
    </row>
    <row r="104" spans="2:3" x14ac:dyDescent="0.2">
      <c r="B104" s="18" t="s">
        <v>905</v>
      </c>
      <c r="C104" s="14">
        <v>1</v>
      </c>
    </row>
    <row r="105" spans="2:3" x14ac:dyDescent="0.2">
      <c r="B105" s="18" t="s">
        <v>906</v>
      </c>
      <c r="C105" s="14">
        <v>1</v>
      </c>
    </row>
    <row r="106" spans="2:3" x14ac:dyDescent="0.2">
      <c r="B106" s="18" t="s">
        <v>907</v>
      </c>
      <c r="C106" s="14">
        <v>1</v>
      </c>
    </row>
    <row r="107" spans="2:3" x14ac:dyDescent="0.2">
      <c r="B107" s="18" t="s">
        <v>908</v>
      </c>
      <c r="C107" s="14">
        <v>1</v>
      </c>
    </row>
    <row r="108" spans="2:3" x14ac:dyDescent="0.2">
      <c r="B108" s="16" t="s">
        <v>384</v>
      </c>
      <c r="C108" s="14">
        <v>6</v>
      </c>
    </row>
    <row r="109" spans="2:3" x14ac:dyDescent="0.2">
      <c r="B109" s="17" t="s">
        <v>859</v>
      </c>
      <c r="C109" s="14">
        <v>3</v>
      </c>
    </row>
    <row r="110" spans="2:3" x14ac:dyDescent="0.2">
      <c r="B110" s="18" t="s">
        <v>909</v>
      </c>
      <c r="C110" s="14">
        <v>1</v>
      </c>
    </row>
    <row r="111" spans="2:3" x14ac:dyDescent="0.2">
      <c r="B111" s="18" t="s">
        <v>910</v>
      </c>
      <c r="C111" s="14">
        <v>1</v>
      </c>
    </row>
    <row r="112" spans="2:3" x14ac:dyDescent="0.2">
      <c r="B112" s="18" t="s">
        <v>911</v>
      </c>
      <c r="C112" s="14">
        <v>1</v>
      </c>
    </row>
    <row r="113" spans="2:3" x14ac:dyDescent="0.2">
      <c r="B113" s="17" t="s">
        <v>860</v>
      </c>
      <c r="C113" s="14">
        <v>2</v>
      </c>
    </row>
    <row r="114" spans="2:3" x14ac:dyDescent="0.2">
      <c r="B114" s="18" t="s">
        <v>912</v>
      </c>
      <c r="C114" s="14">
        <v>1</v>
      </c>
    </row>
    <row r="115" spans="2:3" x14ac:dyDescent="0.2">
      <c r="B115" s="18" t="s">
        <v>913</v>
      </c>
      <c r="C115" s="14">
        <v>1</v>
      </c>
    </row>
    <row r="116" spans="2:3" x14ac:dyDescent="0.2">
      <c r="B116" s="17" t="s">
        <v>861</v>
      </c>
      <c r="C116" s="14">
        <v>1</v>
      </c>
    </row>
    <row r="117" spans="2:3" x14ac:dyDescent="0.2">
      <c r="B117" s="18" t="s">
        <v>914</v>
      </c>
      <c r="C117" s="14">
        <v>1</v>
      </c>
    </row>
    <row r="118" spans="2:3" x14ac:dyDescent="0.2">
      <c r="B118" s="16" t="s">
        <v>383</v>
      </c>
      <c r="C118" s="14">
        <v>16</v>
      </c>
    </row>
    <row r="119" spans="2:3" x14ac:dyDescent="0.2">
      <c r="B119" s="17" t="s">
        <v>862</v>
      </c>
      <c r="C119" s="14">
        <v>5</v>
      </c>
    </row>
    <row r="120" spans="2:3" x14ac:dyDescent="0.2">
      <c r="B120" s="18" t="s">
        <v>915</v>
      </c>
      <c r="C120" s="14">
        <v>1</v>
      </c>
    </row>
    <row r="121" spans="2:3" x14ac:dyDescent="0.2">
      <c r="B121" s="18" t="s">
        <v>916</v>
      </c>
      <c r="C121" s="14">
        <v>1</v>
      </c>
    </row>
    <row r="122" spans="2:3" x14ac:dyDescent="0.2">
      <c r="B122" s="18" t="s">
        <v>917</v>
      </c>
      <c r="C122" s="14">
        <v>1</v>
      </c>
    </row>
    <row r="123" spans="2:3" x14ac:dyDescent="0.2">
      <c r="B123" s="18" t="s">
        <v>918</v>
      </c>
      <c r="C123" s="14">
        <v>1</v>
      </c>
    </row>
    <row r="124" spans="2:3" x14ac:dyDescent="0.2">
      <c r="B124" s="18" t="s">
        <v>919</v>
      </c>
      <c r="C124" s="14">
        <v>1</v>
      </c>
    </row>
    <row r="125" spans="2:3" x14ac:dyDescent="0.2">
      <c r="B125" s="17" t="s">
        <v>863</v>
      </c>
      <c r="C125" s="14">
        <v>5</v>
      </c>
    </row>
    <row r="126" spans="2:3" x14ac:dyDescent="0.2">
      <c r="B126" s="18" t="s">
        <v>920</v>
      </c>
      <c r="C126" s="14">
        <v>1</v>
      </c>
    </row>
    <row r="127" spans="2:3" x14ac:dyDescent="0.2">
      <c r="B127" s="18" t="s">
        <v>921</v>
      </c>
      <c r="C127" s="14">
        <v>1</v>
      </c>
    </row>
    <row r="128" spans="2:3" x14ac:dyDescent="0.2">
      <c r="B128" s="18" t="s">
        <v>922</v>
      </c>
      <c r="C128" s="14">
        <v>1</v>
      </c>
    </row>
    <row r="129" spans="2:3" x14ac:dyDescent="0.2">
      <c r="B129" s="18" t="s">
        <v>923</v>
      </c>
      <c r="C129" s="14">
        <v>1</v>
      </c>
    </row>
    <row r="130" spans="2:3" x14ac:dyDescent="0.2">
      <c r="B130" s="18" t="s">
        <v>924</v>
      </c>
      <c r="C130" s="14">
        <v>1</v>
      </c>
    </row>
    <row r="131" spans="2:3" x14ac:dyDescent="0.2">
      <c r="B131" s="17" t="s">
        <v>864</v>
      </c>
      <c r="C131" s="14">
        <v>2</v>
      </c>
    </row>
    <row r="132" spans="2:3" x14ac:dyDescent="0.2">
      <c r="B132" s="18" t="s">
        <v>925</v>
      </c>
      <c r="C132" s="14">
        <v>1</v>
      </c>
    </row>
    <row r="133" spans="2:3" x14ac:dyDescent="0.2">
      <c r="B133" s="18" t="s">
        <v>926</v>
      </c>
      <c r="C133" s="14">
        <v>1</v>
      </c>
    </row>
    <row r="134" spans="2:3" x14ac:dyDescent="0.2">
      <c r="B134" s="17" t="s">
        <v>865</v>
      </c>
      <c r="C134" s="14">
        <v>3</v>
      </c>
    </row>
    <row r="135" spans="2:3" x14ac:dyDescent="0.2">
      <c r="B135" s="18" t="s">
        <v>927</v>
      </c>
      <c r="C135" s="14">
        <v>1</v>
      </c>
    </row>
    <row r="136" spans="2:3" x14ac:dyDescent="0.2">
      <c r="B136" s="18" t="s">
        <v>928</v>
      </c>
      <c r="C136" s="14">
        <v>1</v>
      </c>
    </row>
    <row r="137" spans="2:3" x14ac:dyDescent="0.2">
      <c r="B137" s="18" t="s">
        <v>929</v>
      </c>
      <c r="C137" s="14">
        <v>1</v>
      </c>
    </row>
    <row r="138" spans="2:3" x14ac:dyDescent="0.2">
      <c r="B138" s="17" t="s">
        <v>866</v>
      </c>
      <c r="C138" s="14">
        <v>1</v>
      </c>
    </row>
    <row r="139" spans="2:3" x14ac:dyDescent="0.2">
      <c r="B139" s="18" t="s">
        <v>930</v>
      </c>
      <c r="C139" s="14">
        <v>1</v>
      </c>
    </row>
    <row r="140" spans="2:3" x14ac:dyDescent="0.2">
      <c r="B140" s="16" t="s">
        <v>793</v>
      </c>
      <c r="C140" s="14">
        <v>108</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6262E-AB09-6243-B1F2-253FCCE9D36C}">
  <dimension ref="C1:AF117"/>
  <sheetViews>
    <sheetView topLeftCell="A118" zoomScale="50" zoomScaleNormal="50" workbookViewId="0">
      <selection activeCell="Y8" sqref="Y8"/>
    </sheetView>
  </sheetViews>
  <sheetFormatPr baseColWidth="10" defaultColWidth="11" defaultRowHeight="136" customHeight="1" outlineLevelCol="1" x14ac:dyDescent="0.2"/>
  <cols>
    <col min="4" max="4" width="18.83203125" customWidth="1"/>
    <col min="5" max="5" width="61.1640625" customWidth="1"/>
    <col min="6" max="6" width="25" customWidth="1"/>
    <col min="7" max="7" width="26.33203125" customWidth="1"/>
    <col min="8" max="8" width="25.33203125" customWidth="1"/>
    <col min="10" max="11" width="11" hidden="1" customWidth="1" outlineLevel="1"/>
    <col min="12" max="12" width="12.83203125" hidden="1" customWidth="1" outlineLevel="1"/>
    <col min="13" max="13" width="16.6640625" hidden="1" customWidth="1" outlineLevel="1"/>
    <col min="14" max="14" width="14.6640625" hidden="1" customWidth="1" outlineLevel="1"/>
    <col min="15" max="15" width="16.83203125" hidden="1" customWidth="1" outlineLevel="1"/>
    <col min="16" max="16" width="19.83203125" hidden="1" customWidth="1" outlineLevel="1"/>
    <col min="17" max="17" width="21.6640625" hidden="1" customWidth="1" outlineLevel="1"/>
    <col min="18" max="18" width="24.5" hidden="1" customWidth="1" outlineLevel="1"/>
    <col min="19" max="20" width="30.33203125" hidden="1" customWidth="1" outlineLevel="1"/>
    <col min="21" max="21" width="30.6640625" hidden="1" customWidth="1" outlineLevel="1"/>
    <col min="22" max="22" width="31.5" hidden="1" customWidth="1" outlineLevel="1"/>
    <col min="23" max="24" width="26.33203125" hidden="1" customWidth="1" outlineLevel="1"/>
    <col min="25" max="25" width="26.33203125" customWidth="1" collapsed="1"/>
    <col min="26" max="26" width="26.33203125" customWidth="1"/>
    <col min="27" max="27" width="37.33203125" customWidth="1"/>
    <col min="28" max="28" width="37" customWidth="1"/>
    <col min="29" max="29" width="34.83203125" customWidth="1"/>
    <col min="30" max="30" width="25" customWidth="1"/>
    <col min="31" max="31" width="25.6640625" customWidth="1"/>
    <col min="32" max="32" width="34.83203125" customWidth="1"/>
  </cols>
  <sheetData>
    <row r="1" spans="3:32" ht="26" customHeight="1" x14ac:dyDescent="0.2"/>
    <row r="2" spans="3:32" ht="26" customHeight="1" x14ac:dyDescent="0.2">
      <c r="D2" s="184" t="s">
        <v>1274</v>
      </c>
      <c r="E2" s="185"/>
      <c r="F2" s="186"/>
    </row>
    <row r="3" spans="3:32" ht="26" customHeight="1" x14ac:dyDescent="0.2">
      <c r="D3" s="187" t="s">
        <v>1275</v>
      </c>
      <c r="E3" s="188"/>
      <c r="F3" s="189"/>
    </row>
    <row r="4" spans="3:32" ht="26" customHeight="1" x14ac:dyDescent="0.2"/>
    <row r="5" spans="3:32" ht="26" customHeight="1" x14ac:dyDescent="0.2"/>
    <row r="6" spans="3:32" ht="26" customHeight="1" x14ac:dyDescent="0.2"/>
    <row r="7" spans="3:32" ht="24" customHeight="1" x14ac:dyDescent="0.2"/>
    <row r="8" spans="3:32" ht="26" customHeight="1" x14ac:dyDescent="0.2"/>
    <row r="9" spans="3:32" ht="32" customHeight="1" x14ac:dyDescent="0.2">
      <c r="C9" s="10" t="s">
        <v>271</v>
      </c>
      <c r="D9" s="10" t="s">
        <v>277</v>
      </c>
      <c r="E9" s="10" t="s">
        <v>278</v>
      </c>
      <c r="F9" s="51" t="s">
        <v>1267</v>
      </c>
      <c r="G9" s="51" t="s">
        <v>1268</v>
      </c>
      <c r="H9" s="53" t="s">
        <v>31</v>
      </c>
      <c r="L9" s="66" t="s">
        <v>789</v>
      </c>
      <c r="M9" s="66" t="s">
        <v>1277</v>
      </c>
      <c r="N9" s="66" t="s">
        <v>1278</v>
      </c>
      <c r="O9" s="66" t="s">
        <v>1279</v>
      </c>
      <c r="P9" s="66" t="s">
        <v>1280</v>
      </c>
      <c r="Q9" s="66" t="s">
        <v>1281</v>
      </c>
      <c r="Z9" s="48" t="s">
        <v>867</v>
      </c>
      <c r="AA9" s="23" t="s">
        <v>842</v>
      </c>
      <c r="AB9" s="7" t="s">
        <v>843</v>
      </c>
      <c r="AC9" s="49" t="s">
        <v>1276</v>
      </c>
      <c r="AE9" s="60" t="s">
        <v>1283</v>
      </c>
      <c r="AF9" s="60" t="s">
        <v>1282</v>
      </c>
    </row>
    <row r="10" spans="3:32" ht="136" customHeight="1" x14ac:dyDescent="0.2">
      <c r="C10" s="27" t="s">
        <v>279</v>
      </c>
      <c r="D10" s="28" t="s">
        <v>844</v>
      </c>
      <c r="E10" s="21" t="s">
        <v>287</v>
      </c>
      <c r="F10" s="50"/>
      <c r="G10" s="50"/>
      <c r="H10" s="9"/>
      <c r="L10" s="64" t="s">
        <v>844</v>
      </c>
      <c r="M10" s="62">
        <f>COUNTIF(ID.AM.Partial,"x")</f>
        <v>0</v>
      </c>
      <c r="N10" s="62">
        <f>COUNTIF(ID.AM.Full,"x")</f>
        <v>0</v>
      </c>
      <c r="O10" s="62">
        <f>COUNTA(ID.AM.Partial)+COUNTBLANK(ID.AM.Partial)</f>
        <v>6</v>
      </c>
      <c r="P10" s="63">
        <f>ID.AM.Partial.Count/ID.AM.TotalCount</f>
        <v>0</v>
      </c>
      <c r="Q10" s="63">
        <f>ID.AM.Full.Count/ID.AM.TotalCount</f>
        <v>0</v>
      </c>
      <c r="R10" s="70"/>
      <c r="V10" s="54"/>
      <c r="Z10" s="44" t="s">
        <v>279</v>
      </c>
      <c r="AA10" s="50" t="s">
        <v>282</v>
      </c>
      <c r="AB10" s="28" t="s">
        <v>844</v>
      </c>
      <c r="AC10" s="50" t="str">
        <f t="shared" ref="AC10:AC32" si="0">IF(OR(P10 &gt;  0,AND(Q10 &gt; 0, Q10 &lt; 1)), "partially Implemented",IF(Q10 = 1,"fully implemented","Not Yet Implemented"))</f>
        <v>Not Yet Implemented</v>
      </c>
      <c r="AE10" s="62" t="s">
        <v>1269</v>
      </c>
      <c r="AF10" s="55" t="str">
        <f>IF(OR(COUNTIF(P10:P15,"&gt;0") &gt; 0, AND(COUNTIF(Q10:Q15,"=1") &gt; 0, COUNTIF(Q10:Q15,"=1") &lt; 6)),"Partially Implemented",IF(COUNTIF(Q10:Q15,"=1") = 6, "Fully Implemented","Not Implemented"))</f>
        <v>Not Implemented</v>
      </c>
    </row>
    <row r="11" spans="3:32" ht="136" customHeight="1" x14ac:dyDescent="0.2">
      <c r="C11" s="27" t="s">
        <v>279</v>
      </c>
      <c r="D11" s="28" t="s">
        <v>844</v>
      </c>
      <c r="E11" s="21" t="s">
        <v>288</v>
      </c>
      <c r="F11" s="50"/>
      <c r="G11" s="50"/>
      <c r="H11" s="52"/>
      <c r="L11" s="65" t="s">
        <v>845</v>
      </c>
      <c r="M11" s="62">
        <f>COUNTIF(ID.BE.Partial,"x")</f>
        <v>0</v>
      </c>
      <c r="N11" s="62">
        <f>COUNTIF(ID.BE.Full,"x")</f>
        <v>0</v>
      </c>
      <c r="O11" s="62">
        <f>COUNTA(ID.BE.Partial)+COUNTBLANK(ID.BE.Partial)</f>
        <v>5</v>
      </c>
      <c r="P11" s="63">
        <f>ID.BE.Partial.Count/ID.BE.TotalCount</f>
        <v>0</v>
      </c>
      <c r="Q11" s="63">
        <f>ID.BE.Full.Count/ID.BE.TotalCount</f>
        <v>0</v>
      </c>
      <c r="R11" s="61"/>
      <c r="V11" s="54"/>
      <c r="Z11" s="44" t="s">
        <v>279</v>
      </c>
      <c r="AA11" s="50" t="s">
        <v>283</v>
      </c>
      <c r="AB11" s="29" t="s">
        <v>845</v>
      </c>
      <c r="AC11" s="50" t="str">
        <f t="shared" si="0"/>
        <v>Not Yet Implemented</v>
      </c>
      <c r="AE11" s="62" t="s">
        <v>1271</v>
      </c>
      <c r="AF11" s="55" t="str">
        <f>IF(OR(COUNTIF(P16:P18,"&gt;0") &gt; 0, AND(COUNTIF(Q16:Q18,"=1") &gt; 0, COUNTIF(Q16:Q18,"=1") &lt; 3)),"Partially Implemented",IF(COUNTIF(Q16:Q18,"=1") = 3, "Fully Implemented","Not Implemented"))</f>
        <v>Not Implemented</v>
      </c>
    </row>
    <row r="12" spans="3:32" ht="136" customHeight="1" x14ac:dyDescent="0.2">
      <c r="C12" s="27" t="s">
        <v>279</v>
      </c>
      <c r="D12" s="28" t="s">
        <v>844</v>
      </c>
      <c r="E12" s="21" t="s">
        <v>289</v>
      </c>
      <c r="F12" s="50"/>
      <c r="G12" s="50"/>
      <c r="H12" s="52"/>
      <c r="L12" s="65" t="s">
        <v>846</v>
      </c>
      <c r="M12" s="62">
        <f>COUNTIF(ID.GV.Partial,"x")</f>
        <v>0</v>
      </c>
      <c r="N12" s="62">
        <f>COUNTIF(ID.GV.Full,"x")</f>
        <v>0</v>
      </c>
      <c r="O12" s="62">
        <f>COUNTA(ID.GV.Partial)+COUNTBLANK(ID.GV.Partial)</f>
        <v>4</v>
      </c>
      <c r="P12" s="63" cm="1">
        <f t="array" ref="P12">ID.GV.Partial.Count/ID.GV.TotalCount</f>
        <v>0</v>
      </c>
      <c r="Q12" s="63" cm="1">
        <f t="array" ref="Q12">ID.GV.Full.Count/ID.GV.TotalCount</f>
        <v>0</v>
      </c>
      <c r="R12" s="61"/>
      <c r="V12" s="54"/>
      <c r="Z12" s="44" t="s">
        <v>279</v>
      </c>
      <c r="AA12" s="50" t="s">
        <v>284</v>
      </c>
      <c r="AB12" s="29" t="s">
        <v>846</v>
      </c>
      <c r="AC12" s="50" t="str">
        <f t="shared" si="0"/>
        <v>Not Yet Implemented</v>
      </c>
      <c r="AE12" s="62" t="s">
        <v>1270</v>
      </c>
      <c r="AF12" s="62" t="str">
        <f>IF(OR(COUNTIF(P19:P24,"&gt;0") &gt; 0, AND(COUNTIF(Q19:Q24,"=1") &gt; 0, COUNTIF(Q19:Q24,"=1") &lt; 6)),"Partially Implemented",IF(COUNTIF(Q19:Q24,"=1") = 6, "Fully Implemented","Not Implemented"))</f>
        <v>Not Implemented</v>
      </c>
    </row>
    <row r="13" spans="3:32" ht="136" customHeight="1" x14ac:dyDescent="0.2">
      <c r="C13" s="27" t="s">
        <v>279</v>
      </c>
      <c r="D13" s="28" t="s">
        <v>844</v>
      </c>
      <c r="E13" s="21" t="s">
        <v>290</v>
      </c>
      <c r="F13" s="50"/>
      <c r="G13" s="50"/>
      <c r="H13" s="52"/>
      <c r="L13" s="65" t="s">
        <v>847</v>
      </c>
      <c r="M13" s="62">
        <f>COUNTIF(ID.RA.Partial,"x")</f>
        <v>0</v>
      </c>
      <c r="N13" s="62">
        <f>COUNTIF(ID.RA.Full,"x")</f>
        <v>0</v>
      </c>
      <c r="O13" s="62">
        <f>COUNTA(ID.RA.Partial)+COUNTBLANK(ID.RA.Partial)</f>
        <v>6</v>
      </c>
      <c r="P13" s="63">
        <f>ID.RA.Partial.Count/ID.RA.TotalCount</f>
        <v>0</v>
      </c>
      <c r="Q13" s="63">
        <f>ID.RA.Full.Count/ID.RA.TotalCount</f>
        <v>0</v>
      </c>
      <c r="R13" s="61"/>
      <c r="V13" s="54"/>
      <c r="Z13" s="44" t="s">
        <v>279</v>
      </c>
      <c r="AA13" s="50" t="s">
        <v>285</v>
      </c>
      <c r="AB13" s="29" t="s">
        <v>847</v>
      </c>
      <c r="AC13" s="50" t="str">
        <f t="shared" si="0"/>
        <v>Not Yet Implemented</v>
      </c>
      <c r="AE13" s="62" t="s">
        <v>1272</v>
      </c>
      <c r="AF13" s="62" t="str">
        <f>IF(OR(COUNTIF(P25:P29,"&gt;0") &gt; 0, AND(COUNTIF(Q25:Q29,"=1") &gt; 0, COUNTIF(Q25:Q29,"=1") &lt; 5)),"Partially Implemented",IF(COUNTIF(Q25:Q29,"=1") = 5, "Fully Implemented","Not Implemented"))</f>
        <v>Not Implemented</v>
      </c>
    </row>
    <row r="14" spans="3:32" ht="136" customHeight="1" x14ac:dyDescent="0.2">
      <c r="C14" s="27" t="s">
        <v>279</v>
      </c>
      <c r="D14" s="28" t="s">
        <v>844</v>
      </c>
      <c r="E14" s="21" t="s">
        <v>291</v>
      </c>
      <c r="F14" s="50"/>
      <c r="G14" s="50"/>
      <c r="H14" s="52"/>
      <c r="L14" s="65" t="s">
        <v>848</v>
      </c>
      <c r="M14" s="62">
        <f>COUNTIF(ID.RM.Partial,"x")</f>
        <v>0</v>
      </c>
      <c r="N14" s="62">
        <f>COUNTIF(ID.RM.Full,"x")</f>
        <v>0</v>
      </c>
      <c r="O14" s="62">
        <f>COUNTA(ID.RM.Partial)+COUNTBLANK(ID.RM.Partial)</f>
        <v>3</v>
      </c>
      <c r="P14" s="63">
        <f>ID.RM.Partial.Count/ID.RM.TotalCount</f>
        <v>0</v>
      </c>
      <c r="Q14" s="63">
        <f>ID.RM.Full.Count/ID.RM.TotalCount</f>
        <v>0</v>
      </c>
      <c r="R14" s="61"/>
      <c r="V14" s="54"/>
      <c r="Z14" s="44" t="s">
        <v>279</v>
      </c>
      <c r="AA14" s="50" t="s">
        <v>286</v>
      </c>
      <c r="AB14" s="29" t="s">
        <v>848</v>
      </c>
      <c r="AC14" s="50" t="str">
        <f t="shared" si="0"/>
        <v>Not Yet Implemented</v>
      </c>
      <c r="AE14" s="62" t="s">
        <v>1273</v>
      </c>
      <c r="AF14" s="62" t="str">
        <f>IF(OR(COUNTIF(P30:P32,"&gt;0") &gt; 0, AND(COUNTIF(Q30:Q32,"=1") &gt; 0, COUNTIF(Q30:Q32,"=1") &lt; 3)),"Partially Implemented",IF(COUNTIF(Q30:Q32,"=1") = 3, "Fully Implemented","Not Implemented"))</f>
        <v>Not Implemented</v>
      </c>
    </row>
    <row r="15" spans="3:32" ht="192.75" customHeight="1" x14ac:dyDescent="0.2">
      <c r="C15" s="27" t="s">
        <v>279</v>
      </c>
      <c r="D15" s="28" t="s">
        <v>844</v>
      </c>
      <c r="E15" s="21" t="s">
        <v>292</v>
      </c>
      <c r="F15" s="50"/>
      <c r="G15" s="50"/>
      <c r="H15" s="52"/>
      <c r="L15" s="65" t="s">
        <v>849</v>
      </c>
      <c r="M15" s="62">
        <f>COUNTIF(ID.SC.Partial,"x")</f>
        <v>0</v>
      </c>
      <c r="N15" s="62">
        <f>COUNTIF(ID.SC.Full,"x")</f>
        <v>0</v>
      </c>
      <c r="O15" s="62">
        <f>COUNTA(ID.SC.Partial)+COUNTBLANK(ID.SC.Partial)</f>
        <v>5</v>
      </c>
      <c r="P15" s="63">
        <f>ID.SC.Partial.Count/ID.SC.TotalCount</f>
        <v>0</v>
      </c>
      <c r="Q15" s="63">
        <f>ID.SC.Full.Count/ID.SC.TotalCount</f>
        <v>0</v>
      </c>
      <c r="R15" s="61"/>
      <c r="V15" s="54"/>
      <c r="Z15" s="44" t="s">
        <v>279</v>
      </c>
      <c r="AA15" s="50" t="s">
        <v>868</v>
      </c>
      <c r="AB15" s="29" t="s">
        <v>849</v>
      </c>
      <c r="AC15" s="50" t="str">
        <f t="shared" si="0"/>
        <v>Not Yet Implemented</v>
      </c>
      <c r="AE15" s="62" t="s">
        <v>280</v>
      </c>
      <c r="AF15" s="62" t="str">
        <f>IF(COUNTIF(AF10:AF14,"Not Implemented") = 5,"Not Implemented", IF(COUNTIF(AF10:AF14,"Partially Implemented") &gt; 0, "Partially Implemented",IF(COUNTIF(AF10:AF14,"Fully Implemented") = 5, "Fully Implemented","")))</f>
        <v>Not Implemented</v>
      </c>
    </row>
    <row r="16" spans="3:32" ht="136" customHeight="1" x14ac:dyDescent="0.2">
      <c r="C16" s="27" t="s">
        <v>279</v>
      </c>
      <c r="D16" s="29" t="s">
        <v>845</v>
      </c>
      <c r="E16" s="21" t="s">
        <v>293</v>
      </c>
      <c r="F16" s="50"/>
      <c r="G16" s="50"/>
      <c r="H16" s="52"/>
      <c r="L16" s="64" t="s">
        <v>850</v>
      </c>
      <c r="M16" s="62">
        <f>COUNTIF(DE.AE.Partial,"x")</f>
        <v>0</v>
      </c>
      <c r="N16" s="62">
        <f>COUNTIF(DE.AE.Full,"x")</f>
        <v>0</v>
      </c>
      <c r="O16" s="62">
        <f>COUNTA(DE.AE.Partial)+COUNTBLANK(DE.AE.Partial)</f>
        <v>5</v>
      </c>
      <c r="P16" s="63">
        <f>DE.AE.Partial.Count/DE.AE.TotalCount</f>
        <v>0</v>
      </c>
      <c r="Q16" s="63">
        <f>DE.AE.Full.Count/DE.AE.TotalCount</f>
        <v>0</v>
      </c>
      <c r="R16" s="61"/>
      <c r="V16" s="54"/>
      <c r="Z16" s="46" t="s">
        <v>362</v>
      </c>
      <c r="AA16" s="50" t="s">
        <v>363</v>
      </c>
      <c r="AB16" s="28" t="s">
        <v>850</v>
      </c>
      <c r="AC16" s="50" t="str">
        <f t="shared" si="0"/>
        <v>Not Yet Implemented</v>
      </c>
    </row>
    <row r="17" spans="3:29" ht="178" customHeight="1" x14ac:dyDescent="0.2">
      <c r="C17" s="27" t="s">
        <v>279</v>
      </c>
      <c r="D17" s="29" t="s">
        <v>845</v>
      </c>
      <c r="E17" s="21" t="s">
        <v>294</v>
      </c>
      <c r="F17" s="50"/>
      <c r="G17" s="50"/>
      <c r="H17" s="52"/>
      <c r="L17" s="64" t="s">
        <v>851</v>
      </c>
      <c r="M17" s="62">
        <f>COUNTIF(DE.CM.Partial,"x")</f>
        <v>0</v>
      </c>
      <c r="N17" s="62">
        <f>COUNTIF(DE.CM.Full,"x")</f>
        <v>0</v>
      </c>
      <c r="O17" s="62">
        <f>COUNTA(DE.CM.Partial)+COUNTBLANK(DE.CM.Partial)</f>
        <v>8</v>
      </c>
      <c r="P17" s="63">
        <f>DE.CM.Partial.Count/DE.CM.TotalCount</f>
        <v>0</v>
      </c>
      <c r="Q17" s="63">
        <f>DE.CM.Full.Count/DE.CM.TotalCount</f>
        <v>0</v>
      </c>
      <c r="R17" s="61"/>
      <c r="V17" s="54"/>
      <c r="Z17" s="46" t="s">
        <v>362</v>
      </c>
      <c r="AA17" s="50" t="s">
        <v>869</v>
      </c>
      <c r="AB17" s="28" t="s">
        <v>851</v>
      </c>
      <c r="AC17" s="50" t="str">
        <f t="shared" si="0"/>
        <v>Not Yet Implemented</v>
      </c>
    </row>
    <row r="18" spans="3:29" ht="136" customHeight="1" x14ac:dyDescent="0.2">
      <c r="C18" s="27" t="s">
        <v>279</v>
      </c>
      <c r="D18" s="29" t="s">
        <v>845</v>
      </c>
      <c r="E18" s="21" t="s">
        <v>295</v>
      </c>
      <c r="F18" s="50"/>
      <c r="G18" s="50"/>
      <c r="H18" s="52"/>
      <c r="L18" s="64" t="s">
        <v>852</v>
      </c>
      <c r="M18" s="62">
        <f>COUNTIF(DE.DP.Partial,"x")</f>
        <v>0</v>
      </c>
      <c r="N18" s="62">
        <f>COUNTIF(DE.DP.Full,"x")</f>
        <v>0</v>
      </c>
      <c r="O18" s="62">
        <f>COUNTA(DE.DP.Partial)+COUNTBLANK(DE.DP.Partial)</f>
        <v>5</v>
      </c>
      <c r="P18" s="63">
        <f>DE.DP.Partial.Count/DE.DP.TotalCount</f>
        <v>0</v>
      </c>
      <c r="Q18" s="63">
        <f>DE.DP.Full.Count/DE.DP.TotalCount</f>
        <v>0</v>
      </c>
      <c r="R18" s="61"/>
      <c r="V18" s="54"/>
      <c r="Z18" s="46" t="s">
        <v>362</v>
      </c>
      <c r="AA18" s="50" t="s">
        <v>364</v>
      </c>
      <c r="AB18" s="28" t="s">
        <v>852</v>
      </c>
      <c r="AC18" s="50" t="str">
        <f t="shared" si="0"/>
        <v>Not Yet Implemented</v>
      </c>
    </row>
    <row r="19" spans="3:29" ht="209.25" customHeight="1" x14ac:dyDescent="0.2">
      <c r="C19" s="27" t="s">
        <v>279</v>
      </c>
      <c r="D19" s="29" t="s">
        <v>845</v>
      </c>
      <c r="E19" s="21" t="s">
        <v>296</v>
      </c>
      <c r="F19" s="50"/>
      <c r="G19" s="50"/>
      <c r="H19" s="52"/>
      <c r="L19" s="64" t="s">
        <v>853</v>
      </c>
      <c r="M19" s="62">
        <f>COUNTIF(PR.AC.Partial,"x")</f>
        <v>0</v>
      </c>
      <c r="N19" s="62">
        <f>COUNTIF(PR.AC.Full,"x")</f>
        <v>0</v>
      </c>
      <c r="O19" s="62">
        <f>COUNTA(PR.AC.Partial)+COUNTBLANK(PR.AC.Partial)</f>
        <v>7</v>
      </c>
      <c r="P19" s="63">
        <f>PR.AC.Partial.Count/PR.AC.TotalCount</f>
        <v>0</v>
      </c>
      <c r="Q19" s="63">
        <f>PR.AC.Full.Count/PR.AC.TotalCount</f>
        <v>0</v>
      </c>
      <c r="R19" s="61"/>
      <c r="V19" s="54"/>
      <c r="Z19" s="45" t="s">
        <v>316</v>
      </c>
      <c r="AA19" s="50" t="s">
        <v>317</v>
      </c>
      <c r="AB19" s="28" t="s">
        <v>853</v>
      </c>
      <c r="AC19" s="50" t="str">
        <f t="shared" si="0"/>
        <v>Not Yet Implemented</v>
      </c>
    </row>
    <row r="20" spans="3:29" ht="177.75" customHeight="1" x14ac:dyDescent="0.2">
      <c r="C20" s="27" t="s">
        <v>279</v>
      </c>
      <c r="D20" s="29" t="s">
        <v>845</v>
      </c>
      <c r="E20" s="21" t="s">
        <v>297</v>
      </c>
      <c r="F20" s="50"/>
      <c r="G20" s="50"/>
      <c r="H20" s="52"/>
      <c r="L20" s="64" t="s">
        <v>854</v>
      </c>
      <c r="M20" s="62">
        <f>COUNTIF(PR.AT.Partial,"x")</f>
        <v>0</v>
      </c>
      <c r="N20" s="62">
        <f>COUNTIF(PR.AT.Full,"x")</f>
        <v>0</v>
      </c>
      <c r="O20" s="62">
        <f>COUNTA(PR.AT.Partial)+COUNTBLANK(PR.AT.Partial)</f>
        <v>5</v>
      </c>
      <c r="P20" s="63">
        <f>PR.AT.Partial.Count/PR.AT.TotalCount</f>
        <v>0</v>
      </c>
      <c r="Q20" s="63">
        <f>PR.AT.Full.Count/PR.AT.TotalCount</f>
        <v>0</v>
      </c>
      <c r="R20" s="61"/>
      <c r="V20" s="54"/>
      <c r="Z20" s="45" t="s">
        <v>316</v>
      </c>
      <c r="AA20" s="50" t="s">
        <v>318</v>
      </c>
      <c r="AB20" s="28" t="s">
        <v>854</v>
      </c>
      <c r="AC20" s="50" t="str">
        <f t="shared" si="0"/>
        <v>Not Yet Implemented</v>
      </c>
    </row>
    <row r="21" spans="3:29" ht="136" customHeight="1" x14ac:dyDescent="0.2">
      <c r="C21" s="27" t="s">
        <v>279</v>
      </c>
      <c r="D21" s="29" t="s">
        <v>846</v>
      </c>
      <c r="E21" s="21" t="s">
        <v>298</v>
      </c>
      <c r="F21" s="50"/>
      <c r="G21" s="50"/>
      <c r="H21" s="52"/>
      <c r="L21" s="64" t="s">
        <v>855</v>
      </c>
      <c r="M21" s="62">
        <f>COUNTIF(PR.DS.Partial,"x")</f>
        <v>0</v>
      </c>
      <c r="N21" s="62">
        <f>COUNTIF(PR.DS.Full,"x")</f>
        <v>0</v>
      </c>
      <c r="O21" s="62">
        <f>COUNTA(PR.DS.Partial)+COUNTBLANK(PR.DS.Partial)</f>
        <v>8</v>
      </c>
      <c r="P21" s="63">
        <f>PR.DS.Partial.Count/PR.DS.TotalCount</f>
        <v>0</v>
      </c>
      <c r="Q21" s="63">
        <f>PR.DS.Full.Count/PR.DS.TotalCount</f>
        <v>0</v>
      </c>
      <c r="R21" s="61"/>
      <c r="V21" s="54"/>
      <c r="Z21" s="45" t="s">
        <v>316</v>
      </c>
      <c r="AA21" s="50" t="s">
        <v>319</v>
      </c>
      <c r="AB21" s="28" t="s">
        <v>855</v>
      </c>
      <c r="AC21" s="50" t="str">
        <f t="shared" si="0"/>
        <v>Not Yet Implemented</v>
      </c>
    </row>
    <row r="22" spans="3:29" ht="191.25" customHeight="1" x14ac:dyDescent="0.2">
      <c r="C22" s="27" t="s">
        <v>279</v>
      </c>
      <c r="D22" s="29" t="s">
        <v>846</v>
      </c>
      <c r="E22" s="21" t="s">
        <v>299</v>
      </c>
      <c r="F22" s="50"/>
      <c r="G22" s="50"/>
      <c r="H22" s="52"/>
      <c r="L22" s="64" t="s">
        <v>856</v>
      </c>
      <c r="M22" s="62">
        <f>COUNTIF(PR.IP.Partial,"x")</f>
        <v>0</v>
      </c>
      <c r="N22" s="62">
        <f>COUNTIF(PR.IP.Full,"x")</f>
        <v>0</v>
      </c>
      <c r="O22" s="62">
        <f>COUNTA(PR.IP.Partial)+COUNTBLANK(PR.IP.Partial)</f>
        <v>12</v>
      </c>
      <c r="P22" s="63">
        <f>PR.IP.Partial.Count/PR.IP.TotalCount</f>
        <v>0</v>
      </c>
      <c r="Q22" s="63">
        <f>PR.IP.Full.Count/PR.IP.TotalCount</f>
        <v>0</v>
      </c>
      <c r="R22" s="61"/>
      <c r="V22" s="54"/>
      <c r="Z22" s="45" t="s">
        <v>316</v>
      </c>
      <c r="AA22" s="50" t="s">
        <v>320</v>
      </c>
      <c r="AB22" s="28" t="s">
        <v>856</v>
      </c>
      <c r="AC22" s="50" t="str">
        <f t="shared" si="0"/>
        <v>Not Yet Implemented</v>
      </c>
    </row>
    <row r="23" spans="3:29" ht="136" customHeight="1" x14ac:dyDescent="0.2">
      <c r="C23" s="27" t="s">
        <v>279</v>
      </c>
      <c r="D23" s="29" t="s">
        <v>846</v>
      </c>
      <c r="E23" s="21" t="s">
        <v>300</v>
      </c>
      <c r="F23" s="50"/>
      <c r="G23" s="50"/>
      <c r="H23" s="52"/>
      <c r="L23" s="64" t="s">
        <v>857</v>
      </c>
      <c r="M23" s="62">
        <f>COUNTIF(PR.MA.Partial,"x")</f>
        <v>0</v>
      </c>
      <c r="N23" s="62">
        <f>COUNTIF(PR.MA.Full,"x")</f>
        <v>0</v>
      </c>
      <c r="O23" s="62">
        <f>COUNTA(PR.MA.Partial)+COUNTBLANK(PR.MA.Partial)</f>
        <v>2</v>
      </c>
      <c r="P23" s="63">
        <f>PR.MA.Partial.Count/PR.MA.TotalCount</f>
        <v>0</v>
      </c>
      <c r="Q23" s="63">
        <f>PR.MA.Full.Count/PR.MA.TotalCount</f>
        <v>0</v>
      </c>
      <c r="R23" s="61"/>
      <c r="V23" s="54"/>
      <c r="Z23" s="45" t="s">
        <v>316</v>
      </c>
      <c r="AA23" s="50" t="s">
        <v>321</v>
      </c>
      <c r="AB23" s="28" t="s">
        <v>857</v>
      </c>
      <c r="AC23" s="50" t="str">
        <f t="shared" si="0"/>
        <v>Not Yet Implemented</v>
      </c>
    </row>
    <row r="24" spans="3:29" ht="136" customHeight="1" x14ac:dyDescent="0.2">
      <c r="C24" s="27" t="s">
        <v>279</v>
      </c>
      <c r="D24" s="29" t="s">
        <v>846</v>
      </c>
      <c r="E24" s="21" t="s">
        <v>301</v>
      </c>
      <c r="F24" s="50"/>
      <c r="G24" s="50"/>
      <c r="H24" s="52"/>
      <c r="L24" s="64" t="s">
        <v>858</v>
      </c>
      <c r="M24" s="62">
        <f>COUNTIF(PR.PT.Partial,"x")</f>
        <v>0</v>
      </c>
      <c r="N24" s="62">
        <f>COUNTIF(PR.PT.Full,"x")</f>
        <v>0</v>
      </c>
      <c r="O24" s="62">
        <f>COUNTA(PR.PT.Partial)+COUNTBLANK(PR.PT.Partial)</f>
        <v>5</v>
      </c>
      <c r="P24" s="63">
        <f>PR.PT.Partial.Count/PR.PT.TotalCount</f>
        <v>0</v>
      </c>
      <c r="Q24" s="63">
        <f>PR.PT.Full.Count/PR.PT.TotalCount</f>
        <v>0</v>
      </c>
      <c r="R24" s="61"/>
      <c r="V24" s="54"/>
      <c r="Z24" s="45" t="s">
        <v>316</v>
      </c>
      <c r="AA24" s="50" t="s">
        <v>322</v>
      </c>
      <c r="AB24" s="28" t="s">
        <v>858</v>
      </c>
      <c r="AC24" s="50" t="str">
        <f t="shared" si="0"/>
        <v>Not Yet Implemented</v>
      </c>
    </row>
    <row r="25" spans="3:29" ht="136" customHeight="1" x14ac:dyDescent="0.2">
      <c r="C25" s="27" t="s">
        <v>279</v>
      </c>
      <c r="D25" s="29" t="s">
        <v>847</v>
      </c>
      <c r="E25" s="21" t="s">
        <v>302</v>
      </c>
      <c r="F25" s="50"/>
      <c r="G25" s="50"/>
      <c r="H25" s="52"/>
      <c r="L25" s="64" t="s">
        <v>862</v>
      </c>
      <c r="M25" s="62">
        <f>COUNTIF(RS.AN.Partial,"x")</f>
        <v>0</v>
      </c>
      <c r="N25" s="62">
        <f>COUNTIF(RS.AN.Full,"x")</f>
        <v>0</v>
      </c>
      <c r="O25" s="62">
        <f>COUNTA(RS.AN.Partial)+COUNTBLANK(RS.AN.Partial)</f>
        <v>5</v>
      </c>
      <c r="P25" s="63">
        <f>RS.AN.Partial.Count/RS.AN.TotalCount</f>
        <v>0</v>
      </c>
      <c r="Q25" s="63">
        <f>RS.AN.Full.Count/RS.AN.TotalCount</f>
        <v>0</v>
      </c>
      <c r="R25" s="61"/>
      <c r="V25" s="54"/>
      <c r="Z25" s="47" t="s">
        <v>383</v>
      </c>
      <c r="AA25" s="50" t="s">
        <v>387</v>
      </c>
      <c r="AB25" s="28" t="s">
        <v>862</v>
      </c>
      <c r="AC25" s="50" t="str">
        <f t="shared" si="0"/>
        <v>Not Yet Implemented</v>
      </c>
    </row>
    <row r="26" spans="3:29" ht="136" customHeight="1" x14ac:dyDescent="0.2">
      <c r="C26" s="27" t="s">
        <v>279</v>
      </c>
      <c r="D26" s="29" t="s">
        <v>847</v>
      </c>
      <c r="E26" s="21" t="s">
        <v>303</v>
      </c>
      <c r="F26" s="50"/>
      <c r="G26" s="50"/>
      <c r="H26" s="52"/>
      <c r="L26" s="64" t="s">
        <v>863</v>
      </c>
      <c r="M26" s="62">
        <f>COUNTIF(RS.CO.Partial,"x")</f>
        <v>0</v>
      </c>
      <c r="N26" s="62">
        <f>COUNTIF(RS.CO.Full,"x")</f>
        <v>0</v>
      </c>
      <c r="O26" s="62">
        <f>COUNTA(RS.CO.Partial)+COUNTBLANK(RS.CO.Partial)</f>
        <v>5</v>
      </c>
      <c r="P26" s="63">
        <f>RS.CO.Partial.Count/RS.CO.TotalCount</f>
        <v>0</v>
      </c>
      <c r="Q26" s="63">
        <f>RS.CO.Full.Count/RS.CO.TotalCount</f>
        <v>0</v>
      </c>
      <c r="R26" s="61"/>
      <c r="V26" s="54"/>
      <c r="Z26" s="47" t="s">
        <v>383</v>
      </c>
      <c r="AA26" s="50" t="s">
        <v>386</v>
      </c>
      <c r="AB26" s="28" t="s">
        <v>863</v>
      </c>
      <c r="AC26" s="50" t="str">
        <f t="shared" si="0"/>
        <v>Not Yet Implemented</v>
      </c>
    </row>
    <row r="27" spans="3:29" ht="136" customHeight="1" x14ac:dyDescent="0.2">
      <c r="C27" s="27" t="s">
        <v>279</v>
      </c>
      <c r="D27" s="29" t="s">
        <v>847</v>
      </c>
      <c r="E27" s="21" t="s">
        <v>304</v>
      </c>
      <c r="F27" s="50"/>
      <c r="G27" s="50"/>
      <c r="H27" s="52"/>
      <c r="L27" s="64" t="s">
        <v>864</v>
      </c>
      <c r="M27" s="62">
        <f>COUNTIF(RS.IM.Partial,"x")</f>
        <v>0</v>
      </c>
      <c r="N27" s="62">
        <f>COUNTIF(RS.IM.Full,"x")</f>
        <v>0</v>
      </c>
      <c r="O27" s="62">
        <f>COUNTA(RS.IM.Partial)+COUNTBLANK(RS.IM.Partial)</f>
        <v>2</v>
      </c>
      <c r="P27" s="63">
        <f>RS.IM.Partial.Count/RS.IM.TotalCount</f>
        <v>0</v>
      </c>
      <c r="Q27" s="63">
        <f>RS.IM.Full.Count/RS.IM.TotalCount</f>
        <v>0</v>
      </c>
      <c r="R27" s="61"/>
      <c r="V27" s="54"/>
      <c r="Z27" s="47" t="s">
        <v>383</v>
      </c>
      <c r="AA27" s="50" t="s">
        <v>389</v>
      </c>
      <c r="AB27" s="28" t="s">
        <v>864</v>
      </c>
      <c r="AC27" s="50" t="str">
        <f t="shared" si="0"/>
        <v>Not Yet Implemented</v>
      </c>
    </row>
    <row r="28" spans="3:29" ht="136" customHeight="1" x14ac:dyDescent="0.2">
      <c r="C28" s="27" t="s">
        <v>279</v>
      </c>
      <c r="D28" s="29" t="s">
        <v>847</v>
      </c>
      <c r="E28" s="21" t="s">
        <v>305</v>
      </c>
      <c r="F28" s="50"/>
      <c r="G28" s="50"/>
      <c r="H28" s="52"/>
      <c r="L28" s="64" t="s">
        <v>865</v>
      </c>
      <c r="M28" s="62">
        <f>COUNTIF(RS.MI.Partial,"x")</f>
        <v>0</v>
      </c>
      <c r="N28" s="62">
        <f>COUNTIF(RS.MI.Full,"x")</f>
        <v>0</v>
      </c>
      <c r="O28" s="62">
        <f>COUNTA(RS.MI.Partial)+COUNTBLANK(RS.MI.Partial)</f>
        <v>3</v>
      </c>
      <c r="P28" s="63">
        <f>RS.MI.Partial.Count/RS.MI.TotalCount</f>
        <v>0</v>
      </c>
      <c r="Q28" s="63">
        <f>RS.MI.Full.Count/RS.MI.TotalCount</f>
        <v>0</v>
      </c>
      <c r="R28" s="61"/>
      <c r="V28" s="54"/>
      <c r="Z28" s="47" t="s">
        <v>383</v>
      </c>
      <c r="AA28" s="50" t="s">
        <v>388</v>
      </c>
      <c r="AB28" s="28" t="s">
        <v>865</v>
      </c>
      <c r="AC28" s="50" t="str">
        <f t="shared" si="0"/>
        <v>Not Yet Implemented</v>
      </c>
    </row>
    <row r="29" spans="3:29" ht="136" customHeight="1" x14ac:dyDescent="0.2">
      <c r="C29" s="27" t="s">
        <v>279</v>
      </c>
      <c r="D29" s="29" t="s">
        <v>847</v>
      </c>
      <c r="E29" s="21" t="s">
        <v>306</v>
      </c>
      <c r="F29" s="50"/>
      <c r="G29" s="50"/>
      <c r="H29" s="52"/>
      <c r="L29" s="64" t="s">
        <v>866</v>
      </c>
      <c r="M29" s="62">
        <f>COUNTIF(RS.RP.Partial,"x")</f>
        <v>0</v>
      </c>
      <c r="N29" s="62">
        <f>COUNTIF(RS.RP.Full,"x")</f>
        <v>0</v>
      </c>
      <c r="O29" s="62">
        <f>COUNTA(RS.RP.Partial)+COUNTBLANK(RS.RP.Full)</f>
        <v>1</v>
      </c>
      <c r="P29" s="63">
        <f>RS.RP.Partial.Count/RS.RP.TotalCount</f>
        <v>0</v>
      </c>
      <c r="Q29" s="63">
        <f>RS.RP.Full.Count/RS.RP.TotalCount</f>
        <v>0</v>
      </c>
      <c r="R29" s="61"/>
      <c r="V29" s="54"/>
      <c r="Z29" s="47" t="s">
        <v>383</v>
      </c>
      <c r="AA29" s="50" t="s">
        <v>385</v>
      </c>
      <c r="AB29" s="28" t="s">
        <v>866</v>
      </c>
      <c r="AC29" s="50" t="str">
        <f t="shared" si="0"/>
        <v>Not Yet Implemented</v>
      </c>
    </row>
    <row r="30" spans="3:29" ht="136" customHeight="1" x14ac:dyDescent="0.2">
      <c r="C30" s="27" t="s">
        <v>279</v>
      </c>
      <c r="D30" s="29" t="s">
        <v>847</v>
      </c>
      <c r="E30" s="21" t="s">
        <v>307</v>
      </c>
      <c r="F30" s="50"/>
      <c r="G30" s="50"/>
      <c r="H30" s="52"/>
      <c r="L30" s="64" t="s">
        <v>859</v>
      </c>
      <c r="M30" s="62">
        <f>COUNTIF(RC.CO.Partial,"x")</f>
        <v>0</v>
      </c>
      <c r="N30" s="62">
        <f>COUNTIF(RC.CO.Full,"x")</f>
        <v>0</v>
      </c>
      <c r="O30" s="62">
        <f>COUNTA(RC.CO.Partial)+COUNTBLANK(RC.CO.Partial)</f>
        <v>3</v>
      </c>
      <c r="P30" s="63">
        <f>RC.CO.Partial.Count/RC.CO.TotalCount</f>
        <v>0</v>
      </c>
      <c r="Q30" s="63">
        <f>RC.CO.Full.Count/RC.CO.TotalCount</f>
        <v>0</v>
      </c>
      <c r="R30" s="61"/>
      <c r="V30" s="54"/>
      <c r="Z30" s="38" t="s">
        <v>384</v>
      </c>
      <c r="AA30" s="50" t="s">
        <v>392</v>
      </c>
      <c r="AB30" s="28" t="s">
        <v>859</v>
      </c>
      <c r="AC30" s="50" t="str">
        <f t="shared" si="0"/>
        <v>Not Yet Implemented</v>
      </c>
    </row>
    <row r="31" spans="3:29" ht="136" customHeight="1" x14ac:dyDescent="0.2">
      <c r="C31" s="27" t="s">
        <v>279</v>
      </c>
      <c r="D31" s="29" t="s">
        <v>848</v>
      </c>
      <c r="E31" s="21" t="s">
        <v>308</v>
      </c>
      <c r="F31" s="50"/>
      <c r="G31" s="50"/>
      <c r="H31" s="52"/>
      <c r="L31" s="64" t="s">
        <v>860</v>
      </c>
      <c r="M31" s="62">
        <f>COUNTIF(RC.IM.Partial,"x")</f>
        <v>0</v>
      </c>
      <c r="N31" s="62">
        <f>COUNTIF(RC.IM.Full,"x")</f>
        <v>0</v>
      </c>
      <c r="O31" s="62">
        <f>COUNTA(RC.IM.Partial)+COUNTBLANK(RC.IM.Partial)</f>
        <v>2</v>
      </c>
      <c r="P31" s="63">
        <f>RC.IM.Partial.Count/RC.IM.TotalCount</f>
        <v>0</v>
      </c>
      <c r="Q31" s="63">
        <f>RC.IM.Full.Count/RC.IM.TotalCount</f>
        <v>0</v>
      </c>
      <c r="R31" s="61"/>
      <c r="V31" s="54"/>
      <c r="Z31" s="38" t="s">
        <v>384</v>
      </c>
      <c r="AA31" s="50" t="s">
        <v>391</v>
      </c>
      <c r="AB31" s="28" t="s">
        <v>860</v>
      </c>
      <c r="AC31" s="50" t="str">
        <f t="shared" si="0"/>
        <v>Not Yet Implemented</v>
      </c>
    </row>
    <row r="32" spans="3:29" ht="136" customHeight="1" x14ac:dyDescent="0.2">
      <c r="C32" s="27" t="s">
        <v>279</v>
      </c>
      <c r="D32" s="29" t="s">
        <v>848</v>
      </c>
      <c r="E32" s="21" t="s">
        <v>309</v>
      </c>
      <c r="F32" s="50"/>
      <c r="G32" s="50"/>
      <c r="H32" s="52"/>
      <c r="L32" s="67" t="s">
        <v>861</v>
      </c>
      <c r="M32" s="68">
        <f>COUNTIF(RC.RP.Partial,"x")</f>
        <v>0</v>
      </c>
      <c r="N32" s="68">
        <f>COUNTIF(RC.RP.Full,"x")</f>
        <v>0</v>
      </c>
      <c r="O32" s="68">
        <f>COUNTA(RC.RP.Partial)+COUNTBLANK(RC.RP.Partial)</f>
        <v>1</v>
      </c>
      <c r="P32" s="69">
        <f>RC.RP.Partial.Count/RC.RP.TotalCount</f>
        <v>0</v>
      </c>
      <c r="Q32" s="69">
        <f>RC.RP.Full.Count/RC.RP.TotalCount</f>
        <v>0</v>
      </c>
      <c r="R32" s="61"/>
      <c r="V32" s="54"/>
      <c r="Z32" s="38" t="s">
        <v>384</v>
      </c>
      <c r="AA32" s="8" t="s">
        <v>390</v>
      </c>
      <c r="AB32" s="28" t="s">
        <v>861</v>
      </c>
      <c r="AC32" s="50" t="str">
        <f t="shared" si="0"/>
        <v>Not Yet Implemented</v>
      </c>
    </row>
    <row r="33" spans="3:8" ht="136" customHeight="1" x14ac:dyDescent="0.2">
      <c r="C33" s="27" t="s">
        <v>279</v>
      </c>
      <c r="D33" s="29" t="s">
        <v>848</v>
      </c>
      <c r="E33" s="21" t="s">
        <v>310</v>
      </c>
      <c r="F33" s="50"/>
      <c r="G33" s="50"/>
      <c r="H33" s="52"/>
    </row>
    <row r="34" spans="3:8" ht="136" customHeight="1" x14ac:dyDescent="0.2">
      <c r="C34" s="27" t="s">
        <v>279</v>
      </c>
      <c r="D34" s="29" t="s">
        <v>849</v>
      </c>
      <c r="E34" s="21" t="s">
        <v>311</v>
      </c>
      <c r="F34" s="50"/>
      <c r="G34" s="50"/>
      <c r="H34" s="52"/>
    </row>
    <row r="35" spans="3:8" ht="136" customHeight="1" x14ac:dyDescent="0.2">
      <c r="C35" s="27" t="s">
        <v>279</v>
      </c>
      <c r="D35" s="29" t="s">
        <v>849</v>
      </c>
      <c r="E35" s="21" t="s">
        <v>312</v>
      </c>
      <c r="F35" s="50"/>
      <c r="G35" s="50"/>
      <c r="H35" s="52"/>
    </row>
    <row r="36" spans="3:8" ht="136" customHeight="1" x14ac:dyDescent="0.2">
      <c r="C36" s="27" t="s">
        <v>279</v>
      </c>
      <c r="D36" s="29" t="s">
        <v>849</v>
      </c>
      <c r="E36" s="21" t="s">
        <v>313</v>
      </c>
      <c r="F36" s="50"/>
      <c r="G36" s="50"/>
      <c r="H36" s="52"/>
    </row>
    <row r="37" spans="3:8" ht="136" customHeight="1" x14ac:dyDescent="0.2">
      <c r="C37" s="27" t="s">
        <v>279</v>
      </c>
      <c r="D37" s="29" t="s">
        <v>849</v>
      </c>
      <c r="E37" s="21" t="s">
        <v>314</v>
      </c>
      <c r="F37" s="50"/>
      <c r="G37" s="50"/>
      <c r="H37" s="52"/>
    </row>
    <row r="38" spans="3:8" ht="136" customHeight="1" x14ac:dyDescent="0.2">
      <c r="C38" s="27" t="s">
        <v>279</v>
      </c>
      <c r="D38" s="29" t="s">
        <v>849</v>
      </c>
      <c r="E38" s="21" t="s">
        <v>315</v>
      </c>
      <c r="F38" s="50"/>
      <c r="G38" s="50"/>
      <c r="H38" s="52"/>
    </row>
    <row r="39" spans="3:8" ht="136" customHeight="1" x14ac:dyDescent="0.2">
      <c r="C39" s="30" t="s">
        <v>316</v>
      </c>
      <c r="D39" s="28" t="s">
        <v>853</v>
      </c>
      <c r="E39" s="21" t="s">
        <v>323</v>
      </c>
      <c r="F39" s="50"/>
      <c r="G39" s="50"/>
      <c r="H39" s="52"/>
    </row>
    <row r="40" spans="3:8" ht="136" customHeight="1" x14ac:dyDescent="0.2">
      <c r="C40" s="30" t="s">
        <v>316</v>
      </c>
      <c r="D40" s="28" t="s">
        <v>853</v>
      </c>
      <c r="E40" s="21" t="s">
        <v>324</v>
      </c>
      <c r="F40" s="50"/>
      <c r="G40" s="50"/>
      <c r="H40" s="52"/>
    </row>
    <row r="41" spans="3:8" ht="136" customHeight="1" x14ac:dyDescent="0.2">
      <c r="C41" s="30" t="s">
        <v>316</v>
      </c>
      <c r="D41" s="28" t="s">
        <v>853</v>
      </c>
      <c r="E41" s="21" t="s">
        <v>325</v>
      </c>
      <c r="F41" s="50"/>
      <c r="G41" s="50"/>
      <c r="H41" s="52"/>
    </row>
    <row r="42" spans="3:8" ht="136" customHeight="1" x14ac:dyDescent="0.2">
      <c r="C42" s="30" t="s">
        <v>316</v>
      </c>
      <c r="D42" s="28" t="s">
        <v>853</v>
      </c>
      <c r="E42" s="21" t="s">
        <v>326</v>
      </c>
      <c r="F42" s="50"/>
      <c r="G42" s="50"/>
      <c r="H42" s="52"/>
    </row>
    <row r="43" spans="3:8" ht="136" customHeight="1" x14ac:dyDescent="0.2">
      <c r="C43" s="30" t="s">
        <v>316</v>
      </c>
      <c r="D43" s="28" t="s">
        <v>853</v>
      </c>
      <c r="E43" s="21" t="s">
        <v>327</v>
      </c>
      <c r="F43" s="50"/>
      <c r="G43" s="50"/>
      <c r="H43" s="52"/>
    </row>
    <row r="44" spans="3:8" ht="136" customHeight="1" x14ac:dyDescent="0.2">
      <c r="C44" s="30" t="s">
        <v>316</v>
      </c>
      <c r="D44" s="28" t="s">
        <v>853</v>
      </c>
      <c r="E44" s="21" t="s">
        <v>328</v>
      </c>
      <c r="F44" s="50"/>
      <c r="G44" s="50"/>
      <c r="H44" s="52"/>
    </row>
    <row r="45" spans="3:8" ht="136" customHeight="1" x14ac:dyDescent="0.2">
      <c r="C45" s="30" t="s">
        <v>316</v>
      </c>
      <c r="D45" s="28" t="s">
        <v>853</v>
      </c>
      <c r="E45" s="21" t="s">
        <v>329</v>
      </c>
      <c r="F45" s="50"/>
      <c r="G45" s="50"/>
      <c r="H45" s="52"/>
    </row>
    <row r="46" spans="3:8" ht="136" customHeight="1" x14ac:dyDescent="0.2">
      <c r="C46" s="30" t="s">
        <v>316</v>
      </c>
      <c r="D46" s="28" t="s">
        <v>854</v>
      </c>
      <c r="E46" s="21" t="s">
        <v>330</v>
      </c>
      <c r="F46" s="50"/>
      <c r="G46" s="50"/>
      <c r="H46" s="52"/>
    </row>
    <row r="47" spans="3:8" ht="136" customHeight="1" x14ac:dyDescent="0.2">
      <c r="C47" s="30" t="s">
        <v>316</v>
      </c>
      <c r="D47" s="28" t="s">
        <v>854</v>
      </c>
      <c r="E47" s="21" t="s">
        <v>331</v>
      </c>
      <c r="F47" s="50"/>
      <c r="G47" s="50"/>
      <c r="H47" s="52"/>
    </row>
    <row r="48" spans="3:8" ht="136" customHeight="1" x14ac:dyDescent="0.2">
      <c r="C48" s="30" t="s">
        <v>316</v>
      </c>
      <c r="D48" s="28" t="s">
        <v>854</v>
      </c>
      <c r="E48" s="21" t="s">
        <v>332</v>
      </c>
      <c r="F48" s="50"/>
      <c r="G48" s="50"/>
      <c r="H48" s="52"/>
    </row>
    <row r="49" spans="3:8" ht="136" customHeight="1" x14ac:dyDescent="0.2">
      <c r="C49" s="30" t="s">
        <v>316</v>
      </c>
      <c r="D49" s="28" t="s">
        <v>854</v>
      </c>
      <c r="E49" s="21" t="s">
        <v>333</v>
      </c>
      <c r="F49" s="50"/>
      <c r="G49" s="50"/>
      <c r="H49" s="52"/>
    </row>
    <row r="50" spans="3:8" ht="136" customHeight="1" x14ac:dyDescent="0.2">
      <c r="C50" s="30" t="s">
        <v>316</v>
      </c>
      <c r="D50" s="28" t="s">
        <v>854</v>
      </c>
      <c r="E50" s="21" t="s">
        <v>334</v>
      </c>
      <c r="F50" s="50"/>
      <c r="G50" s="50"/>
      <c r="H50" s="52"/>
    </row>
    <row r="51" spans="3:8" ht="136" customHeight="1" x14ac:dyDescent="0.2">
      <c r="C51" s="30" t="s">
        <v>316</v>
      </c>
      <c r="D51" s="28" t="s">
        <v>855</v>
      </c>
      <c r="E51" s="21" t="s">
        <v>335</v>
      </c>
      <c r="F51" s="50"/>
      <c r="G51" s="50"/>
      <c r="H51" s="52"/>
    </row>
    <row r="52" spans="3:8" ht="136" customHeight="1" x14ac:dyDescent="0.2">
      <c r="C52" s="30" t="s">
        <v>316</v>
      </c>
      <c r="D52" s="28" t="s">
        <v>855</v>
      </c>
      <c r="E52" s="21" t="s">
        <v>336</v>
      </c>
      <c r="F52" s="50"/>
      <c r="G52" s="50"/>
      <c r="H52" s="52"/>
    </row>
    <row r="53" spans="3:8" ht="136" customHeight="1" x14ac:dyDescent="0.2">
      <c r="C53" s="30" t="s">
        <v>316</v>
      </c>
      <c r="D53" s="28" t="s">
        <v>855</v>
      </c>
      <c r="E53" s="21" t="s">
        <v>337</v>
      </c>
      <c r="F53" s="50"/>
      <c r="G53" s="50"/>
      <c r="H53" s="52"/>
    </row>
    <row r="54" spans="3:8" ht="136" customHeight="1" x14ac:dyDescent="0.2">
      <c r="C54" s="30" t="s">
        <v>316</v>
      </c>
      <c r="D54" s="28" t="s">
        <v>855</v>
      </c>
      <c r="E54" s="21" t="s">
        <v>338</v>
      </c>
      <c r="F54" s="50"/>
      <c r="G54" s="50"/>
      <c r="H54" s="52"/>
    </row>
    <row r="55" spans="3:8" ht="136" customHeight="1" x14ac:dyDescent="0.2">
      <c r="C55" s="30" t="s">
        <v>316</v>
      </c>
      <c r="D55" s="28" t="s">
        <v>855</v>
      </c>
      <c r="E55" s="21" t="s">
        <v>339</v>
      </c>
      <c r="F55" s="50"/>
      <c r="G55" s="50"/>
      <c r="H55" s="52"/>
    </row>
    <row r="56" spans="3:8" ht="136" customHeight="1" x14ac:dyDescent="0.2">
      <c r="C56" s="30" t="s">
        <v>316</v>
      </c>
      <c r="D56" s="28" t="s">
        <v>855</v>
      </c>
      <c r="E56" s="21" t="s">
        <v>340</v>
      </c>
      <c r="F56" s="50"/>
      <c r="G56" s="50"/>
      <c r="H56" s="52"/>
    </row>
    <row r="57" spans="3:8" ht="136" customHeight="1" x14ac:dyDescent="0.2">
      <c r="C57" s="30" t="s">
        <v>316</v>
      </c>
      <c r="D57" s="28" t="s">
        <v>855</v>
      </c>
      <c r="E57" s="21" t="s">
        <v>341</v>
      </c>
      <c r="F57" s="50"/>
      <c r="G57" s="50"/>
      <c r="H57" s="52"/>
    </row>
    <row r="58" spans="3:8" ht="136" customHeight="1" x14ac:dyDescent="0.2">
      <c r="C58" s="30" t="s">
        <v>316</v>
      </c>
      <c r="D58" s="28" t="s">
        <v>855</v>
      </c>
      <c r="E58" s="21" t="s">
        <v>342</v>
      </c>
      <c r="F58" s="50"/>
      <c r="G58" s="50"/>
      <c r="H58" s="52"/>
    </row>
    <row r="59" spans="3:8" ht="136" customHeight="1" x14ac:dyDescent="0.2">
      <c r="C59" s="30" t="s">
        <v>316</v>
      </c>
      <c r="D59" s="28" t="s">
        <v>856</v>
      </c>
      <c r="E59" s="21" t="s">
        <v>343</v>
      </c>
      <c r="F59" s="50"/>
      <c r="G59" s="50"/>
      <c r="H59" s="52"/>
    </row>
    <row r="60" spans="3:8" ht="136" customHeight="1" x14ac:dyDescent="0.2">
      <c r="C60" s="30" t="s">
        <v>316</v>
      </c>
      <c r="D60" s="28" t="s">
        <v>856</v>
      </c>
      <c r="E60" s="21" t="s">
        <v>352</v>
      </c>
      <c r="F60" s="50"/>
      <c r="G60" s="50"/>
      <c r="H60" s="52"/>
    </row>
    <row r="61" spans="3:8" ht="136" customHeight="1" x14ac:dyDescent="0.2">
      <c r="C61" s="30" t="s">
        <v>316</v>
      </c>
      <c r="D61" s="28" t="s">
        <v>856</v>
      </c>
      <c r="E61" s="21" t="s">
        <v>353</v>
      </c>
      <c r="F61" s="50"/>
      <c r="G61" s="50"/>
      <c r="H61" s="52"/>
    </row>
    <row r="62" spans="3:8" ht="136" customHeight="1" x14ac:dyDescent="0.2">
      <c r="C62" s="30" t="s">
        <v>316</v>
      </c>
      <c r="D62" s="28" t="s">
        <v>856</v>
      </c>
      <c r="E62" s="21" t="s">
        <v>354</v>
      </c>
      <c r="F62" s="50"/>
      <c r="G62" s="50"/>
      <c r="H62" s="52"/>
    </row>
    <row r="63" spans="3:8" ht="136" customHeight="1" x14ac:dyDescent="0.2">
      <c r="C63" s="30" t="s">
        <v>316</v>
      </c>
      <c r="D63" s="28" t="s">
        <v>856</v>
      </c>
      <c r="E63" s="21" t="s">
        <v>344</v>
      </c>
      <c r="F63" s="50"/>
      <c r="G63" s="50"/>
      <c r="H63" s="52"/>
    </row>
    <row r="64" spans="3:8" ht="136" customHeight="1" x14ac:dyDescent="0.2">
      <c r="C64" s="30" t="s">
        <v>316</v>
      </c>
      <c r="D64" s="28" t="s">
        <v>856</v>
      </c>
      <c r="E64" s="21" t="s">
        <v>345</v>
      </c>
      <c r="F64" s="50"/>
      <c r="G64" s="50"/>
      <c r="H64" s="52"/>
    </row>
    <row r="65" spans="3:8" ht="136" customHeight="1" x14ac:dyDescent="0.2">
      <c r="C65" s="30" t="s">
        <v>316</v>
      </c>
      <c r="D65" s="28" t="s">
        <v>856</v>
      </c>
      <c r="E65" s="21" t="s">
        <v>346</v>
      </c>
      <c r="F65" s="50"/>
      <c r="G65" s="50"/>
      <c r="H65" s="52"/>
    </row>
    <row r="66" spans="3:8" ht="136" customHeight="1" x14ac:dyDescent="0.2">
      <c r="C66" s="30" t="s">
        <v>316</v>
      </c>
      <c r="D66" s="28" t="s">
        <v>856</v>
      </c>
      <c r="E66" s="21" t="s">
        <v>347</v>
      </c>
      <c r="F66" s="50"/>
      <c r="G66" s="50"/>
      <c r="H66" s="52"/>
    </row>
    <row r="67" spans="3:8" ht="136" customHeight="1" x14ac:dyDescent="0.2">
      <c r="C67" s="30" t="s">
        <v>316</v>
      </c>
      <c r="D67" s="28" t="s">
        <v>856</v>
      </c>
      <c r="E67" s="21" t="s">
        <v>348</v>
      </c>
      <c r="F67" s="50"/>
      <c r="G67" s="50"/>
      <c r="H67" s="52"/>
    </row>
    <row r="68" spans="3:8" ht="136" customHeight="1" x14ac:dyDescent="0.2">
      <c r="C68" s="30" t="s">
        <v>316</v>
      </c>
      <c r="D68" s="28" t="s">
        <v>856</v>
      </c>
      <c r="E68" s="21" t="s">
        <v>349</v>
      </c>
      <c r="F68" s="50"/>
      <c r="G68" s="50"/>
      <c r="H68" s="52"/>
    </row>
    <row r="69" spans="3:8" ht="136" customHeight="1" x14ac:dyDescent="0.2">
      <c r="C69" s="30" t="s">
        <v>316</v>
      </c>
      <c r="D69" s="28" t="s">
        <v>856</v>
      </c>
      <c r="E69" s="21" t="s">
        <v>350</v>
      </c>
      <c r="F69" s="50"/>
      <c r="G69" s="50"/>
      <c r="H69" s="52"/>
    </row>
    <row r="70" spans="3:8" ht="136" customHeight="1" x14ac:dyDescent="0.2">
      <c r="C70" s="30" t="s">
        <v>316</v>
      </c>
      <c r="D70" s="28" t="s">
        <v>856</v>
      </c>
      <c r="E70" s="21" t="s">
        <v>351</v>
      </c>
      <c r="F70" s="50"/>
      <c r="G70" s="50"/>
      <c r="H70" s="52"/>
    </row>
    <row r="71" spans="3:8" ht="136" customHeight="1" x14ac:dyDescent="0.2">
      <c r="C71" s="30" t="s">
        <v>316</v>
      </c>
      <c r="D71" s="28" t="s">
        <v>857</v>
      </c>
      <c r="E71" s="21" t="s">
        <v>355</v>
      </c>
      <c r="F71" s="50"/>
      <c r="G71" s="50"/>
      <c r="H71" s="52"/>
    </row>
    <row r="72" spans="3:8" ht="136" customHeight="1" x14ac:dyDescent="0.2">
      <c r="C72" s="30" t="s">
        <v>316</v>
      </c>
      <c r="D72" s="28" t="s">
        <v>857</v>
      </c>
      <c r="E72" s="21" t="s">
        <v>356</v>
      </c>
      <c r="F72" s="50"/>
      <c r="G72" s="50"/>
      <c r="H72" s="52"/>
    </row>
    <row r="73" spans="3:8" ht="136" customHeight="1" x14ac:dyDescent="0.2">
      <c r="C73" s="30" t="s">
        <v>316</v>
      </c>
      <c r="D73" s="28" t="s">
        <v>858</v>
      </c>
      <c r="E73" s="21" t="s">
        <v>357</v>
      </c>
      <c r="F73" s="50"/>
      <c r="G73" s="50"/>
      <c r="H73" s="52"/>
    </row>
    <row r="74" spans="3:8" ht="136" customHeight="1" x14ac:dyDescent="0.2">
      <c r="C74" s="30" t="s">
        <v>316</v>
      </c>
      <c r="D74" s="28" t="s">
        <v>858</v>
      </c>
      <c r="E74" s="21" t="s">
        <v>358</v>
      </c>
      <c r="F74" s="50"/>
      <c r="G74" s="50"/>
      <c r="H74" s="52"/>
    </row>
    <row r="75" spans="3:8" ht="136" customHeight="1" x14ac:dyDescent="0.2">
      <c r="C75" s="30" t="s">
        <v>316</v>
      </c>
      <c r="D75" s="28" t="s">
        <v>858</v>
      </c>
      <c r="E75" s="21" t="s">
        <v>359</v>
      </c>
      <c r="F75" s="50"/>
      <c r="G75" s="50"/>
      <c r="H75" s="52"/>
    </row>
    <row r="76" spans="3:8" ht="136" customHeight="1" x14ac:dyDescent="0.2">
      <c r="C76" s="30" t="s">
        <v>316</v>
      </c>
      <c r="D76" s="28" t="s">
        <v>858</v>
      </c>
      <c r="E76" s="21" t="s">
        <v>360</v>
      </c>
      <c r="F76" s="50"/>
      <c r="G76" s="50"/>
      <c r="H76" s="52"/>
    </row>
    <row r="77" spans="3:8" ht="136" customHeight="1" x14ac:dyDescent="0.2">
      <c r="C77" s="30" t="s">
        <v>316</v>
      </c>
      <c r="D77" s="28" t="s">
        <v>858</v>
      </c>
      <c r="E77" s="21" t="s">
        <v>361</v>
      </c>
      <c r="F77" s="50"/>
      <c r="G77" s="50"/>
      <c r="H77" s="52"/>
    </row>
    <row r="78" spans="3:8" ht="136" customHeight="1" x14ac:dyDescent="0.2">
      <c r="C78" s="31" t="s">
        <v>362</v>
      </c>
      <c r="D78" s="28" t="s">
        <v>850</v>
      </c>
      <c r="E78" s="21" t="s">
        <v>365</v>
      </c>
      <c r="F78" s="50"/>
      <c r="G78" s="50"/>
      <c r="H78" s="52"/>
    </row>
    <row r="79" spans="3:8" ht="136" customHeight="1" x14ac:dyDescent="0.2">
      <c r="C79" s="31" t="s">
        <v>362</v>
      </c>
      <c r="D79" s="28" t="s">
        <v>850</v>
      </c>
      <c r="E79" s="21" t="s">
        <v>366</v>
      </c>
      <c r="F79" s="50"/>
      <c r="G79" s="50"/>
      <c r="H79" s="52"/>
    </row>
    <row r="80" spans="3:8" ht="136" customHeight="1" x14ac:dyDescent="0.2">
      <c r="C80" s="31" t="s">
        <v>362</v>
      </c>
      <c r="D80" s="28" t="s">
        <v>850</v>
      </c>
      <c r="E80" s="21" t="s">
        <v>367</v>
      </c>
      <c r="F80" s="50"/>
      <c r="G80" s="50"/>
      <c r="H80" s="52"/>
    </row>
    <row r="81" spans="3:8" ht="136" customHeight="1" x14ac:dyDescent="0.2">
      <c r="C81" s="31" t="s">
        <v>362</v>
      </c>
      <c r="D81" s="28" t="s">
        <v>850</v>
      </c>
      <c r="E81" s="21" t="s">
        <v>368</v>
      </c>
      <c r="F81" s="50"/>
      <c r="G81" s="50"/>
      <c r="H81" s="52"/>
    </row>
    <row r="82" spans="3:8" ht="136" customHeight="1" x14ac:dyDescent="0.2">
      <c r="C82" s="31" t="s">
        <v>362</v>
      </c>
      <c r="D82" s="28" t="s">
        <v>850</v>
      </c>
      <c r="E82" s="21" t="s">
        <v>369</v>
      </c>
      <c r="F82" s="50"/>
      <c r="G82" s="50"/>
      <c r="H82" s="52"/>
    </row>
    <row r="83" spans="3:8" ht="136" customHeight="1" x14ac:dyDescent="0.2">
      <c r="C83" s="31" t="s">
        <v>362</v>
      </c>
      <c r="D83" s="28" t="s">
        <v>851</v>
      </c>
      <c r="E83" s="21" t="s">
        <v>370</v>
      </c>
      <c r="F83" s="50"/>
      <c r="G83" s="50"/>
      <c r="H83" s="52"/>
    </row>
    <row r="84" spans="3:8" ht="136" customHeight="1" x14ac:dyDescent="0.2">
      <c r="C84" s="31" t="s">
        <v>362</v>
      </c>
      <c r="D84" s="28" t="s">
        <v>851</v>
      </c>
      <c r="E84" s="21" t="s">
        <v>371</v>
      </c>
      <c r="F84" s="50"/>
      <c r="G84" s="50"/>
      <c r="H84" s="52"/>
    </row>
    <row r="85" spans="3:8" ht="136" customHeight="1" x14ac:dyDescent="0.2">
      <c r="C85" s="31" t="s">
        <v>362</v>
      </c>
      <c r="D85" s="28" t="s">
        <v>851</v>
      </c>
      <c r="E85" s="21" t="s">
        <v>372</v>
      </c>
      <c r="F85" s="50"/>
      <c r="G85" s="50"/>
      <c r="H85" s="52"/>
    </row>
    <row r="86" spans="3:8" ht="136" customHeight="1" x14ac:dyDescent="0.2">
      <c r="C86" s="31" t="s">
        <v>362</v>
      </c>
      <c r="D86" s="28" t="s">
        <v>851</v>
      </c>
      <c r="E86" s="21" t="s">
        <v>373</v>
      </c>
      <c r="F86" s="50"/>
      <c r="G86" s="50"/>
      <c r="H86" s="52"/>
    </row>
    <row r="87" spans="3:8" ht="136" customHeight="1" x14ac:dyDescent="0.2">
      <c r="C87" s="31" t="s">
        <v>362</v>
      </c>
      <c r="D87" s="28" t="s">
        <v>851</v>
      </c>
      <c r="E87" s="21" t="s">
        <v>374</v>
      </c>
      <c r="F87" s="50"/>
      <c r="G87" s="50"/>
      <c r="H87" s="52"/>
    </row>
    <row r="88" spans="3:8" ht="136" customHeight="1" x14ac:dyDescent="0.2">
      <c r="C88" s="31" t="s">
        <v>362</v>
      </c>
      <c r="D88" s="28" t="s">
        <v>851</v>
      </c>
      <c r="E88" s="21" t="s">
        <v>375</v>
      </c>
      <c r="F88" s="50"/>
      <c r="G88" s="50"/>
      <c r="H88" s="52"/>
    </row>
    <row r="89" spans="3:8" ht="136" customHeight="1" x14ac:dyDescent="0.2">
      <c r="C89" s="31" t="s">
        <v>362</v>
      </c>
      <c r="D89" s="28" t="s">
        <v>851</v>
      </c>
      <c r="E89" s="21" t="s">
        <v>376</v>
      </c>
      <c r="F89" s="50"/>
      <c r="G89" s="50"/>
      <c r="H89" s="52"/>
    </row>
    <row r="90" spans="3:8" ht="136" customHeight="1" x14ac:dyDescent="0.2">
      <c r="C90" s="31" t="s">
        <v>362</v>
      </c>
      <c r="D90" s="28" t="s">
        <v>851</v>
      </c>
      <c r="E90" s="21" t="s">
        <v>377</v>
      </c>
      <c r="F90" s="50"/>
      <c r="G90" s="50"/>
      <c r="H90" s="52"/>
    </row>
    <row r="91" spans="3:8" ht="136" customHeight="1" x14ac:dyDescent="0.2">
      <c r="C91" s="31" t="s">
        <v>362</v>
      </c>
      <c r="D91" s="28" t="s">
        <v>852</v>
      </c>
      <c r="E91" s="21" t="s">
        <v>378</v>
      </c>
      <c r="F91" s="50"/>
      <c r="G91" s="50"/>
      <c r="H91" s="52"/>
    </row>
    <row r="92" spans="3:8" ht="136" customHeight="1" x14ac:dyDescent="0.2">
      <c r="C92" s="31" t="s">
        <v>362</v>
      </c>
      <c r="D92" s="28" t="s">
        <v>852</v>
      </c>
      <c r="E92" s="21" t="s">
        <v>379</v>
      </c>
      <c r="F92" s="50"/>
      <c r="G92" s="50"/>
      <c r="H92" s="52"/>
    </row>
    <row r="93" spans="3:8" ht="136" customHeight="1" x14ac:dyDescent="0.2">
      <c r="C93" s="31" t="s">
        <v>362</v>
      </c>
      <c r="D93" s="28" t="s">
        <v>852</v>
      </c>
      <c r="E93" s="21" t="s">
        <v>380</v>
      </c>
      <c r="F93" s="50"/>
      <c r="G93" s="50"/>
      <c r="H93" s="52"/>
    </row>
    <row r="94" spans="3:8" ht="136" customHeight="1" x14ac:dyDescent="0.2">
      <c r="C94" s="31" t="s">
        <v>362</v>
      </c>
      <c r="D94" s="28" t="s">
        <v>852</v>
      </c>
      <c r="E94" s="21" t="s">
        <v>381</v>
      </c>
      <c r="F94" s="50"/>
      <c r="G94" s="50"/>
      <c r="H94" s="52"/>
    </row>
    <row r="95" spans="3:8" ht="136" customHeight="1" x14ac:dyDescent="0.2">
      <c r="C95" s="31" t="s">
        <v>362</v>
      </c>
      <c r="D95" s="28" t="s">
        <v>852</v>
      </c>
      <c r="E95" s="21" t="s">
        <v>382</v>
      </c>
      <c r="F95" s="50"/>
      <c r="G95" s="50"/>
      <c r="H95" s="52"/>
    </row>
    <row r="96" spans="3:8" ht="136" customHeight="1" x14ac:dyDescent="0.2">
      <c r="C96" s="32" t="s">
        <v>383</v>
      </c>
      <c r="D96" s="28" t="s">
        <v>862</v>
      </c>
      <c r="E96" s="21" t="s">
        <v>399</v>
      </c>
      <c r="F96" s="50"/>
      <c r="G96" s="50"/>
      <c r="H96" s="52"/>
    </row>
    <row r="97" spans="3:8" ht="136" customHeight="1" x14ac:dyDescent="0.2">
      <c r="C97" s="32" t="s">
        <v>383</v>
      </c>
      <c r="D97" s="28" t="s">
        <v>862</v>
      </c>
      <c r="E97" s="21" t="s">
        <v>400</v>
      </c>
      <c r="F97" s="50"/>
      <c r="G97" s="50"/>
      <c r="H97" s="52"/>
    </row>
    <row r="98" spans="3:8" ht="136" customHeight="1" x14ac:dyDescent="0.2">
      <c r="C98" s="32" t="s">
        <v>383</v>
      </c>
      <c r="D98" s="28" t="s">
        <v>862</v>
      </c>
      <c r="E98" s="21" t="s">
        <v>401</v>
      </c>
      <c r="F98" s="50"/>
      <c r="G98" s="50"/>
      <c r="H98" s="52"/>
    </row>
    <row r="99" spans="3:8" ht="136" customHeight="1" x14ac:dyDescent="0.2">
      <c r="C99" s="32" t="s">
        <v>383</v>
      </c>
      <c r="D99" s="28" t="s">
        <v>862</v>
      </c>
      <c r="E99" s="21" t="s">
        <v>402</v>
      </c>
      <c r="F99" s="50"/>
      <c r="G99" s="50"/>
      <c r="H99" s="52"/>
    </row>
    <row r="100" spans="3:8" ht="136" customHeight="1" x14ac:dyDescent="0.2">
      <c r="C100" s="32" t="s">
        <v>383</v>
      </c>
      <c r="D100" s="28" t="s">
        <v>862</v>
      </c>
      <c r="E100" s="21" t="s">
        <v>403</v>
      </c>
      <c r="F100" s="50"/>
      <c r="G100" s="50"/>
      <c r="H100" s="52"/>
    </row>
    <row r="101" spans="3:8" ht="136" customHeight="1" x14ac:dyDescent="0.2">
      <c r="C101" s="32" t="s">
        <v>383</v>
      </c>
      <c r="D101" s="28" t="s">
        <v>863</v>
      </c>
      <c r="E101" s="21" t="s">
        <v>394</v>
      </c>
      <c r="F101" s="50"/>
      <c r="G101" s="50"/>
      <c r="H101" s="52"/>
    </row>
    <row r="102" spans="3:8" ht="136" customHeight="1" x14ac:dyDescent="0.2">
      <c r="C102" s="32" t="s">
        <v>383</v>
      </c>
      <c r="D102" s="28" t="s">
        <v>863</v>
      </c>
      <c r="E102" s="21" t="s">
        <v>395</v>
      </c>
      <c r="F102" s="50"/>
      <c r="G102" s="50"/>
      <c r="H102" s="52"/>
    </row>
    <row r="103" spans="3:8" ht="136" customHeight="1" x14ac:dyDescent="0.2">
      <c r="C103" s="32" t="s">
        <v>383</v>
      </c>
      <c r="D103" s="28" t="s">
        <v>863</v>
      </c>
      <c r="E103" s="21" t="s">
        <v>396</v>
      </c>
      <c r="F103" s="50"/>
      <c r="G103" s="50"/>
      <c r="H103" s="52"/>
    </row>
    <row r="104" spans="3:8" ht="136" customHeight="1" x14ac:dyDescent="0.2">
      <c r="C104" s="32" t="s">
        <v>383</v>
      </c>
      <c r="D104" s="28" t="s">
        <v>863</v>
      </c>
      <c r="E104" s="21" t="s">
        <v>397</v>
      </c>
      <c r="F104" s="50"/>
      <c r="G104" s="50"/>
      <c r="H104" s="52"/>
    </row>
    <row r="105" spans="3:8" ht="136" customHeight="1" x14ac:dyDescent="0.2">
      <c r="C105" s="32" t="s">
        <v>383</v>
      </c>
      <c r="D105" s="28" t="s">
        <v>863</v>
      </c>
      <c r="E105" s="21" t="s">
        <v>398</v>
      </c>
      <c r="F105" s="50"/>
      <c r="G105" s="50"/>
      <c r="H105" s="52"/>
    </row>
    <row r="106" spans="3:8" ht="136" customHeight="1" x14ac:dyDescent="0.2">
      <c r="C106" s="32" t="s">
        <v>383</v>
      </c>
      <c r="D106" s="28" t="s">
        <v>864</v>
      </c>
      <c r="E106" s="21" t="s">
        <v>407</v>
      </c>
      <c r="F106" s="50"/>
      <c r="G106" s="50"/>
      <c r="H106" s="52"/>
    </row>
    <row r="107" spans="3:8" ht="136" customHeight="1" x14ac:dyDescent="0.2">
      <c r="C107" s="32" t="s">
        <v>383</v>
      </c>
      <c r="D107" s="28" t="s">
        <v>864</v>
      </c>
      <c r="E107" s="21" t="s">
        <v>408</v>
      </c>
      <c r="F107" s="50"/>
      <c r="G107" s="50"/>
      <c r="H107" s="52"/>
    </row>
    <row r="108" spans="3:8" ht="136" customHeight="1" x14ac:dyDescent="0.2">
      <c r="C108" s="32" t="s">
        <v>383</v>
      </c>
      <c r="D108" s="28" t="s">
        <v>865</v>
      </c>
      <c r="E108" s="21" t="s">
        <v>404</v>
      </c>
      <c r="F108" s="50"/>
      <c r="G108" s="50"/>
      <c r="H108" s="52"/>
    </row>
    <row r="109" spans="3:8" ht="136" customHeight="1" x14ac:dyDescent="0.2">
      <c r="C109" s="32" t="s">
        <v>383</v>
      </c>
      <c r="D109" s="28" t="s">
        <v>865</v>
      </c>
      <c r="E109" s="21" t="s">
        <v>405</v>
      </c>
      <c r="F109" s="50"/>
      <c r="G109" s="50"/>
      <c r="H109" s="52"/>
    </row>
    <row r="110" spans="3:8" ht="136" customHeight="1" x14ac:dyDescent="0.2">
      <c r="C110" s="32" t="s">
        <v>383</v>
      </c>
      <c r="D110" s="28" t="s">
        <v>865</v>
      </c>
      <c r="E110" s="21" t="s">
        <v>406</v>
      </c>
      <c r="F110" s="50"/>
      <c r="G110" s="50"/>
      <c r="H110" s="52"/>
    </row>
    <row r="111" spans="3:8" ht="136" customHeight="1" x14ac:dyDescent="0.2">
      <c r="C111" s="32" t="s">
        <v>383</v>
      </c>
      <c r="D111" s="28" t="s">
        <v>866</v>
      </c>
      <c r="E111" s="21" t="s">
        <v>393</v>
      </c>
      <c r="F111" s="50"/>
      <c r="G111" s="50"/>
      <c r="H111" s="52"/>
    </row>
    <row r="112" spans="3:8" ht="136" customHeight="1" x14ac:dyDescent="0.2">
      <c r="C112" s="33" t="s">
        <v>384</v>
      </c>
      <c r="D112" s="28" t="s">
        <v>859</v>
      </c>
      <c r="E112" s="21" t="s">
        <v>412</v>
      </c>
      <c r="F112" s="50"/>
      <c r="G112" s="50"/>
      <c r="H112" s="52"/>
    </row>
    <row r="113" spans="3:8" ht="136" customHeight="1" x14ac:dyDescent="0.2">
      <c r="C113" s="33" t="s">
        <v>384</v>
      </c>
      <c r="D113" s="28" t="s">
        <v>859</v>
      </c>
      <c r="E113" s="21" t="s">
        <v>413</v>
      </c>
      <c r="F113" s="50"/>
      <c r="G113" s="50"/>
      <c r="H113" s="52"/>
    </row>
    <row r="114" spans="3:8" ht="136" customHeight="1" x14ac:dyDescent="0.2">
      <c r="C114" s="33" t="s">
        <v>384</v>
      </c>
      <c r="D114" s="28" t="s">
        <v>859</v>
      </c>
      <c r="E114" s="21" t="s">
        <v>414</v>
      </c>
      <c r="F114" s="50"/>
      <c r="G114" s="50"/>
      <c r="H114" s="52"/>
    </row>
    <row r="115" spans="3:8" ht="136" customHeight="1" x14ac:dyDescent="0.2">
      <c r="C115" s="33" t="s">
        <v>384</v>
      </c>
      <c r="D115" s="28" t="s">
        <v>860</v>
      </c>
      <c r="E115" s="21" t="s">
        <v>410</v>
      </c>
      <c r="F115" s="50"/>
      <c r="G115" s="50"/>
      <c r="H115" s="52"/>
    </row>
    <row r="116" spans="3:8" ht="136" customHeight="1" x14ac:dyDescent="0.2">
      <c r="C116" s="33" t="s">
        <v>384</v>
      </c>
      <c r="D116" s="28" t="s">
        <v>860</v>
      </c>
      <c r="E116" s="21" t="s">
        <v>411</v>
      </c>
      <c r="F116" s="50"/>
      <c r="G116" s="50"/>
      <c r="H116" s="52"/>
    </row>
    <row r="117" spans="3:8" ht="136" customHeight="1" x14ac:dyDescent="0.2">
      <c r="C117" s="33" t="s">
        <v>384</v>
      </c>
      <c r="D117" s="28" t="s">
        <v>861</v>
      </c>
      <c r="E117" s="21" t="s">
        <v>409</v>
      </c>
      <c r="F117" s="50"/>
      <c r="G117" s="50"/>
      <c r="H117" s="8"/>
    </row>
  </sheetData>
  <mergeCells count="2">
    <mergeCell ref="D2:F2"/>
    <mergeCell ref="D3:F3"/>
  </mergeCells>
  <pageMargins left="0.7" right="0.7" top="0.75" bottom="0.75" header="0.3" footer="0.3"/>
  <pageSetup orientation="portrait" horizontalDpi="0" verticalDpi="0"/>
  <tableParts count="3">
    <tablePart r:id="rId1"/>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CB9CE-6F7D-A944-983B-FBDE612632CE}">
  <dimension ref="B3:V352"/>
  <sheetViews>
    <sheetView zoomScale="50" zoomScaleNormal="50" workbookViewId="0">
      <selection activeCell="G5" sqref="G5"/>
    </sheetView>
  </sheetViews>
  <sheetFormatPr baseColWidth="10" defaultColWidth="11" defaultRowHeight="16" x14ac:dyDescent="0.2"/>
  <cols>
    <col min="2" max="2" width="18.83203125" customWidth="1"/>
    <col min="3" max="3" width="20.1640625" customWidth="1"/>
    <col min="4" max="4" width="22.33203125" customWidth="1"/>
    <col min="5" max="5" width="21.83203125" customWidth="1"/>
    <col min="6" max="6" width="30" customWidth="1"/>
    <col min="7" max="7" width="111.5" customWidth="1"/>
    <col min="8" max="8" width="12.33203125" customWidth="1"/>
    <col min="9" max="9" width="12.5" customWidth="1"/>
    <col min="10" max="10" width="11.1640625" customWidth="1"/>
    <col min="16" max="16" width="12.83203125" customWidth="1"/>
    <col min="17" max="25" width="11.6640625" customWidth="1"/>
  </cols>
  <sheetData>
    <row r="3" spans="2:22" x14ac:dyDescent="0.2">
      <c r="B3" s="142" t="s">
        <v>415</v>
      </c>
      <c r="C3" s="143"/>
      <c r="D3" s="144"/>
    </row>
    <row r="4" spans="2:22" x14ac:dyDescent="0.2">
      <c r="B4" s="145"/>
      <c r="C4" s="146"/>
      <c r="D4" s="147"/>
    </row>
    <row r="5" spans="2:22" x14ac:dyDescent="0.2">
      <c r="B5" s="148" t="s">
        <v>416</v>
      </c>
      <c r="C5" s="134"/>
      <c r="D5" s="135"/>
    </row>
    <row r="6" spans="2:22" x14ac:dyDescent="0.2">
      <c r="B6" s="139"/>
      <c r="C6" s="140"/>
      <c r="D6" s="141"/>
    </row>
    <row r="9" spans="2:22" ht="17" x14ac:dyDescent="0.2">
      <c r="B9" s="11" t="s">
        <v>417</v>
      </c>
      <c r="C9" s="12" t="s">
        <v>418</v>
      </c>
      <c r="D9" s="12" t="s">
        <v>427</v>
      </c>
      <c r="E9" s="12" t="s">
        <v>419</v>
      </c>
      <c r="F9" s="12" t="s">
        <v>6</v>
      </c>
      <c r="G9" s="12" t="s">
        <v>31</v>
      </c>
      <c r="H9" s="13" t="s">
        <v>420</v>
      </c>
      <c r="I9" s="13" t="s">
        <v>421</v>
      </c>
      <c r="J9" s="12" t="s">
        <v>422</v>
      </c>
      <c r="M9" s="167" t="s">
        <v>423</v>
      </c>
      <c r="N9" s="167"/>
      <c r="O9" s="167"/>
      <c r="P9" s="167"/>
      <c r="Q9" s="167"/>
      <c r="R9" s="167"/>
      <c r="S9" s="167"/>
      <c r="U9" s="179" t="s">
        <v>271</v>
      </c>
      <c r="V9" s="179"/>
    </row>
    <row r="10" spans="2:22" ht="68" x14ac:dyDescent="0.2">
      <c r="B10" s="88">
        <v>1</v>
      </c>
      <c r="C10" s="87"/>
      <c r="D10" s="87"/>
      <c r="E10" s="87"/>
      <c r="F10" s="88" t="s">
        <v>428</v>
      </c>
      <c r="G10" s="88" t="s">
        <v>429</v>
      </c>
      <c r="H10" s="87"/>
      <c r="I10" s="87"/>
      <c r="J10" s="87"/>
      <c r="M10" s="194" t="s">
        <v>420</v>
      </c>
      <c r="N10" s="194"/>
      <c r="O10" s="191" t="s">
        <v>424</v>
      </c>
      <c r="P10" s="191"/>
      <c r="Q10" s="191"/>
      <c r="R10" s="191"/>
      <c r="S10" s="191"/>
      <c r="U10" s="180" t="s">
        <v>276</v>
      </c>
      <c r="V10" s="181"/>
    </row>
    <row r="11" spans="2:22" ht="173" customHeight="1" x14ac:dyDescent="0.2">
      <c r="B11" s="89">
        <v>1</v>
      </c>
      <c r="C11" s="89">
        <v>1.1000000000000001</v>
      </c>
      <c r="D11" s="120" t="s">
        <v>431</v>
      </c>
      <c r="E11" s="90" t="s">
        <v>432</v>
      </c>
      <c r="F11" s="89" t="s">
        <v>434</v>
      </c>
      <c r="G11" s="89" t="s">
        <v>441</v>
      </c>
      <c r="H11" s="91" t="s">
        <v>430</v>
      </c>
      <c r="I11" s="92" t="s">
        <v>430</v>
      </c>
      <c r="J11" s="93" t="s">
        <v>430</v>
      </c>
      <c r="M11" s="195" t="s">
        <v>421</v>
      </c>
      <c r="N11" s="195"/>
      <c r="O11" s="191" t="s">
        <v>425</v>
      </c>
      <c r="P11" s="191"/>
      <c r="Q11" s="191"/>
      <c r="R11" s="191"/>
      <c r="S11" s="191"/>
      <c r="U11" s="182" t="s">
        <v>275</v>
      </c>
      <c r="V11" s="183"/>
    </row>
    <row r="12" spans="2:22" ht="127" customHeight="1" x14ac:dyDescent="0.2">
      <c r="B12" s="89">
        <v>1</v>
      </c>
      <c r="C12" s="89">
        <v>1.2</v>
      </c>
      <c r="D12" s="120" t="s">
        <v>431</v>
      </c>
      <c r="E12" s="94" t="s">
        <v>439</v>
      </c>
      <c r="F12" s="89" t="s">
        <v>435</v>
      </c>
      <c r="G12" s="89" t="s">
        <v>442</v>
      </c>
      <c r="H12" s="91" t="s">
        <v>430</v>
      </c>
      <c r="I12" s="92" t="s">
        <v>430</v>
      </c>
      <c r="J12" s="93" t="s">
        <v>430</v>
      </c>
      <c r="M12" s="190" t="s">
        <v>422</v>
      </c>
      <c r="N12" s="190"/>
      <c r="O12" s="191" t="s">
        <v>426</v>
      </c>
      <c r="P12" s="191"/>
      <c r="Q12" s="191"/>
      <c r="R12" s="191"/>
      <c r="S12" s="191"/>
      <c r="U12" s="192" t="s">
        <v>274</v>
      </c>
      <c r="V12" s="193"/>
    </row>
    <row r="13" spans="2:22" ht="34" x14ac:dyDescent="0.2">
      <c r="B13" s="89">
        <v>1</v>
      </c>
      <c r="C13" s="89">
        <v>1.3</v>
      </c>
      <c r="D13" s="120" t="s">
        <v>431</v>
      </c>
      <c r="E13" s="92" t="s">
        <v>440</v>
      </c>
      <c r="F13" s="89" t="s">
        <v>436</v>
      </c>
      <c r="G13" s="89" t="s">
        <v>443</v>
      </c>
      <c r="H13" s="95"/>
      <c r="I13" s="92" t="s">
        <v>430</v>
      </c>
      <c r="J13" s="93" t="s">
        <v>430</v>
      </c>
      <c r="U13" s="171" t="s">
        <v>273</v>
      </c>
      <c r="V13" s="172"/>
    </row>
    <row r="14" spans="2:22" ht="129" customHeight="1" x14ac:dyDescent="0.2">
      <c r="B14" s="89">
        <v>1</v>
      </c>
      <c r="C14" s="89">
        <v>1.4</v>
      </c>
      <c r="D14" s="120" t="s">
        <v>431</v>
      </c>
      <c r="E14" s="90" t="s">
        <v>432</v>
      </c>
      <c r="F14" s="89" t="s">
        <v>437</v>
      </c>
      <c r="G14" s="89" t="s">
        <v>444</v>
      </c>
      <c r="H14" s="95"/>
      <c r="I14" s="92" t="s">
        <v>430</v>
      </c>
      <c r="J14" s="93" t="s">
        <v>430</v>
      </c>
      <c r="U14" s="173" t="s">
        <v>272</v>
      </c>
      <c r="V14" s="174"/>
    </row>
    <row r="15" spans="2:22" ht="60" customHeight="1" x14ac:dyDescent="0.2">
      <c r="B15" s="89">
        <v>1</v>
      </c>
      <c r="C15" s="89">
        <v>1.5</v>
      </c>
      <c r="D15" s="120" t="s">
        <v>431</v>
      </c>
      <c r="E15" s="92" t="s">
        <v>440</v>
      </c>
      <c r="F15" s="89" t="s">
        <v>438</v>
      </c>
      <c r="G15" s="89" t="s">
        <v>445</v>
      </c>
      <c r="H15" s="95"/>
      <c r="I15" s="92"/>
      <c r="J15" s="93" t="s">
        <v>430</v>
      </c>
    </row>
    <row r="16" spans="2:22" ht="69" customHeight="1" x14ac:dyDescent="0.2">
      <c r="B16" s="88">
        <v>2</v>
      </c>
      <c r="C16" s="88"/>
      <c r="D16" s="88"/>
      <c r="E16" s="88"/>
      <c r="F16" s="88" t="s">
        <v>446</v>
      </c>
      <c r="G16" s="88" t="s">
        <v>447</v>
      </c>
      <c r="H16" s="88"/>
      <c r="I16" s="88"/>
      <c r="J16" s="88"/>
    </row>
    <row r="17" spans="2:10" ht="98" customHeight="1" x14ac:dyDescent="0.2">
      <c r="B17" s="89">
        <v>2</v>
      </c>
      <c r="C17" s="89">
        <v>2.1</v>
      </c>
      <c r="D17" s="89" t="s">
        <v>448</v>
      </c>
      <c r="E17" s="90" t="s">
        <v>432</v>
      </c>
      <c r="F17" s="89" t="s">
        <v>449</v>
      </c>
      <c r="G17" s="89" t="s">
        <v>456</v>
      </c>
      <c r="H17" s="91" t="s">
        <v>430</v>
      </c>
      <c r="I17" s="92" t="s">
        <v>430</v>
      </c>
      <c r="J17" s="93" t="s">
        <v>430</v>
      </c>
    </row>
    <row r="18" spans="2:10" ht="85" customHeight="1" x14ac:dyDescent="0.2">
      <c r="B18" s="89">
        <v>2</v>
      </c>
      <c r="C18" s="89">
        <v>2.2000000000000002</v>
      </c>
      <c r="D18" s="89" t="s">
        <v>448</v>
      </c>
      <c r="E18" s="90" t="s">
        <v>432</v>
      </c>
      <c r="F18" s="89" t="s">
        <v>450</v>
      </c>
      <c r="G18" s="89" t="s">
        <v>457</v>
      </c>
      <c r="H18" s="91" t="s">
        <v>430</v>
      </c>
      <c r="I18" s="92" t="s">
        <v>430</v>
      </c>
      <c r="J18" s="93" t="s">
        <v>430</v>
      </c>
    </row>
    <row r="19" spans="2:10" ht="52" customHeight="1" x14ac:dyDescent="0.2">
      <c r="B19" s="89">
        <v>2</v>
      </c>
      <c r="C19" s="89">
        <v>2.2999999999999998</v>
      </c>
      <c r="D19" s="89" t="s">
        <v>448</v>
      </c>
      <c r="E19" s="94" t="s">
        <v>439</v>
      </c>
      <c r="F19" s="89" t="s">
        <v>451</v>
      </c>
      <c r="G19" s="89" t="s">
        <v>458</v>
      </c>
      <c r="H19" s="91" t="s">
        <v>430</v>
      </c>
      <c r="I19" s="92" t="s">
        <v>430</v>
      </c>
      <c r="J19" s="93" t="s">
        <v>430</v>
      </c>
    </row>
    <row r="20" spans="2:10" ht="48" customHeight="1" x14ac:dyDescent="0.2">
      <c r="B20" s="89">
        <v>2</v>
      </c>
      <c r="C20" s="89">
        <v>2.4</v>
      </c>
      <c r="D20" s="89" t="s">
        <v>448</v>
      </c>
      <c r="E20" s="92" t="s">
        <v>440</v>
      </c>
      <c r="F20" s="89" t="s">
        <v>452</v>
      </c>
      <c r="G20" s="89" t="s">
        <v>459</v>
      </c>
      <c r="H20" s="89"/>
      <c r="I20" s="92" t="s">
        <v>430</v>
      </c>
      <c r="J20" s="93" t="s">
        <v>430</v>
      </c>
    </row>
    <row r="21" spans="2:10" ht="51" customHeight="1" x14ac:dyDescent="0.2">
      <c r="B21" s="89">
        <v>2</v>
      </c>
      <c r="C21" s="89">
        <v>2.5</v>
      </c>
      <c r="D21" s="89" t="s">
        <v>448</v>
      </c>
      <c r="E21" s="96" t="s">
        <v>433</v>
      </c>
      <c r="F21" s="89" t="s">
        <v>453</v>
      </c>
      <c r="G21" s="89" t="s">
        <v>460</v>
      </c>
      <c r="H21" s="89"/>
      <c r="I21" s="92" t="s">
        <v>430</v>
      </c>
      <c r="J21" s="93" t="s">
        <v>430</v>
      </c>
    </row>
    <row r="22" spans="2:10" ht="65" customHeight="1" x14ac:dyDescent="0.2">
      <c r="B22" s="89">
        <v>2</v>
      </c>
      <c r="C22" s="89">
        <v>2.6</v>
      </c>
      <c r="D22" s="89" t="s">
        <v>448</v>
      </c>
      <c r="E22" s="96" t="s">
        <v>433</v>
      </c>
      <c r="F22" s="89" t="s">
        <v>454</v>
      </c>
      <c r="G22" s="89" t="s">
        <v>461</v>
      </c>
      <c r="H22" s="89"/>
      <c r="I22" s="92" t="s">
        <v>430</v>
      </c>
      <c r="J22" s="93" t="s">
        <v>430</v>
      </c>
    </row>
    <row r="23" spans="2:10" ht="67" customHeight="1" x14ac:dyDescent="0.2">
      <c r="B23" s="89">
        <v>2</v>
      </c>
      <c r="C23" s="89">
        <v>2.7</v>
      </c>
      <c r="D23" s="89" t="s">
        <v>448</v>
      </c>
      <c r="E23" s="96" t="s">
        <v>433</v>
      </c>
      <c r="F23" s="89" t="s">
        <v>455</v>
      </c>
      <c r="G23" s="89" t="s">
        <v>462</v>
      </c>
      <c r="H23" s="89"/>
      <c r="I23" s="89"/>
      <c r="J23" s="93" t="s">
        <v>430</v>
      </c>
    </row>
    <row r="24" spans="2:10" ht="54" customHeight="1" x14ac:dyDescent="0.2">
      <c r="B24" s="88">
        <v>3</v>
      </c>
      <c r="C24" s="87"/>
      <c r="D24" s="87"/>
      <c r="E24" s="87"/>
      <c r="F24" s="88" t="s">
        <v>463</v>
      </c>
      <c r="G24" s="88" t="s">
        <v>464</v>
      </c>
      <c r="H24" s="87"/>
      <c r="I24" s="87"/>
      <c r="J24" s="87"/>
    </row>
    <row r="25" spans="2:10" ht="83" customHeight="1" x14ac:dyDescent="0.2">
      <c r="B25" s="110">
        <v>3</v>
      </c>
      <c r="C25" s="110">
        <v>3.1</v>
      </c>
      <c r="D25" s="110" t="s">
        <v>465</v>
      </c>
      <c r="E25" s="90" t="s">
        <v>432</v>
      </c>
      <c r="F25" s="110" t="s">
        <v>467</v>
      </c>
      <c r="G25" s="110" t="s">
        <v>481</v>
      </c>
      <c r="H25" s="97" t="s">
        <v>430</v>
      </c>
      <c r="I25" s="98" t="s">
        <v>430</v>
      </c>
      <c r="J25" s="99" t="s">
        <v>430</v>
      </c>
    </row>
    <row r="26" spans="2:10" ht="89" customHeight="1" x14ac:dyDescent="0.2">
      <c r="B26" s="110">
        <v>3</v>
      </c>
      <c r="C26" s="110">
        <v>3.2</v>
      </c>
      <c r="D26" s="110" t="s">
        <v>465</v>
      </c>
      <c r="E26" s="90" t="s">
        <v>432</v>
      </c>
      <c r="F26" s="110" t="s">
        <v>468</v>
      </c>
      <c r="G26" s="110" t="s">
        <v>482</v>
      </c>
      <c r="H26" s="97" t="s">
        <v>430</v>
      </c>
      <c r="I26" s="98" t="s">
        <v>430</v>
      </c>
      <c r="J26" s="99" t="s">
        <v>430</v>
      </c>
    </row>
    <row r="27" spans="2:10" ht="62" customHeight="1" x14ac:dyDescent="0.2">
      <c r="B27" s="110">
        <v>3</v>
      </c>
      <c r="C27" s="110">
        <v>3.3</v>
      </c>
      <c r="D27" s="110" t="s">
        <v>465</v>
      </c>
      <c r="E27" s="96" t="s">
        <v>433</v>
      </c>
      <c r="F27" s="110" t="s">
        <v>469</v>
      </c>
      <c r="G27" s="110" t="s">
        <v>483</v>
      </c>
      <c r="H27" s="97" t="s">
        <v>430</v>
      </c>
      <c r="I27" s="98" t="s">
        <v>430</v>
      </c>
      <c r="J27" s="99" t="s">
        <v>430</v>
      </c>
    </row>
    <row r="28" spans="2:10" ht="61" customHeight="1" x14ac:dyDescent="0.2">
      <c r="B28" s="110">
        <v>3</v>
      </c>
      <c r="C28" s="110">
        <v>3.4</v>
      </c>
      <c r="D28" s="110" t="s">
        <v>465</v>
      </c>
      <c r="E28" s="96" t="s">
        <v>433</v>
      </c>
      <c r="F28" s="110" t="s">
        <v>470</v>
      </c>
      <c r="G28" s="110" t="s">
        <v>484</v>
      </c>
      <c r="H28" s="97" t="s">
        <v>430</v>
      </c>
      <c r="I28" s="98" t="s">
        <v>430</v>
      </c>
      <c r="J28" s="99" t="s">
        <v>430</v>
      </c>
    </row>
    <row r="29" spans="2:10" ht="69" customHeight="1" x14ac:dyDescent="0.2">
      <c r="B29" s="110">
        <v>3</v>
      </c>
      <c r="C29" s="110">
        <v>3.5</v>
      </c>
      <c r="D29" s="110" t="s">
        <v>465</v>
      </c>
      <c r="E29" s="96" t="s">
        <v>433</v>
      </c>
      <c r="F29" s="110" t="s">
        <v>471</v>
      </c>
      <c r="G29" s="110" t="s">
        <v>485</v>
      </c>
      <c r="H29" s="97" t="s">
        <v>430</v>
      </c>
      <c r="I29" s="98" t="s">
        <v>430</v>
      </c>
      <c r="J29" s="99" t="s">
        <v>430</v>
      </c>
    </row>
    <row r="30" spans="2:10" ht="58" customHeight="1" x14ac:dyDescent="0.2">
      <c r="B30" s="110">
        <v>3</v>
      </c>
      <c r="C30" s="110">
        <v>3.6</v>
      </c>
      <c r="D30" s="110" t="s">
        <v>431</v>
      </c>
      <c r="E30" s="96" t="s">
        <v>433</v>
      </c>
      <c r="F30" s="110" t="s">
        <v>472</v>
      </c>
      <c r="G30" s="110" t="s">
        <v>486</v>
      </c>
      <c r="H30" s="97" t="s">
        <v>430</v>
      </c>
      <c r="I30" s="98" t="s">
        <v>430</v>
      </c>
      <c r="J30" s="99" t="s">
        <v>430</v>
      </c>
    </row>
    <row r="31" spans="2:10" ht="87" customHeight="1" x14ac:dyDescent="0.2">
      <c r="B31" s="110">
        <v>3</v>
      </c>
      <c r="C31" s="110">
        <v>3.7</v>
      </c>
      <c r="D31" s="110" t="s">
        <v>465</v>
      </c>
      <c r="E31" s="90" t="s">
        <v>432</v>
      </c>
      <c r="F31" s="110" t="s">
        <v>473</v>
      </c>
      <c r="G31" s="110" t="s">
        <v>487</v>
      </c>
      <c r="H31" s="110"/>
      <c r="I31" s="98" t="s">
        <v>430</v>
      </c>
      <c r="J31" s="99" t="s">
        <v>430</v>
      </c>
    </row>
    <row r="32" spans="2:10" ht="76" customHeight="1" x14ac:dyDescent="0.2">
      <c r="B32" s="110">
        <v>3</v>
      </c>
      <c r="C32" s="110">
        <v>3.8</v>
      </c>
      <c r="D32" s="110" t="s">
        <v>465</v>
      </c>
      <c r="E32" s="90" t="s">
        <v>432</v>
      </c>
      <c r="F32" s="110" t="s">
        <v>474</v>
      </c>
      <c r="G32" s="110" t="s">
        <v>488</v>
      </c>
      <c r="H32" s="110"/>
      <c r="I32" s="98" t="s">
        <v>430</v>
      </c>
      <c r="J32" s="99" t="s">
        <v>430</v>
      </c>
    </row>
    <row r="33" spans="2:10" ht="33" customHeight="1" x14ac:dyDescent="0.2">
      <c r="B33" s="110">
        <v>3</v>
      </c>
      <c r="C33" s="110">
        <v>3.9</v>
      </c>
      <c r="D33" s="110" t="s">
        <v>465</v>
      </c>
      <c r="E33" s="96" t="s">
        <v>433</v>
      </c>
      <c r="F33" s="110" t="s">
        <v>475</v>
      </c>
      <c r="G33" s="110" t="s">
        <v>489</v>
      </c>
      <c r="H33" s="110"/>
      <c r="I33" s="98" t="s">
        <v>430</v>
      </c>
      <c r="J33" s="99" t="s">
        <v>430</v>
      </c>
    </row>
    <row r="34" spans="2:10" ht="49" customHeight="1" x14ac:dyDescent="0.2">
      <c r="B34" s="110">
        <v>3</v>
      </c>
      <c r="C34" s="100">
        <v>3.1</v>
      </c>
      <c r="D34" s="110" t="s">
        <v>465</v>
      </c>
      <c r="E34" s="96" t="s">
        <v>433</v>
      </c>
      <c r="F34" s="110" t="s">
        <v>476</v>
      </c>
      <c r="G34" s="110" t="s">
        <v>490</v>
      </c>
      <c r="H34" s="110"/>
      <c r="I34" s="98" t="s">
        <v>430</v>
      </c>
      <c r="J34" s="99" t="s">
        <v>430</v>
      </c>
    </row>
    <row r="35" spans="2:10" ht="87" customHeight="1" x14ac:dyDescent="0.2">
      <c r="B35" s="110">
        <v>3</v>
      </c>
      <c r="C35" s="110">
        <v>3.11</v>
      </c>
      <c r="D35" s="110" t="s">
        <v>465</v>
      </c>
      <c r="E35" s="96" t="s">
        <v>433</v>
      </c>
      <c r="F35" s="110" t="s">
        <v>477</v>
      </c>
      <c r="G35" s="110" t="s">
        <v>491</v>
      </c>
      <c r="H35" s="110"/>
      <c r="I35" s="98" t="s">
        <v>430</v>
      </c>
      <c r="J35" s="99" t="s">
        <v>430</v>
      </c>
    </row>
    <row r="36" spans="2:10" ht="57" customHeight="1" x14ac:dyDescent="0.2">
      <c r="B36" s="110">
        <v>3</v>
      </c>
      <c r="C36" s="110">
        <v>3.12</v>
      </c>
      <c r="D36" s="110" t="s">
        <v>466</v>
      </c>
      <c r="E36" s="96" t="s">
        <v>433</v>
      </c>
      <c r="F36" s="110" t="s">
        <v>478</v>
      </c>
      <c r="G36" s="110" t="s">
        <v>492</v>
      </c>
      <c r="H36" s="110"/>
      <c r="I36" s="98" t="s">
        <v>430</v>
      </c>
      <c r="J36" s="99" t="s">
        <v>430</v>
      </c>
    </row>
    <row r="37" spans="2:10" ht="77" customHeight="1" x14ac:dyDescent="0.2">
      <c r="B37" s="110">
        <v>3</v>
      </c>
      <c r="C37" s="110">
        <v>3.13</v>
      </c>
      <c r="D37" s="110" t="s">
        <v>465</v>
      </c>
      <c r="E37" s="96" t="s">
        <v>433</v>
      </c>
      <c r="F37" s="110" t="s">
        <v>479</v>
      </c>
      <c r="G37" s="110" t="s">
        <v>493</v>
      </c>
      <c r="H37" s="110"/>
      <c r="I37" s="110"/>
      <c r="J37" s="99" t="s">
        <v>430</v>
      </c>
    </row>
    <row r="38" spans="2:10" ht="45" customHeight="1" x14ac:dyDescent="0.2">
      <c r="B38" s="110">
        <v>3</v>
      </c>
      <c r="C38" s="110">
        <v>3.14</v>
      </c>
      <c r="D38" s="110" t="s">
        <v>465</v>
      </c>
      <c r="E38" s="98" t="s">
        <v>440</v>
      </c>
      <c r="F38" s="110" t="s">
        <v>480</v>
      </c>
      <c r="G38" s="110" t="s">
        <v>494</v>
      </c>
      <c r="H38" s="110"/>
      <c r="I38" s="110"/>
      <c r="J38" s="99" t="s">
        <v>430</v>
      </c>
    </row>
    <row r="39" spans="2:10" ht="64" customHeight="1" x14ac:dyDescent="0.2">
      <c r="B39" s="88">
        <v>4</v>
      </c>
      <c r="C39" s="87"/>
      <c r="D39" s="87"/>
      <c r="E39" s="87"/>
      <c r="F39" s="88" t="s">
        <v>495</v>
      </c>
      <c r="G39" s="88" t="s">
        <v>496</v>
      </c>
      <c r="H39" s="87"/>
      <c r="I39" s="87"/>
      <c r="J39" s="87"/>
    </row>
    <row r="40" spans="2:10" ht="77" customHeight="1" x14ac:dyDescent="0.2">
      <c r="B40" s="110">
        <v>4</v>
      </c>
      <c r="C40" s="110">
        <v>4.0999999999999996</v>
      </c>
      <c r="D40" s="110" t="s">
        <v>448</v>
      </c>
      <c r="E40" s="96" t="s">
        <v>433</v>
      </c>
      <c r="F40" s="110" t="s">
        <v>498</v>
      </c>
      <c r="G40" s="110" t="s">
        <v>510</v>
      </c>
      <c r="H40" s="97" t="s">
        <v>430</v>
      </c>
      <c r="I40" s="98" t="s">
        <v>430</v>
      </c>
      <c r="J40" s="99" t="s">
        <v>430</v>
      </c>
    </row>
    <row r="41" spans="2:10" ht="67" customHeight="1" x14ac:dyDescent="0.2">
      <c r="B41" s="110">
        <v>4</v>
      </c>
      <c r="C41" s="110">
        <v>4.2</v>
      </c>
      <c r="D41" s="110" t="s">
        <v>466</v>
      </c>
      <c r="E41" s="96" t="s">
        <v>433</v>
      </c>
      <c r="F41" s="110" t="s">
        <v>499</v>
      </c>
      <c r="G41" s="110" t="s">
        <v>511</v>
      </c>
      <c r="H41" s="97" t="s">
        <v>430</v>
      </c>
      <c r="I41" s="98" t="s">
        <v>430</v>
      </c>
      <c r="J41" s="99" t="s">
        <v>430</v>
      </c>
    </row>
    <row r="42" spans="2:10" ht="56" customHeight="1" x14ac:dyDescent="0.2">
      <c r="B42" s="110">
        <v>4</v>
      </c>
      <c r="C42" s="110">
        <v>4.3</v>
      </c>
      <c r="D42" s="110" t="s">
        <v>497</v>
      </c>
      <c r="E42" s="96" t="s">
        <v>433</v>
      </c>
      <c r="F42" s="110" t="s">
        <v>500</v>
      </c>
      <c r="G42" s="110" t="s">
        <v>512</v>
      </c>
      <c r="H42" s="97" t="s">
        <v>430</v>
      </c>
      <c r="I42" s="98" t="s">
        <v>430</v>
      </c>
      <c r="J42" s="99" t="s">
        <v>430</v>
      </c>
    </row>
    <row r="43" spans="2:10" ht="82" customHeight="1" x14ac:dyDescent="0.2">
      <c r="B43" s="110">
        <v>4</v>
      </c>
      <c r="C43" s="110">
        <v>4.4000000000000004</v>
      </c>
      <c r="D43" s="110" t="s">
        <v>431</v>
      </c>
      <c r="E43" s="96" t="s">
        <v>433</v>
      </c>
      <c r="F43" s="110" t="s">
        <v>501</v>
      </c>
      <c r="G43" s="110" t="s">
        <v>513</v>
      </c>
      <c r="H43" s="97" t="s">
        <v>430</v>
      </c>
      <c r="I43" s="98" t="s">
        <v>430</v>
      </c>
      <c r="J43" s="99" t="s">
        <v>430</v>
      </c>
    </row>
    <row r="44" spans="2:10" ht="63" customHeight="1" x14ac:dyDescent="0.2">
      <c r="B44" s="110">
        <v>4</v>
      </c>
      <c r="C44" s="110">
        <v>4.5</v>
      </c>
      <c r="D44" s="110" t="s">
        <v>431</v>
      </c>
      <c r="E44" s="96" t="s">
        <v>433</v>
      </c>
      <c r="F44" s="110" t="s">
        <v>502</v>
      </c>
      <c r="G44" s="110" t="s">
        <v>514</v>
      </c>
      <c r="H44" s="97" t="s">
        <v>430</v>
      </c>
      <c r="I44" s="98" t="s">
        <v>430</v>
      </c>
      <c r="J44" s="99" t="s">
        <v>430</v>
      </c>
    </row>
    <row r="45" spans="2:10" ht="86" customHeight="1" x14ac:dyDescent="0.2">
      <c r="B45" s="110">
        <v>4</v>
      </c>
      <c r="C45" s="110">
        <v>4.5999999999999996</v>
      </c>
      <c r="D45" s="110" t="s">
        <v>466</v>
      </c>
      <c r="E45" s="96" t="s">
        <v>433</v>
      </c>
      <c r="F45" s="110" t="s">
        <v>503</v>
      </c>
      <c r="G45" s="110" t="s">
        <v>515</v>
      </c>
      <c r="H45" s="97" t="s">
        <v>430</v>
      </c>
      <c r="I45" s="98" t="s">
        <v>430</v>
      </c>
      <c r="J45" s="99" t="s">
        <v>430</v>
      </c>
    </row>
    <row r="46" spans="2:10" ht="64" customHeight="1" x14ac:dyDescent="0.2">
      <c r="B46" s="110">
        <v>4</v>
      </c>
      <c r="C46" s="110">
        <v>4.7</v>
      </c>
      <c r="D46" s="110" t="s">
        <v>497</v>
      </c>
      <c r="E46" s="96" t="s">
        <v>433</v>
      </c>
      <c r="F46" s="110" t="s">
        <v>504</v>
      </c>
      <c r="G46" s="110" t="s">
        <v>516</v>
      </c>
      <c r="H46" s="97" t="s">
        <v>430</v>
      </c>
      <c r="I46" s="98" t="s">
        <v>430</v>
      </c>
      <c r="J46" s="99" t="s">
        <v>430</v>
      </c>
    </row>
    <row r="47" spans="2:10" ht="54" customHeight="1" x14ac:dyDescent="0.2">
      <c r="B47" s="110">
        <v>4</v>
      </c>
      <c r="C47" s="110">
        <v>4.8</v>
      </c>
      <c r="D47" s="110" t="s">
        <v>431</v>
      </c>
      <c r="E47" s="96" t="s">
        <v>433</v>
      </c>
      <c r="F47" s="110" t="s">
        <v>505</v>
      </c>
      <c r="G47" s="110" t="s">
        <v>517</v>
      </c>
      <c r="H47" s="110"/>
      <c r="I47" s="98" t="s">
        <v>430</v>
      </c>
      <c r="J47" s="99" t="s">
        <v>430</v>
      </c>
    </row>
    <row r="48" spans="2:10" ht="61" customHeight="1" x14ac:dyDescent="0.2">
      <c r="B48" s="110">
        <v>4</v>
      </c>
      <c r="C48" s="110">
        <v>4.9000000000000004</v>
      </c>
      <c r="D48" s="110" t="s">
        <v>431</v>
      </c>
      <c r="E48" s="96" t="s">
        <v>433</v>
      </c>
      <c r="F48" s="110" t="s">
        <v>506</v>
      </c>
      <c r="G48" s="110" t="s">
        <v>518</v>
      </c>
      <c r="H48" s="110"/>
      <c r="I48" s="98" t="s">
        <v>430</v>
      </c>
      <c r="J48" s="99" t="s">
        <v>430</v>
      </c>
    </row>
    <row r="49" spans="2:10" ht="92" customHeight="1" x14ac:dyDescent="0.2">
      <c r="B49" s="110">
        <v>4</v>
      </c>
      <c r="C49" s="100">
        <v>4.0999999999999996</v>
      </c>
      <c r="D49" s="110" t="s">
        <v>431</v>
      </c>
      <c r="E49" s="94" t="s">
        <v>439</v>
      </c>
      <c r="F49" s="110" t="s">
        <v>507</v>
      </c>
      <c r="G49" s="110" t="s">
        <v>519</v>
      </c>
      <c r="H49" s="110"/>
      <c r="I49" s="98" t="s">
        <v>430</v>
      </c>
      <c r="J49" s="99" t="s">
        <v>430</v>
      </c>
    </row>
    <row r="50" spans="2:10" ht="62" customHeight="1" x14ac:dyDescent="0.2">
      <c r="B50" s="110">
        <v>4</v>
      </c>
      <c r="C50" s="110">
        <v>4.1100000000000003</v>
      </c>
      <c r="D50" s="110" t="s">
        <v>431</v>
      </c>
      <c r="E50" s="96" t="s">
        <v>433</v>
      </c>
      <c r="F50" s="110" t="s">
        <v>508</v>
      </c>
      <c r="G50" s="110" t="s">
        <v>520</v>
      </c>
      <c r="H50" s="110"/>
      <c r="I50" s="98" t="s">
        <v>430</v>
      </c>
      <c r="J50" s="99" t="s">
        <v>430</v>
      </c>
    </row>
    <row r="51" spans="2:10" ht="73" customHeight="1" x14ac:dyDescent="0.2">
      <c r="B51" s="110">
        <v>4</v>
      </c>
      <c r="C51" s="110">
        <v>4.12</v>
      </c>
      <c r="D51" s="110" t="s">
        <v>431</v>
      </c>
      <c r="E51" s="96" t="s">
        <v>433</v>
      </c>
      <c r="F51" s="110" t="s">
        <v>509</v>
      </c>
      <c r="G51" s="110" t="s">
        <v>521</v>
      </c>
      <c r="H51" s="110"/>
      <c r="I51" s="110"/>
      <c r="J51" s="99" t="s">
        <v>430</v>
      </c>
    </row>
    <row r="52" spans="2:10" ht="57" customHeight="1" x14ac:dyDescent="0.2">
      <c r="B52" s="88">
        <v>5</v>
      </c>
      <c r="C52" s="88"/>
      <c r="D52" s="88"/>
      <c r="E52" s="88"/>
      <c r="F52" s="88" t="s">
        <v>522</v>
      </c>
      <c r="G52" s="88" t="s">
        <v>523</v>
      </c>
      <c r="H52" s="88"/>
      <c r="I52" s="88"/>
      <c r="J52" s="88"/>
    </row>
    <row r="53" spans="2:10" ht="74" customHeight="1" x14ac:dyDescent="0.2">
      <c r="B53" s="110">
        <v>5</v>
      </c>
      <c r="C53" s="110">
        <v>5.0999999999999996</v>
      </c>
      <c r="D53" s="110" t="s">
        <v>497</v>
      </c>
      <c r="E53" s="90" t="s">
        <v>432</v>
      </c>
      <c r="F53" s="110" t="s">
        <v>524</v>
      </c>
      <c r="G53" s="110" t="s">
        <v>530</v>
      </c>
      <c r="H53" s="97" t="s">
        <v>430</v>
      </c>
      <c r="I53" s="98" t="s">
        <v>430</v>
      </c>
      <c r="J53" s="99" t="s">
        <v>430</v>
      </c>
    </row>
    <row r="54" spans="2:10" ht="66" customHeight="1" x14ac:dyDescent="0.2">
      <c r="B54" s="110">
        <v>5</v>
      </c>
      <c r="C54" s="110">
        <v>5.2</v>
      </c>
      <c r="D54" s="110" t="s">
        <v>497</v>
      </c>
      <c r="E54" s="96" t="s">
        <v>433</v>
      </c>
      <c r="F54" s="110" t="s">
        <v>525</v>
      </c>
      <c r="G54" s="110" t="s">
        <v>531</v>
      </c>
      <c r="H54" s="97" t="s">
        <v>430</v>
      </c>
      <c r="I54" s="98" t="s">
        <v>430</v>
      </c>
      <c r="J54" s="99" t="s">
        <v>430</v>
      </c>
    </row>
    <row r="55" spans="2:10" ht="41" customHeight="1" x14ac:dyDescent="0.2">
      <c r="B55" s="110">
        <v>5</v>
      </c>
      <c r="C55" s="110">
        <v>5.3</v>
      </c>
      <c r="D55" s="110" t="s">
        <v>497</v>
      </c>
      <c r="E55" s="94" t="s">
        <v>439</v>
      </c>
      <c r="F55" s="110" t="s">
        <v>526</v>
      </c>
      <c r="G55" s="110" t="s">
        <v>532</v>
      </c>
      <c r="H55" s="97" t="s">
        <v>430</v>
      </c>
      <c r="I55" s="98" t="s">
        <v>430</v>
      </c>
      <c r="J55" s="99" t="s">
        <v>430</v>
      </c>
    </row>
    <row r="56" spans="2:10" ht="59" customHeight="1" x14ac:dyDescent="0.2">
      <c r="B56" s="110">
        <v>5</v>
      </c>
      <c r="C56" s="110">
        <v>5.4</v>
      </c>
      <c r="D56" s="110" t="s">
        <v>497</v>
      </c>
      <c r="E56" s="96" t="s">
        <v>433</v>
      </c>
      <c r="F56" s="110" t="s">
        <v>527</v>
      </c>
      <c r="G56" s="110" t="s">
        <v>533</v>
      </c>
      <c r="H56" s="97" t="s">
        <v>430</v>
      </c>
      <c r="I56" s="98" t="s">
        <v>430</v>
      </c>
      <c r="J56" s="99" t="s">
        <v>430</v>
      </c>
    </row>
    <row r="57" spans="2:10" ht="63" customHeight="1" x14ac:dyDescent="0.2">
      <c r="B57" s="110">
        <v>5</v>
      </c>
      <c r="C57" s="110">
        <v>5.5</v>
      </c>
      <c r="D57" s="110" t="s">
        <v>497</v>
      </c>
      <c r="E57" s="90" t="s">
        <v>432</v>
      </c>
      <c r="F57" s="110" t="s">
        <v>528</v>
      </c>
      <c r="G57" s="110" t="s">
        <v>534</v>
      </c>
      <c r="H57" s="110"/>
      <c r="I57" s="98" t="s">
        <v>430</v>
      </c>
      <c r="J57" s="99" t="s">
        <v>430</v>
      </c>
    </row>
    <row r="58" spans="2:10" ht="33" customHeight="1" x14ac:dyDescent="0.2">
      <c r="B58" s="110">
        <v>5</v>
      </c>
      <c r="C58" s="110">
        <v>5.6</v>
      </c>
      <c r="D58" s="110" t="s">
        <v>497</v>
      </c>
      <c r="E58" s="96" t="s">
        <v>433</v>
      </c>
      <c r="F58" s="110" t="s">
        <v>529</v>
      </c>
      <c r="G58" s="110" t="s">
        <v>535</v>
      </c>
      <c r="H58" s="110"/>
      <c r="I58" s="98" t="s">
        <v>430</v>
      </c>
      <c r="J58" s="99" t="s">
        <v>430</v>
      </c>
    </row>
    <row r="59" spans="2:10" ht="53" customHeight="1" x14ac:dyDescent="0.2">
      <c r="B59" s="88">
        <v>6</v>
      </c>
      <c r="C59" s="88"/>
      <c r="D59" s="88"/>
      <c r="E59" s="88"/>
      <c r="F59" s="88" t="s">
        <v>536</v>
      </c>
      <c r="G59" s="88" t="s">
        <v>537</v>
      </c>
      <c r="H59" s="88"/>
      <c r="I59" s="88"/>
      <c r="J59" s="88"/>
    </row>
    <row r="60" spans="2:10" ht="46" customHeight="1" x14ac:dyDescent="0.2">
      <c r="B60" s="110">
        <v>6</v>
      </c>
      <c r="C60" s="110">
        <v>6.1</v>
      </c>
      <c r="D60" s="110" t="s">
        <v>497</v>
      </c>
      <c r="E60" s="96" t="s">
        <v>433</v>
      </c>
      <c r="F60" s="110" t="s">
        <v>538</v>
      </c>
      <c r="G60" s="110" t="s">
        <v>546</v>
      </c>
      <c r="H60" s="97" t="s">
        <v>430</v>
      </c>
      <c r="I60" s="98" t="s">
        <v>430</v>
      </c>
      <c r="J60" s="99" t="s">
        <v>430</v>
      </c>
    </row>
    <row r="61" spans="2:10" ht="69" customHeight="1" x14ac:dyDescent="0.2">
      <c r="B61" s="110">
        <v>6</v>
      </c>
      <c r="C61" s="110">
        <v>6.2</v>
      </c>
      <c r="D61" s="110" t="s">
        <v>497</v>
      </c>
      <c r="E61" s="96" t="s">
        <v>433</v>
      </c>
      <c r="F61" s="110" t="s">
        <v>539</v>
      </c>
      <c r="G61" s="110" t="s">
        <v>547</v>
      </c>
      <c r="H61" s="97" t="s">
        <v>430</v>
      </c>
      <c r="I61" s="98" t="s">
        <v>430</v>
      </c>
      <c r="J61" s="99" t="s">
        <v>430</v>
      </c>
    </row>
    <row r="62" spans="2:10" ht="84" customHeight="1" x14ac:dyDescent="0.2">
      <c r="B62" s="110">
        <v>6</v>
      </c>
      <c r="C62" s="110">
        <v>6.3</v>
      </c>
      <c r="D62" s="110" t="s">
        <v>497</v>
      </c>
      <c r="E62" s="96" t="s">
        <v>433</v>
      </c>
      <c r="F62" s="110" t="s">
        <v>540</v>
      </c>
      <c r="G62" s="110" t="s">
        <v>548</v>
      </c>
      <c r="H62" s="97" t="s">
        <v>430</v>
      </c>
      <c r="I62" s="98" t="s">
        <v>430</v>
      </c>
      <c r="J62" s="99" t="s">
        <v>430</v>
      </c>
    </row>
    <row r="63" spans="2:10" ht="38" customHeight="1" x14ac:dyDescent="0.2">
      <c r="B63" s="110">
        <v>6</v>
      </c>
      <c r="C63" s="110">
        <v>6.4</v>
      </c>
      <c r="D63" s="110" t="s">
        <v>497</v>
      </c>
      <c r="E63" s="96" t="s">
        <v>433</v>
      </c>
      <c r="F63" s="110" t="s">
        <v>541</v>
      </c>
      <c r="G63" s="110" t="s">
        <v>549</v>
      </c>
      <c r="H63" s="97" t="s">
        <v>430</v>
      </c>
      <c r="I63" s="98" t="s">
        <v>430</v>
      </c>
      <c r="J63" s="99" t="s">
        <v>430</v>
      </c>
    </row>
    <row r="64" spans="2:10" ht="53" customHeight="1" x14ac:dyDescent="0.2">
      <c r="B64" s="110">
        <v>6</v>
      </c>
      <c r="C64" s="110">
        <v>6.5</v>
      </c>
      <c r="D64" s="110" t="s">
        <v>497</v>
      </c>
      <c r="E64" s="96" t="s">
        <v>433</v>
      </c>
      <c r="F64" s="110" t="s">
        <v>542</v>
      </c>
      <c r="G64" s="110" t="s">
        <v>550</v>
      </c>
      <c r="H64" s="97" t="s">
        <v>430</v>
      </c>
      <c r="I64" s="98" t="s">
        <v>430</v>
      </c>
      <c r="J64" s="99" t="s">
        <v>430</v>
      </c>
    </row>
    <row r="65" spans="2:10" ht="51" x14ac:dyDescent="0.2">
      <c r="B65" s="110">
        <v>6</v>
      </c>
      <c r="C65" s="110">
        <v>6.6</v>
      </c>
      <c r="D65" s="110" t="s">
        <v>497</v>
      </c>
      <c r="E65" s="90" t="s">
        <v>432</v>
      </c>
      <c r="F65" s="110" t="s">
        <v>543</v>
      </c>
      <c r="G65" s="110" t="s">
        <v>551</v>
      </c>
      <c r="H65" s="110"/>
      <c r="I65" s="98" t="s">
        <v>430</v>
      </c>
      <c r="J65" s="99" t="s">
        <v>430</v>
      </c>
    </row>
    <row r="66" spans="2:10" ht="57" customHeight="1" x14ac:dyDescent="0.2">
      <c r="B66" s="110">
        <v>6</v>
      </c>
      <c r="C66" s="110">
        <v>6.7</v>
      </c>
      <c r="D66" s="110" t="s">
        <v>497</v>
      </c>
      <c r="E66" s="96" t="s">
        <v>433</v>
      </c>
      <c r="F66" s="110" t="s">
        <v>544</v>
      </c>
      <c r="G66" s="110" t="s">
        <v>552</v>
      </c>
      <c r="H66" s="110"/>
      <c r="I66" s="98" t="s">
        <v>430</v>
      </c>
      <c r="J66" s="99" t="s">
        <v>430</v>
      </c>
    </row>
    <row r="67" spans="2:10" ht="51" x14ac:dyDescent="0.2">
      <c r="B67" s="110">
        <v>6</v>
      </c>
      <c r="C67" s="110">
        <v>6.8</v>
      </c>
      <c r="D67" s="110" t="s">
        <v>465</v>
      </c>
      <c r="E67" s="96" t="s">
        <v>433</v>
      </c>
      <c r="F67" s="110" t="s">
        <v>545</v>
      </c>
      <c r="G67" s="110" t="s">
        <v>553</v>
      </c>
      <c r="H67" s="110"/>
      <c r="I67" s="110"/>
      <c r="J67" s="99" t="s">
        <v>430</v>
      </c>
    </row>
    <row r="68" spans="2:10" ht="51" x14ac:dyDescent="0.2">
      <c r="B68" s="88">
        <v>7</v>
      </c>
      <c r="C68" s="88"/>
      <c r="D68" s="88"/>
      <c r="E68" s="88"/>
      <c r="F68" s="88" t="s">
        <v>554</v>
      </c>
      <c r="G68" s="88" t="s">
        <v>555</v>
      </c>
      <c r="H68" s="88"/>
      <c r="I68" s="88"/>
      <c r="J68" s="88"/>
    </row>
    <row r="69" spans="2:10" ht="51" x14ac:dyDescent="0.2">
      <c r="B69" s="110">
        <v>7</v>
      </c>
      <c r="C69" s="110">
        <v>7.1</v>
      </c>
      <c r="D69" s="110" t="s">
        <v>448</v>
      </c>
      <c r="E69" s="96" t="s">
        <v>433</v>
      </c>
      <c r="F69" s="110" t="s">
        <v>556</v>
      </c>
      <c r="G69" s="110" t="s">
        <v>563</v>
      </c>
      <c r="H69" s="97" t="s">
        <v>430</v>
      </c>
      <c r="I69" s="98" t="s">
        <v>430</v>
      </c>
      <c r="J69" s="99" t="s">
        <v>430</v>
      </c>
    </row>
    <row r="70" spans="2:10" ht="34" customHeight="1" x14ac:dyDescent="0.2">
      <c r="B70" s="110">
        <v>7</v>
      </c>
      <c r="C70" s="110">
        <v>7.2</v>
      </c>
      <c r="D70" s="110" t="s">
        <v>448</v>
      </c>
      <c r="E70" s="94" t="s">
        <v>439</v>
      </c>
      <c r="F70" s="110" t="s">
        <v>557</v>
      </c>
      <c r="G70" s="110" t="s">
        <v>564</v>
      </c>
      <c r="H70" s="97" t="s">
        <v>430</v>
      </c>
      <c r="I70" s="98" t="s">
        <v>430</v>
      </c>
      <c r="J70" s="99" t="s">
        <v>430</v>
      </c>
    </row>
    <row r="71" spans="2:10" ht="34" x14ac:dyDescent="0.2">
      <c r="B71" s="110">
        <v>7</v>
      </c>
      <c r="C71" s="110">
        <v>7.3</v>
      </c>
      <c r="D71" s="110" t="s">
        <v>448</v>
      </c>
      <c r="E71" s="96" t="s">
        <v>433</v>
      </c>
      <c r="F71" s="110" t="s">
        <v>558</v>
      </c>
      <c r="G71" s="110" t="s">
        <v>565</v>
      </c>
      <c r="H71" s="97" t="s">
        <v>430</v>
      </c>
      <c r="I71" s="98" t="s">
        <v>430</v>
      </c>
      <c r="J71" s="99" t="s">
        <v>430</v>
      </c>
    </row>
    <row r="72" spans="2:10" ht="54" customHeight="1" x14ac:dyDescent="0.2">
      <c r="B72" s="110">
        <v>7</v>
      </c>
      <c r="C72" s="110">
        <v>7.4</v>
      </c>
      <c r="D72" s="110" t="s">
        <v>448</v>
      </c>
      <c r="E72" s="96" t="s">
        <v>433</v>
      </c>
      <c r="F72" s="110" t="s">
        <v>559</v>
      </c>
      <c r="G72" s="110" t="s">
        <v>566</v>
      </c>
      <c r="H72" s="97" t="s">
        <v>430</v>
      </c>
      <c r="I72" s="98" t="s">
        <v>430</v>
      </c>
      <c r="J72" s="99" t="s">
        <v>430</v>
      </c>
    </row>
    <row r="73" spans="2:10" ht="34" x14ac:dyDescent="0.2">
      <c r="B73" s="110">
        <v>7</v>
      </c>
      <c r="C73" s="110">
        <v>7.5</v>
      </c>
      <c r="D73" s="110" t="s">
        <v>448</v>
      </c>
      <c r="E73" s="90" t="s">
        <v>432</v>
      </c>
      <c r="F73" s="110" t="s">
        <v>560</v>
      </c>
      <c r="G73" s="110" t="s">
        <v>567</v>
      </c>
      <c r="H73" s="110"/>
      <c r="I73" s="98" t="s">
        <v>430</v>
      </c>
      <c r="J73" s="99" t="s">
        <v>430</v>
      </c>
    </row>
    <row r="74" spans="2:10" ht="54" customHeight="1" x14ac:dyDescent="0.2">
      <c r="B74" s="110">
        <v>7</v>
      </c>
      <c r="C74" s="110">
        <v>7.6</v>
      </c>
      <c r="D74" s="110" t="s">
        <v>448</v>
      </c>
      <c r="E74" s="90" t="s">
        <v>432</v>
      </c>
      <c r="F74" s="110" t="s">
        <v>561</v>
      </c>
      <c r="G74" s="110" t="s">
        <v>568</v>
      </c>
      <c r="H74" s="110"/>
      <c r="I74" s="98" t="s">
        <v>430</v>
      </c>
      <c r="J74" s="99" t="s">
        <v>430</v>
      </c>
    </row>
    <row r="75" spans="2:10" ht="34" x14ac:dyDescent="0.2">
      <c r="B75" s="110">
        <v>7</v>
      </c>
      <c r="C75" s="110">
        <v>7.7</v>
      </c>
      <c r="D75" s="110" t="s">
        <v>448</v>
      </c>
      <c r="E75" s="94" t="s">
        <v>439</v>
      </c>
      <c r="F75" s="110" t="s">
        <v>562</v>
      </c>
      <c r="G75" s="110" t="s">
        <v>569</v>
      </c>
      <c r="H75" s="110"/>
      <c r="I75" s="98" t="s">
        <v>430</v>
      </c>
      <c r="J75" s="99" t="s">
        <v>430</v>
      </c>
    </row>
    <row r="76" spans="2:10" ht="34" customHeight="1" x14ac:dyDescent="0.2">
      <c r="B76" s="88">
        <v>8</v>
      </c>
      <c r="C76" s="88"/>
      <c r="D76" s="88"/>
      <c r="E76" s="88"/>
      <c r="F76" s="88" t="s">
        <v>570</v>
      </c>
      <c r="G76" s="88" t="s">
        <v>571</v>
      </c>
      <c r="H76" s="88"/>
      <c r="I76" s="88"/>
      <c r="J76" s="88"/>
    </row>
    <row r="77" spans="2:10" ht="51" x14ac:dyDescent="0.2">
      <c r="B77" s="110">
        <v>8</v>
      </c>
      <c r="C77" s="110">
        <v>8.1</v>
      </c>
      <c r="D77" s="110" t="s">
        <v>466</v>
      </c>
      <c r="E77" s="96" t="s">
        <v>433</v>
      </c>
      <c r="F77" s="110" t="s">
        <v>572</v>
      </c>
      <c r="G77" s="110" t="s">
        <v>584</v>
      </c>
      <c r="H77" s="97" t="s">
        <v>430</v>
      </c>
      <c r="I77" s="98" t="s">
        <v>430</v>
      </c>
      <c r="J77" s="99" t="s">
        <v>430</v>
      </c>
    </row>
    <row r="78" spans="2:10" ht="72" customHeight="1" x14ac:dyDescent="0.2">
      <c r="B78" s="110">
        <v>8</v>
      </c>
      <c r="C78" s="110">
        <v>8.1999999999999993</v>
      </c>
      <c r="D78" s="110" t="s">
        <v>466</v>
      </c>
      <c r="E78" s="98" t="s">
        <v>440</v>
      </c>
      <c r="F78" s="110" t="s">
        <v>573</v>
      </c>
      <c r="G78" s="110" t="s">
        <v>585</v>
      </c>
      <c r="H78" s="97" t="s">
        <v>430</v>
      </c>
      <c r="I78" s="98" t="s">
        <v>430</v>
      </c>
      <c r="J78" s="99" t="s">
        <v>430</v>
      </c>
    </row>
    <row r="79" spans="2:10" ht="34" x14ac:dyDescent="0.2">
      <c r="B79" s="110">
        <v>8</v>
      </c>
      <c r="C79" s="110">
        <v>8.3000000000000007</v>
      </c>
      <c r="D79" s="110" t="s">
        <v>466</v>
      </c>
      <c r="E79" s="96" t="s">
        <v>433</v>
      </c>
      <c r="F79" s="110" t="s">
        <v>574</v>
      </c>
      <c r="G79" s="110" t="s">
        <v>586</v>
      </c>
      <c r="H79" s="97" t="s">
        <v>430</v>
      </c>
      <c r="I79" s="98" t="s">
        <v>430</v>
      </c>
      <c r="J79" s="99" t="s">
        <v>430</v>
      </c>
    </row>
    <row r="80" spans="2:10" ht="47" customHeight="1" x14ac:dyDescent="0.2">
      <c r="B80" s="110">
        <v>8</v>
      </c>
      <c r="C80" s="110">
        <v>8.4</v>
      </c>
      <c r="D80" s="110" t="s">
        <v>466</v>
      </c>
      <c r="E80" s="96" t="s">
        <v>433</v>
      </c>
      <c r="F80" s="110" t="s">
        <v>575</v>
      </c>
      <c r="G80" s="110" t="s">
        <v>587</v>
      </c>
      <c r="H80" s="110"/>
      <c r="I80" s="98" t="s">
        <v>430</v>
      </c>
      <c r="J80" s="99" t="s">
        <v>430</v>
      </c>
    </row>
    <row r="81" spans="2:10" ht="55" customHeight="1" x14ac:dyDescent="0.2">
      <c r="B81" s="110">
        <v>8</v>
      </c>
      <c r="C81" s="110">
        <v>8.5</v>
      </c>
      <c r="D81" s="110" t="s">
        <v>466</v>
      </c>
      <c r="E81" s="98" t="s">
        <v>440</v>
      </c>
      <c r="F81" s="110" t="s">
        <v>576</v>
      </c>
      <c r="G81" s="110" t="s">
        <v>588</v>
      </c>
      <c r="H81" s="110"/>
      <c r="I81" s="98" t="s">
        <v>430</v>
      </c>
      <c r="J81" s="99" t="s">
        <v>430</v>
      </c>
    </row>
    <row r="82" spans="2:10" ht="60" customHeight="1" x14ac:dyDescent="0.2">
      <c r="B82" s="110">
        <v>8</v>
      </c>
      <c r="C82" s="110">
        <v>8.6</v>
      </c>
      <c r="D82" s="110" t="s">
        <v>466</v>
      </c>
      <c r="E82" s="98" t="s">
        <v>440</v>
      </c>
      <c r="F82" s="110" t="s">
        <v>577</v>
      </c>
      <c r="G82" s="110" t="s">
        <v>589</v>
      </c>
      <c r="H82" s="110"/>
      <c r="I82" s="98" t="s">
        <v>430</v>
      </c>
      <c r="J82" s="99" t="s">
        <v>430</v>
      </c>
    </row>
    <row r="83" spans="2:10" ht="17" x14ac:dyDescent="0.2">
      <c r="B83" s="110">
        <v>8</v>
      </c>
      <c r="C83" s="110">
        <v>8.6999999999999993</v>
      </c>
      <c r="D83" s="110" t="s">
        <v>466</v>
      </c>
      <c r="E83" s="98" t="s">
        <v>440</v>
      </c>
      <c r="F83" s="110" t="s">
        <v>578</v>
      </c>
      <c r="G83" s="110" t="s">
        <v>590</v>
      </c>
      <c r="H83" s="110"/>
      <c r="I83" s="98" t="s">
        <v>430</v>
      </c>
      <c r="J83" s="99" t="s">
        <v>430</v>
      </c>
    </row>
    <row r="84" spans="2:10" ht="58" customHeight="1" x14ac:dyDescent="0.2">
      <c r="B84" s="110">
        <v>8</v>
      </c>
      <c r="C84" s="110">
        <v>8.8000000000000007</v>
      </c>
      <c r="D84" s="110" t="s">
        <v>431</v>
      </c>
      <c r="E84" s="98" t="s">
        <v>440</v>
      </c>
      <c r="F84" s="110" t="s">
        <v>579</v>
      </c>
      <c r="G84" s="110" t="s">
        <v>591</v>
      </c>
      <c r="H84" s="110"/>
      <c r="I84" s="98" t="s">
        <v>430</v>
      </c>
      <c r="J84" s="99" t="s">
        <v>430</v>
      </c>
    </row>
    <row r="85" spans="2:10" ht="17" x14ac:dyDescent="0.2">
      <c r="B85" s="110">
        <v>8</v>
      </c>
      <c r="C85" s="110">
        <v>8.9</v>
      </c>
      <c r="D85" s="110" t="s">
        <v>466</v>
      </c>
      <c r="E85" s="98" t="s">
        <v>440</v>
      </c>
      <c r="F85" s="110" t="s">
        <v>580</v>
      </c>
      <c r="G85" s="110" t="s">
        <v>592</v>
      </c>
      <c r="H85" s="110"/>
      <c r="I85" s="98" t="s">
        <v>430</v>
      </c>
      <c r="J85" s="99" t="s">
        <v>430</v>
      </c>
    </row>
    <row r="86" spans="2:10" ht="31" customHeight="1" x14ac:dyDescent="0.2">
      <c r="B86" s="110">
        <v>8</v>
      </c>
      <c r="C86" s="100">
        <v>8.1</v>
      </c>
      <c r="D86" s="110" t="s">
        <v>466</v>
      </c>
      <c r="E86" s="96" t="s">
        <v>433</v>
      </c>
      <c r="F86" s="110" t="s">
        <v>581</v>
      </c>
      <c r="G86" s="110" t="s">
        <v>593</v>
      </c>
      <c r="H86" s="110"/>
      <c r="I86" s="98" t="s">
        <v>430</v>
      </c>
      <c r="J86" s="99" t="s">
        <v>430</v>
      </c>
    </row>
    <row r="87" spans="2:10" ht="34" x14ac:dyDescent="0.2">
      <c r="B87" s="110">
        <v>8</v>
      </c>
      <c r="C87" s="110">
        <v>8.11</v>
      </c>
      <c r="D87" s="110" t="s">
        <v>466</v>
      </c>
      <c r="E87" s="98" t="s">
        <v>440</v>
      </c>
      <c r="F87" s="110" t="s">
        <v>582</v>
      </c>
      <c r="G87" s="110" t="s">
        <v>594</v>
      </c>
      <c r="H87" s="110"/>
      <c r="I87" s="98" t="s">
        <v>430</v>
      </c>
      <c r="J87" s="99" t="s">
        <v>430</v>
      </c>
    </row>
    <row r="88" spans="2:10" ht="55" customHeight="1" x14ac:dyDescent="0.2">
      <c r="B88" s="110">
        <v>8</v>
      </c>
      <c r="C88" s="110">
        <v>8.1199999999999992</v>
      </c>
      <c r="D88" s="110" t="s">
        <v>465</v>
      </c>
      <c r="E88" s="98" t="s">
        <v>440</v>
      </c>
      <c r="F88" s="110" t="s">
        <v>583</v>
      </c>
      <c r="G88" s="110" t="s">
        <v>595</v>
      </c>
      <c r="H88" s="110"/>
      <c r="I88" s="110"/>
      <c r="J88" s="99" t="s">
        <v>430</v>
      </c>
    </row>
    <row r="89" spans="2:10" ht="34" x14ac:dyDescent="0.2">
      <c r="B89" s="88">
        <v>9</v>
      </c>
      <c r="C89" s="88"/>
      <c r="D89" s="88"/>
      <c r="E89" s="88"/>
      <c r="F89" s="88" t="s">
        <v>596</v>
      </c>
      <c r="G89" s="88" t="s">
        <v>597</v>
      </c>
      <c r="H89" s="88"/>
      <c r="I89" s="88"/>
      <c r="J89" s="88"/>
    </row>
    <row r="90" spans="2:10" ht="74" customHeight="1" x14ac:dyDescent="0.2">
      <c r="B90" s="110">
        <v>9</v>
      </c>
      <c r="C90" s="110">
        <v>9.1</v>
      </c>
      <c r="D90" s="110" t="s">
        <v>448</v>
      </c>
      <c r="E90" s="96" t="s">
        <v>433</v>
      </c>
      <c r="F90" s="110" t="s">
        <v>598</v>
      </c>
      <c r="G90" s="110" t="s">
        <v>605</v>
      </c>
      <c r="H90" s="97" t="s">
        <v>430</v>
      </c>
      <c r="I90" s="98" t="s">
        <v>430</v>
      </c>
      <c r="J90" s="99" t="s">
        <v>430</v>
      </c>
    </row>
    <row r="91" spans="2:10" ht="17" x14ac:dyDescent="0.2">
      <c r="B91" s="110">
        <v>9</v>
      </c>
      <c r="C91" s="110">
        <v>9.1999999999999993</v>
      </c>
      <c r="D91" s="110" t="s">
        <v>466</v>
      </c>
      <c r="E91" s="96" t="s">
        <v>433</v>
      </c>
      <c r="F91" s="110" t="s">
        <v>599</v>
      </c>
      <c r="G91" s="110" t="s">
        <v>606</v>
      </c>
      <c r="H91" s="97" t="s">
        <v>430</v>
      </c>
      <c r="I91" s="98" t="s">
        <v>430</v>
      </c>
      <c r="J91" s="99" t="s">
        <v>430</v>
      </c>
    </row>
    <row r="92" spans="2:10" ht="72" customHeight="1" x14ac:dyDescent="0.2">
      <c r="B92" s="110">
        <v>9</v>
      </c>
      <c r="C92" s="110">
        <v>9.3000000000000007</v>
      </c>
      <c r="D92" s="110" t="s">
        <v>466</v>
      </c>
      <c r="E92" s="96" t="s">
        <v>433</v>
      </c>
      <c r="F92" s="110" t="s">
        <v>600</v>
      </c>
      <c r="G92" s="110" t="s">
        <v>607</v>
      </c>
      <c r="H92" s="110"/>
      <c r="I92" s="98" t="s">
        <v>430</v>
      </c>
      <c r="J92" s="99" t="s">
        <v>430</v>
      </c>
    </row>
    <row r="93" spans="2:10" ht="51" x14ac:dyDescent="0.2">
      <c r="B93" s="110">
        <v>9</v>
      </c>
      <c r="C93" s="110">
        <v>9.4</v>
      </c>
      <c r="D93" s="110" t="s">
        <v>448</v>
      </c>
      <c r="E93" s="96" t="s">
        <v>433</v>
      </c>
      <c r="F93" s="110" t="s">
        <v>601</v>
      </c>
      <c r="G93" s="110" t="s">
        <v>608</v>
      </c>
      <c r="H93" s="110"/>
      <c r="I93" s="98" t="s">
        <v>430</v>
      </c>
      <c r="J93" s="99" t="s">
        <v>430</v>
      </c>
    </row>
    <row r="94" spans="2:10" ht="69" customHeight="1" x14ac:dyDescent="0.2">
      <c r="B94" s="110">
        <v>9</v>
      </c>
      <c r="C94" s="110">
        <v>9.5</v>
      </c>
      <c r="D94" s="110" t="s">
        <v>466</v>
      </c>
      <c r="E94" s="96" t="s">
        <v>433</v>
      </c>
      <c r="F94" s="110" t="s">
        <v>602</v>
      </c>
      <c r="G94" s="110" t="s">
        <v>609</v>
      </c>
      <c r="H94" s="110"/>
      <c r="I94" s="98" t="s">
        <v>430</v>
      </c>
      <c r="J94" s="99" t="s">
        <v>430</v>
      </c>
    </row>
    <row r="95" spans="2:10" ht="17" x14ac:dyDescent="0.2">
      <c r="B95" s="110">
        <v>9</v>
      </c>
      <c r="C95" s="110">
        <v>9.6</v>
      </c>
      <c r="D95" s="110" t="s">
        <v>466</v>
      </c>
      <c r="E95" s="96" t="s">
        <v>433</v>
      </c>
      <c r="F95" s="110" t="s">
        <v>603</v>
      </c>
      <c r="G95" s="110" t="s">
        <v>610</v>
      </c>
      <c r="H95" s="110"/>
      <c r="I95" s="98" t="s">
        <v>430</v>
      </c>
      <c r="J95" s="99" t="s">
        <v>430</v>
      </c>
    </row>
    <row r="96" spans="2:10" ht="30" customHeight="1" x14ac:dyDescent="0.2">
      <c r="B96" s="110">
        <v>9</v>
      </c>
      <c r="C96" s="110">
        <v>9.6999999999999993</v>
      </c>
      <c r="D96" s="110" t="s">
        <v>466</v>
      </c>
      <c r="E96" s="96" t="s">
        <v>433</v>
      </c>
      <c r="F96" s="110" t="s">
        <v>604</v>
      </c>
      <c r="G96" s="110" t="s">
        <v>611</v>
      </c>
      <c r="H96" s="110"/>
      <c r="I96" s="110"/>
      <c r="J96" s="99" t="s">
        <v>430</v>
      </c>
    </row>
    <row r="97" spans="2:10" ht="17" x14ac:dyDescent="0.2">
      <c r="B97" s="88">
        <v>10</v>
      </c>
      <c r="C97" s="88"/>
      <c r="D97" s="88"/>
      <c r="E97" s="88"/>
      <c r="F97" s="88" t="s">
        <v>613</v>
      </c>
      <c r="G97" s="88" t="s">
        <v>612</v>
      </c>
      <c r="H97" s="88"/>
      <c r="I97" s="88"/>
      <c r="J97" s="88"/>
    </row>
    <row r="98" spans="2:10" ht="57" customHeight="1" x14ac:dyDescent="0.2">
      <c r="B98" s="110">
        <v>10</v>
      </c>
      <c r="C98" s="110">
        <v>10.1</v>
      </c>
      <c r="D98" s="110" t="s">
        <v>431</v>
      </c>
      <c r="E98" s="96" t="s">
        <v>433</v>
      </c>
      <c r="F98" s="110" t="s">
        <v>616</v>
      </c>
      <c r="G98" s="110" t="s">
        <v>623</v>
      </c>
      <c r="H98" s="97" t="s">
        <v>430</v>
      </c>
      <c r="I98" s="98" t="s">
        <v>430</v>
      </c>
      <c r="J98" s="99" t="s">
        <v>430</v>
      </c>
    </row>
    <row r="99" spans="2:10" ht="34" x14ac:dyDescent="0.2">
      <c r="B99" s="110">
        <v>10</v>
      </c>
      <c r="C99" s="110">
        <v>10.199999999999999</v>
      </c>
      <c r="D99" s="110" t="s">
        <v>431</v>
      </c>
      <c r="E99" s="96" t="s">
        <v>433</v>
      </c>
      <c r="F99" s="110" t="s">
        <v>617</v>
      </c>
      <c r="G99" s="110" t="s">
        <v>624</v>
      </c>
      <c r="H99" s="97" t="s">
        <v>430</v>
      </c>
      <c r="I99" s="98" t="s">
        <v>430</v>
      </c>
      <c r="J99" s="99" t="s">
        <v>430</v>
      </c>
    </row>
    <row r="100" spans="2:10" ht="35" customHeight="1" x14ac:dyDescent="0.2">
      <c r="B100" s="110">
        <v>10</v>
      </c>
      <c r="C100" s="110">
        <v>10.3</v>
      </c>
      <c r="D100" s="110" t="s">
        <v>431</v>
      </c>
      <c r="E100" s="96" t="s">
        <v>433</v>
      </c>
      <c r="F100" s="110" t="s">
        <v>618</v>
      </c>
      <c r="G100" s="110" t="s">
        <v>625</v>
      </c>
      <c r="H100" s="97" t="s">
        <v>430</v>
      </c>
      <c r="I100" s="98" t="s">
        <v>430</v>
      </c>
      <c r="J100" s="99" t="s">
        <v>430</v>
      </c>
    </row>
    <row r="101" spans="2:10" ht="51" x14ac:dyDescent="0.2">
      <c r="B101" s="110">
        <v>10</v>
      </c>
      <c r="C101" s="110">
        <v>10.4</v>
      </c>
      <c r="D101" s="110" t="s">
        <v>431</v>
      </c>
      <c r="E101" s="98" t="s">
        <v>440</v>
      </c>
      <c r="F101" s="110" t="s">
        <v>619</v>
      </c>
      <c r="G101" s="110" t="s">
        <v>626</v>
      </c>
      <c r="H101" s="110"/>
      <c r="I101" s="98" t="s">
        <v>430</v>
      </c>
      <c r="J101" s="99" t="s">
        <v>430</v>
      </c>
    </row>
    <row r="102" spans="2:10" ht="59" customHeight="1" x14ac:dyDescent="0.2">
      <c r="B102" s="110">
        <v>10</v>
      </c>
      <c r="C102" s="110">
        <v>10.5</v>
      </c>
      <c r="D102" s="110" t="s">
        <v>431</v>
      </c>
      <c r="E102" s="96" t="s">
        <v>433</v>
      </c>
      <c r="F102" s="110" t="s">
        <v>620</v>
      </c>
      <c r="G102" s="110" t="s">
        <v>627</v>
      </c>
      <c r="H102" s="110"/>
      <c r="I102" s="98" t="s">
        <v>430</v>
      </c>
      <c r="J102" s="99" t="s">
        <v>430</v>
      </c>
    </row>
    <row r="103" spans="2:10" ht="34" x14ac:dyDescent="0.2">
      <c r="B103" s="110">
        <v>10</v>
      </c>
      <c r="C103" s="110">
        <v>10.6</v>
      </c>
      <c r="D103" s="110" t="s">
        <v>431</v>
      </c>
      <c r="E103" s="96" t="s">
        <v>433</v>
      </c>
      <c r="F103" s="110" t="s">
        <v>621</v>
      </c>
      <c r="G103" s="110" t="s">
        <v>628</v>
      </c>
      <c r="H103" s="110"/>
      <c r="I103" s="98" t="s">
        <v>430</v>
      </c>
      <c r="J103" s="99" t="s">
        <v>430</v>
      </c>
    </row>
    <row r="104" spans="2:10" ht="33" customHeight="1" x14ac:dyDescent="0.2">
      <c r="B104" s="110">
        <v>10</v>
      </c>
      <c r="C104" s="110">
        <v>10.7</v>
      </c>
      <c r="D104" s="110" t="s">
        <v>431</v>
      </c>
      <c r="E104" s="98" t="s">
        <v>440</v>
      </c>
      <c r="F104" s="110" t="s">
        <v>622</v>
      </c>
      <c r="G104" s="110" t="s">
        <v>629</v>
      </c>
      <c r="H104" s="110"/>
      <c r="I104" s="98" t="s">
        <v>430</v>
      </c>
      <c r="J104" s="99" t="s">
        <v>430</v>
      </c>
    </row>
    <row r="105" spans="2:10" ht="17" x14ac:dyDescent="0.2">
      <c r="B105" s="88">
        <v>11</v>
      </c>
      <c r="C105" s="88"/>
      <c r="D105" s="88"/>
      <c r="E105" s="88"/>
      <c r="F105" s="88" t="s">
        <v>614</v>
      </c>
      <c r="G105" s="88" t="s">
        <v>615</v>
      </c>
      <c r="H105" s="88"/>
      <c r="I105" s="88"/>
      <c r="J105" s="88"/>
    </row>
    <row r="106" spans="2:10" ht="74" customHeight="1" x14ac:dyDescent="0.2">
      <c r="B106" s="110">
        <v>11</v>
      </c>
      <c r="C106" s="110">
        <v>11.1</v>
      </c>
      <c r="D106" s="110" t="s">
        <v>465</v>
      </c>
      <c r="E106" s="101" t="s">
        <v>632</v>
      </c>
      <c r="F106" s="110" t="s">
        <v>633</v>
      </c>
      <c r="G106" s="110" t="s">
        <v>638</v>
      </c>
      <c r="H106" s="97" t="s">
        <v>430</v>
      </c>
      <c r="I106" s="98" t="s">
        <v>430</v>
      </c>
      <c r="J106" s="99" t="s">
        <v>430</v>
      </c>
    </row>
    <row r="107" spans="2:10" ht="34" x14ac:dyDescent="0.2">
      <c r="B107" s="110">
        <v>11</v>
      </c>
      <c r="C107" s="110">
        <v>11.2</v>
      </c>
      <c r="D107" s="110" t="s">
        <v>465</v>
      </c>
      <c r="E107" s="101" t="s">
        <v>632</v>
      </c>
      <c r="F107" s="110" t="s">
        <v>634</v>
      </c>
      <c r="G107" s="110" t="s">
        <v>639</v>
      </c>
      <c r="H107" s="97" t="s">
        <v>430</v>
      </c>
      <c r="I107" s="98" t="s">
        <v>430</v>
      </c>
      <c r="J107" s="99" t="s">
        <v>430</v>
      </c>
    </row>
    <row r="108" spans="2:10" ht="34" x14ac:dyDescent="0.2">
      <c r="B108" s="110">
        <v>11</v>
      </c>
      <c r="C108" s="110">
        <v>11.3</v>
      </c>
      <c r="D108" s="110" t="s">
        <v>465</v>
      </c>
      <c r="E108" s="102" t="s">
        <v>433</v>
      </c>
      <c r="F108" s="110" t="s">
        <v>635</v>
      </c>
      <c r="G108" s="110" t="s">
        <v>640</v>
      </c>
      <c r="H108" s="97" t="s">
        <v>430</v>
      </c>
      <c r="I108" s="98" t="s">
        <v>430</v>
      </c>
      <c r="J108" s="99" t="s">
        <v>430</v>
      </c>
    </row>
    <row r="109" spans="2:10" ht="34" x14ac:dyDescent="0.2">
      <c r="B109" s="110">
        <v>11</v>
      </c>
      <c r="C109" s="110">
        <v>11.4</v>
      </c>
      <c r="D109" s="110" t="s">
        <v>465</v>
      </c>
      <c r="E109" s="101" t="s">
        <v>632</v>
      </c>
      <c r="F109" s="110" t="s">
        <v>636</v>
      </c>
      <c r="G109" s="110" t="s">
        <v>641</v>
      </c>
      <c r="H109" s="97" t="s">
        <v>430</v>
      </c>
      <c r="I109" s="98" t="s">
        <v>430</v>
      </c>
      <c r="J109" s="99" t="s">
        <v>430</v>
      </c>
    </row>
    <row r="110" spans="2:10" ht="25" customHeight="1" x14ac:dyDescent="0.2">
      <c r="B110" s="110">
        <v>11</v>
      </c>
      <c r="C110" s="110">
        <v>11.5</v>
      </c>
      <c r="D110" s="110" t="s">
        <v>465</v>
      </c>
      <c r="E110" s="101" t="s">
        <v>632</v>
      </c>
      <c r="F110" s="110" t="s">
        <v>637</v>
      </c>
      <c r="G110" s="110" t="s">
        <v>642</v>
      </c>
      <c r="H110" s="110"/>
      <c r="I110" s="98" t="s">
        <v>430</v>
      </c>
      <c r="J110" s="99" t="s">
        <v>430</v>
      </c>
    </row>
    <row r="111" spans="2:10" ht="34" x14ac:dyDescent="0.2">
      <c r="B111" s="88">
        <v>12</v>
      </c>
      <c r="C111" s="88"/>
      <c r="D111" s="88"/>
      <c r="E111" s="88"/>
      <c r="F111" s="88" t="s">
        <v>630</v>
      </c>
      <c r="G111" s="88" t="s">
        <v>631</v>
      </c>
      <c r="H111" s="88"/>
      <c r="I111" s="88"/>
      <c r="J111" s="88"/>
    </row>
    <row r="112" spans="2:10" ht="74" customHeight="1" x14ac:dyDescent="0.2">
      <c r="B112" s="110">
        <v>12</v>
      </c>
      <c r="C112" s="110">
        <v>12.1</v>
      </c>
      <c r="D112" s="110" t="s">
        <v>466</v>
      </c>
      <c r="E112" s="102" t="s">
        <v>433</v>
      </c>
      <c r="F112" s="110" t="s">
        <v>645</v>
      </c>
      <c r="G112" s="110" t="s">
        <v>653</v>
      </c>
      <c r="H112" s="97" t="s">
        <v>430</v>
      </c>
      <c r="I112" s="98" t="s">
        <v>430</v>
      </c>
      <c r="J112" s="99" t="s">
        <v>430</v>
      </c>
    </row>
    <row r="113" spans="2:10" ht="34" x14ac:dyDescent="0.2">
      <c r="B113" s="110">
        <v>12</v>
      </c>
      <c r="C113" s="110">
        <v>12.2</v>
      </c>
      <c r="D113" s="110" t="s">
        <v>466</v>
      </c>
      <c r="E113" s="102" t="s">
        <v>433</v>
      </c>
      <c r="F113" s="110" t="s">
        <v>646</v>
      </c>
      <c r="G113" s="110" t="s">
        <v>654</v>
      </c>
      <c r="H113" s="110"/>
      <c r="I113" s="98" t="s">
        <v>430</v>
      </c>
      <c r="J113" s="99" t="s">
        <v>430</v>
      </c>
    </row>
    <row r="114" spans="2:10" ht="57" customHeight="1" x14ac:dyDescent="0.2">
      <c r="B114" s="110">
        <v>12</v>
      </c>
      <c r="C114" s="110">
        <v>12.3</v>
      </c>
      <c r="D114" s="110" t="s">
        <v>466</v>
      </c>
      <c r="E114" s="102" t="s">
        <v>433</v>
      </c>
      <c r="F114" s="110" t="s">
        <v>647</v>
      </c>
      <c r="G114" s="110" t="s">
        <v>655</v>
      </c>
      <c r="H114" s="110"/>
      <c r="I114" s="98" t="s">
        <v>430</v>
      </c>
      <c r="J114" s="99" t="s">
        <v>430</v>
      </c>
    </row>
    <row r="115" spans="2:10" ht="34" x14ac:dyDescent="0.2">
      <c r="B115" s="110">
        <v>12</v>
      </c>
      <c r="C115" s="110">
        <v>12.4</v>
      </c>
      <c r="D115" s="110" t="s">
        <v>466</v>
      </c>
      <c r="E115" s="90" t="s">
        <v>432</v>
      </c>
      <c r="F115" s="110" t="s">
        <v>648</v>
      </c>
      <c r="G115" s="110" t="s">
        <v>656</v>
      </c>
      <c r="H115" s="110"/>
      <c r="I115" s="98" t="s">
        <v>430</v>
      </c>
      <c r="J115" s="99" t="s">
        <v>430</v>
      </c>
    </row>
    <row r="116" spans="2:10" ht="41" customHeight="1" x14ac:dyDescent="0.2">
      <c r="B116" s="110">
        <v>12</v>
      </c>
      <c r="C116" s="110">
        <v>12.5</v>
      </c>
      <c r="D116" s="110" t="s">
        <v>466</v>
      </c>
      <c r="E116" s="102" t="s">
        <v>433</v>
      </c>
      <c r="F116" s="110" t="s">
        <v>649</v>
      </c>
      <c r="G116" s="110" t="s">
        <v>657</v>
      </c>
      <c r="H116" s="110"/>
      <c r="I116" s="98" t="s">
        <v>430</v>
      </c>
      <c r="J116" s="99" t="s">
        <v>430</v>
      </c>
    </row>
    <row r="117" spans="2:10" ht="51" x14ac:dyDescent="0.2">
      <c r="B117" s="110">
        <v>12</v>
      </c>
      <c r="C117" s="110">
        <v>12.6</v>
      </c>
      <c r="D117" s="110" t="s">
        <v>466</v>
      </c>
      <c r="E117" s="102" t="s">
        <v>433</v>
      </c>
      <c r="F117" s="110" t="s">
        <v>650</v>
      </c>
      <c r="G117" s="110" t="s">
        <v>658</v>
      </c>
      <c r="H117" s="110"/>
      <c r="I117" s="98" t="s">
        <v>430</v>
      </c>
      <c r="J117" s="99" t="s">
        <v>430</v>
      </c>
    </row>
    <row r="118" spans="2:10" ht="51" x14ac:dyDescent="0.2">
      <c r="B118" s="110">
        <v>12</v>
      </c>
      <c r="C118" s="110">
        <v>12.7</v>
      </c>
      <c r="D118" s="110" t="s">
        <v>431</v>
      </c>
      <c r="E118" s="102" t="s">
        <v>433</v>
      </c>
      <c r="F118" s="110" t="s">
        <v>651</v>
      </c>
      <c r="G118" s="110" t="s">
        <v>659</v>
      </c>
      <c r="H118" s="110"/>
      <c r="I118" s="98" t="s">
        <v>430</v>
      </c>
      <c r="J118" s="99" t="s">
        <v>430</v>
      </c>
    </row>
    <row r="119" spans="2:10" ht="51" x14ac:dyDescent="0.2">
      <c r="B119" s="110">
        <v>12</v>
      </c>
      <c r="C119" s="110">
        <v>12.8</v>
      </c>
      <c r="D119" s="110" t="s">
        <v>431</v>
      </c>
      <c r="E119" s="102" t="s">
        <v>433</v>
      </c>
      <c r="F119" s="110" t="s">
        <v>652</v>
      </c>
      <c r="G119" s="110" t="s">
        <v>660</v>
      </c>
      <c r="H119" s="110"/>
      <c r="I119" s="110"/>
      <c r="J119" s="99" t="s">
        <v>430</v>
      </c>
    </row>
    <row r="120" spans="2:10" ht="61" customHeight="1" x14ac:dyDescent="0.2">
      <c r="B120" s="88">
        <v>13</v>
      </c>
      <c r="C120" s="88"/>
      <c r="D120" s="88"/>
      <c r="E120" s="88"/>
      <c r="F120" s="88" t="s">
        <v>643</v>
      </c>
      <c r="G120" s="88" t="s">
        <v>644</v>
      </c>
      <c r="H120" s="88"/>
      <c r="I120" s="88"/>
      <c r="J120" s="88"/>
    </row>
    <row r="121" spans="2:10" ht="51" x14ac:dyDescent="0.2">
      <c r="B121" s="110">
        <v>13</v>
      </c>
      <c r="C121" s="110">
        <v>13.1</v>
      </c>
      <c r="D121" s="110" t="s">
        <v>466</v>
      </c>
      <c r="E121" s="98" t="s">
        <v>440</v>
      </c>
      <c r="F121" s="110" t="s">
        <v>663</v>
      </c>
      <c r="G121" s="110" t="s">
        <v>674</v>
      </c>
      <c r="H121" s="110"/>
      <c r="I121" s="98" t="s">
        <v>430</v>
      </c>
      <c r="J121" s="99" t="s">
        <v>430</v>
      </c>
    </row>
    <row r="122" spans="2:10" ht="40" customHeight="1" x14ac:dyDescent="0.2">
      <c r="B122" s="110">
        <v>13</v>
      </c>
      <c r="C122" s="110">
        <v>13.2</v>
      </c>
      <c r="D122" s="110" t="s">
        <v>431</v>
      </c>
      <c r="E122" s="98" t="s">
        <v>440</v>
      </c>
      <c r="F122" s="110" t="s">
        <v>664</v>
      </c>
      <c r="G122" s="110" t="s">
        <v>675</v>
      </c>
      <c r="H122" s="110"/>
      <c r="I122" s="98" t="s">
        <v>430</v>
      </c>
      <c r="J122" s="99" t="s">
        <v>430</v>
      </c>
    </row>
    <row r="123" spans="2:10" ht="34" x14ac:dyDescent="0.2">
      <c r="B123" s="110">
        <v>13</v>
      </c>
      <c r="C123" s="110">
        <v>13.3</v>
      </c>
      <c r="D123" s="110" t="s">
        <v>466</v>
      </c>
      <c r="E123" s="98" t="s">
        <v>440</v>
      </c>
      <c r="F123" s="110" t="s">
        <v>665</v>
      </c>
      <c r="G123" s="110" t="s">
        <v>676</v>
      </c>
      <c r="H123" s="110"/>
      <c r="I123" s="98" t="s">
        <v>430</v>
      </c>
      <c r="J123" s="99" t="s">
        <v>430</v>
      </c>
    </row>
    <row r="124" spans="2:10" ht="34" x14ac:dyDescent="0.2">
      <c r="B124" s="110">
        <v>13</v>
      </c>
      <c r="C124" s="110">
        <v>13.4</v>
      </c>
      <c r="D124" s="110" t="s">
        <v>466</v>
      </c>
      <c r="E124" s="102" t="s">
        <v>433</v>
      </c>
      <c r="F124" s="110" t="s">
        <v>666</v>
      </c>
      <c r="G124" s="110" t="s">
        <v>677</v>
      </c>
      <c r="H124" s="110"/>
      <c r="I124" s="98" t="s">
        <v>430</v>
      </c>
      <c r="J124" s="99" t="s">
        <v>430</v>
      </c>
    </row>
    <row r="125" spans="2:10" ht="51" x14ac:dyDescent="0.2">
      <c r="B125" s="110">
        <v>13</v>
      </c>
      <c r="C125" s="110">
        <v>13.5</v>
      </c>
      <c r="D125" s="110" t="s">
        <v>431</v>
      </c>
      <c r="E125" s="102" t="s">
        <v>433</v>
      </c>
      <c r="F125" s="110" t="s">
        <v>667</v>
      </c>
      <c r="G125" s="110" t="s">
        <v>678</v>
      </c>
      <c r="H125" s="110"/>
      <c r="I125" s="98" t="s">
        <v>430</v>
      </c>
      <c r="J125" s="99" t="s">
        <v>430</v>
      </c>
    </row>
    <row r="126" spans="2:10" ht="58" customHeight="1" x14ac:dyDescent="0.2">
      <c r="B126" s="110">
        <v>13</v>
      </c>
      <c r="C126" s="110">
        <v>13.6</v>
      </c>
      <c r="D126" s="110" t="s">
        <v>466</v>
      </c>
      <c r="E126" s="98" t="s">
        <v>440</v>
      </c>
      <c r="F126" s="110" t="s">
        <v>668</v>
      </c>
      <c r="G126" s="110" t="s">
        <v>679</v>
      </c>
      <c r="H126" s="110"/>
      <c r="I126" s="98" t="s">
        <v>430</v>
      </c>
      <c r="J126" s="99" t="s">
        <v>430</v>
      </c>
    </row>
    <row r="127" spans="2:10" ht="34" x14ac:dyDescent="0.2">
      <c r="B127" s="110">
        <v>13</v>
      </c>
      <c r="C127" s="110">
        <v>13.7</v>
      </c>
      <c r="D127" s="110" t="s">
        <v>431</v>
      </c>
      <c r="E127" s="102" t="s">
        <v>433</v>
      </c>
      <c r="F127" s="110" t="s">
        <v>669</v>
      </c>
      <c r="G127" s="110" t="s">
        <v>680</v>
      </c>
      <c r="H127" s="110"/>
      <c r="I127" s="110"/>
      <c r="J127" s="99" t="s">
        <v>430</v>
      </c>
    </row>
    <row r="128" spans="2:10" ht="70" customHeight="1" x14ac:dyDescent="0.2">
      <c r="B128" s="110">
        <v>13</v>
      </c>
      <c r="C128" s="110">
        <v>13.8</v>
      </c>
      <c r="D128" s="110" t="s">
        <v>466</v>
      </c>
      <c r="E128" s="102" t="s">
        <v>433</v>
      </c>
      <c r="F128" s="110" t="s">
        <v>670</v>
      </c>
      <c r="G128" s="110" t="s">
        <v>681</v>
      </c>
      <c r="H128" s="110"/>
      <c r="I128" s="110"/>
      <c r="J128" s="99" t="s">
        <v>430</v>
      </c>
    </row>
    <row r="129" spans="2:10" ht="34" x14ac:dyDescent="0.2">
      <c r="B129" s="110">
        <v>13</v>
      </c>
      <c r="C129" s="110">
        <v>13.9</v>
      </c>
      <c r="D129" s="110" t="s">
        <v>431</v>
      </c>
      <c r="E129" s="102" t="s">
        <v>433</v>
      </c>
      <c r="F129" s="110" t="s">
        <v>671</v>
      </c>
      <c r="G129" s="110" t="s">
        <v>682</v>
      </c>
      <c r="H129" s="110"/>
      <c r="I129" s="110"/>
      <c r="J129" s="99" t="s">
        <v>430</v>
      </c>
    </row>
    <row r="130" spans="2:10" ht="56" customHeight="1" x14ac:dyDescent="0.2">
      <c r="B130" s="110">
        <v>13</v>
      </c>
      <c r="C130" s="100">
        <v>13.1</v>
      </c>
      <c r="D130" s="110" t="s">
        <v>466</v>
      </c>
      <c r="E130" s="102" t="s">
        <v>433</v>
      </c>
      <c r="F130" s="110" t="s">
        <v>672</v>
      </c>
      <c r="G130" s="110" t="s">
        <v>683</v>
      </c>
      <c r="H130" s="110"/>
      <c r="I130" s="110"/>
      <c r="J130" s="99" t="s">
        <v>430</v>
      </c>
    </row>
    <row r="131" spans="2:10" ht="34" x14ac:dyDescent="0.2">
      <c r="B131" s="110">
        <v>13</v>
      </c>
      <c r="C131" s="110">
        <v>13.11</v>
      </c>
      <c r="D131" s="110" t="s">
        <v>466</v>
      </c>
      <c r="E131" s="98" t="s">
        <v>440</v>
      </c>
      <c r="F131" s="110" t="s">
        <v>673</v>
      </c>
      <c r="G131" s="110" t="s">
        <v>684</v>
      </c>
      <c r="H131" s="110"/>
      <c r="I131" s="110"/>
      <c r="J131" s="99" t="s">
        <v>430</v>
      </c>
    </row>
    <row r="132" spans="2:10" ht="60" customHeight="1" x14ac:dyDescent="0.2">
      <c r="B132" s="88">
        <v>14</v>
      </c>
      <c r="C132" s="88"/>
      <c r="D132" s="88"/>
      <c r="E132" s="88"/>
      <c r="F132" s="88" t="s">
        <v>661</v>
      </c>
      <c r="G132" s="88" t="s">
        <v>662</v>
      </c>
      <c r="H132" s="88"/>
      <c r="I132" s="88"/>
      <c r="J132" s="88"/>
    </row>
    <row r="133" spans="2:10" ht="127" customHeight="1" x14ac:dyDescent="0.2">
      <c r="B133" s="110">
        <v>14</v>
      </c>
      <c r="C133" s="110">
        <v>14.1</v>
      </c>
      <c r="D133" s="110" t="s">
        <v>687</v>
      </c>
      <c r="E133" s="102" t="s">
        <v>433</v>
      </c>
      <c r="F133" s="110" t="s">
        <v>688</v>
      </c>
      <c r="G133" s="110" t="s">
        <v>697</v>
      </c>
      <c r="H133" s="97" t="s">
        <v>430</v>
      </c>
      <c r="I133" s="98" t="s">
        <v>430</v>
      </c>
      <c r="J133" s="99" t="s">
        <v>430</v>
      </c>
    </row>
    <row r="134" spans="2:10" ht="35" customHeight="1" x14ac:dyDescent="0.2">
      <c r="B134" s="110">
        <v>14</v>
      </c>
      <c r="C134" s="110">
        <v>14.2</v>
      </c>
      <c r="D134" s="110" t="s">
        <v>687</v>
      </c>
      <c r="E134" s="102" t="s">
        <v>433</v>
      </c>
      <c r="F134" s="110" t="s">
        <v>689</v>
      </c>
      <c r="G134" s="110" t="s">
        <v>698</v>
      </c>
      <c r="H134" s="97" t="s">
        <v>430</v>
      </c>
      <c r="I134" s="98" t="s">
        <v>430</v>
      </c>
      <c r="J134" s="99" t="s">
        <v>430</v>
      </c>
    </row>
    <row r="135" spans="2:10" ht="34" x14ac:dyDescent="0.2">
      <c r="B135" s="110">
        <v>14</v>
      </c>
      <c r="C135" s="110">
        <v>14.3</v>
      </c>
      <c r="D135" s="110" t="s">
        <v>687</v>
      </c>
      <c r="E135" s="102" t="s">
        <v>433</v>
      </c>
      <c r="F135" s="110" t="s">
        <v>690</v>
      </c>
      <c r="G135" s="110" t="s">
        <v>699</v>
      </c>
      <c r="H135" s="97" t="s">
        <v>430</v>
      </c>
      <c r="I135" s="98" t="s">
        <v>430</v>
      </c>
      <c r="J135" s="99" t="s">
        <v>430</v>
      </c>
    </row>
    <row r="136" spans="2:10" ht="125" customHeight="1" x14ac:dyDescent="0.2">
      <c r="B136" s="110">
        <v>14</v>
      </c>
      <c r="C136" s="110">
        <v>14.4</v>
      </c>
      <c r="D136" s="110" t="s">
        <v>687</v>
      </c>
      <c r="E136" s="102" t="s">
        <v>433</v>
      </c>
      <c r="F136" s="110" t="s">
        <v>691</v>
      </c>
      <c r="G136" s="110" t="s">
        <v>700</v>
      </c>
      <c r="H136" s="97" t="s">
        <v>430</v>
      </c>
      <c r="I136" s="98" t="s">
        <v>430</v>
      </c>
      <c r="J136" s="99" t="s">
        <v>430</v>
      </c>
    </row>
    <row r="137" spans="2:10" ht="69" customHeight="1" x14ac:dyDescent="0.2">
      <c r="B137" s="110">
        <v>14</v>
      </c>
      <c r="C137" s="110">
        <v>14.5</v>
      </c>
      <c r="D137" s="110" t="s">
        <v>687</v>
      </c>
      <c r="E137" s="102" t="s">
        <v>433</v>
      </c>
      <c r="F137" s="110" t="s">
        <v>692</v>
      </c>
      <c r="G137" s="110" t="s">
        <v>701</v>
      </c>
      <c r="H137" s="97" t="s">
        <v>430</v>
      </c>
      <c r="I137" s="98" t="s">
        <v>430</v>
      </c>
      <c r="J137" s="99" t="s">
        <v>430</v>
      </c>
    </row>
    <row r="138" spans="2:10" ht="37" customHeight="1" x14ac:dyDescent="0.2">
      <c r="B138" s="110">
        <v>14</v>
      </c>
      <c r="C138" s="110">
        <v>14.6</v>
      </c>
      <c r="D138" s="110" t="s">
        <v>687</v>
      </c>
      <c r="E138" s="102" t="s">
        <v>433</v>
      </c>
      <c r="F138" s="110" t="s">
        <v>693</v>
      </c>
      <c r="G138" s="110" t="s">
        <v>702</v>
      </c>
      <c r="H138" s="97" t="s">
        <v>430</v>
      </c>
      <c r="I138" s="98" t="s">
        <v>430</v>
      </c>
      <c r="J138" s="99" t="s">
        <v>430</v>
      </c>
    </row>
    <row r="139" spans="2:10" ht="68" x14ac:dyDescent="0.2">
      <c r="B139" s="110">
        <v>14</v>
      </c>
      <c r="C139" s="110">
        <v>14.7</v>
      </c>
      <c r="D139" s="110" t="s">
        <v>687</v>
      </c>
      <c r="E139" s="102" t="s">
        <v>433</v>
      </c>
      <c r="F139" s="110" t="s">
        <v>694</v>
      </c>
      <c r="G139" s="110" t="s">
        <v>703</v>
      </c>
      <c r="H139" s="97" t="s">
        <v>430</v>
      </c>
      <c r="I139" s="98" t="s">
        <v>430</v>
      </c>
      <c r="J139" s="99" t="s">
        <v>430</v>
      </c>
    </row>
    <row r="140" spans="2:10" ht="68" customHeight="1" x14ac:dyDescent="0.2">
      <c r="B140" s="110">
        <v>14</v>
      </c>
      <c r="C140" s="110">
        <v>14.8</v>
      </c>
      <c r="D140" s="110" t="s">
        <v>687</v>
      </c>
      <c r="E140" s="102" t="s">
        <v>433</v>
      </c>
      <c r="F140" s="110" t="s">
        <v>695</v>
      </c>
      <c r="G140" s="110" t="s">
        <v>704</v>
      </c>
      <c r="H140" s="97" t="s">
        <v>430</v>
      </c>
      <c r="I140" s="98" t="s">
        <v>430</v>
      </c>
      <c r="J140" s="99" t="s">
        <v>430</v>
      </c>
    </row>
    <row r="141" spans="2:10" ht="106" customHeight="1" x14ac:dyDescent="0.2">
      <c r="B141" s="110">
        <v>14</v>
      </c>
      <c r="C141" s="110">
        <v>14.9</v>
      </c>
      <c r="D141" s="110" t="s">
        <v>687</v>
      </c>
      <c r="E141" s="102" t="s">
        <v>433</v>
      </c>
      <c r="F141" s="110" t="s">
        <v>696</v>
      </c>
      <c r="G141" s="110" t="s">
        <v>705</v>
      </c>
      <c r="H141" s="110"/>
      <c r="I141" s="98" t="s">
        <v>430</v>
      </c>
      <c r="J141" s="99" t="s">
        <v>430</v>
      </c>
    </row>
    <row r="142" spans="2:10" ht="55" customHeight="1" x14ac:dyDescent="0.2">
      <c r="B142" s="88">
        <v>15</v>
      </c>
      <c r="C142" s="88"/>
      <c r="D142" s="88"/>
      <c r="E142" s="88"/>
      <c r="F142" s="88" t="s">
        <v>685</v>
      </c>
      <c r="G142" s="88" t="s">
        <v>686</v>
      </c>
      <c r="H142" s="88"/>
      <c r="I142" s="88"/>
      <c r="J142" s="88"/>
    </row>
    <row r="143" spans="2:10" ht="51" x14ac:dyDescent="0.2">
      <c r="B143" s="110">
        <v>15</v>
      </c>
      <c r="C143" s="110">
        <v>15.1</v>
      </c>
      <c r="D143" s="110" t="s">
        <v>687</v>
      </c>
      <c r="E143" s="90" t="s">
        <v>432</v>
      </c>
      <c r="F143" s="110" t="s">
        <v>708</v>
      </c>
      <c r="G143" s="110" t="s">
        <v>715</v>
      </c>
      <c r="H143" s="97" t="s">
        <v>430</v>
      </c>
      <c r="I143" s="98" t="s">
        <v>430</v>
      </c>
      <c r="J143" s="99" t="s">
        <v>430</v>
      </c>
    </row>
    <row r="144" spans="2:10" ht="51" x14ac:dyDescent="0.2">
      <c r="B144" s="110">
        <v>15</v>
      </c>
      <c r="C144" s="110">
        <v>15.2</v>
      </c>
      <c r="D144" s="110" t="s">
        <v>687</v>
      </c>
      <c r="E144" s="90" t="s">
        <v>432</v>
      </c>
      <c r="F144" s="110" t="s">
        <v>709</v>
      </c>
      <c r="G144" s="110" t="s">
        <v>716</v>
      </c>
      <c r="H144" s="110"/>
      <c r="I144" s="98" t="s">
        <v>430</v>
      </c>
      <c r="J144" s="99" t="s">
        <v>430</v>
      </c>
    </row>
    <row r="145" spans="2:10" ht="51" x14ac:dyDescent="0.2">
      <c r="B145" s="110">
        <v>15</v>
      </c>
      <c r="C145" s="110">
        <v>15.3</v>
      </c>
      <c r="D145" s="110" t="s">
        <v>687</v>
      </c>
      <c r="E145" s="90" t="s">
        <v>432</v>
      </c>
      <c r="F145" s="110" t="s">
        <v>710</v>
      </c>
      <c r="G145" s="110" t="s">
        <v>717</v>
      </c>
      <c r="H145" s="110"/>
      <c r="I145" s="98" t="s">
        <v>430</v>
      </c>
      <c r="J145" s="99" t="s">
        <v>430</v>
      </c>
    </row>
    <row r="146" spans="2:10" ht="101" customHeight="1" x14ac:dyDescent="0.2">
      <c r="B146" s="110">
        <v>15</v>
      </c>
      <c r="C146" s="110">
        <v>15.4</v>
      </c>
      <c r="D146" s="110" t="s">
        <v>687</v>
      </c>
      <c r="E146" s="102" t="s">
        <v>433</v>
      </c>
      <c r="F146" s="110" t="s">
        <v>711</v>
      </c>
      <c r="G146" s="110" t="s">
        <v>718</v>
      </c>
      <c r="H146" s="110"/>
      <c r="I146" s="98" t="s">
        <v>430</v>
      </c>
      <c r="J146" s="99" t="s">
        <v>430</v>
      </c>
    </row>
    <row r="147" spans="2:10" ht="152" customHeight="1" x14ac:dyDescent="0.2">
      <c r="B147" s="110">
        <v>15</v>
      </c>
      <c r="C147" s="110">
        <v>15.5</v>
      </c>
      <c r="D147" s="110" t="s">
        <v>687</v>
      </c>
      <c r="E147" s="90" t="s">
        <v>432</v>
      </c>
      <c r="F147" s="110" t="s">
        <v>712</v>
      </c>
      <c r="G147" s="110" t="s">
        <v>719</v>
      </c>
      <c r="H147" s="110"/>
      <c r="I147" s="110"/>
      <c r="J147" s="99" t="s">
        <v>430</v>
      </c>
    </row>
    <row r="148" spans="2:10" ht="66" customHeight="1" x14ac:dyDescent="0.2">
      <c r="B148" s="110">
        <v>15</v>
      </c>
      <c r="C148" s="110">
        <v>15.6</v>
      </c>
      <c r="D148" s="110" t="s">
        <v>465</v>
      </c>
      <c r="E148" s="98" t="s">
        <v>440</v>
      </c>
      <c r="F148" s="110" t="s">
        <v>713</v>
      </c>
      <c r="G148" s="110" t="s">
        <v>720</v>
      </c>
      <c r="H148" s="110"/>
      <c r="I148" s="110"/>
      <c r="J148" s="99" t="s">
        <v>430</v>
      </c>
    </row>
    <row r="149" spans="2:10" ht="34" x14ac:dyDescent="0.2">
      <c r="B149" s="110">
        <v>15</v>
      </c>
      <c r="C149" s="110">
        <v>15.7</v>
      </c>
      <c r="D149" s="110" t="s">
        <v>465</v>
      </c>
      <c r="E149" s="102" t="s">
        <v>433</v>
      </c>
      <c r="F149" s="110" t="s">
        <v>714</v>
      </c>
      <c r="G149" s="110" t="s">
        <v>721</v>
      </c>
      <c r="H149" s="110"/>
      <c r="I149" s="110"/>
      <c r="J149" s="99" t="s">
        <v>430</v>
      </c>
    </row>
    <row r="150" spans="2:10" ht="55" customHeight="1" x14ac:dyDescent="0.2">
      <c r="B150" s="88">
        <v>16</v>
      </c>
      <c r="C150" s="88"/>
      <c r="D150" s="88"/>
      <c r="E150" s="88"/>
      <c r="F150" s="88" t="s">
        <v>706</v>
      </c>
      <c r="G150" s="88" t="s">
        <v>707</v>
      </c>
      <c r="H150" s="88"/>
      <c r="I150" s="88"/>
      <c r="J150" s="88"/>
    </row>
    <row r="151" spans="2:10" ht="68" x14ac:dyDescent="0.2">
      <c r="B151" s="110">
        <v>16</v>
      </c>
      <c r="C151" s="110">
        <v>16.100000000000001</v>
      </c>
      <c r="D151" s="110" t="s">
        <v>448</v>
      </c>
      <c r="E151" s="102" t="s">
        <v>433</v>
      </c>
      <c r="F151" s="110" t="s">
        <v>724</v>
      </c>
      <c r="G151" s="110" t="s">
        <v>733</v>
      </c>
      <c r="H151" s="110"/>
      <c r="I151" s="98" t="s">
        <v>430</v>
      </c>
      <c r="J151" s="99" t="s">
        <v>430</v>
      </c>
    </row>
    <row r="152" spans="2:10" ht="183" customHeight="1" x14ac:dyDescent="0.2">
      <c r="B152" s="110">
        <v>16</v>
      </c>
      <c r="C152" s="110">
        <v>16.2</v>
      </c>
      <c r="D152" s="110" t="s">
        <v>448</v>
      </c>
      <c r="E152" s="102" t="s">
        <v>433</v>
      </c>
      <c r="F152" s="110" t="s">
        <v>725</v>
      </c>
      <c r="G152" s="110" t="s">
        <v>734</v>
      </c>
      <c r="H152" s="110"/>
      <c r="I152" s="98" t="s">
        <v>430</v>
      </c>
      <c r="J152" s="99" t="s">
        <v>430</v>
      </c>
    </row>
    <row r="153" spans="2:10" ht="51" x14ac:dyDescent="0.2">
      <c r="B153" s="110">
        <v>16</v>
      </c>
      <c r="C153" s="110">
        <v>16.3</v>
      </c>
      <c r="D153" s="110" t="s">
        <v>448</v>
      </c>
      <c r="E153" s="102" t="s">
        <v>433</v>
      </c>
      <c r="F153" s="110" t="s">
        <v>726</v>
      </c>
      <c r="G153" s="110" t="s">
        <v>735</v>
      </c>
      <c r="H153" s="110"/>
      <c r="I153" s="98" t="s">
        <v>430</v>
      </c>
      <c r="J153" s="99" t="s">
        <v>430</v>
      </c>
    </row>
    <row r="154" spans="2:10" ht="89" customHeight="1" x14ac:dyDescent="0.2">
      <c r="B154" s="110">
        <v>16</v>
      </c>
      <c r="C154" s="110">
        <v>16.399999999999999</v>
      </c>
      <c r="D154" s="110" t="s">
        <v>448</v>
      </c>
      <c r="E154" s="102" t="s">
        <v>433</v>
      </c>
      <c r="F154" s="110" t="s">
        <v>727</v>
      </c>
      <c r="G154" s="110" t="s">
        <v>736</v>
      </c>
      <c r="H154" s="110"/>
      <c r="I154" s="98" t="s">
        <v>430</v>
      </c>
      <c r="J154" s="99" t="s">
        <v>430</v>
      </c>
    </row>
    <row r="155" spans="2:10" ht="51" x14ac:dyDescent="0.2">
      <c r="B155" s="110">
        <v>16</v>
      </c>
      <c r="C155" s="110">
        <v>16.5</v>
      </c>
      <c r="D155" s="110" t="s">
        <v>448</v>
      </c>
      <c r="E155" s="102" t="s">
        <v>433</v>
      </c>
      <c r="F155" s="110" t="s">
        <v>728</v>
      </c>
      <c r="G155" s="110" t="s">
        <v>737</v>
      </c>
      <c r="H155" s="110"/>
      <c r="I155" s="98" t="s">
        <v>430</v>
      </c>
      <c r="J155" s="99" t="s">
        <v>430</v>
      </c>
    </row>
    <row r="156" spans="2:10" ht="134" customHeight="1" x14ac:dyDescent="0.2">
      <c r="B156" s="110">
        <v>16</v>
      </c>
      <c r="C156" s="110">
        <v>16.600000000000001</v>
      </c>
      <c r="D156" s="110" t="s">
        <v>448</v>
      </c>
      <c r="E156" s="102" t="s">
        <v>433</v>
      </c>
      <c r="F156" s="110" t="s">
        <v>729</v>
      </c>
      <c r="G156" s="110" t="s">
        <v>738</v>
      </c>
      <c r="H156" s="110"/>
      <c r="I156" s="98" t="s">
        <v>430</v>
      </c>
      <c r="J156" s="99" t="s">
        <v>430</v>
      </c>
    </row>
    <row r="157" spans="2:10" ht="51" x14ac:dyDescent="0.2">
      <c r="B157" s="110">
        <v>16</v>
      </c>
      <c r="C157" s="110">
        <v>16.7</v>
      </c>
      <c r="D157" s="110" t="s">
        <v>448</v>
      </c>
      <c r="E157" s="102" t="s">
        <v>433</v>
      </c>
      <c r="F157" s="110" t="s">
        <v>730</v>
      </c>
      <c r="G157" s="110" t="s">
        <v>739</v>
      </c>
      <c r="H157" s="110"/>
      <c r="I157" s="98" t="s">
        <v>430</v>
      </c>
      <c r="J157" s="99" t="s">
        <v>430</v>
      </c>
    </row>
    <row r="158" spans="2:10" ht="34" x14ac:dyDescent="0.2">
      <c r="B158" s="110">
        <v>16</v>
      </c>
      <c r="C158" s="110">
        <v>16.8</v>
      </c>
      <c r="D158" s="110" t="s">
        <v>448</v>
      </c>
      <c r="E158" s="102" t="s">
        <v>433</v>
      </c>
      <c r="F158" s="110" t="s">
        <v>731</v>
      </c>
      <c r="G158" s="110" t="s">
        <v>740</v>
      </c>
      <c r="H158" s="110"/>
      <c r="I158" s="98" t="s">
        <v>430</v>
      </c>
      <c r="J158" s="99" t="s">
        <v>430</v>
      </c>
    </row>
    <row r="159" spans="2:10" ht="68" x14ac:dyDescent="0.2">
      <c r="B159" s="110">
        <v>16</v>
      </c>
      <c r="C159" s="110">
        <v>16.899999999999999</v>
      </c>
      <c r="D159" s="110" t="s">
        <v>448</v>
      </c>
      <c r="E159" s="102" t="s">
        <v>433</v>
      </c>
      <c r="F159" s="110" t="s">
        <v>732</v>
      </c>
      <c r="G159" s="110" t="s">
        <v>741</v>
      </c>
      <c r="H159" s="110"/>
      <c r="I159" s="98" t="s">
        <v>430</v>
      </c>
      <c r="J159" s="99" t="s">
        <v>430</v>
      </c>
    </row>
    <row r="160" spans="2:10" ht="96" customHeight="1" x14ac:dyDescent="0.2">
      <c r="B160" s="110">
        <v>16</v>
      </c>
      <c r="C160" s="100">
        <v>16.100000000000001</v>
      </c>
      <c r="D160" s="110" t="s">
        <v>448</v>
      </c>
      <c r="E160" s="102" t="s">
        <v>433</v>
      </c>
      <c r="F160" s="110" t="s">
        <v>742</v>
      </c>
      <c r="G160" s="110" t="s">
        <v>747</v>
      </c>
      <c r="H160" s="110"/>
      <c r="I160" s="98" t="s">
        <v>430</v>
      </c>
      <c r="J160" s="99" t="s">
        <v>430</v>
      </c>
    </row>
    <row r="161" spans="2:10" ht="186" customHeight="1" x14ac:dyDescent="0.2">
      <c r="B161" s="110">
        <v>16</v>
      </c>
      <c r="C161" s="110">
        <v>16.11</v>
      </c>
      <c r="D161" s="110" t="s">
        <v>448</v>
      </c>
      <c r="E161" s="102" t="s">
        <v>433</v>
      </c>
      <c r="F161" s="110" t="s">
        <v>743</v>
      </c>
      <c r="G161" s="110" t="s">
        <v>748</v>
      </c>
      <c r="H161" s="110"/>
      <c r="I161" s="98" t="s">
        <v>430</v>
      </c>
      <c r="J161" s="99" t="s">
        <v>430</v>
      </c>
    </row>
    <row r="162" spans="2:10" ht="34" x14ac:dyDescent="0.2">
      <c r="B162" s="110">
        <v>16</v>
      </c>
      <c r="C162" s="110">
        <v>16.12</v>
      </c>
      <c r="D162" s="110" t="s">
        <v>448</v>
      </c>
      <c r="E162" s="102" t="s">
        <v>433</v>
      </c>
      <c r="F162" s="110" t="s">
        <v>744</v>
      </c>
      <c r="G162" s="110" t="s">
        <v>749</v>
      </c>
      <c r="H162" s="110"/>
      <c r="I162" s="110"/>
      <c r="J162" s="99" t="s">
        <v>430</v>
      </c>
    </row>
    <row r="163" spans="2:10" ht="51" x14ac:dyDescent="0.2">
      <c r="B163" s="110">
        <v>16</v>
      </c>
      <c r="C163" s="110">
        <v>16.13</v>
      </c>
      <c r="D163" s="110" t="s">
        <v>448</v>
      </c>
      <c r="E163" s="102" t="s">
        <v>433</v>
      </c>
      <c r="F163" s="110" t="s">
        <v>745</v>
      </c>
      <c r="G163" s="110" t="s">
        <v>750</v>
      </c>
      <c r="H163" s="110"/>
      <c r="I163" s="110"/>
      <c r="J163" s="99" t="s">
        <v>430</v>
      </c>
    </row>
    <row r="164" spans="2:10" ht="142" customHeight="1" x14ac:dyDescent="0.2">
      <c r="B164" s="110">
        <v>16</v>
      </c>
      <c r="C164" s="110">
        <v>16.14</v>
      </c>
      <c r="D164" s="110" t="s">
        <v>448</v>
      </c>
      <c r="E164" s="102" t="s">
        <v>433</v>
      </c>
      <c r="F164" s="110" t="s">
        <v>746</v>
      </c>
      <c r="G164" s="110" t="s">
        <v>751</v>
      </c>
      <c r="H164" s="110"/>
      <c r="I164" s="110"/>
      <c r="J164" s="99" t="s">
        <v>430</v>
      </c>
    </row>
    <row r="165" spans="2:10" ht="34" x14ac:dyDescent="0.2">
      <c r="B165" s="88">
        <v>17</v>
      </c>
      <c r="C165" s="88"/>
      <c r="D165" s="88"/>
      <c r="E165" s="88"/>
      <c r="F165" s="88" t="s">
        <v>722</v>
      </c>
      <c r="G165" s="88" t="s">
        <v>723</v>
      </c>
      <c r="H165" s="88"/>
      <c r="I165" s="88"/>
      <c r="J165" s="88"/>
    </row>
    <row r="166" spans="2:10" ht="108" customHeight="1" x14ac:dyDescent="0.2">
      <c r="B166" s="110">
        <v>17</v>
      </c>
      <c r="C166" s="110">
        <v>17.100000000000001</v>
      </c>
      <c r="D166" s="110" t="s">
        <v>687</v>
      </c>
      <c r="E166" s="103" t="s">
        <v>439</v>
      </c>
      <c r="F166" s="110" t="s">
        <v>754</v>
      </c>
      <c r="G166" s="110" t="s">
        <v>763</v>
      </c>
      <c r="H166" s="97" t="s">
        <v>430</v>
      </c>
      <c r="I166" s="98" t="s">
        <v>430</v>
      </c>
      <c r="J166" s="99" t="s">
        <v>430</v>
      </c>
    </row>
    <row r="167" spans="2:10" ht="51" x14ac:dyDescent="0.2">
      <c r="B167" s="110">
        <v>17</v>
      </c>
      <c r="C167" s="110">
        <v>17.2</v>
      </c>
      <c r="D167" s="110" t="s">
        <v>687</v>
      </c>
      <c r="E167" s="103" t="s">
        <v>439</v>
      </c>
      <c r="F167" s="110" t="s">
        <v>755</v>
      </c>
      <c r="G167" s="110" t="s">
        <v>764</v>
      </c>
      <c r="H167" s="97" t="s">
        <v>430</v>
      </c>
      <c r="I167" s="98" t="s">
        <v>430</v>
      </c>
      <c r="J167" s="99" t="s">
        <v>430</v>
      </c>
    </row>
    <row r="168" spans="2:10" ht="93" customHeight="1" x14ac:dyDescent="0.2">
      <c r="B168" s="110">
        <v>17</v>
      </c>
      <c r="C168" s="110">
        <v>17.3</v>
      </c>
      <c r="D168" s="110" t="s">
        <v>687</v>
      </c>
      <c r="E168" s="103" t="s">
        <v>439</v>
      </c>
      <c r="F168" s="110" t="s">
        <v>756</v>
      </c>
      <c r="G168" s="110" t="s">
        <v>765</v>
      </c>
      <c r="H168" s="97" t="s">
        <v>430</v>
      </c>
      <c r="I168" s="98" t="s">
        <v>430</v>
      </c>
      <c r="J168" s="99" t="s">
        <v>430</v>
      </c>
    </row>
    <row r="169" spans="2:10" ht="34" x14ac:dyDescent="0.2">
      <c r="B169" s="110">
        <v>17</v>
      </c>
      <c r="C169" s="110">
        <v>17.399999999999999</v>
      </c>
      <c r="D169" s="110" t="s">
        <v>687</v>
      </c>
      <c r="E169" s="103" t="s">
        <v>439</v>
      </c>
      <c r="F169" s="110" t="s">
        <v>757</v>
      </c>
      <c r="G169" s="110" t="s">
        <v>766</v>
      </c>
      <c r="H169" s="110"/>
      <c r="I169" s="98" t="s">
        <v>430</v>
      </c>
      <c r="J169" s="99" t="s">
        <v>430</v>
      </c>
    </row>
    <row r="170" spans="2:10" ht="94" customHeight="1" x14ac:dyDescent="0.2">
      <c r="B170" s="110">
        <v>17</v>
      </c>
      <c r="C170" s="110">
        <v>17.5</v>
      </c>
      <c r="D170" s="110" t="s">
        <v>687</v>
      </c>
      <c r="E170" s="103" t="s">
        <v>439</v>
      </c>
      <c r="F170" s="110" t="s">
        <v>758</v>
      </c>
      <c r="G170" s="110" t="s">
        <v>767</v>
      </c>
      <c r="H170" s="110"/>
      <c r="I170" s="98" t="s">
        <v>430</v>
      </c>
      <c r="J170" s="99" t="s">
        <v>430</v>
      </c>
    </row>
    <row r="171" spans="2:10" ht="51" x14ac:dyDescent="0.2">
      <c r="B171" s="110">
        <v>17</v>
      </c>
      <c r="C171" s="110">
        <v>17.600000000000001</v>
      </c>
      <c r="D171" s="110" t="s">
        <v>687</v>
      </c>
      <c r="E171" s="103" t="s">
        <v>439</v>
      </c>
      <c r="F171" s="110" t="s">
        <v>759</v>
      </c>
      <c r="G171" s="110" t="s">
        <v>768</v>
      </c>
      <c r="H171" s="110"/>
      <c r="I171" s="98" t="s">
        <v>430</v>
      </c>
      <c r="J171" s="99" t="s">
        <v>430</v>
      </c>
    </row>
    <row r="172" spans="2:10" ht="91" customHeight="1" x14ac:dyDescent="0.2">
      <c r="B172" s="110">
        <v>17</v>
      </c>
      <c r="C172" s="110">
        <v>17.7</v>
      </c>
      <c r="D172" s="110" t="s">
        <v>687</v>
      </c>
      <c r="E172" s="101" t="s">
        <v>632</v>
      </c>
      <c r="F172" s="110" t="s">
        <v>760</v>
      </c>
      <c r="G172" s="110" t="s">
        <v>769</v>
      </c>
      <c r="H172" s="110"/>
      <c r="I172" s="98" t="s">
        <v>430</v>
      </c>
      <c r="J172" s="99" t="s">
        <v>430</v>
      </c>
    </row>
    <row r="173" spans="2:10" ht="48" customHeight="1" x14ac:dyDescent="0.2">
      <c r="B173" s="110">
        <v>17</v>
      </c>
      <c r="C173" s="110">
        <v>17.8</v>
      </c>
      <c r="D173" s="110" t="s">
        <v>687</v>
      </c>
      <c r="E173" s="101" t="s">
        <v>632</v>
      </c>
      <c r="F173" s="110" t="s">
        <v>761</v>
      </c>
      <c r="G173" s="110" t="s">
        <v>770</v>
      </c>
      <c r="H173" s="110"/>
      <c r="I173" s="98" t="s">
        <v>430</v>
      </c>
      <c r="J173" s="99" t="s">
        <v>430</v>
      </c>
    </row>
    <row r="174" spans="2:10" ht="71.25" customHeight="1" x14ac:dyDescent="0.2">
      <c r="B174" s="110">
        <v>17</v>
      </c>
      <c r="C174" s="110">
        <v>17.899999999999999</v>
      </c>
      <c r="D174" s="110" t="s">
        <v>687</v>
      </c>
      <c r="E174" s="101" t="s">
        <v>632</v>
      </c>
      <c r="F174" s="110" t="s">
        <v>762</v>
      </c>
      <c r="G174" s="110" t="s">
        <v>771</v>
      </c>
      <c r="H174" s="110"/>
      <c r="I174" s="110"/>
      <c r="J174" s="99" t="s">
        <v>430</v>
      </c>
    </row>
    <row r="175" spans="2:10" ht="61.5" customHeight="1" x14ac:dyDescent="0.2">
      <c r="B175" s="88">
        <v>18</v>
      </c>
      <c r="C175" s="88"/>
      <c r="D175" s="88"/>
      <c r="E175" s="88"/>
      <c r="F175" s="88" t="s">
        <v>752</v>
      </c>
      <c r="G175" s="88" t="s">
        <v>753</v>
      </c>
      <c r="H175" s="88"/>
      <c r="I175" s="88"/>
      <c r="J175" s="88"/>
    </row>
    <row r="176" spans="2:10" ht="114" customHeight="1" x14ac:dyDescent="0.2">
      <c r="B176" s="110">
        <v>18</v>
      </c>
      <c r="C176" s="110">
        <v>18.100000000000001</v>
      </c>
      <c r="D176" s="110" t="s">
        <v>687</v>
      </c>
      <c r="E176" s="104" t="s">
        <v>432</v>
      </c>
      <c r="F176" s="110" t="s">
        <v>772</v>
      </c>
      <c r="G176" s="110" t="s">
        <v>777</v>
      </c>
      <c r="H176" s="110"/>
      <c r="I176" s="98" t="s">
        <v>430</v>
      </c>
      <c r="J176" s="99" t="s">
        <v>430</v>
      </c>
    </row>
    <row r="177" spans="2:10" ht="120" customHeight="1" x14ac:dyDescent="0.2">
      <c r="B177" s="110">
        <v>18</v>
      </c>
      <c r="C177" s="110">
        <v>18.2</v>
      </c>
      <c r="D177" s="110" t="s">
        <v>466</v>
      </c>
      <c r="E177" s="104" t="s">
        <v>432</v>
      </c>
      <c r="F177" s="110" t="s">
        <v>773</v>
      </c>
      <c r="G177" s="110" t="s">
        <v>778</v>
      </c>
      <c r="H177" s="110"/>
      <c r="I177" s="98" t="s">
        <v>430</v>
      </c>
      <c r="J177" s="99" t="s">
        <v>430</v>
      </c>
    </row>
    <row r="178" spans="2:10" ht="55" customHeight="1" x14ac:dyDescent="0.2">
      <c r="B178" s="110">
        <v>18</v>
      </c>
      <c r="C178" s="110">
        <v>18.3</v>
      </c>
      <c r="D178" s="110" t="s">
        <v>466</v>
      </c>
      <c r="E178" s="102" t="s">
        <v>433</v>
      </c>
      <c r="F178" s="110" t="s">
        <v>774</v>
      </c>
      <c r="G178" s="110" t="s">
        <v>779</v>
      </c>
      <c r="H178" s="110"/>
      <c r="I178" s="98" t="s">
        <v>430</v>
      </c>
      <c r="J178" s="99" t="s">
        <v>430</v>
      </c>
    </row>
    <row r="179" spans="2:10" ht="74" customHeight="1" x14ac:dyDescent="0.2">
      <c r="B179" s="110">
        <v>18</v>
      </c>
      <c r="C179" s="110">
        <v>18.399999999999999</v>
      </c>
      <c r="D179" s="110" t="s">
        <v>466</v>
      </c>
      <c r="E179" s="102" t="s">
        <v>433</v>
      </c>
      <c r="F179" s="110" t="s">
        <v>775</v>
      </c>
      <c r="G179" s="110" t="s">
        <v>780</v>
      </c>
      <c r="H179" s="110"/>
      <c r="I179" s="110"/>
      <c r="J179" s="99" t="s">
        <v>430</v>
      </c>
    </row>
    <row r="180" spans="2:10" ht="70" customHeight="1" x14ac:dyDescent="0.2">
      <c r="B180" s="110">
        <v>18</v>
      </c>
      <c r="C180" s="110">
        <v>18.5</v>
      </c>
      <c r="D180" s="110" t="s">
        <v>687</v>
      </c>
      <c r="E180" s="104" t="s">
        <v>432</v>
      </c>
      <c r="F180" s="110" t="s">
        <v>776</v>
      </c>
      <c r="G180" s="110" t="s">
        <v>781</v>
      </c>
      <c r="H180" s="110"/>
      <c r="I180" s="110"/>
      <c r="J180" s="99" t="s">
        <v>430</v>
      </c>
    </row>
    <row r="196" ht="41" customHeight="1" x14ac:dyDescent="0.2"/>
    <row r="202" ht="24" customHeight="1" x14ac:dyDescent="0.2"/>
    <row r="204" ht="50" customHeight="1" x14ac:dyDescent="0.2"/>
    <row r="206" ht="26" customHeight="1" x14ac:dyDescent="0.2"/>
    <row r="207" ht="24" customHeight="1" x14ac:dyDescent="0.2"/>
    <row r="209" ht="28" customHeight="1" x14ac:dyDescent="0.2"/>
    <row r="212" ht="29" customHeight="1" x14ac:dyDescent="0.2"/>
    <row r="214" ht="34" customHeight="1" x14ac:dyDescent="0.2"/>
    <row r="216" ht="50" customHeight="1" x14ac:dyDescent="0.2"/>
    <row r="218" ht="38" customHeight="1" x14ac:dyDescent="0.2"/>
    <row r="220" ht="41" customHeight="1" x14ac:dyDescent="0.2"/>
    <row r="222" ht="38" customHeight="1" x14ac:dyDescent="0.2"/>
    <row r="226" ht="42" customHeight="1" x14ac:dyDescent="0.2"/>
    <row r="228" ht="33" customHeight="1" x14ac:dyDescent="0.2"/>
    <row r="230" ht="55" customHeight="1" x14ac:dyDescent="0.2"/>
    <row r="232" ht="35" customHeight="1" x14ac:dyDescent="0.2"/>
    <row r="234" ht="56" customHeight="1" x14ac:dyDescent="0.2"/>
    <row r="238" ht="41" customHeight="1" x14ac:dyDescent="0.2"/>
    <row r="240" ht="34" customHeight="1" x14ac:dyDescent="0.2"/>
    <row r="242" ht="54" customHeight="1" x14ac:dyDescent="0.2"/>
    <row r="246" ht="41" customHeight="1" x14ac:dyDescent="0.2"/>
    <row r="248" ht="33" customHeight="1" x14ac:dyDescent="0.2"/>
    <row r="250" ht="40" customHeight="1" x14ac:dyDescent="0.2"/>
    <row r="256" ht="41" customHeight="1" x14ac:dyDescent="0.2"/>
    <row r="258" ht="57" customHeight="1" x14ac:dyDescent="0.2"/>
    <row r="259" ht="16" customHeight="1" x14ac:dyDescent="0.2"/>
    <row r="261" ht="16" customHeight="1" x14ac:dyDescent="0.2"/>
    <row r="262" ht="37" customHeight="1" x14ac:dyDescent="0.2"/>
    <row r="263" ht="16" customHeight="1" x14ac:dyDescent="0.2"/>
    <row r="264" ht="57" customHeight="1" x14ac:dyDescent="0.2"/>
    <row r="265" ht="16" customHeight="1" x14ac:dyDescent="0.2"/>
    <row r="266" ht="41" customHeight="1" x14ac:dyDescent="0.2"/>
    <row r="267" ht="16" customHeight="1" x14ac:dyDescent="0.2"/>
    <row r="269" ht="16" customHeight="1" x14ac:dyDescent="0.2"/>
    <row r="270" ht="34" customHeight="1" x14ac:dyDescent="0.2"/>
    <row r="271" ht="16" customHeight="1" x14ac:dyDescent="0.2"/>
    <row r="272" ht="39" customHeight="1" x14ac:dyDescent="0.2"/>
    <row r="273" ht="16" customHeight="1" x14ac:dyDescent="0.2"/>
    <row r="274" ht="53" customHeight="1" x14ac:dyDescent="0.2"/>
    <row r="276" ht="38" customHeight="1" x14ac:dyDescent="0.2"/>
    <row r="278" ht="59" customHeight="1" x14ac:dyDescent="0.2"/>
    <row r="279" ht="16" customHeight="1" x14ac:dyDescent="0.2"/>
    <row r="280" ht="57" customHeight="1" x14ac:dyDescent="0.2"/>
    <row r="281" ht="16" customHeight="1" x14ac:dyDescent="0.2"/>
    <row r="282" ht="61" customHeight="1" x14ac:dyDescent="0.2"/>
    <row r="283" ht="16" customHeight="1" x14ac:dyDescent="0.2"/>
    <row r="284" ht="70" customHeight="1" x14ac:dyDescent="0.2"/>
    <row r="285" ht="16" customHeight="1" x14ac:dyDescent="0.2"/>
    <row r="286" ht="73" customHeight="1" x14ac:dyDescent="0.2"/>
    <row r="287" ht="16" customHeight="1" x14ac:dyDescent="0.2"/>
    <row r="288" ht="43" customHeight="1" x14ac:dyDescent="0.2"/>
    <row r="289" ht="16" customHeight="1" x14ac:dyDescent="0.2"/>
    <row r="290" ht="32" customHeight="1" x14ac:dyDescent="0.2"/>
    <row r="292" ht="39" customHeight="1" x14ac:dyDescent="0.2"/>
    <row r="294" ht="65" customHeight="1" x14ac:dyDescent="0.2"/>
    <row r="295" ht="16" customHeight="1" x14ac:dyDescent="0.2"/>
    <row r="296" ht="150" customHeight="1" x14ac:dyDescent="0.2"/>
    <row r="297" ht="16" customHeight="1" x14ac:dyDescent="0.2"/>
    <row r="298" ht="46" customHeight="1" x14ac:dyDescent="0.2"/>
    <row r="299" ht="16" customHeight="1" x14ac:dyDescent="0.2"/>
    <row r="300" ht="66" customHeight="1" x14ac:dyDescent="0.2"/>
    <row r="301" ht="16" customHeight="1" x14ac:dyDescent="0.2"/>
    <row r="302" ht="43" customHeight="1" x14ac:dyDescent="0.2"/>
    <row r="303" ht="16" customHeight="1" x14ac:dyDescent="0.2"/>
    <row r="304" ht="65" customHeight="1" x14ac:dyDescent="0.2"/>
    <row r="305" ht="16" customHeight="1" x14ac:dyDescent="0.2"/>
    <row r="306" ht="49" customHeight="1" x14ac:dyDescent="0.2"/>
    <row r="307" ht="16" customHeight="1" x14ac:dyDescent="0.2"/>
    <row r="309" ht="16" customHeight="1" x14ac:dyDescent="0.2"/>
    <row r="310" ht="65" customHeight="1" x14ac:dyDescent="0.2"/>
    <row r="311" ht="16" customHeight="1" x14ac:dyDescent="0.2"/>
    <row r="312" ht="98" customHeight="1" x14ac:dyDescent="0.2"/>
    <row r="313" ht="16" customHeight="1" x14ac:dyDescent="0.2"/>
    <row r="314" ht="98" customHeight="1" x14ac:dyDescent="0.2"/>
    <row r="315" ht="16" customHeight="1" x14ac:dyDescent="0.2"/>
    <row r="317" ht="16" customHeight="1" x14ac:dyDescent="0.2"/>
    <row r="318" ht="52" customHeight="1" x14ac:dyDescent="0.2"/>
    <row r="319" ht="16" customHeight="1" x14ac:dyDescent="0.2"/>
    <row r="320" ht="70" customHeight="1" x14ac:dyDescent="0.2"/>
    <row r="322" ht="39" customHeight="1" x14ac:dyDescent="0.2"/>
    <row r="324" ht="81" customHeight="1" x14ac:dyDescent="0.2"/>
    <row r="325" ht="16" customHeight="1" x14ac:dyDescent="0.2"/>
    <row r="326" ht="50" customHeight="1" x14ac:dyDescent="0.2"/>
    <row r="327" ht="16" customHeight="1" x14ac:dyDescent="0.2"/>
    <row r="328" ht="62" customHeight="1" x14ac:dyDescent="0.2"/>
    <row r="329" ht="16" customHeight="1" x14ac:dyDescent="0.2"/>
    <row r="330" ht="37" customHeight="1" x14ac:dyDescent="0.2"/>
    <row r="331" ht="16" customHeight="1" x14ac:dyDescent="0.2"/>
    <row r="332" ht="57" customHeight="1" x14ac:dyDescent="0.2"/>
    <row r="333" ht="16" customHeight="1" x14ac:dyDescent="0.2"/>
    <row r="334" ht="54" customHeight="1" x14ac:dyDescent="0.2"/>
    <row r="335" ht="16" customHeight="1" x14ac:dyDescent="0.2"/>
    <row r="336" ht="51" customHeight="1" x14ac:dyDescent="0.2"/>
    <row r="337" ht="16" customHeight="1" x14ac:dyDescent="0.2"/>
    <row r="338" ht="28" customHeight="1" x14ac:dyDescent="0.2"/>
    <row r="339" ht="16" customHeight="1" x14ac:dyDescent="0.2"/>
    <row r="340" ht="55" customHeight="1" x14ac:dyDescent="0.2"/>
    <row r="342" ht="33" customHeight="1" x14ac:dyDescent="0.2"/>
    <row r="344" ht="68" customHeight="1" x14ac:dyDescent="0.2"/>
    <row r="345" ht="16" customHeight="1" x14ac:dyDescent="0.2"/>
    <row r="346" ht="54" customHeight="1" x14ac:dyDescent="0.2"/>
    <row r="347" ht="16" customHeight="1" x14ac:dyDescent="0.2"/>
    <row r="348" ht="27" customHeight="1" x14ac:dyDescent="0.2"/>
    <row r="349" ht="16" customHeight="1" x14ac:dyDescent="0.2"/>
    <row r="350" ht="38" customHeight="1" x14ac:dyDescent="0.2"/>
    <row r="351" ht="16" customHeight="1" x14ac:dyDescent="0.2"/>
    <row r="352" ht="31" customHeight="1" x14ac:dyDescent="0.2"/>
  </sheetData>
  <mergeCells count="15">
    <mergeCell ref="U9:V9"/>
    <mergeCell ref="U10:V10"/>
    <mergeCell ref="U11:V11"/>
    <mergeCell ref="U12:V12"/>
    <mergeCell ref="B3:D4"/>
    <mergeCell ref="B5:D6"/>
    <mergeCell ref="M9:S9"/>
    <mergeCell ref="M10:N10"/>
    <mergeCell ref="M11:N11"/>
    <mergeCell ref="U13:V13"/>
    <mergeCell ref="U14:V14"/>
    <mergeCell ref="M12:N12"/>
    <mergeCell ref="O10:S10"/>
    <mergeCell ref="O11:S11"/>
    <mergeCell ref="O12:S12"/>
  </mergeCells>
  <phoneticPr fontId="6" type="noConversion"/>
  <hyperlinks>
    <hyperlink ref="B5" r:id="rId1" xr:uid="{39C6447A-3B89-0945-890B-D8B9E745012E}"/>
  </hyperlinks>
  <pageMargins left="0.7" right="0.7" top="0.75" bottom="0.75" header="0.3" footer="0.3"/>
  <pageSetup orientation="portrait" horizontalDpi="0" verticalDpi="0"/>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2CAEC-EB27-174F-923E-55498FEEE8D3}">
  <dimension ref="B3:E204"/>
  <sheetViews>
    <sheetView topLeftCell="A79" workbookViewId="0">
      <selection activeCell="J219" sqref="J219"/>
    </sheetView>
  </sheetViews>
  <sheetFormatPr baseColWidth="10" defaultColWidth="11" defaultRowHeight="16" x14ac:dyDescent="0.2"/>
  <cols>
    <col min="2" max="2" width="97.83203125" bestFit="1" customWidth="1"/>
    <col min="3" max="5" width="11.33203125" bestFit="1" customWidth="1"/>
    <col min="6" max="6" width="4.5" bestFit="1" customWidth="1"/>
    <col min="7" max="7" width="8.33203125" bestFit="1" customWidth="1"/>
    <col min="8" max="8" width="5.83203125" bestFit="1" customWidth="1"/>
    <col min="9" max="9" width="7" bestFit="1" customWidth="1"/>
    <col min="10" max="10" width="11.33203125" bestFit="1" customWidth="1"/>
    <col min="11" max="11" width="5.1640625" bestFit="1" customWidth="1"/>
    <col min="12" max="12" width="7.6640625" bestFit="1" customWidth="1"/>
    <col min="13" max="13" width="4.5" bestFit="1" customWidth="1"/>
    <col min="14" max="14" width="8.33203125" bestFit="1" customWidth="1"/>
    <col min="15" max="15" width="5.83203125" bestFit="1" customWidth="1"/>
    <col min="16" max="16" width="7" bestFit="1" customWidth="1"/>
    <col min="17" max="17" width="11.33203125" bestFit="1" customWidth="1"/>
    <col min="18" max="18" width="5.1640625" bestFit="1" customWidth="1"/>
    <col min="19" max="19" width="7.6640625" bestFit="1" customWidth="1"/>
    <col min="20" max="20" width="4.5" bestFit="1" customWidth="1"/>
    <col min="21" max="21" width="8.33203125" bestFit="1" customWidth="1"/>
    <col min="22" max="22" width="5.83203125" bestFit="1" customWidth="1"/>
    <col min="23" max="23" width="7" bestFit="1" customWidth="1"/>
    <col min="24" max="26" width="16" bestFit="1" customWidth="1"/>
    <col min="27" max="27" width="2.1640625" bestFit="1" customWidth="1"/>
    <col min="28" max="28" width="3.1640625" bestFit="1" customWidth="1"/>
    <col min="29" max="29" width="2.1640625" bestFit="1" customWidth="1"/>
    <col min="30" max="38" width="3.1640625" bestFit="1" customWidth="1"/>
    <col min="39" max="39" width="11.33203125" bestFit="1" customWidth="1"/>
    <col min="40" max="40" width="2.1640625" bestFit="1" customWidth="1"/>
    <col min="41" max="42" width="3.1640625" bestFit="1" customWidth="1"/>
    <col min="43" max="45" width="2.1640625" bestFit="1" customWidth="1"/>
    <col min="46" max="46" width="3.1640625" bestFit="1" customWidth="1"/>
    <col min="47" max="47" width="2.1640625" bestFit="1" customWidth="1"/>
    <col min="48" max="56" width="3.1640625" bestFit="1" customWidth="1"/>
    <col min="57" max="59" width="16" bestFit="1" customWidth="1"/>
    <col min="60" max="60" width="3.1640625" bestFit="1" customWidth="1"/>
    <col min="61" max="63" width="2.1640625" bestFit="1" customWidth="1"/>
    <col min="64" max="64" width="3.1640625" bestFit="1" customWidth="1"/>
    <col min="65" max="65" width="2.1640625" bestFit="1" customWidth="1"/>
    <col min="66" max="74" width="3.1640625" bestFit="1" customWidth="1"/>
    <col min="75" max="75" width="18" bestFit="1" customWidth="1"/>
    <col min="76" max="76" width="2.1640625" bestFit="1" customWidth="1"/>
    <col min="77" max="78" width="3.1640625" bestFit="1" customWidth="1"/>
    <col min="79" max="81" width="2.1640625" bestFit="1" customWidth="1"/>
    <col min="82" max="82" width="3.1640625" bestFit="1" customWidth="1"/>
    <col min="83" max="83" width="2.1640625" bestFit="1" customWidth="1"/>
    <col min="84" max="92" width="3.1640625" bestFit="1" customWidth="1"/>
    <col min="93" max="93" width="11.33203125" bestFit="1" customWidth="1"/>
    <col min="94" max="101" width="2.1640625" bestFit="1" customWidth="1"/>
    <col min="102" max="110" width="3.1640625" bestFit="1" customWidth="1"/>
    <col min="111" max="111" width="11.33203125" bestFit="1" customWidth="1"/>
    <col min="112" max="112" width="2.1640625" bestFit="1" customWidth="1"/>
    <col min="113" max="114" width="3.1640625" bestFit="1" customWidth="1"/>
    <col min="115" max="117" width="2.1640625" bestFit="1" customWidth="1"/>
    <col min="118" max="118" width="3.1640625" bestFit="1" customWidth="1"/>
    <col min="119" max="119" width="2.1640625" bestFit="1" customWidth="1"/>
    <col min="120" max="128" width="3.1640625" bestFit="1" customWidth="1"/>
    <col min="129" max="129" width="11.33203125" bestFit="1" customWidth="1"/>
    <col min="130" max="130" width="2.1640625" bestFit="1" customWidth="1"/>
    <col min="131" max="132" width="3.1640625" bestFit="1" customWidth="1"/>
    <col min="133" max="135" width="2.1640625" bestFit="1" customWidth="1"/>
    <col min="136" max="136" width="3.1640625" bestFit="1" customWidth="1"/>
    <col min="137" max="137" width="2.1640625" bestFit="1" customWidth="1"/>
    <col min="138" max="146" width="3.1640625" bestFit="1" customWidth="1"/>
    <col min="147" max="147" width="21.1640625" bestFit="1" customWidth="1"/>
    <col min="148" max="148" width="22.5" bestFit="1" customWidth="1"/>
    <col min="149" max="149" width="27.83203125" bestFit="1" customWidth="1"/>
    <col min="150" max="150" width="17" bestFit="1" customWidth="1"/>
    <col min="151" max="151" width="22.83203125" bestFit="1" customWidth="1"/>
    <col min="152" max="154" width="16" bestFit="1" customWidth="1"/>
  </cols>
  <sheetData>
    <row r="3" spans="2:5" x14ac:dyDescent="0.2">
      <c r="B3" s="15" t="s">
        <v>791</v>
      </c>
      <c r="C3" t="s">
        <v>931</v>
      </c>
      <c r="D3" t="s">
        <v>932</v>
      </c>
      <c r="E3" t="s">
        <v>933</v>
      </c>
    </row>
    <row r="4" spans="2:5" x14ac:dyDescent="0.2">
      <c r="B4" s="16" t="s">
        <v>440</v>
      </c>
      <c r="C4" s="14">
        <v>1</v>
      </c>
      <c r="D4" s="14">
        <v>15</v>
      </c>
      <c r="E4" s="14">
        <v>20</v>
      </c>
    </row>
    <row r="5" spans="2:5" x14ac:dyDescent="0.2">
      <c r="B5" s="17" t="s">
        <v>448</v>
      </c>
      <c r="C5" s="14"/>
      <c r="D5" s="14">
        <v>1</v>
      </c>
      <c r="E5" s="14">
        <v>1</v>
      </c>
    </row>
    <row r="6" spans="2:5" x14ac:dyDescent="0.2">
      <c r="B6" s="18" t="s">
        <v>452</v>
      </c>
      <c r="C6" s="14"/>
      <c r="D6" s="14">
        <v>1</v>
      </c>
      <c r="E6" s="14">
        <v>1</v>
      </c>
    </row>
    <row r="7" spans="2:5" x14ac:dyDescent="0.2">
      <c r="B7" s="17" t="s">
        <v>465</v>
      </c>
      <c r="C7" s="14"/>
      <c r="D7" s="14"/>
      <c r="E7" s="14">
        <v>3</v>
      </c>
    </row>
    <row r="8" spans="2:5" x14ac:dyDescent="0.2">
      <c r="B8" s="18" t="s">
        <v>583</v>
      </c>
      <c r="C8" s="14"/>
      <c r="D8" s="14"/>
      <c r="E8" s="14">
        <v>1</v>
      </c>
    </row>
    <row r="9" spans="2:5" x14ac:dyDescent="0.2">
      <c r="B9" s="18" t="s">
        <v>480</v>
      </c>
      <c r="C9" s="14"/>
      <c r="D9" s="14"/>
      <c r="E9" s="14">
        <v>1</v>
      </c>
    </row>
    <row r="10" spans="2:5" x14ac:dyDescent="0.2">
      <c r="B10" s="18" t="s">
        <v>713</v>
      </c>
      <c r="C10" s="14"/>
      <c r="D10" s="14"/>
      <c r="E10" s="14">
        <v>1</v>
      </c>
    </row>
    <row r="11" spans="2:5" x14ac:dyDescent="0.2">
      <c r="B11" s="17" t="s">
        <v>431</v>
      </c>
      <c r="C11" s="14"/>
      <c r="D11" s="14">
        <v>5</v>
      </c>
      <c r="E11" s="14">
        <v>6</v>
      </c>
    </row>
    <row r="12" spans="2:5" x14ac:dyDescent="0.2">
      <c r="B12" s="18" t="s">
        <v>579</v>
      </c>
      <c r="C12" s="14"/>
      <c r="D12" s="14">
        <v>1</v>
      </c>
      <c r="E12" s="14">
        <v>1</v>
      </c>
    </row>
    <row r="13" spans="2:5" x14ac:dyDescent="0.2">
      <c r="B13" s="18" t="s">
        <v>619</v>
      </c>
      <c r="C13" s="14"/>
      <c r="D13" s="14">
        <v>1</v>
      </c>
      <c r="E13" s="14">
        <v>1</v>
      </c>
    </row>
    <row r="14" spans="2:5" x14ac:dyDescent="0.2">
      <c r="B14" s="18" t="s">
        <v>664</v>
      </c>
      <c r="C14" s="14"/>
      <c r="D14" s="14">
        <v>1</v>
      </c>
      <c r="E14" s="14">
        <v>1</v>
      </c>
    </row>
    <row r="15" spans="2:5" x14ac:dyDescent="0.2">
      <c r="B15" s="18" t="s">
        <v>438</v>
      </c>
      <c r="C15" s="14"/>
      <c r="D15" s="14"/>
      <c r="E15" s="14">
        <v>1</v>
      </c>
    </row>
    <row r="16" spans="2:5" x14ac:dyDescent="0.2">
      <c r="B16" s="18" t="s">
        <v>622</v>
      </c>
      <c r="C16" s="14"/>
      <c r="D16" s="14">
        <v>1</v>
      </c>
      <c r="E16" s="14">
        <v>1</v>
      </c>
    </row>
    <row r="17" spans="2:5" x14ac:dyDescent="0.2">
      <c r="B17" s="18" t="s">
        <v>436</v>
      </c>
      <c r="C17" s="14"/>
      <c r="D17" s="14">
        <v>1</v>
      </c>
      <c r="E17" s="14">
        <v>1</v>
      </c>
    </row>
    <row r="18" spans="2:5" x14ac:dyDescent="0.2">
      <c r="B18" s="17" t="s">
        <v>466</v>
      </c>
      <c r="C18" s="14">
        <v>1</v>
      </c>
      <c r="D18" s="14">
        <v>9</v>
      </c>
      <c r="E18" s="14">
        <v>10</v>
      </c>
    </row>
    <row r="19" spans="2:5" x14ac:dyDescent="0.2">
      <c r="B19" s="18" t="s">
        <v>580</v>
      </c>
      <c r="C19" s="14"/>
      <c r="D19" s="14">
        <v>1</v>
      </c>
      <c r="E19" s="14">
        <v>1</v>
      </c>
    </row>
    <row r="20" spans="2:5" x14ac:dyDescent="0.2">
      <c r="B20" s="18" t="s">
        <v>663</v>
      </c>
      <c r="C20" s="14"/>
      <c r="D20" s="14">
        <v>1</v>
      </c>
      <c r="E20" s="14">
        <v>1</v>
      </c>
    </row>
    <row r="21" spans="2:5" x14ac:dyDescent="0.2">
      <c r="B21" s="18" t="s">
        <v>573</v>
      </c>
      <c r="C21" s="14">
        <v>1</v>
      </c>
      <c r="D21" s="14">
        <v>1</v>
      </c>
      <c r="E21" s="14">
        <v>1</v>
      </c>
    </row>
    <row r="22" spans="2:5" x14ac:dyDescent="0.2">
      <c r="B22" s="18" t="s">
        <v>576</v>
      </c>
      <c r="C22" s="14"/>
      <c r="D22" s="14">
        <v>1</v>
      </c>
      <c r="E22" s="14">
        <v>1</v>
      </c>
    </row>
    <row r="23" spans="2:5" x14ac:dyDescent="0.2">
      <c r="B23" s="18" t="s">
        <v>577</v>
      </c>
      <c r="C23" s="14"/>
      <c r="D23" s="14">
        <v>1</v>
      </c>
      <c r="E23" s="14">
        <v>1</v>
      </c>
    </row>
    <row r="24" spans="2:5" x14ac:dyDescent="0.2">
      <c r="B24" s="18" t="s">
        <v>668</v>
      </c>
      <c r="C24" s="14"/>
      <c r="D24" s="14">
        <v>1</v>
      </c>
      <c r="E24" s="14">
        <v>1</v>
      </c>
    </row>
    <row r="25" spans="2:5" x14ac:dyDescent="0.2">
      <c r="B25" s="18" t="s">
        <v>578</v>
      </c>
      <c r="C25" s="14"/>
      <c r="D25" s="14">
        <v>1</v>
      </c>
      <c r="E25" s="14">
        <v>1</v>
      </c>
    </row>
    <row r="26" spans="2:5" x14ac:dyDescent="0.2">
      <c r="B26" s="18" t="s">
        <v>582</v>
      </c>
      <c r="C26" s="14"/>
      <c r="D26" s="14">
        <v>1</v>
      </c>
      <c r="E26" s="14">
        <v>1</v>
      </c>
    </row>
    <row r="27" spans="2:5" x14ac:dyDescent="0.2">
      <c r="B27" s="18" t="s">
        <v>665</v>
      </c>
      <c r="C27" s="14"/>
      <c r="D27" s="14">
        <v>1</v>
      </c>
      <c r="E27" s="14">
        <v>1</v>
      </c>
    </row>
    <row r="28" spans="2:5" x14ac:dyDescent="0.2">
      <c r="B28" s="18" t="s">
        <v>673</v>
      </c>
      <c r="C28" s="14"/>
      <c r="D28" s="14"/>
      <c r="E28" s="14">
        <v>1</v>
      </c>
    </row>
    <row r="29" spans="2:5" x14ac:dyDescent="0.2">
      <c r="B29" s="16" t="s">
        <v>432</v>
      </c>
      <c r="C29" s="14">
        <v>7</v>
      </c>
      <c r="D29" s="14">
        <v>19</v>
      </c>
      <c r="E29" s="14">
        <v>21</v>
      </c>
    </row>
    <row r="30" spans="2:5" x14ac:dyDescent="0.2">
      <c r="B30" s="17" t="s">
        <v>448</v>
      </c>
      <c r="C30" s="14">
        <v>2</v>
      </c>
      <c r="D30" s="14">
        <v>4</v>
      </c>
      <c r="E30" s="14">
        <v>4</v>
      </c>
    </row>
    <row r="31" spans="2:5" x14ac:dyDescent="0.2">
      <c r="B31" s="18" t="s">
        <v>450</v>
      </c>
      <c r="C31" s="14">
        <v>1</v>
      </c>
      <c r="D31" s="14">
        <v>1</v>
      </c>
      <c r="E31" s="14">
        <v>1</v>
      </c>
    </row>
    <row r="32" spans="2:5" x14ac:dyDescent="0.2">
      <c r="B32" s="18" t="s">
        <v>449</v>
      </c>
      <c r="C32" s="14">
        <v>1</v>
      </c>
      <c r="D32" s="14">
        <v>1</v>
      </c>
      <c r="E32" s="14">
        <v>1</v>
      </c>
    </row>
    <row r="33" spans="2:5" x14ac:dyDescent="0.2">
      <c r="B33" s="18" t="s">
        <v>561</v>
      </c>
      <c r="C33" s="14"/>
      <c r="D33" s="14">
        <v>1</v>
      </c>
      <c r="E33" s="14">
        <v>1</v>
      </c>
    </row>
    <row r="34" spans="2:5" x14ac:dyDescent="0.2">
      <c r="B34" s="18" t="s">
        <v>560</v>
      </c>
      <c r="C34" s="14"/>
      <c r="D34" s="14">
        <v>1</v>
      </c>
      <c r="E34" s="14">
        <v>1</v>
      </c>
    </row>
    <row r="35" spans="2:5" x14ac:dyDescent="0.2">
      <c r="B35" s="17" t="s">
        <v>465</v>
      </c>
      <c r="C35" s="14">
        <v>2</v>
      </c>
      <c r="D35" s="14">
        <v>4</v>
      </c>
      <c r="E35" s="14">
        <v>4</v>
      </c>
    </row>
    <row r="36" spans="2:5" x14ac:dyDescent="0.2">
      <c r="B36" s="18" t="s">
        <v>474</v>
      </c>
      <c r="C36" s="14"/>
      <c r="D36" s="14">
        <v>1</v>
      </c>
      <c r="E36" s="14">
        <v>1</v>
      </c>
    </row>
    <row r="37" spans="2:5" x14ac:dyDescent="0.2">
      <c r="B37" s="18" t="s">
        <v>473</v>
      </c>
      <c r="C37" s="14"/>
      <c r="D37" s="14">
        <v>1</v>
      </c>
      <c r="E37" s="14">
        <v>1</v>
      </c>
    </row>
    <row r="38" spans="2:5" x14ac:dyDescent="0.2">
      <c r="B38" s="18" t="s">
        <v>468</v>
      </c>
      <c r="C38" s="14">
        <v>1</v>
      </c>
      <c r="D38" s="14">
        <v>1</v>
      </c>
      <c r="E38" s="14">
        <v>1</v>
      </c>
    </row>
    <row r="39" spans="2:5" x14ac:dyDescent="0.2">
      <c r="B39" s="18" t="s">
        <v>467</v>
      </c>
      <c r="C39" s="14">
        <v>1</v>
      </c>
      <c r="D39" s="14">
        <v>1</v>
      </c>
      <c r="E39" s="14">
        <v>1</v>
      </c>
    </row>
    <row r="40" spans="2:5" x14ac:dyDescent="0.2">
      <c r="B40" s="17" t="s">
        <v>431</v>
      </c>
      <c r="C40" s="14">
        <v>1</v>
      </c>
      <c r="D40" s="14">
        <v>2</v>
      </c>
      <c r="E40" s="14">
        <v>2</v>
      </c>
    </row>
    <row r="41" spans="2:5" x14ac:dyDescent="0.2">
      <c r="B41" s="18" t="s">
        <v>434</v>
      </c>
      <c r="C41" s="14">
        <v>1</v>
      </c>
      <c r="D41" s="14">
        <v>1</v>
      </c>
      <c r="E41" s="14">
        <v>1</v>
      </c>
    </row>
    <row r="42" spans="2:5" x14ac:dyDescent="0.2">
      <c r="B42" s="18" t="s">
        <v>437</v>
      </c>
      <c r="C42" s="14"/>
      <c r="D42" s="14">
        <v>1</v>
      </c>
      <c r="E42" s="14">
        <v>1</v>
      </c>
    </row>
    <row r="43" spans="2:5" x14ac:dyDescent="0.2">
      <c r="B43" s="17" t="s">
        <v>687</v>
      </c>
      <c r="C43" s="14">
        <v>1</v>
      </c>
      <c r="D43" s="14">
        <v>4</v>
      </c>
      <c r="E43" s="14">
        <v>6</v>
      </c>
    </row>
    <row r="44" spans="2:5" x14ac:dyDescent="0.2">
      <c r="B44" s="18" t="s">
        <v>712</v>
      </c>
      <c r="C44" s="14"/>
      <c r="D44" s="14"/>
      <c r="E44" s="14">
        <v>1</v>
      </c>
    </row>
    <row r="45" spans="2:5" x14ac:dyDescent="0.2">
      <c r="B45" s="18" t="s">
        <v>710</v>
      </c>
      <c r="C45" s="14"/>
      <c r="D45" s="14">
        <v>1</v>
      </c>
      <c r="E45" s="14">
        <v>1</v>
      </c>
    </row>
    <row r="46" spans="2:5" x14ac:dyDescent="0.2">
      <c r="B46" s="18" t="s">
        <v>772</v>
      </c>
      <c r="C46" s="14"/>
      <c r="D46" s="14">
        <v>1</v>
      </c>
      <c r="E46" s="14">
        <v>1</v>
      </c>
    </row>
    <row r="47" spans="2:5" x14ac:dyDescent="0.2">
      <c r="B47" s="18" t="s">
        <v>709</v>
      </c>
      <c r="C47" s="14"/>
      <c r="D47" s="14">
        <v>1</v>
      </c>
      <c r="E47" s="14">
        <v>1</v>
      </c>
    </row>
    <row r="48" spans="2:5" x14ac:dyDescent="0.2">
      <c r="B48" s="18" t="s">
        <v>708</v>
      </c>
      <c r="C48" s="14">
        <v>1</v>
      </c>
      <c r="D48" s="14">
        <v>1</v>
      </c>
      <c r="E48" s="14">
        <v>1</v>
      </c>
    </row>
    <row r="49" spans="2:5" x14ac:dyDescent="0.2">
      <c r="B49" s="18" t="s">
        <v>776</v>
      </c>
      <c r="C49" s="14"/>
      <c r="D49" s="14"/>
      <c r="E49" s="14">
        <v>1</v>
      </c>
    </row>
    <row r="50" spans="2:5" x14ac:dyDescent="0.2">
      <c r="B50" s="17" t="s">
        <v>466</v>
      </c>
      <c r="C50" s="14"/>
      <c r="D50" s="14">
        <v>2</v>
      </c>
      <c r="E50" s="14">
        <v>2</v>
      </c>
    </row>
    <row r="51" spans="2:5" x14ac:dyDescent="0.2">
      <c r="B51" s="18" t="s">
        <v>648</v>
      </c>
      <c r="C51" s="14"/>
      <c r="D51" s="14">
        <v>1</v>
      </c>
      <c r="E51" s="14">
        <v>1</v>
      </c>
    </row>
    <row r="52" spans="2:5" x14ac:dyDescent="0.2">
      <c r="B52" s="18" t="s">
        <v>773</v>
      </c>
      <c r="C52" s="14"/>
      <c r="D52" s="14">
        <v>1</v>
      </c>
      <c r="E52" s="14">
        <v>1</v>
      </c>
    </row>
    <row r="53" spans="2:5" x14ac:dyDescent="0.2">
      <c r="B53" s="17" t="s">
        <v>497</v>
      </c>
      <c r="C53" s="14">
        <v>1</v>
      </c>
      <c r="D53" s="14">
        <v>3</v>
      </c>
      <c r="E53" s="14">
        <v>3</v>
      </c>
    </row>
    <row r="54" spans="2:5" x14ac:dyDescent="0.2">
      <c r="B54" s="18" t="s">
        <v>524</v>
      </c>
      <c r="C54" s="14">
        <v>1</v>
      </c>
      <c r="D54" s="14">
        <v>1</v>
      </c>
      <c r="E54" s="14">
        <v>1</v>
      </c>
    </row>
    <row r="55" spans="2:5" x14ac:dyDescent="0.2">
      <c r="B55" s="18" t="s">
        <v>543</v>
      </c>
      <c r="C55" s="14"/>
      <c r="D55" s="14">
        <v>1</v>
      </c>
      <c r="E55" s="14">
        <v>1</v>
      </c>
    </row>
    <row r="56" spans="2:5" x14ac:dyDescent="0.2">
      <c r="B56" s="18" t="s">
        <v>528</v>
      </c>
      <c r="C56" s="14"/>
      <c r="D56" s="14">
        <v>1</v>
      </c>
      <c r="E56" s="14">
        <v>1</v>
      </c>
    </row>
    <row r="57" spans="2:5" x14ac:dyDescent="0.2">
      <c r="B57" s="16" t="s">
        <v>433</v>
      </c>
      <c r="C57" s="14">
        <v>38</v>
      </c>
      <c r="D57" s="14">
        <v>78</v>
      </c>
      <c r="E57" s="14">
        <v>93</v>
      </c>
    </row>
    <row r="58" spans="2:5" x14ac:dyDescent="0.2">
      <c r="B58" s="17" t="s">
        <v>448</v>
      </c>
      <c r="C58" s="14">
        <v>5</v>
      </c>
      <c r="D58" s="14">
        <v>19</v>
      </c>
      <c r="E58" s="14">
        <v>23</v>
      </c>
    </row>
    <row r="59" spans="2:5" x14ac:dyDescent="0.2">
      <c r="B59" s="18" t="s">
        <v>454</v>
      </c>
      <c r="C59" s="14"/>
      <c r="D59" s="14">
        <v>1</v>
      </c>
      <c r="E59" s="14">
        <v>1</v>
      </c>
    </row>
    <row r="60" spans="2:5" x14ac:dyDescent="0.2">
      <c r="B60" s="18" t="s">
        <v>455</v>
      </c>
      <c r="C60" s="14"/>
      <c r="D60" s="14"/>
      <c r="E60" s="14">
        <v>1</v>
      </c>
    </row>
    <row r="61" spans="2:5" x14ac:dyDescent="0.2">
      <c r="B61" s="18" t="s">
        <v>453</v>
      </c>
      <c r="C61" s="14"/>
      <c r="D61" s="14">
        <v>1</v>
      </c>
      <c r="E61" s="14">
        <v>1</v>
      </c>
    </row>
    <row r="62" spans="2:5" x14ac:dyDescent="0.2">
      <c r="B62" s="18" t="s">
        <v>742</v>
      </c>
      <c r="C62" s="14"/>
      <c r="D62" s="14">
        <v>1</v>
      </c>
      <c r="E62" s="14">
        <v>1</v>
      </c>
    </row>
    <row r="63" spans="2:5" x14ac:dyDescent="0.2">
      <c r="B63" s="18" t="s">
        <v>745</v>
      </c>
      <c r="C63" s="14"/>
      <c r="D63" s="14"/>
      <c r="E63" s="14">
        <v>1</v>
      </c>
    </row>
    <row r="64" spans="2:5" x14ac:dyDescent="0.2">
      <c r="B64" s="18" t="s">
        <v>746</v>
      </c>
      <c r="C64" s="14"/>
      <c r="D64" s="14"/>
      <c r="E64" s="14">
        <v>1</v>
      </c>
    </row>
    <row r="65" spans="2:5" x14ac:dyDescent="0.2">
      <c r="B65" s="18" t="s">
        <v>598</v>
      </c>
      <c r="C65" s="14">
        <v>1</v>
      </c>
      <c r="D65" s="14">
        <v>1</v>
      </c>
      <c r="E65" s="14">
        <v>1</v>
      </c>
    </row>
    <row r="66" spans="2:5" x14ac:dyDescent="0.2">
      <c r="B66" s="18" t="s">
        <v>725</v>
      </c>
      <c r="C66" s="14"/>
      <c r="D66" s="14">
        <v>1</v>
      </c>
      <c r="E66" s="14">
        <v>1</v>
      </c>
    </row>
    <row r="67" spans="2:5" x14ac:dyDescent="0.2">
      <c r="B67" s="18" t="s">
        <v>724</v>
      </c>
      <c r="C67" s="14"/>
      <c r="D67" s="14">
        <v>1</v>
      </c>
      <c r="E67" s="14">
        <v>1</v>
      </c>
    </row>
    <row r="68" spans="2:5" x14ac:dyDescent="0.2">
      <c r="B68" s="18" t="s">
        <v>498</v>
      </c>
      <c r="C68" s="14">
        <v>1</v>
      </c>
      <c r="D68" s="14">
        <v>1</v>
      </c>
      <c r="E68" s="14">
        <v>1</v>
      </c>
    </row>
    <row r="69" spans="2:5" x14ac:dyDescent="0.2">
      <c r="B69" s="18" t="s">
        <v>729</v>
      </c>
      <c r="C69" s="14"/>
      <c r="D69" s="14">
        <v>1</v>
      </c>
      <c r="E69" s="14">
        <v>1</v>
      </c>
    </row>
    <row r="70" spans="2:5" x14ac:dyDescent="0.2">
      <c r="B70" s="18" t="s">
        <v>556</v>
      </c>
      <c r="C70" s="14">
        <v>1</v>
      </c>
      <c r="D70" s="14">
        <v>1</v>
      </c>
      <c r="E70" s="14">
        <v>1</v>
      </c>
    </row>
    <row r="71" spans="2:5" x14ac:dyDescent="0.2">
      <c r="B71" s="18" t="s">
        <v>727</v>
      </c>
      <c r="C71" s="14"/>
      <c r="D71" s="14">
        <v>1</v>
      </c>
      <c r="E71" s="14">
        <v>1</v>
      </c>
    </row>
    <row r="72" spans="2:5" x14ac:dyDescent="0.2">
      <c r="B72" s="18" t="s">
        <v>744</v>
      </c>
      <c r="C72" s="14"/>
      <c r="D72" s="14"/>
      <c r="E72" s="14">
        <v>1</v>
      </c>
    </row>
    <row r="73" spans="2:5" x14ac:dyDescent="0.2">
      <c r="B73" s="18" t="s">
        <v>743</v>
      </c>
      <c r="C73" s="14"/>
      <c r="D73" s="14">
        <v>1</v>
      </c>
      <c r="E73" s="14">
        <v>1</v>
      </c>
    </row>
    <row r="74" spans="2:5" x14ac:dyDescent="0.2">
      <c r="B74" s="18" t="s">
        <v>559</v>
      </c>
      <c r="C74" s="14">
        <v>1</v>
      </c>
      <c r="D74" s="14">
        <v>1</v>
      </c>
      <c r="E74" s="14">
        <v>1</v>
      </c>
    </row>
    <row r="75" spans="2:5" x14ac:dyDescent="0.2">
      <c r="B75" s="18" t="s">
        <v>558</v>
      </c>
      <c r="C75" s="14">
        <v>1</v>
      </c>
      <c r="D75" s="14">
        <v>1</v>
      </c>
      <c r="E75" s="14">
        <v>1</v>
      </c>
    </row>
    <row r="76" spans="2:5" x14ac:dyDescent="0.2">
      <c r="B76" s="18" t="s">
        <v>726</v>
      </c>
      <c r="C76" s="14"/>
      <c r="D76" s="14">
        <v>1</v>
      </c>
      <c r="E76" s="14">
        <v>1</v>
      </c>
    </row>
    <row r="77" spans="2:5" x14ac:dyDescent="0.2">
      <c r="B77" s="18" t="s">
        <v>601</v>
      </c>
      <c r="C77" s="14"/>
      <c r="D77" s="14">
        <v>1</v>
      </c>
      <c r="E77" s="14">
        <v>1</v>
      </c>
    </row>
    <row r="78" spans="2:5" x14ac:dyDescent="0.2">
      <c r="B78" s="18" t="s">
        <v>731</v>
      </c>
      <c r="C78" s="14"/>
      <c r="D78" s="14">
        <v>1</v>
      </c>
      <c r="E78" s="14">
        <v>1</v>
      </c>
    </row>
    <row r="79" spans="2:5" x14ac:dyDescent="0.2">
      <c r="B79" s="18" t="s">
        <v>732</v>
      </c>
      <c r="C79" s="14"/>
      <c r="D79" s="14">
        <v>1</v>
      </c>
      <c r="E79" s="14">
        <v>1</v>
      </c>
    </row>
    <row r="80" spans="2:5" x14ac:dyDescent="0.2">
      <c r="B80" s="18" t="s">
        <v>730</v>
      </c>
      <c r="C80" s="14"/>
      <c r="D80" s="14">
        <v>1</v>
      </c>
      <c r="E80" s="14">
        <v>1</v>
      </c>
    </row>
    <row r="81" spans="2:5" x14ac:dyDescent="0.2">
      <c r="B81" s="18" t="s">
        <v>728</v>
      </c>
      <c r="C81" s="14"/>
      <c r="D81" s="14">
        <v>1</v>
      </c>
      <c r="E81" s="14">
        <v>1</v>
      </c>
    </row>
    <row r="82" spans="2:5" x14ac:dyDescent="0.2">
      <c r="B82" s="17" t="s">
        <v>465</v>
      </c>
      <c r="C82" s="14">
        <v>4</v>
      </c>
      <c r="D82" s="14">
        <v>7</v>
      </c>
      <c r="E82" s="14">
        <v>10</v>
      </c>
    </row>
    <row r="83" spans="2:5" x14ac:dyDescent="0.2">
      <c r="B83" s="18" t="s">
        <v>469</v>
      </c>
      <c r="C83" s="14">
        <v>1</v>
      </c>
      <c r="D83" s="14">
        <v>1</v>
      </c>
      <c r="E83" s="14">
        <v>1</v>
      </c>
    </row>
    <row r="84" spans="2:5" x14ac:dyDescent="0.2">
      <c r="B84" s="18" t="s">
        <v>545</v>
      </c>
      <c r="C84" s="14"/>
      <c r="D84" s="14"/>
      <c r="E84" s="14">
        <v>1</v>
      </c>
    </row>
    <row r="85" spans="2:5" x14ac:dyDescent="0.2">
      <c r="B85" s="18" t="s">
        <v>479</v>
      </c>
      <c r="C85" s="14"/>
      <c r="D85" s="14"/>
      <c r="E85" s="14">
        <v>1</v>
      </c>
    </row>
    <row r="86" spans="2:5" x14ac:dyDescent="0.2">
      <c r="B86" s="18" t="s">
        <v>475</v>
      </c>
      <c r="C86" s="14"/>
      <c r="D86" s="14">
        <v>1</v>
      </c>
      <c r="E86" s="14">
        <v>1</v>
      </c>
    </row>
    <row r="87" spans="2:5" x14ac:dyDescent="0.2">
      <c r="B87" s="18" t="s">
        <v>477</v>
      </c>
      <c r="C87" s="14"/>
      <c r="D87" s="14">
        <v>1</v>
      </c>
      <c r="E87" s="14">
        <v>1</v>
      </c>
    </row>
    <row r="88" spans="2:5" x14ac:dyDescent="0.2">
      <c r="B88" s="18" t="s">
        <v>476</v>
      </c>
      <c r="C88" s="14"/>
      <c r="D88" s="14">
        <v>1</v>
      </c>
      <c r="E88" s="14">
        <v>1</v>
      </c>
    </row>
    <row r="89" spans="2:5" x14ac:dyDescent="0.2">
      <c r="B89" s="18" t="s">
        <v>470</v>
      </c>
      <c r="C89" s="14">
        <v>1</v>
      </c>
      <c r="D89" s="14">
        <v>1</v>
      </c>
      <c r="E89" s="14">
        <v>1</v>
      </c>
    </row>
    <row r="90" spans="2:5" x14ac:dyDescent="0.2">
      <c r="B90" s="18" t="s">
        <v>635</v>
      </c>
      <c r="C90" s="14">
        <v>1</v>
      </c>
      <c r="D90" s="14">
        <v>1</v>
      </c>
      <c r="E90" s="14">
        <v>1</v>
      </c>
    </row>
    <row r="91" spans="2:5" x14ac:dyDescent="0.2">
      <c r="B91" s="18" t="s">
        <v>714</v>
      </c>
      <c r="C91" s="14"/>
      <c r="D91" s="14"/>
      <c r="E91" s="14">
        <v>1</v>
      </c>
    </row>
    <row r="92" spans="2:5" x14ac:dyDescent="0.2">
      <c r="B92" s="18" t="s">
        <v>471</v>
      </c>
      <c r="C92" s="14">
        <v>1</v>
      </c>
      <c r="D92" s="14">
        <v>1</v>
      </c>
      <c r="E92" s="14">
        <v>1</v>
      </c>
    </row>
    <row r="93" spans="2:5" x14ac:dyDescent="0.2">
      <c r="B93" s="17" t="s">
        <v>431</v>
      </c>
      <c r="C93" s="14">
        <v>6</v>
      </c>
      <c r="D93" s="14">
        <v>13</v>
      </c>
      <c r="E93" s="14">
        <v>17</v>
      </c>
    </row>
    <row r="94" spans="2:5" x14ac:dyDescent="0.2">
      <c r="B94" s="18" t="s">
        <v>621</v>
      </c>
      <c r="C94" s="14"/>
      <c r="D94" s="14">
        <v>1</v>
      </c>
      <c r="E94" s="14">
        <v>1</v>
      </c>
    </row>
    <row r="95" spans="2:5" x14ac:dyDescent="0.2">
      <c r="B95" s="18" t="s">
        <v>617</v>
      </c>
      <c r="C95" s="14">
        <v>1</v>
      </c>
      <c r="D95" s="14">
        <v>1</v>
      </c>
      <c r="E95" s="14">
        <v>1</v>
      </c>
    </row>
    <row r="96" spans="2:5" x14ac:dyDescent="0.2">
      <c r="B96" s="18" t="s">
        <v>506</v>
      </c>
      <c r="C96" s="14"/>
      <c r="D96" s="14">
        <v>1</v>
      </c>
      <c r="E96" s="14">
        <v>1</v>
      </c>
    </row>
    <row r="97" spans="2:5" x14ac:dyDescent="0.2">
      <c r="B97" s="18" t="s">
        <v>669</v>
      </c>
      <c r="C97" s="14"/>
      <c r="D97" s="14"/>
      <c r="E97" s="14">
        <v>1</v>
      </c>
    </row>
    <row r="98" spans="2:5" x14ac:dyDescent="0.2">
      <c r="B98" s="18" t="s">
        <v>616</v>
      </c>
      <c r="C98" s="14">
        <v>1</v>
      </c>
      <c r="D98" s="14">
        <v>1</v>
      </c>
      <c r="E98" s="14">
        <v>1</v>
      </c>
    </row>
    <row r="99" spans="2:5" x14ac:dyDescent="0.2">
      <c r="B99" s="18" t="s">
        <v>671</v>
      </c>
      <c r="C99" s="14"/>
      <c r="D99" s="14"/>
      <c r="E99" s="14">
        <v>1</v>
      </c>
    </row>
    <row r="100" spans="2:5" x14ac:dyDescent="0.2">
      <c r="B100" s="18" t="s">
        <v>618</v>
      </c>
      <c r="C100" s="14">
        <v>1</v>
      </c>
      <c r="D100" s="14">
        <v>1</v>
      </c>
      <c r="E100" s="14">
        <v>1</v>
      </c>
    </row>
    <row r="101" spans="2:5" x14ac:dyDescent="0.2">
      <c r="B101" s="18" t="s">
        <v>620</v>
      </c>
      <c r="C101" s="14"/>
      <c r="D101" s="14">
        <v>1</v>
      </c>
      <c r="E101" s="14">
        <v>1</v>
      </c>
    </row>
    <row r="102" spans="2:5" x14ac:dyDescent="0.2">
      <c r="B102" s="18" t="s">
        <v>472</v>
      </c>
      <c r="C102" s="14">
        <v>1</v>
      </c>
      <c r="D102" s="14">
        <v>1</v>
      </c>
      <c r="E102" s="14">
        <v>1</v>
      </c>
    </row>
    <row r="103" spans="2:5" x14ac:dyDescent="0.2">
      <c r="B103" s="18" t="s">
        <v>508</v>
      </c>
      <c r="C103" s="14"/>
      <c r="D103" s="14">
        <v>1</v>
      </c>
      <c r="E103" s="14">
        <v>1</v>
      </c>
    </row>
    <row r="104" spans="2:5" x14ac:dyDescent="0.2">
      <c r="B104" s="18" t="s">
        <v>651</v>
      </c>
      <c r="C104" s="14"/>
      <c r="D104" s="14">
        <v>1</v>
      </c>
      <c r="E104" s="14">
        <v>1</v>
      </c>
    </row>
    <row r="105" spans="2:5" x14ac:dyDescent="0.2">
      <c r="B105" s="18" t="s">
        <v>652</v>
      </c>
      <c r="C105" s="14"/>
      <c r="D105" s="14"/>
      <c r="E105" s="14">
        <v>1</v>
      </c>
    </row>
    <row r="106" spans="2:5" x14ac:dyDescent="0.2">
      <c r="B106" s="18" t="s">
        <v>502</v>
      </c>
      <c r="C106" s="14">
        <v>1</v>
      </c>
      <c r="D106" s="14">
        <v>1</v>
      </c>
      <c r="E106" s="14">
        <v>1</v>
      </c>
    </row>
    <row r="107" spans="2:5" x14ac:dyDescent="0.2">
      <c r="B107" s="18" t="s">
        <v>501</v>
      </c>
      <c r="C107" s="14">
        <v>1</v>
      </c>
      <c r="D107" s="14">
        <v>1</v>
      </c>
      <c r="E107" s="14">
        <v>1</v>
      </c>
    </row>
    <row r="108" spans="2:5" x14ac:dyDescent="0.2">
      <c r="B108" s="18" t="s">
        <v>667</v>
      </c>
      <c r="C108" s="14"/>
      <c r="D108" s="14">
        <v>1</v>
      </c>
      <c r="E108" s="14">
        <v>1</v>
      </c>
    </row>
    <row r="109" spans="2:5" x14ac:dyDescent="0.2">
      <c r="B109" s="18" t="s">
        <v>509</v>
      </c>
      <c r="C109" s="14"/>
      <c r="D109" s="14"/>
      <c r="E109" s="14">
        <v>1</v>
      </c>
    </row>
    <row r="110" spans="2:5" x14ac:dyDescent="0.2">
      <c r="B110" s="18" t="s">
        <v>505</v>
      </c>
      <c r="C110" s="14"/>
      <c r="D110" s="14">
        <v>1</v>
      </c>
      <c r="E110" s="14">
        <v>1</v>
      </c>
    </row>
    <row r="111" spans="2:5" x14ac:dyDescent="0.2">
      <c r="B111" s="17" t="s">
        <v>687</v>
      </c>
      <c r="C111" s="14">
        <v>8</v>
      </c>
      <c r="D111" s="14">
        <v>10</v>
      </c>
      <c r="E111" s="14">
        <v>10</v>
      </c>
    </row>
    <row r="112" spans="2:5" x14ac:dyDescent="0.2">
      <c r="B112" s="18" t="s">
        <v>696</v>
      </c>
      <c r="C112" s="14"/>
      <c r="D112" s="14">
        <v>1</v>
      </c>
      <c r="E112" s="14">
        <v>1</v>
      </c>
    </row>
    <row r="113" spans="2:5" x14ac:dyDescent="0.2">
      <c r="B113" s="18" t="s">
        <v>711</v>
      </c>
      <c r="C113" s="14"/>
      <c r="D113" s="14">
        <v>1</v>
      </c>
      <c r="E113" s="14">
        <v>1</v>
      </c>
    </row>
    <row r="114" spans="2:5" x14ac:dyDescent="0.2">
      <c r="B114" s="18" t="s">
        <v>688</v>
      </c>
      <c r="C114" s="14">
        <v>1</v>
      </c>
      <c r="D114" s="14">
        <v>1</v>
      </c>
      <c r="E114" s="14">
        <v>1</v>
      </c>
    </row>
    <row r="115" spans="2:5" x14ac:dyDescent="0.2">
      <c r="B115" s="18" t="s">
        <v>690</v>
      </c>
      <c r="C115" s="14">
        <v>1</v>
      </c>
      <c r="D115" s="14">
        <v>1</v>
      </c>
      <c r="E115" s="14">
        <v>1</v>
      </c>
    </row>
    <row r="116" spans="2:5" x14ac:dyDescent="0.2">
      <c r="B116" s="18" t="s">
        <v>692</v>
      </c>
      <c r="C116" s="14">
        <v>1</v>
      </c>
      <c r="D116" s="14">
        <v>1</v>
      </c>
      <c r="E116" s="14">
        <v>1</v>
      </c>
    </row>
    <row r="117" spans="2:5" x14ac:dyDescent="0.2">
      <c r="B117" s="18" t="s">
        <v>693</v>
      </c>
      <c r="C117" s="14">
        <v>1</v>
      </c>
      <c r="D117" s="14">
        <v>1</v>
      </c>
      <c r="E117" s="14">
        <v>1</v>
      </c>
    </row>
    <row r="118" spans="2:5" x14ac:dyDescent="0.2">
      <c r="B118" s="18" t="s">
        <v>689</v>
      </c>
      <c r="C118" s="14">
        <v>1</v>
      </c>
      <c r="D118" s="14">
        <v>1</v>
      </c>
      <c r="E118" s="14">
        <v>1</v>
      </c>
    </row>
    <row r="119" spans="2:5" x14ac:dyDescent="0.2">
      <c r="B119" s="18" t="s">
        <v>691</v>
      </c>
      <c r="C119" s="14">
        <v>1</v>
      </c>
      <c r="D119" s="14">
        <v>1</v>
      </c>
      <c r="E119" s="14">
        <v>1</v>
      </c>
    </row>
    <row r="120" spans="2:5" x14ac:dyDescent="0.2">
      <c r="B120" s="18" t="s">
        <v>694</v>
      </c>
      <c r="C120" s="14">
        <v>1</v>
      </c>
      <c r="D120" s="14">
        <v>1</v>
      </c>
      <c r="E120" s="14">
        <v>1</v>
      </c>
    </row>
    <row r="121" spans="2:5" x14ac:dyDescent="0.2">
      <c r="B121" s="18" t="s">
        <v>695</v>
      </c>
      <c r="C121" s="14">
        <v>1</v>
      </c>
      <c r="D121" s="14">
        <v>1</v>
      </c>
      <c r="E121" s="14">
        <v>1</v>
      </c>
    </row>
    <row r="122" spans="2:5" x14ac:dyDescent="0.2">
      <c r="B122" s="17" t="s">
        <v>466</v>
      </c>
      <c r="C122" s="14">
        <v>6</v>
      </c>
      <c r="D122" s="14">
        <v>18</v>
      </c>
      <c r="E122" s="14">
        <v>22</v>
      </c>
    </row>
    <row r="123" spans="2:5" x14ac:dyDescent="0.2">
      <c r="B123" s="18" t="s">
        <v>603</v>
      </c>
      <c r="C123" s="14"/>
      <c r="D123" s="14">
        <v>1</v>
      </c>
      <c r="E123" s="14">
        <v>1</v>
      </c>
    </row>
    <row r="124" spans="2:5" x14ac:dyDescent="0.2">
      <c r="B124" s="18" t="s">
        <v>649</v>
      </c>
      <c r="C124" s="14"/>
      <c r="D124" s="14">
        <v>1</v>
      </c>
      <c r="E124" s="14">
        <v>1</v>
      </c>
    </row>
    <row r="125" spans="2:5" x14ac:dyDescent="0.2">
      <c r="B125" s="18" t="s">
        <v>670</v>
      </c>
      <c r="C125" s="14"/>
      <c r="D125" s="14"/>
      <c r="E125" s="14">
        <v>1</v>
      </c>
    </row>
    <row r="126" spans="2:5" x14ac:dyDescent="0.2">
      <c r="B126" s="18" t="s">
        <v>604</v>
      </c>
      <c r="C126" s="14"/>
      <c r="D126" s="14"/>
      <c r="E126" s="14">
        <v>1</v>
      </c>
    </row>
    <row r="127" spans="2:5" x14ac:dyDescent="0.2">
      <c r="B127" s="18" t="s">
        <v>574</v>
      </c>
      <c r="C127" s="14">
        <v>1</v>
      </c>
      <c r="D127" s="14">
        <v>1</v>
      </c>
      <c r="E127" s="14">
        <v>1</v>
      </c>
    </row>
    <row r="128" spans="2:5" x14ac:dyDescent="0.2">
      <c r="B128" s="18" t="s">
        <v>645</v>
      </c>
      <c r="C128" s="14">
        <v>1</v>
      </c>
      <c r="D128" s="14">
        <v>1</v>
      </c>
      <c r="E128" s="14">
        <v>1</v>
      </c>
    </row>
    <row r="129" spans="2:5" x14ac:dyDescent="0.2">
      <c r="B129" s="18" t="s">
        <v>499</v>
      </c>
      <c r="C129" s="14">
        <v>1</v>
      </c>
      <c r="D129" s="14">
        <v>1</v>
      </c>
      <c r="E129" s="14">
        <v>1</v>
      </c>
    </row>
    <row r="130" spans="2:5" x14ac:dyDescent="0.2">
      <c r="B130" s="18" t="s">
        <v>646</v>
      </c>
      <c r="C130" s="14"/>
      <c r="D130" s="14">
        <v>1</v>
      </c>
      <c r="E130" s="14">
        <v>1</v>
      </c>
    </row>
    <row r="131" spans="2:5" x14ac:dyDescent="0.2">
      <c r="B131" s="18" t="s">
        <v>572</v>
      </c>
      <c r="C131" s="14">
        <v>1</v>
      </c>
      <c r="D131" s="14">
        <v>1</v>
      </c>
      <c r="E131" s="14">
        <v>1</v>
      </c>
    </row>
    <row r="132" spans="2:5" x14ac:dyDescent="0.2">
      <c r="B132" s="18" t="s">
        <v>602</v>
      </c>
      <c r="C132" s="14"/>
      <c r="D132" s="14">
        <v>1</v>
      </c>
      <c r="E132" s="14">
        <v>1</v>
      </c>
    </row>
    <row r="133" spans="2:5" x14ac:dyDescent="0.2">
      <c r="B133" s="18" t="s">
        <v>600</v>
      </c>
      <c r="C133" s="14"/>
      <c r="D133" s="14">
        <v>1</v>
      </c>
      <c r="E133" s="14">
        <v>1</v>
      </c>
    </row>
    <row r="134" spans="2:5" x14ac:dyDescent="0.2">
      <c r="B134" s="18" t="s">
        <v>672</v>
      </c>
      <c r="C134" s="14"/>
      <c r="D134" s="14"/>
      <c r="E134" s="14">
        <v>1</v>
      </c>
    </row>
    <row r="135" spans="2:5" x14ac:dyDescent="0.2">
      <c r="B135" s="18" t="s">
        <v>666</v>
      </c>
      <c r="C135" s="14"/>
      <c r="D135" s="14">
        <v>1</v>
      </c>
      <c r="E135" s="14">
        <v>1</v>
      </c>
    </row>
    <row r="136" spans="2:5" x14ac:dyDescent="0.2">
      <c r="B136" s="18" t="s">
        <v>774</v>
      </c>
      <c r="C136" s="14"/>
      <c r="D136" s="14">
        <v>1</v>
      </c>
      <c r="E136" s="14">
        <v>1</v>
      </c>
    </row>
    <row r="137" spans="2:5" x14ac:dyDescent="0.2">
      <c r="B137" s="18" t="s">
        <v>581</v>
      </c>
      <c r="C137" s="14"/>
      <c r="D137" s="14">
        <v>1</v>
      </c>
      <c r="E137" s="14">
        <v>1</v>
      </c>
    </row>
    <row r="138" spans="2:5" x14ac:dyDescent="0.2">
      <c r="B138" s="18" t="s">
        <v>503</v>
      </c>
      <c r="C138" s="14">
        <v>1</v>
      </c>
      <c r="D138" s="14">
        <v>1</v>
      </c>
      <c r="E138" s="14">
        <v>1</v>
      </c>
    </row>
    <row r="139" spans="2:5" x14ac:dyDescent="0.2">
      <c r="B139" s="18" t="s">
        <v>647</v>
      </c>
      <c r="C139" s="14"/>
      <c r="D139" s="14">
        <v>1</v>
      </c>
      <c r="E139" s="14">
        <v>1</v>
      </c>
    </row>
    <row r="140" spans="2:5" x14ac:dyDescent="0.2">
      <c r="B140" s="18" t="s">
        <v>478</v>
      </c>
      <c r="C140" s="14"/>
      <c r="D140" s="14">
        <v>1</v>
      </c>
      <c r="E140" s="14">
        <v>1</v>
      </c>
    </row>
    <row r="141" spans="2:5" x14ac:dyDescent="0.2">
      <c r="B141" s="18" t="s">
        <v>575</v>
      </c>
      <c r="C141" s="14"/>
      <c r="D141" s="14">
        <v>1</v>
      </c>
      <c r="E141" s="14">
        <v>1</v>
      </c>
    </row>
    <row r="142" spans="2:5" x14ac:dyDescent="0.2">
      <c r="B142" s="18" t="s">
        <v>599</v>
      </c>
      <c r="C142" s="14">
        <v>1</v>
      </c>
      <c r="D142" s="14">
        <v>1</v>
      </c>
      <c r="E142" s="14">
        <v>1</v>
      </c>
    </row>
    <row r="143" spans="2:5" x14ac:dyDescent="0.2">
      <c r="B143" s="18" t="s">
        <v>650</v>
      </c>
      <c r="C143" s="14"/>
      <c r="D143" s="14">
        <v>1</v>
      </c>
      <c r="E143" s="14">
        <v>1</v>
      </c>
    </row>
    <row r="144" spans="2:5" x14ac:dyDescent="0.2">
      <c r="B144" s="18" t="s">
        <v>775</v>
      </c>
      <c r="C144" s="14"/>
      <c r="D144" s="14"/>
      <c r="E144" s="14">
        <v>1</v>
      </c>
    </row>
    <row r="145" spans="2:5" x14ac:dyDescent="0.2">
      <c r="B145" s="17" t="s">
        <v>497</v>
      </c>
      <c r="C145" s="14">
        <v>9</v>
      </c>
      <c r="D145" s="14">
        <v>11</v>
      </c>
      <c r="E145" s="14">
        <v>11</v>
      </c>
    </row>
    <row r="146" spans="2:5" x14ac:dyDescent="0.2">
      <c r="B146" s="18" t="s">
        <v>544</v>
      </c>
      <c r="C146" s="14"/>
      <c r="D146" s="14">
        <v>1</v>
      </c>
      <c r="E146" s="14">
        <v>1</v>
      </c>
    </row>
    <row r="147" spans="2:5" x14ac:dyDescent="0.2">
      <c r="B147" s="18" t="s">
        <v>529</v>
      </c>
      <c r="C147" s="14"/>
      <c r="D147" s="14">
        <v>1</v>
      </c>
      <c r="E147" s="14">
        <v>1</v>
      </c>
    </row>
    <row r="148" spans="2:5" x14ac:dyDescent="0.2">
      <c r="B148" s="18" t="s">
        <v>500</v>
      </c>
      <c r="C148" s="14">
        <v>1</v>
      </c>
      <c r="D148" s="14">
        <v>1</v>
      </c>
      <c r="E148" s="14">
        <v>1</v>
      </c>
    </row>
    <row r="149" spans="2:5" x14ac:dyDescent="0.2">
      <c r="B149" s="18" t="s">
        <v>538</v>
      </c>
      <c r="C149" s="14">
        <v>1</v>
      </c>
      <c r="D149" s="14">
        <v>1</v>
      </c>
      <c r="E149" s="14">
        <v>1</v>
      </c>
    </row>
    <row r="150" spans="2:5" x14ac:dyDescent="0.2">
      <c r="B150" s="18" t="s">
        <v>539</v>
      </c>
      <c r="C150" s="14">
        <v>1</v>
      </c>
      <c r="D150" s="14">
        <v>1</v>
      </c>
      <c r="E150" s="14">
        <v>1</v>
      </c>
    </row>
    <row r="151" spans="2:5" x14ac:dyDescent="0.2">
      <c r="B151" s="18" t="s">
        <v>504</v>
      </c>
      <c r="C151" s="14">
        <v>1</v>
      </c>
      <c r="D151" s="14">
        <v>1</v>
      </c>
      <c r="E151" s="14">
        <v>1</v>
      </c>
    </row>
    <row r="152" spans="2:5" x14ac:dyDescent="0.2">
      <c r="B152" s="18" t="s">
        <v>542</v>
      </c>
      <c r="C152" s="14">
        <v>1</v>
      </c>
      <c r="D152" s="14">
        <v>1</v>
      </c>
      <c r="E152" s="14">
        <v>1</v>
      </c>
    </row>
    <row r="153" spans="2:5" x14ac:dyDescent="0.2">
      <c r="B153" s="18" t="s">
        <v>540</v>
      </c>
      <c r="C153" s="14">
        <v>1</v>
      </c>
      <c r="D153" s="14">
        <v>1</v>
      </c>
      <c r="E153" s="14">
        <v>1</v>
      </c>
    </row>
    <row r="154" spans="2:5" x14ac:dyDescent="0.2">
      <c r="B154" s="18" t="s">
        <v>541</v>
      </c>
      <c r="C154" s="14">
        <v>1</v>
      </c>
      <c r="D154" s="14">
        <v>1</v>
      </c>
      <c r="E154" s="14">
        <v>1</v>
      </c>
    </row>
    <row r="155" spans="2:5" x14ac:dyDescent="0.2">
      <c r="B155" s="18" t="s">
        <v>527</v>
      </c>
      <c r="C155" s="14">
        <v>1</v>
      </c>
      <c r="D155" s="14">
        <v>1</v>
      </c>
      <c r="E155" s="14">
        <v>1</v>
      </c>
    </row>
    <row r="156" spans="2:5" x14ac:dyDescent="0.2">
      <c r="B156" s="18" t="s">
        <v>525</v>
      </c>
      <c r="C156" s="14">
        <v>1</v>
      </c>
      <c r="D156" s="14">
        <v>1</v>
      </c>
      <c r="E156" s="14">
        <v>1</v>
      </c>
    </row>
    <row r="157" spans="2:5" x14ac:dyDescent="0.2">
      <c r="B157" s="16" t="s">
        <v>632</v>
      </c>
      <c r="C157" s="14">
        <v>3</v>
      </c>
      <c r="D157" s="14">
        <v>6</v>
      </c>
      <c r="E157" s="14">
        <v>7</v>
      </c>
    </row>
    <row r="158" spans="2:5" x14ac:dyDescent="0.2">
      <c r="B158" s="17" t="s">
        <v>465</v>
      </c>
      <c r="C158" s="14">
        <v>3</v>
      </c>
      <c r="D158" s="14">
        <v>4</v>
      </c>
      <c r="E158" s="14">
        <v>4</v>
      </c>
    </row>
    <row r="159" spans="2:5" x14ac:dyDescent="0.2">
      <c r="B159" s="18" t="s">
        <v>633</v>
      </c>
      <c r="C159" s="14">
        <v>1</v>
      </c>
      <c r="D159" s="14">
        <v>1</v>
      </c>
      <c r="E159" s="14">
        <v>1</v>
      </c>
    </row>
    <row r="160" spans="2:5" x14ac:dyDescent="0.2">
      <c r="B160" s="18" t="s">
        <v>636</v>
      </c>
      <c r="C160" s="14">
        <v>1</v>
      </c>
      <c r="D160" s="14">
        <v>1</v>
      </c>
      <c r="E160" s="14">
        <v>1</v>
      </c>
    </row>
    <row r="161" spans="2:5" x14ac:dyDescent="0.2">
      <c r="B161" s="18" t="s">
        <v>634</v>
      </c>
      <c r="C161" s="14">
        <v>1</v>
      </c>
      <c r="D161" s="14">
        <v>1</v>
      </c>
      <c r="E161" s="14">
        <v>1</v>
      </c>
    </row>
    <row r="162" spans="2:5" x14ac:dyDescent="0.2">
      <c r="B162" s="18" t="s">
        <v>637</v>
      </c>
      <c r="C162" s="14"/>
      <c r="D162" s="14">
        <v>1</v>
      </c>
      <c r="E162" s="14">
        <v>1</v>
      </c>
    </row>
    <row r="163" spans="2:5" x14ac:dyDescent="0.2">
      <c r="B163" s="17" t="s">
        <v>687</v>
      </c>
      <c r="C163" s="14"/>
      <c r="D163" s="14">
        <v>2</v>
      </c>
      <c r="E163" s="14">
        <v>3</v>
      </c>
    </row>
    <row r="164" spans="2:5" x14ac:dyDescent="0.2">
      <c r="B164" s="18" t="s">
        <v>761</v>
      </c>
      <c r="C164" s="14"/>
      <c r="D164" s="14">
        <v>1</v>
      </c>
      <c r="E164" s="14">
        <v>1</v>
      </c>
    </row>
    <row r="165" spans="2:5" x14ac:dyDescent="0.2">
      <c r="B165" s="18" t="s">
        <v>760</v>
      </c>
      <c r="C165" s="14"/>
      <c r="D165" s="14">
        <v>1</v>
      </c>
      <c r="E165" s="14">
        <v>1</v>
      </c>
    </row>
    <row r="166" spans="2:5" x14ac:dyDescent="0.2">
      <c r="B166" s="18" t="s">
        <v>762</v>
      </c>
      <c r="C166" s="14"/>
      <c r="D166" s="14"/>
      <c r="E166" s="14">
        <v>1</v>
      </c>
    </row>
    <row r="167" spans="2:5" x14ac:dyDescent="0.2">
      <c r="B167" s="16" t="s">
        <v>439</v>
      </c>
      <c r="C167" s="14">
        <v>7</v>
      </c>
      <c r="D167" s="14">
        <v>12</v>
      </c>
      <c r="E167" s="14">
        <v>12</v>
      </c>
    </row>
    <row r="168" spans="2:5" x14ac:dyDescent="0.2">
      <c r="B168" s="17" t="s">
        <v>448</v>
      </c>
      <c r="C168" s="14">
        <v>2</v>
      </c>
      <c r="D168" s="14">
        <v>3</v>
      </c>
      <c r="E168" s="14">
        <v>3</v>
      </c>
    </row>
    <row r="169" spans="2:5" x14ac:dyDescent="0.2">
      <c r="B169" s="18" t="s">
        <v>451</v>
      </c>
      <c r="C169" s="14">
        <v>1</v>
      </c>
      <c r="D169" s="14">
        <v>1</v>
      </c>
      <c r="E169" s="14">
        <v>1</v>
      </c>
    </row>
    <row r="170" spans="2:5" x14ac:dyDescent="0.2">
      <c r="B170" s="18" t="s">
        <v>557</v>
      </c>
      <c r="C170" s="14">
        <v>1</v>
      </c>
      <c r="D170" s="14">
        <v>1</v>
      </c>
      <c r="E170" s="14">
        <v>1</v>
      </c>
    </row>
    <row r="171" spans="2:5" x14ac:dyDescent="0.2">
      <c r="B171" s="18" t="s">
        <v>562</v>
      </c>
      <c r="C171" s="14"/>
      <c r="D171" s="14">
        <v>1</v>
      </c>
      <c r="E171" s="14">
        <v>1</v>
      </c>
    </row>
    <row r="172" spans="2:5" x14ac:dyDescent="0.2">
      <c r="B172" s="17" t="s">
        <v>431</v>
      </c>
      <c r="C172" s="14">
        <v>1</v>
      </c>
      <c r="D172" s="14">
        <v>2</v>
      </c>
      <c r="E172" s="14">
        <v>2</v>
      </c>
    </row>
    <row r="173" spans="2:5" x14ac:dyDescent="0.2">
      <c r="B173" s="18" t="s">
        <v>435</v>
      </c>
      <c r="C173" s="14">
        <v>1</v>
      </c>
      <c r="D173" s="14">
        <v>1</v>
      </c>
      <c r="E173" s="14">
        <v>1</v>
      </c>
    </row>
    <row r="174" spans="2:5" x14ac:dyDescent="0.2">
      <c r="B174" s="18" t="s">
        <v>507</v>
      </c>
      <c r="C174" s="14"/>
      <c r="D174" s="14">
        <v>1</v>
      </c>
      <c r="E174" s="14">
        <v>1</v>
      </c>
    </row>
    <row r="175" spans="2:5" x14ac:dyDescent="0.2">
      <c r="B175" s="17" t="s">
        <v>687</v>
      </c>
      <c r="C175" s="14">
        <v>3</v>
      </c>
      <c r="D175" s="14">
        <v>6</v>
      </c>
      <c r="E175" s="14">
        <v>6</v>
      </c>
    </row>
    <row r="176" spans="2:5" x14ac:dyDescent="0.2">
      <c r="B176" s="18" t="s">
        <v>758</v>
      </c>
      <c r="C176" s="14"/>
      <c r="D176" s="14">
        <v>1</v>
      </c>
      <c r="E176" s="14">
        <v>1</v>
      </c>
    </row>
    <row r="177" spans="2:5" x14ac:dyDescent="0.2">
      <c r="B177" s="18" t="s">
        <v>759</v>
      </c>
      <c r="C177" s="14"/>
      <c r="D177" s="14">
        <v>1</v>
      </c>
      <c r="E177" s="14">
        <v>1</v>
      </c>
    </row>
    <row r="178" spans="2:5" x14ac:dyDescent="0.2">
      <c r="B178" s="18" t="s">
        <v>754</v>
      </c>
      <c r="C178" s="14">
        <v>1</v>
      </c>
      <c r="D178" s="14">
        <v>1</v>
      </c>
      <c r="E178" s="14">
        <v>1</v>
      </c>
    </row>
    <row r="179" spans="2:5" x14ac:dyDescent="0.2">
      <c r="B179" s="18" t="s">
        <v>756</v>
      </c>
      <c r="C179" s="14">
        <v>1</v>
      </c>
      <c r="D179" s="14">
        <v>1</v>
      </c>
      <c r="E179" s="14">
        <v>1</v>
      </c>
    </row>
    <row r="180" spans="2:5" x14ac:dyDescent="0.2">
      <c r="B180" s="18" t="s">
        <v>757</v>
      </c>
      <c r="C180" s="14"/>
      <c r="D180" s="14">
        <v>1</v>
      </c>
      <c r="E180" s="14">
        <v>1</v>
      </c>
    </row>
    <row r="181" spans="2:5" x14ac:dyDescent="0.2">
      <c r="B181" s="18" t="s">
        <v>755</v>
      </c>
      <c r="C181" s="14">
        <v>1</v>
      </c>
      <c r="D181" s="14">
        <v>1</v>
      </c>
      <c r="E181" s="14">
        <v>1</v>
      </c>
    </row>
    <row r="182" spans="2:5" x14ac:dyDescent="0.2">
      <c r="B182" s="17" t="s">
        <v>497</v>
      </c>
      <c r="C182" s="14">
        <v>1</v>
      </c>
      <c r="D182" s="14">
        <v>1</v>
      </c>
      <c r="E182" s="14">
        <v>1</v>
      </c>
    </row>
    <row r="183" spans="2:5" x14ac:dyDescent="0.2">
      <c r="B183" s="18" t="s">
        <v>526</v>
      </c>
      <c r="C183" s="14">
        <v>1</v>
      </c>
      <c r="D183" s="14">
        <v>1</v>
      </c>
      <c r="E183" s="14">
        <v>1</v>
      </c>
    </row>
    <row r="184" spans="2:5" x14ac:dyDescent="0.2">
      <c r="B184" s="16" t="s">
        <v>792</v>
      </c>
      <c r="C184" s="14"/>
      <c r="D184" s="14"/>
      <c r="E184" s="14"/>
    </row>
    <row r="185" spans="2:5" x14ac:dyDescent="0.2">
      <c r="B185" s="17" t="s">
        <v>792</v>
      </c>
      <c r="C185" s="14"/>
      <c r="D185" s="14"/>
      <c r="E185" s="14"/>
    </row>
    <row r="186" spans="2:5" x14ac:dyDescent="0.2">
      <c r="B186" s="18" t="s">
        <v>536</v>
      </c>
      <c r="C186" s="14"/>
      <c r="D186" s="14"/>
      <c r="E186" s="14"/>
    </row>
    <row r="187" spans="2:5" x14ac:dyDescent="0.2">
      <c r="B187" s="18" t="s">
        <v>522</v>
      </c>
      <c r="C187" s="14"/>
      <c r="D187" s="14"/>
      <c r="E187" s="14"/>
    </row>
    <row r="188" spans="2:5" x14ac:dyDescent="0.2">
      <c r="B188" s="18" t="s">
        <v>706</v>
      </c>
      <c r="C188" s="14"/>
      <c r="D188" s="14"/>
      <c r="E188" s="14"/>
    </row>
    <row r="189" spans="2:5" x14ac:dyDescent="0.2">
      <c r="B189" s="18" t="s">
        <v>570</v>
      </c>
      <c r="C189" s="14"/>
      <c r="D189" s="14"/>
      <c r="E189" s="14"/>
    </row>
    <row r="190" spans="2:5" x14ac:dyDescent="0.2">
      <c r="B190" s="18" t="s">
        <v>554</v>
      </c>
      <c r="C190" s="14"/>
      <c r="D190" s="14"/>
      <c r="E190" s="14"/>
    </row>
    <row r="191" spans="2:5" x14ac:dyDescent="0.2">
      <c r="B191" s="18" t="s">
        <v>463</v>
      </c>
      <c r="C191" s="14"/>
      <c r="D191" s="14"/>
      <c r="E191" s="14"/>
    </row>
    <row r="192" spans="2:5" x14ac:dyDescent="0.2">
      <c r="B192" s="18" t="s">
        <v>614</v>
      </c>
      <c r="C192" s="14"/>
      <c r="D192" s="14"/>
      <c r="E192" s="14"/>
    </row>
    <row r="193" spans="2:5" x14ac:dyDescent="0.2">
      <c r="B193" s="18" t="s">
        <v>596</v>
      </c>
      <c r="C193" s="14"/>
      <c r="D193" s="14"/>
      <c r="E193" s="14"/>
    </row>
    <row r="194" spans="2:5" x14ac:dyDescent="0.2">
      <c r="B194" s="18" t="s">
        <v>722</v>
      </c>
      <c r="C194" s="14"/>
      <c r="D194" s="14"/>
      <c r="E194" s="14"/>
    </row>
    <row r="195" spans="2:5" x14ac:dyDescent="0.2">
      <c r="B195" s="18" t="s">
        <v>428</v>
      </c>
      <c r="C195" s="14"/>
      <c r="D195" s="14"/>
      <c r="E195" s="14"/>
    </row>
    <row r="196" spans="2:5" x14ac:dyDescent="0.2">
      <c r="B196" s="18" t="s">
        <v>446</v>
      </c>
      <c r="C196" s="14"/>
      <c r="D196" s="14"/>
      <c r="E196" s="14"/>
    </row>
    <row r="197" spans="2:5" x14ac:dyDescent="0.2">
      <c r="B197" s="18" t="s">
        <v>613</v>
      </c>
      <c r="C197" s="14"/>
      <c r="D197" s="14"/>
      <c r="E197" s="14"/>
    </row>
    <row r="198" spans="2:5" x14ac:dyDescent="0.2">
      <c r="B198" s="18" t="s">
        <v>630</v>
      </c>
      <c r="C198" s="14"/>
      <c r="D198" s="14"/>
      <c r="E198" s="14"/>
    </row>
    <row r="199" spans="2:5" x14ac:dyDescent="0.2">
      <c r="B199" s="18" t="s">
        <v>643</v>
      </c>
      <c r="C199" s="14"/>
      <c r="D199" s="14"/>
      <c r="E199" s="14"/>
    </row>
    <row r="200" spans="2:5" x14ac:dyDescent="0.2">
      <c r="B200" s="18" t="s">
        <v>752</v>
      </c>
      <c r="C200" s="14"/>
      <c r="D200" s="14"/>
      <c r="E200" s="14"/>
    </row>
    <row r="201" spans="2:5" x14ac:dyDescent="0.2">
      <c r="B201" s="18" t="s">
        <v>495</v>
      </c>
      <c r="C201" s="14"/>
      <c r="D201" s="14"/>
      <c r="E201" s="14"/>
    </row>
    <row r="202" spans="2:5" x14ac:dyDescent="0.2">
      <c r="B202" s="18" t="s">
        <v>661</v>
      </c>
      <c r="C202" s="14"/>
      <c r="D202" s="14"/>
      <c r="E202" s="14"/>
    </row>
    <row r="203" spans="2:5" x14ac:dyDescent="0.2">
      <c r="B203" s="18" t="s">
        <v>685</v>
      </c>
      <c r="C203" s="14"/>
      <c r="D203" s="14"/>
      <c r="E203" s="14"/>
    </row>
    <row r="204" spans="2:5" x14ac:dyDescent="0.2">
      <c r="B204" s="16" t="s">
        <v>793</v>
      </c>
      <c r="C204" s="14">
        <v>56</v>
      </c>
      <c r="D204" s="14">
        <v>130</v>
      </c>
      <c r="E204" s="14">
        <v>153</v>
      </c>
    </row>
  </sheetData>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8959B-3B57-FA44-BE77-F8AC293CA7A8}">
  <dimension ref="B1:BN175"/>
  <sheetViews>
    <sheetView zoomScale="42" zoomScaleNormal="42" workbookViewId="0">
      <selection activeCell="I1" sqref="I1"/>
    </sheetView>
  </sheetViews>
  <sheetFormatPr baseColWidth="10" defaultColWidth="11" defaultRowHeight="70" customHeight="1" outlineLevelCol="1" x14ac:dyDescent="0.2"/>
  <cols>
    <col min="5" max="5" width="26.6640625" customWidth="1"/>
    <col min="7" max="7" width="12" customWidth="1"/>
    <col min="8" max="8" width="12.33203125" customWidth="1"/>
    <col min="9" max="9" width="30.1640625" customWidth="1"/>
    <col min="10" max="10" width="42.1640625" customWidth="1"/>
    <col min="11" max="11" width="38.33203125" customWidth="1"/>
    <col min="13" max="15" width="11" hidden="1" customWidth="1" outlineLevel="1"/>
    <col min="16" max="16" width="16.33203125" hidden="1" customWidth="1" outlineLevel="1"/>
    <col min="17" max="19" width="14.6640625" hidden="1" customWidth="1" outlineLevel="1"/>
    <col min="20" max="20" width="18.6640625" hidden="1" customWidth="1" outlineLevel="1"/>
    <col min="21" max="21" width="19.1640625" hidden="1" customWidth="1" outlineLevel="1"/>
    <col min="22" max="24" width="11" hidden="1" customWidth="1" outlineLevel="1"/>
    <col min="25" max="25" width="10.5" customWidth="1" collapsed="1"/>
    <col min="26" max="26" width="14.33203125" customWidth="1"/>
    <col min="27" max="27" width="49.5" customWidth="1"/>
    <col min="28" max="28" width="27" customWidth="1"/>
    <col min="31" max="31" width="16.1640625" customWidth="1"/>
    <col min="32" max="32" width="30.6640625" customWidth="1"/>
    <col min="43" max="43" width="11" customWidth="1"/>
    <col min="49" max="49" width="19.6640625" customWidth="1"/>
    <col min="50" max="50" width="20.33203125" customWidth="1"/>
    <col min="51" max="51" width="17.33203125" customWidth="1"/>
    <col min="52" max="52" width="18.1640625" customWidth="1"/>
    <col min="53" max="53" width="17.6640625" customWidth="1"/>
    <col min="54" max="54" width="18.33203125" customWidth="1"/>
    <col min="55" max="55" width="17" customWidth="1"/>
    <col min="56" max="56" width="19.33203125" customWidth="1"/>
    <col min="57" max="57" width="17.33203125" customWidth="1"/>
    <col min="58" max="58" width="23.5" customWidth="1"/>
    <col min="59" max="59" width="20.5" customWidth="1"/>
    <col min="60" max="60" width="18.6640625" customWidth="1"/>
    <col min="61" max="62" width="17.6640625" customWidth="1"/>
    <col min="63" max="63" width="18.5" customWidth="1"/>
    <col min="66" max="66" width="23.1640625" customWidth="1"/>
  </cols>
  <sheetData>
    <row r="1" spans="2:66" ht="70" customHeight="1" x14ac:dyDescent="0.2">
      <c r="B1" s="167" t="s">
        <v>1274</v>
      </c>
      <c r="C1" s="167"/>
      <c r="D1" s="167"/>
      <c r="E1" s="167"/>
      <c r="F1" s="167"/>
      <c r="G1" s="167"/>
      <c r="H1" s="167"/>
    </row>
    <row r="2" spans="2:66" ht="70" customHeight="1" x14ac:dyDescent="0.2">
      <c r="B2" s="168" t="s">
        <v>1275</v>
      </c>
      <c r="C2" s="168"/>
      <c r="D2" s="168"/>
      <c r="E2" s="168"/>
      <c r="F2" s="168"/>
      <c r="G2" s="168"/>
      <c r="H2" s="168"/>
    </row>
    <row r="3" spans="2:66" ht="59.25" customHeight="1" x14ac:dyDescent="0.2"/>
    <row r="4" spans="2:66" ht="70" customHeight="1" x14ac:dyDescent="0.2">
      <c r="B4" s="11" t="s">
        <v>417</v>
      </c>
      <c r="C4" s="12" t="s">
        <v>418</v>
      </c>
      <c r="D4" s="12" t="s">
        <v>419</v>
      </c>
      <c r="E4" s="12" t="s">
        <v>6</v>
      </c>
      <c r="F4" s="13" t="s">
        <v>420</v>
      </c>
      <c r="G4" s="13" t="s">
        <v>421</v>
      </c>
      <c r="H4" s="12" t="s">
        <v>422</v>
      </c>
      <c r="I4" s="13" t="s">
        <v>1267</v>
      </c>
      <c r="J4" s="13" t="s">
        <v>1268</v>
      </c>
      <c r="K4" s="13" t="s">
        <v>31</v>
      </c>
      <c r="P4" s="56" t="s">
        <v>417</v>
      </c>
      <c r="Q4" s="56" t="s">
        <v>1277</v>
      </c>
      <c r="R4" s="56" t="s">
        <v>1278</v>
      </c>
      <c r="S4" s="56" t="s">
        <v>1279</v>
      </c>
      <c r="T4" s="56" t="s">
        <v>1280</v>
      </c>
      <c r="U4" s="56" t="s">
        <v>1281</v>
      </c>
      <c r="Z4" s="56" t="s">
        <v>1487</v>
      </c>
      <c r="AA4" s="56" t="s">
        <v>6</v>
      </c>
      <c r="AB4" s="56" t="s">
        <v>1276</v>
      </c>
      <c r="AE4" s="60" t="s">
        <v>1283</v>
      </c>
      <c r="AF4" s="60" t="s">
        <v>1282</v>
      </c>
    </row>
    <row r="5" spans="2:66" ht="70" customHeight="1" x14ac:dyDescent="0.2">
      <c r="B5" s="88">
        <v>1</v>
      </c>
      <c r="C5" s="87"/>
      <c r="D5" s="87"/>
      <c r="E5" s="88" t="s">
        <v>428</v>
      </c>
      <c r="F5" s="87"/>
      <c r="G5" s="87"/>
      <c r="H5" s="87"/>
      <c r="I5" s="86"/>
      <c r="J5" s="86"/>
      <c r="K5" s="86"/>
      <c r="P5" s="28">
        <v>1</v>
      </c>
      <c r="Q5" s="62">
        <f>COUNTIF(CIS.1.Partial,"x")</f>
        <v>0</v>
      </c>
      <c r="R5" s="62">
        <f>COUNTIF(CIS.1.Full,"x")</f>
        <v>0</v>
      </c>
      <c r="S5" s="62">
        <f>COUNTA(CIS.1.Partial)+COUNTBLANK(CIS.1.Partial)</f>
        <v>5</v>
      </c>
      <c r="T5" s="63">
        <f>CIS.1.Partial.Count/CIS.1.TotalCount</f>
        <v>0</v>
      </c>
      <c r="U5" s="63">
        <f>CIS.1.Full.Count/CIS.1.TotalCount</f>
        <v>0</v>
      </c>
      <c r="Z5" s="85">
        <v>1</v>
      </c>
      <c r="AA5" s="84" t="s">
        <v>428</v>
      </c>
      <c r="AB5" s="57" t="str">
        <f>IF(OR(T5 &gt; 0, T5 = 1, AND(U5 &gt; 0, U5 &lt; 1)),"Partially Implemented", IF(U5 = 1, "Fully Implemented","Not Implemented"))</f>
        <v>Not Implemented</v>
      </c>
      <c r="AE5" s="62" t="s">
        <v>420</v>
      </c>
      <c r="AF5" s="55" t="str">
        <f>IF(OR(COUNTIF(I6:I7, "x") + COUNTIF(I12:I14, "x") + COUNTIF(I20:I25, "x") + COUNTIF(I35:I41, "x") + COUNTIF(I48:I51, "x") + COUNTIF(I55:I59, "x") + COUNTIF(I64:I67, "x") + COUNTIF(I72:I74, "x") + COUNTIF(I85:I86, "x") + COUNTIF(I93:I95, "x") + COUNTIF(I101:I104,"x") + COUNTIF(I107,"x") + COUNTIF(I128:I135, "x") + COUNTIF(I138, "x") + COUNTIF(I161:I163, "x") &gt; 0, AND(COUNTIF(J6:J7, "x") + COUNTIF(J12:J14, "x") + COUNTIF(J20:J25, "x") + COUNTIF(J35:J41, "x") + COUNTIF(J48:J51, "x") + COUNTIF(J55:J59, "x") + COUNTIF(J64:J67, "x") + COUNTIF(J72:J74, "x") + COUNTIF(J85:J86, "x") + COUNTIF(J93:J95, "x") + COUNTIF(J101:J104,"x") + COUNTIF(J107,"x") + COUNTIF(J128:J135, "x") + COUNTIF(J138, "x") + COUNTIF(J161:J163, "x") &gt; 0, COUNTIF(J6:J7, "x") + COUNTIF(J12:J14, "x") + COUNTIF(J20:J25, "x") + COUNTIF(J35:J41, "x") + COUNTIF(J48:J51, "x") + COUNTIF(J55:J59, "x") + COUNTIF(J64:J67, "x") + COUNTIF(J72:J74, "x") + COUNTIF(J85:J86, "x") + COUNTIF(J93:J95, "x") + COUNTIF(J101:J104,"x") + COUNTIF(J107,"x") + COUNTIF(J128:J135, "x") + COUNTIF(J138, "x") + COUNTIF(J161:J163, "x") &lt; 56)),"Partially Implemented",IF(COUNTIF(J6:J7, "x") + COUNTIF(J12:J14, "x") + COUNTIF(J20:J25, "x") + COUNTIF(J35:J41, "x") + COUNTIF(J48:J51, "x") + COUNTIF(J55:J59, "x") + COUNTIF(J64:J67, "x") + COUNTIF(J72:J74, "x") + COUNTIF(J85:J86, "x") + COUNTIF(J93:J95, "x") + COUNTIF(J101:J104,"x") + COUNTIF(J107,"x") + COUNTIF(J128:J135, "x") + COUNTIF(J138, "x") + COUNTIF(J161:J163, "x") = 56, "Fully Implemented","Not Implemented"))</f>
        <v>Not Implemented</v>
      </c>
      <c r="BN5" t="e">
        <f>I6:I7,I12:I14,I20:I25,I35:I41,I48:I51,I55:I59,I64:I67,I72:I74,I85:I86,I93:I95,I101:I104,I107,I128:I135,I138,I161:I163</f>
        <v>#VALUE!</v>
      </c>
    </row>
    <row r="6" spans="2:66" ht="70" customHeight="1" x14ac:dyDescent="0.2">
      <c r="B6" s="89">
        <v>1</v>
      </c>
      <c r="C6" s="89">
        <v>1.1000000000000001</v>
      </c>
      <c r="D6" s="90" t="s">
        <v>432</v>
      </c>
      <c r="E6" s="89" t="s">
        <v>434</v>
      </c>
      <c r="F6" s="91" t="s">
        <v>430</v>
      </c>
      <c r="G6" s="92" t="s">
        <v>430</v>
      </c>
      <c r="H6" s="93" t="s">
        <v>430</v>
      </c>
      <c r="I6" s="84"/>
      <c r="J6" s="84"/>
      <c r="K6" s="84"/>
      <c r="P6" s="29">
        <v>2</v>
      </c>
      <c r="Q6" s="62">
        <f>COUNTIF(CIS.2.Partial,"x")</f>
        <v>0</v>
      </c>
      <c r="R6" s="62">
        <f>COUNTIF(CIS.2.Full,"x")</f>
        <v>0</v>
      </c>
      <c r="S6" s="62">
        <f>COUNTA(CIS.2.Partial)+COUNTBLANK(CIS.2.Partial)</f>
        <v>7</v>
      </c>
      <c r="T6" s="63">
        <f>CIS.2.Partial.Count/CIS.2.TotalCount</f>
        <v>0</v>
      </c>
      <c r="U6" s="63">
        <f>CIS.2.Full.Count/CIS.2.TotalCount</f>
        <v>0</v>
      </c>
      <c r="Z6" s="85">
        <v>2</v>
      </c>
      <c r="AA6" s="84" t="s">
        <v>446</v>
      </c>
      <c r="AB6" s="58" t="str">
        <f t="shared" ref="AB6:AB22" si="0">IF(OR(T6 &gt; 0, T6 = 1, AND(U6 &gt; 0, U6 &lt; 1)),"Partially Implemented", IF(U6 = 1, "Fully Implemented","Not Implemented"))</f>
        <v>Not Implemented</v>
      </c>
      <c r="AE6" s="62" t="s">
        <v>421</v>
      </c>
      <c r="AF6" s="55" t="str">
        <f>IF(OR(COUNTIF(I6:I9, "x") + COUNTIF(I12:I17, "x") + COUNTIF(I20:I31, "x") + COUNTIF(I35:I45, "x") + COUNTIF(I48:I53, "x") + COUNTIF(I55:I61, "x") + COUNTIF(I64:I70, "x") + COUNTIF(I72:I82, "x") + COUNTIF(I85:I90, "x") + COUNTIF(I93:I99, "x") + COUNTIF(I101:I105, "x") + COUNTIF(I107:I113, "x") + COUNTIF(I116:I121, "x") + COUNTIF(I128:I136, "x") + COUNTIF(I138:I141, "x") + COUNTIF(I146:I156, "x") + COUNTIF(I161:I168, "x") + COUNTIF(I171:I173,"x") &gt; 0, AND(COUNTIF(J6:J9, "x") + COUNTIF(J12:J17, "x") + COUNTIF(J20:J31, "x") + COUNTIF(J35:J45, "x") + COUNTIF(J48:J53, "x") + COUNTIF(J55:J61, "x") + COUNTIF(J64:J70, "x") + COUNTIF(J72:J82, "x") + COUNTIF(J85:J90, "x") + COUNTIF(J93:J99, "x") + COUNTIF(J101:J105, "x") + COUNTIF(J107:J113, "x") + COUNTIF(J116:J121, "x") + COUNTIF(J128:J136, "x") + COUNTIF(J138:J141, "x") + COUNTIF(J146:J156, "x") + COUNTIF(J161:J168, "x") + COUNTIF(J171:J173,"x") &gt; 0, COUNTIF(J6:J9, "x") + COUNTIF(J12:J17, "x") + COUNTIF(J20:J31, "x") + COUNTIF(J35:J45, "x") + COUNTIF(J48:J53, "x") + COUNTIF(J55:J61, "x") + COUNTIF(J64:J70, "x") + COUNTIF(J72:J82, "x") + COUNTIF(J85:J90, "x") + COUNTIF(J93:J99, "x") + COUNTIF(J101:J105, "x") + COUNTIF(J107:J113, "x") + COUNTIF(J116:J121, "x") + COUNTIF(J128:J136, "x") + COUNTIF(J138:J141, "x") + COUNTIF(J146:J156, "x") + COUNTIF(J161:J168, "x") + COUNTIF(J171:J173,"x") &lt; 130)),"Partially Implemented",IF(COUNTIF(J6:J9, "x") + COUNTIF(J12:J17, "x") + COUNTIF(J20:J31, "x") + COUNTIF(J35:J45, "x") + COUNTIF(J48:J53, "x") + COUNTIF(J55:J61, "x") + COUNTIF(J64:J70, "x") + COUNTIF(J72:J82, "x") + COUNTIF(J85:J90, "x") + COUNTIF(J93:J99, "x") + COUNTIF(J101:J105, "x") + COUNTIF(J107:J113, "x") + COUNTIF(J116:J121, "x") + COUNTIF(J128:J136, "x") + COUNTIF(J138:J141, "x") + COUNTIF(J146:J156, "x") + COUNTIF(J161:J168, "x") + COUNTIF(J171:J173,"x") = 130, "Fully Implemented","Not Implemented"))</f>
        <v>Not Implemented</v>
      </c>
    </row>
    <row r="7" spans="2:66" ht="70" customHeight="1" x14ac:dyDescent="0.2">
      <c r="B7" s="89">
        <v>1</v>
      </c>
      <c r="C7" s="89">
        <v>1.2</v>
      </c>
      <c r="D7" s="94" t="s">
        <v>439</v>
      </c>
      <c r="E7" s="89" t="s">
        <v>435</v>
      </c>
      <c r="F7" s="91" t="s">
        <v>430</v>
      </c>
      <c r="G7" s="92" t="s">
        <v>430</v>
      </c>
      <c r="H7" s="93" t="s">
        <v>430</v>
      </c>
      <c r="I7" s="84"/>
      <c r="J7" s="84"/>
      <c r="K7" s="84"/>
      <c r="P7" s="29">
        <v>3</v>
      </c>
      <c r="Q7" s="62">
        <f>COUNTIF(CIS.3.Partial,"x")</f>
        <v>0</v>
      </c>
      <c r="R7" s="62">
        <f>COUNTIF(CIS.3.Full,"x")</f>
        <v>0</v>
      </c>
      <c r="S7" s="62">
        <f>COUNTA(CIS.3.Partial)+COUNTBLANK(CIS.3.Partial)</f>
        <v>14</v>
      </c>
      <c r="T7" s="63">
        <f>CIS.3.Partial.Count/CIS.3.TotalCount</f>
        <v>0</v>
      </c>
      <c r="U7" s="63">
        <f>CIS.3.Full.Count/CIS.3.TotalCount</f>
        <v>0</v>
      </c>
      <c r="Z7" s="85">
        <v>3</v>
      </c>
      <c r="AA7" s="84" t="s">
        <v>463</v>
      </c>
      <c r="AB7" s="58" t="str">
        <f t="shared" si="0"/>
        <v>Not Implemented</v>
      </c>
      <c r="AE7" s="62" t="s">
        <v>422</v>
      </c>
      <c r="AF7" s="62" t="str">
        <f>IF(OR(COUNTIF(T5:T22,"&gt;0") &gt; 0, AND(COUNTIF(U5:U22,"&gt;0") &gt; 0, COUNTIF(U5:U22,"&gt;0") &lt; 18)),"Partially Implemented",IF(COUNTIF(U5:U22,"=1") = 18, "Fully Implemented","Not Implemented"))</f>
        <v>Not Implemented</v>
      </c>
    </row>
    <row r="8" spans="2:66" ht="70" customHeight="1" x14ac:dyDescent="0.2">
      <c r="B8" s="89">
        <v>1</v>
      </c>
      <c r="C8" s="89">
        <v>1.3</v>
      </c>
      <c r="D8" s="92" t="s">
        <v>440</v>
      </c>
      <c r="E8" s="89" t="s">
        <v>436</v>
      </c>
      <c r="F8" s="95"/>
      <c r="G8" s="92" t="s">
        <v>430</v>
      </c>
      <c r="H8" s="93" t="s">
        <v>430</v>
      </c>
      <c r="I8" s="84"/>
      <c r="J8" s="84"/>
      <c r="K8" s="84"/>
      <c r="P8" s="29">
        <v>4</v>
      </c>
      <c r="Q8" s="62">
        <f>COUNTIF(CIS.4.Partial,"x")</f>
        <v>0</v>
      </c>
      <c r="R8" s="62">
        <f>COUNTIF(CIS.4.Full,"x")</f>
        <v>0</v>
      </c>
      <c r="S8" s="62">
        <f>COUNTA(CIS.4.Partial)+COUNTBLANK(CIS.4.Partial)</f>
        <v>12</v>
      </c>
      <c r="T8" s="63">
        <f>CIS.4.Partial.Count/CIS.4.TotalCount</f>
        <v>0</v>
      </c>
      <c r="U8" s="63">
        <f>CIS.4.Full.Count/CIS.4.TotalCount</f>
        <v>0</v>
      </c>
      <c r="Z8" s="85">
        <v>4</v>
      </c>
      <c r="AA8" s="84" t="s">
        <v>495</v>
      </c>
      <c r="AB8" s="58" t="str">
        <f t="shared" si="0"/>
        <v>Not Implemented</v>
      </c>
      <c r="AE8" s="62" t="s">
        <v>1486</v>
      </c>
      <c r="AF8" s="62" t="str">
        <f>IF(OR(COUNTIF(AF5:AF7,"Partially Implemented") &gt; 0, AND(COUNTIF(AF5:AF7,"Fully Implemented") &gt; 0, COUNTIF(AF5:AF7,"Fully Implemented") &lt; 3)),"Partially Implemented",IF(COUNTIF(AF5:AF7,"=1") = 3, "Fully Implemented","Not Implemented"))</f>
        <v>Not Implemented</v>
      </c>
    </row>
    <row r="9" spans="2:66" ht="70" customHeight="1" x14ac:dyDescent="0.2">
      <c r="B9" s="89">
        <v>1</v>
      </c>
      <c r="C9" s="89">
        <v>1.4</v>
      </c>
      <c r="D9" s="90" t="s">
        <v>432</v>
      </c>
      <c r="E9" s="89" t="s">
        <v>437</v>
      </c>
      <c r="F9" s="95"/>
      <c r="G9" s="92" t="s">
        <v>430</v>
      </c>
      <c r="H9" s="93" t="s">
        <v>430</v>
      </c>
      <c r="I9" s="84"/>
      <c r="J9" s="84"/>
      <c r="K9" s="84"/>
      <c r="P9" s="29">
        <v>5</v>
      </c>
      <c r="Q9" s="62">
        <f>COUNTIF(CIS.5.Partial,"x")</f>
        <v>0</v>
      </c>
      <c r="R9" s="62">
        <f>COUNTIF(CIS.5.Full,"x")</f>
        <v>0</v>
      </c>
      <c r="S9" s="62">
        <f>COUNTA(CIS.5.Partial)+COUNTBLANK(CIS.5.Partial)</f>
        <v>6</v>
      </c>
      <c r="T9" s="63">
        <f>CIS.5.Partial.Count/CIS.5.TotalCount</f>
        <v>0</v>
      </c>
      <c r="U9" s="63">
        <f>CIS.5.Full.Count/CIS.5.TotalCount</f>
        <v>0</v>
      </c>
      <c r="Z9" s="85">
        <v>5</v>
      </c>
      <c r="AA9" s="84" t="s">
        <v>522</v>
      </c>
      <c r="AB9" s="58" t="str">
        <f t="shared" si="0"/>
        <v>Not Implemented</v>
      </c>
    </row>
    <row r="10" spans="2:66" ht="70" customHeight="1" x14ac:dyDescent="0.2">
      <c r="B10" s="89">
        <v>1</v>
      </c>
      <c r="C10" s="89">
        <v>1.5</v>
      </c>
      <c r="D10" s="92" t="s">
        <v>440</v>
      </c>
      <c r="E10" s="89" t="s">
        <v>438</v>
      </c>
      <c r="F10" s="95"/>
      <c r="G10" s="92"/>
      <c r="H10" s="93" t="s">
        <v>430</v>
      </c>
      <c r="I10" s="84"/>
      <c r="J10" s="84"/>
      <c r="K10" s="84"/>
      <c r="P10" s="29">
        <v>6</v>
      </c>
      <c r="Q10" s="62">
        <f>COUNTIF(CIS.6.Partial,"x")</f>
        <v>0</v>
      </c>
      <c r="R10" s="62">
        <f>COUNTIF(CIS.6.Full,"x")</f>
        <v>0</v>
      </c>
      <c r="S10" s="62">
        <f>COUNTA(CIS.6.Partial)+COUNTBLANK(CIS.6.Partial)</f>
        <v>8</v>
      </c>
      <c r="T10" s="63">
        <f>CIS.6.Partial.Count/CIS.6.TotalCount</f>
        <v>0</v>
      </c>
      <c r="U10" s="63">
        <f>CIS.6.Full.Count/CIS.6.TotalCount</f>
        <v>0</v>
      </c>
      <c r="Z10" s="85">
        <v>6</v>
      </c>
      <c r="AA10" s="84" t="s">
        <v>536</v>
      </c>
      <c r="AB10" s="58" t="str">
        <f t="shared" si="0"/>
        <v>Not Implemented</v>
      </c>
    </row>
    <row r="11" spans="2:66" ht="70" customHeight="1" x14ac:dyDescent="0.2">
      <c r="B11" s="88">
        <v>2</v>
      </c>
      <c r="C11" s="88"/>
      <c r="D11" s="88"/>
      <c r="E11" s="88" t="s">
        <v>446</v>
      </c>
      <c r="F11" s="88"/>
      <c r="G11" s="88"/>
      <c r="H11" s="88"/>
      <c r="I11" s="106"/>
      <c r="J11" s="106"/>
      <c r="K11" s="106"/>
      <c r="P11" s="28">
        <v>7</v>
      </c>
      <c r="Q11" s="62">
        <f>COUNTIF(CIS.7.Partial,"x")</f>
        <v>0</v>
      </c>
      <c r="R11" s="62">
        <f>COUNTIF(CIS.7.Full,"x")</f>
        <v>0</v>
      </c>
      <c r="S11" s="62">
        <f>COUNTA(CIS.7.Partial)+COUNTBLANK(CIS.7.Partial)</f>
        <v>7</v>
      </c>
      <c r="T11" s="63">
        <f>CIS.7.Partial.Count/CIS.7.TotalCount</f>
        <v>0</v>
      </c>
      <c r="U11" s="63">
        <f>CIS.7.Full.Count/CIS.7.TotalCount</f>
        <v>0</v>
      </c>
      <c r="Z11" s="85">
        <v>7</v>
      </c>
      <c r="AA11" s="84" t="s">
        <v>554</v>
      </c>
      <c r="AB11" s="58" t="str">
        <f t="shared" si="0"/>
        <v>Not Implemented</v>
      </c>
    </row>
    <row r="12" spans="2:66" ht="70" customHeight="1" x14ac:dyDescent="0.2">
      <c r="B12" s="89">
        <v>2</v>
      </c>
      <c r="C12" s="89">
        <v>2.1</v>
      </c>
      <c r="D12" s="90" t="s">
        <v>432</v>
      </c>
      <c r="E12" s="89" t="s">
        <v>449</v>
      </c>
      <c r="F12" s="91" t="s">
        <v>430</v>
      </c>
      <c r="G12" s="92" t="s">
        <v>430</v>
      </c>
      <c r="H12" s="93" t="s">
        <v>430</v>
      </c>
      <c r="I12" s="84"/>
      <c r="J12" s="84"/>
      <c r="K12" s="84"/>
      <c r="P12" s="28">
        <v>8</v>
      </c>
      <c r="Q12" s="62">
        <f>COUNTIF(CIS.8.Partial,"x")</f>
        <v>0</v>
      </c>
      <c r="R12" s="62">
        <f>COUNTIF(CIS.8.Full,"x")</f>
        <v>0</v>
      </c>
      <c r="S12" s="62">
        <f>COUNTA(CIS.8.Partial)+COUNTBLANK(CIS.8.Partial)</f>
        <v>12</v>
      </c>
      <c r="T12" s="63">
        <f>CIS.8.Partial.Count/CIS.8.TotalCount</f>
        <v>0</v>
      </c>
      <c r="U12" s="63">
        <f>CIS.8.Full.Count/CIS.8.TotalCount</f>
        <v>0</v>
      </c>
      <c r="Z12" s="85">
        <v>8</v>
      </c>
      <c r="AA12" s="84" t="s">
        <v>570</v>
      </c>
      <c r="AB12" s="58" t="str">
        <f t="shared" si="0"/>
        <v>Not Implemented</v>
      </c>
    </row>
    <row r="13" spans="2:66" ht="70" customHeight="1" x14ac:dyDescent="0.2">
      <c r="B13" s="89">
        <v>2</v>
      </c>
      <c r="C13" s="89">
        <v>2.2000000000000002</v>
      </c>
      <c r="D13" s="90" t="s">
        <v>432</v>
      </c>
      <c r="E13" s="89" t="s">
        <v>450</v>
      </c>
      <c r="F13" s="91" t="s">
        <v>430</v>
      </c>
      <c r="G13" s="92" t="s">
        <v>430</v>
      </c>
      <c r="H13" s="93" t="s">
        <v>430</v>
      </c>
      <c r="I13" s="84"/>
      <c r="J13" s="84"/>
      <c r="K13" s="84"/>
      <c r="P13" s="28">
        <v>9</v>
      </c>
      <c r="Q13" s="62">
        <f>COUNTIF(CIS.9.Partial,"x")</f>
        <v>0</v>
      </c>
      <c r="R13" s="62">
        <f>COUNTIF(CIS.9.Full,"x")</f>
        <v>0</v>
      </c>
      <c r="S13" s="62">
        <f>COUNTA(CIS.9.Partial)+COUNTBLANK(CIS.9.Partial)</f>
        <v>7</v>
      </c>
      <c r="T13" s="63">
        <f>CIS.9.Partial.Count/CIS.9.TotalCount</f>
        <v>0</v>
      </c>
      <c r="U13" s="63">
        <f>CIS.9.Full.Count/CIS.9.TotalCount</f>
        <v>0</v>
      </c>
      <c r="Z13" s="85">
        <v>9</v>
      </c>
      <c r="AA13" s="84" t="s">
        <v>596</v>
      </c>
      <c r="AB13" s="58" t="str">
        <f t="shared" si="0"/>
        <v>Not Implemented</v>
      </c>
    </row>
    <row r="14" spans="2:66" ht="70" customHeight="1" x14ac:dyDescent="0.2">
      <c r="B14" s="89">
        <v>2</v>
      </c>
      <c r="C14" s="89">
        <v>2.2999999999999998</v>
      </c>
      <c r="D14" s="94" t="s">
        <v>439</v>
      </c>
      <c r="E14" s="89" t="s">
        <v>451</v>
      </c>
      <c r="F14" s="91" t="s">
        <v>430</v>
      </c>
      <c r="G14" s="92" t="s">
        <v>430</v>
      </c>
      <c r="H14" s="93" t="s">
        <v>430</v>
      </c>
      <c r="I14" s="84"/>
      <c r="J14" s="84"/>
      <c r="K14" s="84"/>
      <c r="P14" s="28">
        <v>10</v>
      </c>
      <c r="Q14" s="62">
        <f>COUNTIF(CIS.10.Partial,"x")</f>
        <v>0</v>
      </c>
      <c r="R14" s="62">
        <f>COUNTIF(CIS.10.Full,"x")</f>
        <v>0</v>
      </c>
      <c r="S14" s="62">
        <f>COUNTA(CIS.10.Partial)+COUNTBLANK(CIS.10.Partial)</f>
        <v>7</v>
      </c>
      <c r="T14" s="63">
        <f>CIS.10.Partial.Count/CIS.10.TotalCount</f>
        <v>0</v>
      </c>
      <c r="U14" s="63">
        <f>CIS.10.Full.Count/CIS.10.TotalCount</f>
        <v>0</v>
      </c>
      <c r="Z14" s="85">
        <v>10</v>
      </c>
      <c r="AA14" s="84" t="s">
        <v>613</v>
      </c>
      <c r="AB14" s="58" t="str">
        <f t="shared" si="0"/>
        <v>Not Implemented</v>
      </c>
    </row>
    <row r="15" spans="2:66" ht="70" customHeight="1" x14ac:dyDescent="0.2">
      <c r="B15" s="89">
        <v>2</v>
      </c>
      <c r="C15" s="89">
        <v>2.4</v>
      </c>
      <c r="D15" s="92" t="s">
        <v>440</v>
      </c>
      <c r="E15" s="89" t="s">
        <v>452</v>
      </c>
      <c r="F15" s="89"/>
      <c r="G15" s="92" t="s">
        <v>430</v>
      </c>
      <c r="H15" s="93" t="s">
        <v>430</v>
      </c>
      <c r="I15" s="84"/>
      <c r="J15" s="84"/>
      <c r="K15" s="84"/>
      <c r="P15" s="28">
        <v>11</v>
      </c>
      <c r="Q15" s="62">
        <f>COUNTIF(CIS.11.Partial,"x")</f>
        <v>0</v>
      </c>
      <c r="R15" s="62">
        <f>COUNTIF(CIS.11.Full,"x")</f>
        <v>0</v>
      </c>
      <c r="S15" s="62">
        <f>COUNTA(CIS.11.Partial)+COUNTBLANK(CIS.11.Partial)</f>
        <v>5</v>
      </c>
      <c r="T15" s="63">
        <f>CIS.11.Partial.Count/CIS.11.TotalCount</f>
        <v>0</v>
      </c>
      <c r="U15" s="63">
        <f>CIS.11.Full.Count/CIS.11.TotalCount</f>
        <v>0</v>
      </c>
      <c r="Z15" s="85">
        <v>11</v>
      </c>
      <c r="AA15" s="84" t="s">
        <v>614</v>
      </c>
      <c r="AB15" s="58" t="str">
        <f t="shared" si="0"/>
        <v>Not Implemented</v>
      </c>
    </row>
    <row r="16" spans="2:66" ht="70" customHeight="1" x14ac:dyDescent="0.2">
      <c r="B16" s="89">
        <v>2</v>
      </c>
      <c r="C16" s="89">
        <v>2.5</v>
      </c>
      <c r="D16" s="96" t="s">
        <v>433</v>
      </c>
      <c r="E16" s="89" t="s">
        <v>453</v>
      </c>
      <c r="F16" s="89"/>
      <c r="G16" s="92" t="s">
        <v>430</v>
      </c>
      <c r="H16" s="93" t="s">
        <v>430</v>
      </c>
      <c r="I16" s="84"/>
      <c r="J16" s="84"/>
      <c r="K16" s="84"/>
      <c r="P16" s="28">
        <v>12</v>
      </c>
      <c r="Q16" s="62">
        <f>COUNTIF(CIS.12.Partial,"x")</f>
        <v>0</v>
      </c>
      <c r="R16" s="62">
        <f>COUNTIF(CIS.12.Full,"x")</f>
        <v>0</v>
      </c>
      <c r="S16" s="62">
        <f>COUNTA(CIS.12.Partial)+COUNTBLANK(CIS.12.Partial)</f>
        <v>8</v>
      </c>
      <c r="T16" s="63">
        <f>CIS.12.Partial.Count/CIS.12.TotalCount</f>
        <v>0</v>
      </c>
      <c r="U16" s="63">
        <f>CIS.12.Full.Count/CIS.12.TotalCount</f>
        <v>0</v>
      </c>
      <c r="Z16" s="85">
        <v>12</v>
      </c>
      <c r="AA16" s="84" t="s">
        <v>630</v>
      </c>
      <c r="AB16" s="58" t="str">
        <f t="shared" si="0"/>
        <v>Not Implemented</v>
      </c>
    </row>
    <row r="17" spans="2:28" ht="70" customHeight="1" x14ac:dyDescent="0.2">
      <c r="B17" s="89">
        <v>2</v>
      </c>
      <c r="C17" s="89">
        <v>2.6</v>
      </c>
      <c r="D17" s="96" t="s">
        <v>433</v>
      </c>
      <c r="E17" s="89" t="s">
        <v>454</v>
      </c>
      <c r="F17" s="89"/>
      <c r="G17" s="92" t="s">
        <v>430</v>
      </c>
      <c r="H17" s="93" t="s">
        <v>430</v>
      </c>
      <c r="I17" s="84"/>
      <c r="J17" s="84"/>
      <c r="K17" s="84"/>
      <c r="P17" s="28">
        <v>13</v>
      </c>
      <c r="Q17" s="62">
        <f>COUNTIF(CIS.13.Partial,"x")</f>
        <v>0</v>
      </c>
      <c r="R17" s="62">
        <f>COUNTIF(CIS.13.Full,"x")</f>
        <v>0</v>
      </c>
      <c r="S17" s="62">
        <f>COUNTA(CIS.13.Partial)+COUNTBLANK(CIS.13.Partial)</f>
        <v>11</v>
      </c>
      <c r="T17" s="63">
        <f>CIS.13.Partial.Count/CIS.13.TotalCount</f>
        <v>0</v>
      </c>
      <c r="U17" s="63">
        <f>CIS.13.Full.Count/CIS.13.TotalCount</f>
        <v>0</v>
      </c>
      <c r="Z17" s="85">
        <v>13</v>
      </c>
      <c r="AA17" s="84" t="s">
        <v>643</v>
      </c>
      <c r="AB17" s="58" t="str">
        <f t="shared" si="0"/>
        <v>Not Implemented</v>
      </c>
    </row>
    <row r="18" spans="2:28" ht="70" customHeight="1" x14ac:dyDescent="0.2">
      <c r="B18" s="89">
        <v>2</v>
      </c>
      <c r="C18" s="89">
        <v>2.7</v>
      </c>
      <c r="D18" s="96" t="s">
        <v>433</v>
      </c>
      <c r="E18" s="89" t="s">
        <v>455</v>
      </c>
      <c r="F18" s="89"/>
      <c r="G18" s="89"/>
      <c r="H18" s="93" t="s">
        <v>430</v>
      </c>
      <c r="I18" s="84"/>
      <c r="J18" s="84"/>
      <c r="K18" s="84"/>
      <c r="P18" s="28">
        <v>14</v>
      </c>
      <c r="Q18" s="62">
        <f>COUNTIF(CIS.14.Partial,"x")</f>
        <v>0</v>
      </c>
      <c r="R18" s="62">
        <f>COUNTIF(CIS.14.Full,"x")</f>
        <v>0</v>
      </c>
      <c r="S18" s="62">
        <f>COUNTA(CIS.14.Partial)+COUNTBLANK(CIS.14.Partial)</f>
        <v>9</v>
      </c>
      <c r="T18" s="63">
        <f>CIS.14.Partial.Count/CIS.14.TotalCount</f>
        <v>0</v>
      </c>
      <c r="U18" s="63">
        <f>CIS.14.Full.Count/CIS.14.TotalCount</f>
        <v>0</v>
      </c>
      <c r="Z18" s="85">
        <v>14</v>
      </c>
      <c r="AA18" s="84" t="s">
        <v>661</v>
      </c>
      <c r="AB18" s="58" t="str">
        <f t="shared" si="0"/>
        <v>Not Implemented</v>
      </c>
    </row>
    <row r="19" spans="2:28" ht="70" customHeight="1" x14ac:dyDescent="0.2">
      <c r="B19" s="88">
        <v>3</v>
      </c>
      <c r="C19" s="87"/>
      <c r="D19" s="87"/>
      <c r="E19" s="88" t="s">
        <v>463</v>
      </c>
      <c r="F19" s="87"/>
      <c r="G19" s="87"/>
      <c r="H19" s="87"/>
      <c r="I19" s="106"/>
      <c r="J19" s="106"/>
      <c r="K19" s="106"/>
      <c r="P19" s="28">
        <v>15</v>
      </c>
      <c r="Q19" s="62">
        <f>COUNTIF(CIS.15.Partial,"x")</f>
        <v>0</v>
      </c>
      <c r="R19" s="62">
        <f>COUNTIF(CIS.15.Full,"x")</f>
        <v>0</v>
      </c>
      <c r="S19" s="62">
        <f>COUNTA(CIS.15.Partial)+COUNTBLANK(CIS.15.Partial)</f>
        <v>7</v>
      </c>
      <c r="T19" s="63">
        <f>CIS.15.Partial.Count/CIS.15.TotalCount</f>
        <v>0</v>
      </c>
      <c r="U19" s="63">
        <f>CIS.15.Full.Count/CIS.15.TotalCount</f>
        <v>0</v>
      </c>
      <c r="Z19" s="85">
        <v>15</v>
      </c>
      <c r="AA19" s="84" t="s">
        <v>685</v>
      </c>
      <c r="AB19" s="58" t="str">
        <f t="shared" si="0"/>
        <v>Not Implemented</v>
      </c>
    </row>
    <row r="20" spans="2:28" ht="70" customHeight="1" x14ac:dyDescent="0.2">
      <c r="B20" s="57">
        <v>3</v>
      </c>
      <c r="C20" s="57">
        <v>3.1</v>
      </c>
      <c r="D20" s="90" t="s">
        <v>432</v>
      </c>
      <c r="E20" s="57" t="s">
        <v>467</v>
      </c>
      <c r="F20" s="97" t="s">
        <v>430</v>
      </c>
      <c r="G20" s="98" t="s">
        <v>430</v>
      </c>
      <c r="H20" s="99" t="s">
        <v>430</v>
      </c>
      <c r="I20" s="84"/>
      <c r="J20" s="84"/>
      <c r="K20" s="84"/>
      <c r="P20" s="28">
        <v>16</v>
      </c>
      <c r="Q20" s="62">
        <f>COUNTIF(CIS.16.Partial,"x")</f>
        <v>0</v>
      </c>
      <c r="R20" s="62">
        <f>COUNTIF(CIS.16.Full,"x")</f>
        <v>0</v>
      </c>
      <c r="S20" s="62">
        <f>COUNTA(CIS.16.Partial)+COUNTBLANK(CIS.16.Partial)</f>
        <v>14</v>
      </c>
      <c r="T20" s="63">
        <f>CIS.16.Partial.Count/CIS.16.TotalCount</f>
        <v>0</v>
      </c>
      <c r="U20" s="63">
        <f>CIS.16.Full.Count/CIS.16.TotalCount</f>
        <v>0</v>
      </c>
      <c r="Z20" s="85">
        <v>16</v>
      </c>
      <c r="AA20" s="84" t="s">
        <v>706</v>
      </c>
      <c r="AB20" s="58" t="str">
        <f t="shared" si="0"/>
        <v>Not Implemented</v>
      </c>
    </row>
    <row r="21" spans="2:28" ht="70" customHeight="1" x14ac:dyDescent="0.2">
      <c r="B21" s="57">
        <v>3</v>
      </c>
      <c r="C21" s="57">
        <v>3.2</v>
      </c>
      <c r="D21" s="90" t="s">
        <v>432</v>
      </c>
      <c r="E21" s="57" t="s">
        <v>468</v>
      </c>
      <c r="F21" s="97" t="s">
        <v>430</v>
      </c>
      <c r="G21" s="98" t="s">
        <v>430</v>
      </c>
      <c r="H21" s="99" t="s">
        <v>430</v>
      </c>
      <c r="I21" s="84"/>
      <c r="J21" s="84"/>
      <c r="K21" s="84"/>
      <c r="P21" s="28">
        <v>17</v>
      </c>
      <c r="Q21" s="62">
        <f>COUNTIF(CIS.17.Partial,"x")</f>
        <v>0</v>
      </c>
      <c r="R21" s="62">
        <f>COUNTIF(CIS.17.Full,"x")</f>
        <v>0</v>
      </c>
      <c r="S21" s="62">
        <f>COUNTA(CIS.17.Partial)+COUNTBLANK(CIS.17.Partial)</f>
        <v>9</v>
      </c>
      <c r="T21" s="63">
        <f>CIS.17.Partial.Count/CIS.17.TotalCount</f>
        <v>0</v>
      </c>
      <c r="U21" s="63">
        <f>CIS.17.Full.Count/CIS.17.TotalCount</f>
        <v>0</v>
      </c>
      <c r="Z21" s="85">
        <v>17</v>
      </c>
      <c r="AA21" s="84" t="s">
        <v>722</v>
      </c>
      <c r="AB21" s="58" t="str">
        <f t="shared" si="0"/>
        <v>Not Implemented</v>
      </c>
    </row>
    <row r="22" spans="2:28" ht="70" customHeight="1" x14ac:dyDescent="0.2">
      <c r="B22" s="57">
        <v>3</v>
      </c>
      <c r="C22" s="57">
        <v>3.3</v>
      </c>
      <c r="D22" s="96" t="s">
        <v>433</v>
      </c>
      <c r="E22" s="57" t="s">
        <v>469</v>
      </c>
      <c r="F22" s="97" t="s">
        <v>430</v>
      </c>
      <c r="G22" s="98" t="s">
        <v>430</v>
      </c>
      <c r="H22" s="99" t="s">
        <v>430</v>
      </c>
      <c r="I22" s="84"/>
      <c r="J22" s="84"/>
      <c r="K22" s="84"/>
      <c r="P22" s="28">
        <v>18</v>
      </c>
      <c r="Q22" s="62">
        <f>COUNTIF(CIS.18.Partial,"x")</f>
        <v>0</v>
      </c>
      <c r="R22" s="62">
        <f>COUNTIF(CIS.18.Full,"x")</f>
        <v>0</v>
      </c>
      <c r="S22" s="62">
        <f>COUNTA(CIS.18.Partial)+COUNTBLANK(CIS.18.Partial)</f>
        <v>5</v>
      </c>
      <c r="T22" s="63">
        <f>CIS.18.Partial.Count/CIS.18.TotalCount</f>
        <v>0</v>
      </c>
      <c r="U22" s="63">
        <f>CIS.18.Full.Count/CIS.18.TotalCount</f>
        <v>0</v>
      </c>
      <c r="Z22" s="85">
        <v>18</v>
      </c>
      <c r="AA22" s="84" t="s">
        <v>752</v>
      </c>
      <c r="AB22" s="58" t="str">
        <f t="shared" si="0"/>
        <v>Not Implemented</v>
      </c>
    </row>
    <row r="23" spans="2:28" ht="70" customHeight="1" x14ac:dyDescent="0.2">
      <c r="B23" s="57">
        <v>3</v>
      </c>
      <c r="C23" s="57">
        <v>3.4</v>
      </c>
      <c r="D23" s="96" t="s">
        <v>433</v>
      </c>
      <c r="E23" s="57" t="s">
        <v>470</v>
      </c>
      <c r="F23" s="97" t="s">
        <v>430</v>
      </c>
      <c r="G23" s="98" t="s">
        <v>430</v>
      </c>
      <c r="H23" s="99" t="s">
        <v>430</v>
      </c>
      <c r="I23" s="84"/>
      <c r="J23" s="84"/>
      <c r="K23" s="84"/>
    </row>
    <row r="24" spans="2:28" ht="70" customHeight="1" x14ac:dyDescent="0.2">
      <c r="B24" s="57">
        <v>3</v>
      </c>
      <c r="C24" s="57">
        <v>3.5</v>
      </c>
      <c r="D24" s="96" t="s">
        <v>433</v>
      </c>
      <c r="E24" s="57" t="s">
        <v>471</v>
      </c>
      <c r="F24" s="97" t="s">
        <v>430</v>
      </c>
      <c r="G24" s="98" t="s">
        <v>430</v>
      </c>
      <c r="H24" s="99" t="s">
        <v>430</v>
      </c>
      <c r="I24" s="84"/>
      <c r="J24" s="84"/>
      <c r="K24" s="84"/>
    </row>
    <row r="25" spans="2:28" ht="70" customHeight="1" x14ac:dyDescent="0.2">
      <c r="B25" s="57">
        <v>3</v>
      </c>
      <c r="C25" s="57">
        <v>3.6</v>
      </c>
      <c r="D25" s="96" t="s">
        <v>433</v>
      </c>
      <c r="E25" s="57" t="s">
        <v>472</v>
      </c>
      <c r="F25" s="97" t="s">
        <v>430</v>
      </c>
      <c r="G25" s="98" t="s">
        <v>430</v>
      </c>
      <c r="H25" s="99" t="s">
        <v>430</v>
      </c>
      <c r="I25" s="84"/>
      <c r="J25" s="84"/>
      <c r="K25" s="84"/>
    </row>
    <row r="26" spans="2:28" ht="70" customHeight="1" x14ac:dyDescent="0.2">
      <c r="B26" s="57">
        <v>3</v>
      </c>
      <c r="C26" s="57">
        <v>3.7</v>
      </c>
      <c r="D26" s="90" t="s">
        <v>432</v>
      </c>
      <c r="E26" s="57" t="s">
        <v>473</v>
      </c>
      <c r="F26" s="57"/>
      <c r="G26" s="98" t="s">
        <v>430</v>
      </c>
      <c r="H26" s="99" t="s">
        <v>430</v>
      </c>
      <c r="I26" s="84"/>
      <c r="J26" s="84"/>
      <c r="K26" s="84"/>
    </row>
    <row r="27" spans="2:28" ht="70" customHeight="1" x14ac:dyDescent="0.2">
      <c r="B27" s="57">
        <v>3</v>
      </c>
      <c r="C27" s="57">
        <v>3.8</v>
      </c>
      <c r="D27" s="90" t="s">
        <v>432</v>
      </c>
      <c r="E27" s="57" t="s">
        <v>474</v>
      </c>
      <c r="F27" s="57"/>
      <c r="G27" s="98" t="s">
        <v>430</v>
      </c>
      <c r="H27" s="99" t="s">
        <v>430</v>
      </c>
      <c r="I27" s="84"/>
      <c r="J27" s="84"/>
      <c r="K27" s="84"/>
    </row>
    <row r="28" spans="2:28" ht="70" customHeight="1" x14ac:dyDescent="0.2">
      <c r="B28" s="57">
        <v>3</v>
      </c>
      <c r="C28" s="57">
        <v>3.9</v>
      </c>
      <c r="D28" s="96" t="s">
        <v>433</v>
      </c>
      <c r="E28" s="57" t="s">
        <v>475</v>
      </c>
      <c r="F28" s="57"/>
      <c r="G28" s="98" t="s">
        <v>430</v>
      </c>
      <c r="H28" s="99" t="s">
        <v>430</v>
      </c>
      <c r="I28" s="84"/>
      <c r="J28" s="84"/>
      <c r="K28" s="84"/>
    </row>
    <row r="29" spans="2:28" ht="70" customHeight="1" x14ac:dyDescent="0.2">
      <c r="B29" s="57">
        <v>3</v>
      </c>
      <c r="C29" s="100">
        <v>3.1</v>
      </c>
      <c r="D29" s="96" t="s">
        <v>433</v>
      </c>
      <c r="E29" s="57" t="s">
        <v>476</v>
      </c>
      <c r="F29" s="57"/>
      <c r="G29" s="98" t="s">
        <v>430</v>
      </c>
      <c r="H29" s="99" t="s">
        <v>430</v>
      </c>
      <c r="I29" s="84"/>
      <c r="J29" s="84"/>
      <c r="K29" s="84"/>
    </row>
    <row r="30" spans="2:28" ht="70" customHeight="1" x14ac:dyDescent="0.2">
      <c r="B30" s="57">
        <v>3</v>
      </c>
      <c r="C30" s="57">
        <v>3.11</v>
      </c>
      <c r="D30" s="96" t="s">
        <v>433</v>
      </c>
      <c r="E30" s="57" t="s">
        <v>477</v>
      </c>
      <c r="F30" s="57"/>
      <c r="G30" s="98" t="s">
        <v>430</v>
      </c>
      <c r="H30" s="99" t="s">
        <v>430</v>
      </c>
      <c r="I30" s="84"/>
      <c r="J30" s="84"/>
      <c r="K30" s="84"/>
    </row>
    <row r="31" spans="2:28" ht="70" customHeight="1" x14ac:dyDescent="0.2">
      <c r="B31" s="57">
        <v>3</v>
      </c>
      <c r="C31" s="57">
        <v>3.12</v>
      </c>
      <c r="D31" s="96" t="s">
        <v>433</v>
      </c>
      <c r="E31" s="57" t="s">
        <v>478</v>
      </c>
      <c r="F31" s="57"/>
      <c r="G31" s="98" t="s">
        <v>430</v>
      </c>
      <c r="H31" s="99" t="s">
        <v>430</v>
      </c>
      <c r="I31" s="84"/>
      <c r="J31" s="84"/>
      <c r="K31" s="84"/>
    </row>
    <row r="32" spans="2:28" ht="70" customHeight="1" x14ac:dyDescent="0.2">
      <c r="B32" s="57">
        <v>3</v>
      </c>
      <c r="C32" s="57">
        <v>3.13</v>
      </c>
      <c r="D32" s="96" t="s">
        <v>433</v>
      </c>
      <c r="E32" s="57" t="s">
        <v>479</v>
      </c>
      <c r="F32" s="57"/>
      <c r="G32" s="57"/>
      <c r="H32" s="99" t="s">
        <v>430</v>
      </c>
      <c r="I32" s="84"/>
      <c r="J32" s="84"/>
      <c r="K32" s="84"/>
    </row>
    <row r="33" spans="2:11" ht="70" customHeight="1" x14ac:dyDescent="0.2">
      <c r="B33" s="57">
        <v>3</v>
      </c>
      <c r="C33" s="57">
        <v>3.14</v>
      </c>
      <c r="D33" s="98" t="s">
        <v>440</v>
      </c>
      <c r="E33" s="57" t="s">
        <v>480</v>
      </c>
      <c r="F33" s="57"/>
      <c r="G33" s="57"/>
      <c r="H33" s="99" t="s">
        <v>430</v>
      </c>
      <c r="I33" s="84"/>
      <c r="J33" s="84"/>
      <c r="K33" s="84"/>
    </row>
    <row r="34" spans="2:11" ht="70" customHeight="1" x14ac:dyDescent="0.2">
      <c r="B34" s="88">
        <v>4</v>
      </c>
      <c r="C34" s="87"/>
      <c r="D34" s="87"/>
      <c r="E34" s="88" t="s">
        <v>495</v>
      </c>
      <c r="F34" s="87"/>
      <c r="G34" s="87"/>
      <c r="H34" s="59"/>
      <c r="I34" s="106"/>
      <c r="J34" s="106"/>
      <c r="K34" s="106"/>
    </row>
    <row r="35" spans="2:11" ht="70" customHeight="1" x14ac:dyDescent="0.2">
      <c r="B35" s="57">
        <v>4</v>
      </c>
      <c r="C35" s="57">
        <v>4.0999999999999996</v>
      </c>
      <c r="D35" s="96" t="s">
        <v>433</v>
      </c>
      <c r="E35" s="57" t="s">
        <v>498</v>
      </c>
      <c r="F35" s="97" t="s">
        <v>430</v>
      </c>
      <c r="G35" s="98" t="s">
        <v>430</v>
      </c>
      <c r="H35" s="99" t="s">
        <v>430</v>
      </c>
      <c r="I35" s="84"/>
      <c r="J35" s="84"/>
      <c r="K35" s="84"/>
    </row>
    <row r="36" spans="2:11" ht="70" customHeight="1" x14ac:dyDescent="0.2">
      <c r="B36" s="57">
        <v>4</v>
      </c>
      <c r="C36" s="57">
        <v>4.2</v>
      </c>
      <c r="D36" s="96" t="s">
        <v>433</v>
      </c>
      <c r="E36" s="57" t="s">
        <v>499</v>
      </c>
      <c r="F36" s="97" t="s">
        <v>430</v>
      </c>
      <c r="G36" s="98" t="s">
        <v>430</v>
      </c>
      <c r="H36" s="99" t="s">
        <v>430</v>
      </c>
      <c r="I36" s="84"/>
      <c r="J36" s="84"/>
      <c r="K36" s="84"/>
    </row>
    <row r="37" spans="2:11" ht="70" customHeight="1" x14ac:dyDescent="0.2">
      <c r="B37" s="57">
        <v>4</v>
      </c>
      <c r="C37" s="57">
        <v>4.3</v>
      </c>
      <c r="D37" s="96" t="s">
        <v>433</v>
      </c>
      <c r="E37" s="57" t="s">
        <v>500</v>
      </c>
      <c r="F37" s="97" t="s">
        <v>430</v>
      </c>
      <c r="G37" s="98" t="s">
        <v>430</v>
      </c>
      <c r="H37" s="99" t="s">
        <v>430</v>
      </c>
      <c r="I37" s="84"/>
      <c r="J37" s="84"/>
      <c r="K37" s="84"/>
    </row>
    <row r="38" spans="2:11" ht="70" customHeight="1" x14ac:dyDescent="0.2">
      <c r="B38" s="57">
        <v>4</v>
      </c>
      <c r="C38" s="57">
        <v>4.4000000000000004</v>
      </c>
      <c r="D38" s="96" t="s">
        <v>433</v>
      </c>
      <c r="E38" s="57" t="s">
        <v>501</v>
      </c>
      <c r="F38" s="97" t="s">
        <v>430</v>
      </c>
      <c r="G38" s="98" t="s">
        <v>430</v>
      </c>
      <c r="H38" s="99" t="s">
        <v>430</v>
      </c>
      <c r="I38" s="84"/>
      <c r="J38" s="84"/>
      <c r="K38" s="84"/>
    </row>
    <row r="39" spans="2:11" ht="70" customHeight="1" x14ac:dyDescent="0.2">
      <c r="B39" s="57">
        <v>4</v>
      </c>
      <c r="C39" s="57">
        <v>4.5</v>
      </c>
      <c r="D39" s="96" t="s">
        <v>433</v>
      </c>
      <c r="E39" s="57" t="s">
        <v>502</v>
      </c>
      <c r="F39" s="97" t="s">
        <v>430</v>
      </c>
      <c r="G39" s="98" t="s">
        <v>430</v>
      </c>
      <c r="H39" s="99" t="s">
        <v>430</v>
      </c>
      <c r="I39" s="84"/>
      <c r="J39" s="84"/>
      <c r="K39" s="84"/>
    </row>
    <row r="40" spans="2:11" ht="70" customHeight="1" x14ac:dyDescent="0.2">
      <c r="B40" s="57">
        <v>4</v>
      </c>
      <c r="C40" s="57">
        <v>4.5999999999999996</v>
      </c>
      <c r="D40" s="96" t="s">
        <v>433</v>
      </c>
      <c r="E40" s="57" t="s">
        <v>503</v>
      </c>
      <c r="F40" s="97" t="s">
        <v>430</v>
      </c>
      <c r="G40" s="98" t="s">
        <v>430</v>
      </c>
      <c r="H40" s="99" t="s">
        <v>430</v>
      </c>
      <c r="I40" s="84"/>
      <c r="J40" s="84"/>
      <c r="K40" s="84"/>
    </row>
    <row r="41" spans="2:11" ht="70" customHeight="1" x14ac:dyDescent="0.2">
      <c r="B41" s="57">
        <v>4</v>
      </c>
      <c r="C41" s="57">
        <v>4.7</v>
      </c>
      <c r="D41" s="96" t="s">
        <v>433</v>
      </c>
      <c r="E41" s="57" t="s">
        <v>504</v>
      </c>
      <c r="F41" s="97" t="s">
        <v>430</v>
      </c>
      <c r="G41" s="98" t="s">
        <v>430</v>
      </c>
      <c r="H41" s="99" t="s">
        <v>430</v>
      </c>
      <c r="I41" s="84"/>
      <c r="J41" s="84"/>
      <c r="K41" s="84"/>
    </row>
    <row r="42" spans="2:11" ht="70" customHeight="1" x14ac:dyDescent="0.2">
      <c r="B42" s="57">
        <v>4</v>
      </c>
      <c r="C42" s="57">
        <v>4.8</v>
      </c>
      <c r="D42" s="96" t="s">
        <v>433</v>
      </c>
      <c r="E42" s="57" t="s">
        <v>505</v>
      </c>
      <c r="F42" s="57"/>
      <c r="G42" s="98" t="s">
        <v>430</v>
      </c>
      <c r="H42" s="99" t="s">
        <v>430</v>
      </c>
      <c r="I42" s="84"/>
      <c r="J42" s="84"/>
      <c r="K42" s="84"/>
    </row>
    <row r="43" spans="2:11" ht="70" customHeight="1" x14ac:dyDescent="0.2">
      <c r="B43" s="57">
        <v>4</v>
      </c>
      <c r="C43" s="57">
        <v>4.9000000000000004</v>
      </c>
      <c r="D43" s="96" t="s">
        <v>433</v>
      </c>
      <c r="E43" s="57" t="s">
        <v>506</v>
      </c>
      <c r="F43" s="57"/>
      <c r="G43" s="98" t="s">
        <v>430</v>
      </c>
      <c r="H43" s="99" t="s">
        <v>430</v>
      </c>
      <c r="I43" s="84"/>
      <c r="J43" s="84"/>
      <c r="K43" s="84"/>
    </row>
    <row r="44" spans="2:11" ht="70" customHeight="1" x14ac:dyDescent="0.2">
      <c r="B44" s="57">
        <v>4</v>
      </c>
      <c r="C44" s="100">
        <v>4.0999999999999996</v>
      </c>
      <c r="D44" s="94" t="s">
        <v>439</v>
      </c>
      <c r="E44" s="57" t="s">
        <v>507</v>
      </c>
      <c r="F44" s="57"/>
      <c r="G44" s="98" t="s">
        <v>430</v>
      </c>
      <c r="H44" s="99" t="s">
        <v>430</v>
      </c>
      <c r="I44" s="84"/>
      <c r="J44" s="84"/>
      <c r="K44" s="84"/>
    </row>
    <row r="45" spans="2:11" ht="70" customHeight="1" x14ac:dyDescent="0.2">
      <c r="B45" s="57">
        <v>4</v>
      </c>
      <c r="C45" s="57">
        <v>4.1100000000000003</v>
      </c>
      <c r="D45" s="96" t="s">
        <v>433</v>
      </c>
      <c r="E45" s="57" t="s">
        <v>508</v>
      </c>
      <c r="F45" s="57"/>
      <c r="G45" s="98" t="s">
        <v>430</v>
      </c>
      <c r="H45" s="99" t="s">
        <v>430</v>
      </c>
      <c r="I45" s="84"/>
      <c r="J45" s="84"/>
      <c r="K45" s="84"/>
    </row>
    <row r="46" spans="2:11" ht="70" customHeight="1" x14ac:dyDescent="0.2">
      <c r="B46" s="57">
        <v>4</v>
      </c>
      <c r="C46" s="57">
        <v>4.12</v>
      </c>
      <c r="D46" s="96" t="s">
        <v>433</v>
      </c>
      <c r="E46" s="57" t="s">
        <v>509</v>
      </c>
      <c r="F46" s="57"/>
      <c r="G46" s="57"/>
      <c r="H46" s="99" t="s">
        <v>430</v>
      </c>
      <c r="I46" s="84"/>
      <c r="J46" s="84"/>
      <c r="K46" s="84"/>
    </row>
    <row r="47" spans="2:11" ht="70" customHeight="1" x14ac:dyDescent="0.2">
      <c r="B47" s="88">
        <v>5</v>
      </c>
      <c r="C47" s="88"/>
      <c r="D47" s="88"/>
      <c r="E47" s="88" t="s">
        <v>522</v>
      </c>
      <c r="F47" s="88"/>
      <c r="G47" s="88"/>
      <c r="H47" s="105"/>
      <c r="I47" s="106"/>
      <c r="J47" s="106"/>
      <c r="K47" s="106"/>
    </row>
    <row r="48" spans="2:11" ht="70" customHeight="1" x14ac:dyDescent="0.2">
      <c r="B48" s="57">
        <v>5</v>
      </c>
      <c r="C48" s="57">
        <v>5.0999999999999996</v>
      </c>
      <c r="D48" s="90" t="s">
        <v>432</v>
      </c>
      <c r="E48" s="57" t="s">
        <v>524</v>
      </c>
      <c r="F48" s="97" t="s">
        <v>430</v>
      </c>
      <c r="G48" s="98" t="s">
        <v>430</v>
      </c>
      <c r="H48" s="99" t="s">
        <v>430</v>
      </c>
      <c r="I48" s="84"/>
      <c r="J48" s="84"/>
      <c r="K48" s="84"/>
    </row>
    <row r="49" spans="2:11" ht="70" customHeight="1" x14ac:dyDescent="0.2">
      <c r="B49" s="57">
        <v>5</v>
      </c>
      <c r="C49" s="57">
        <v>5.2</v>
      </c>
      <c r="D49" s="96" t="s">
        <v>433</v>
      </c>
      <c r="E49" s="57" t="s">
        <v>525</v>
      </c>
      <c r="F49" s="97" t="s">
        <v>430</v>
      </c>
      <c r="G49" s="98" t="s">
        <v>430</v>
      </c>
      <c r="H49" s="99" t="s">
        <v>430</v>
      </c>
      <c r="I49" s="84"/>
      <c r="J49" s="84"/>
      <c r="K49" s="84"/>
    </row>
    <row r="50" spans="2:11" ht="70" customHeight="1" x14ac:dyDescent="0.2">
      <c r="B50" s="57">
        <v>5</v>
      </c>
      <c r="C50" s="57">
        <v>5.3</v>
      </c>
      <c r="D50" s="94" t="s">
        <v>439</v>
      </c>
      <c r="E50" s="57" t="s">
        <v>526</v>
      </c>
      <c r="F50" s="97" t="s">
        <v>430</v>
      </c>
      <c r="G50" s="98" t="s">
        <v>430</v>
      </c>
      <c r="H50" s="99" t="s">
        <v>430</v>
      </c>
      <c r="I50" s="84"/>
      <c r="J50" s="84"/>
      <c r="K50" s="84"/>
    </row>
    <row r="51" spans="2:11" ht="70" customHeight="1" x14ac:dyDescent="0.2">
      <c r="B51" s="57">
        <v>5</v>
      </c>
      <c r="C51" s="57">
        <v>5.4</v>
      </c>
      <c r="D51" s="96" t="s">
        <v>433</v>
      </c>
      <c r="E51" s="57" t="s">
        <v>527</v>
      </c>
      <c r="F51" s="97" t="s">
        <v>430</v>
      </c>
      <c r="G51" s="98" t="s">
        <v>430</v>
      </c>
      <c r="H51" s="99" t="s">
        <v>430</v>
      </c>
      <c r="I51" s="84"/>
      <c r="J51" s="84"/>
      <c r="K51" s="84"/>
    </row>
    <row r="52" spans="2:11" ht="70" customHeight="1" x14ac:dyDescent="0.2">
      <c r="B52" s="57">
        <v>5</v>
      </c>
      <c r="C52" s="57">
        <v>5.5</v>
      </c>
      <c r="D52" s="90" t="s">
        <v>432</v>
      </c>
      <c r="E52" s="57" t="s">
        <v>528</v>
      </c>
      <c r="F52" s="57"/>
      <c r="G52" s="98" t="s">
        <v>430</v>
      </c>
      <c r="H52" s="99" t="s">
        <v>430</v>
      </c>
      <c r="I52" s="84"/>
      <c r="J52" s="84"/>
      <c r="K52" s="84"/>
    </row>
    <row r="53" spans="2:11" ht="70" customHeight="1" x14ac:dyDescent="0.2">
      <c r="B53" s="57">
        <v>5</v>
      </c>
      <c r="C53" s="57">
        <v>5.6</v>
      </c>
      <c r="D53" s="96" t="s">
        <v>433</v>
      </c>
      <c r="E53" s="57" t="s">
        <v>529</v>
      </c>
      <c r="F53" s="57"/>
      <c r="G53" s="98" t="s">
        <v>430</v>
      </c>
      <c r="H53" s="99" t="s">
        <v>430</v>
      </c>
      <c r="I53" s="84"/>
      <c r="J53" s="84"/>
      <c r="K53" s="84"/>
    </row>
    <row r="54" spans="2:11" ht="70" customHeight="1" x14ac:dyDescent="0.2">
      <c r="B54" s="88">
        <v>6</v>
      </c>
      <c r="C54" s="88"/>
      <c r="D54" s="88"/>
      <c r="E54" s="88" t="s">
        <v>536</v>
      </c>
      <c r="F54" s="88"/>
      <c r="G54" s="88"/>
      <c r="H54" s="105"/>
      <c r="I54" s="106"/>
      <c r="J54" s="106"/>
      <c r="K54" s="106"/>
    </row>
    <row r="55" spans="2:11" ht="70" customHeight="1" x14ac:dyDescent="0.2">
      <c r="B55" s="57">
        <v>6</v>
      </c>
      <c r="C55" s="57">
        <v>6.1</v>
      </c>
      <c r="D55" s="96" t="s">
        <v>433</v>
      </c>
      <c r="E55" s="57" t="s">
        <v>538</v>
      </c>
      <c r="F55" s="97" t="s">
        <v>430</v>
      </c>
      <c r="G55" s="98" t="s">
        <v>430</v>
      </c>
      <c r="H55" s="99" t="s">
        <v>430</v>
      </c>
      <c r="I55" s="84"/>
      <c r="J55" s="84"/>
      <c r="K55" s="84"/>
    </row>
    <row r="56" spans="2:11" ht="70" customHeight="1" x14ac:dyDescent="0.2">
      <c r="B56" s="57">
        <v>6</v>
      </c>
      <c r="C56" s="57">
        <v>6.2</v>
      </c>
      <c r="D56" s="96" t="s">
        <v>433</v>
      </c>
      <c r="E56" s="57" t="s">
        <v>539</v>
      </c>
      <c r="F56" s="97" t="s">
        <v>430</v>
      </c>
      <c r="G56" s="98" t="s">
        <v>430</v>
      </c>
      <c r="H56" s="99" t="s">
        <v>430</v>
      </c>
      <c r="I56" s="84"/>
      <c r="J56" s="84"/>
      <c r="K56" s="84"/>
    </row>
    <row r="57" spans="2:11" ht="70" customHeight="1" x14ac:dyDescent="0.2">
      <c r="B57" s="57">
        <v>6</v>
      </c>
      <c r="C57" s="57">
        <v>6.3</v>
      </c>
      <c r="D57" s="96" t="s">
        <v>433</v>
      </c>
      <c r="E57" s="57" t="s">
        <v>540</v>
      </c>
      <c r="F57" s="97" t="s">
        <v>430</v>
      </c>
      <c r="G57" s="98" t="s">
        <v>430</v>
      </c>
      <c r="H57" s="99" t="s">
        <v>430</v>
      </c>
      <c r="I57" s="84"/>
      <c r="J57" s="84"/>
      <c r="K57" s="84"/>
    </row>
    <row r="58" spans="2:11" ht="70" customHeight="1" x14ac:dyDescent="0.2">
      <c r="B58" s="57">
        <v>6</v>
      </c>
      <c r="C58" s="57">
        <v>6.4</v>
      </c>
      <c r="D58" s="96" t="s">
        <v>433</v>
      </c>
      <c r="E58" s="57" t="s">
        <v>541</v>
      </c>
      <c r="F58" s="97" t="s">
        <v>430</v>
      </c>
      <c r="G58" s="98" t="s">
        <v>430</v>
      </c>
      <c r="H58" s="99" t="s">
        <v>430</v>
      </c>
      <c r="I58" s="84"/>
      <c r="J58" s="84"/>
      <c r="K58" s="84"/>
    </row>
    <row r="59" spans="2:11" ht="70" customHeight="1" x14ac:dyDescent="0.2">
      <c r="B59" s="57">
        <v>6</v>
      </c>
      <c r="C59" s="57">
        <v>6.5</v>
      </c>
      <c r="D59" s="96" t="s">
        <v>433</v>
      </c>
      <c r="E59" s="57" t="s">
        <v>542</v>
      </c>
      <c r="F59" s="97" t="s">
        <v>430</v>
      </c>
      <c r="G59" s="98" t="s">
        <v>430</v>
      </c>
      <c r="H59" s="99" t="s">
        <v>430</v>
      </c>
      <c r="I59" s="84"/>
      <c r="J59" s="84"/>
      <c r="K59" s="84"/>
    </row>
    <row r="60" spans="2:11" ht="70" customHeight="1" x14ac:dyDescent="0.2">
      <c r="B60" s="57">
        <v>6</v>
      </c>
      <c r="C60" s="57">
        <v>6.6</v>
      </c>
      <c r="D60" s="90" t="s">
        <v>432</v>
      </c>
      <c r="E60" s="57" t="s">
        <v>543</v>
      </c>
      <c r="F60" s="57"/>
      <c r="G60" s="98" t="s">
        <v>430</v>
      </c>
      <c r="H60" s="99" t="s">
        <v>430</v>
      </c>
      <c r="I60" s="84"/>
      <c r="J60" s="84"/>
      <c r="K60" s="84"/>
    </row>
    <row r="61" spans="2:11" ht="70" customHeight="1" x14ac:dyDescent="0.2">
      <c r="B61" s="57">
        <v>6</v>
      </c>
      <c r="C61" s="57">
        <v>6.7</v>
      </c>
      <c r="D61" s="96" t="s">
        <v>433</v>
      </c>
      <c r="E61" s="57" t="s">
        <v>544</v>
      </c>
      <c r="F61" s="57"/>
      <c r="G61" s="98" t="s">
        <v>430</v>
      </c>
      <c r="H61" s="99" t="s">
        <v>430</v>
      </c>
      <c r="I61" s="84"/>
      <c r="J61" s="84"/>
      <c r="K61" s="84"/>
    </row>
    <row r="62" spans="2:11" ht="70" customHeight="1" x14ac:dyDescent="0.2">
      <c r="B62" s="57">
        <v>6</v>
      </c>
      <c r="C62" s="57">
        <v>6.8</v>
      </c>
      <c r="D62" s="96" t="s">
        <v>433</v>
      </c>
      <c r="E62" s="57" t="s">
        <v>545</v>
      </c>
      <c r="F62" s="57"/>
      <c r="G62" s="57"/>
      <c r="H62" s="99" t="s">
        <v>430</v>
      </c>
      <c r="I62" s="84"/>
      <c r="J62" s="84"/>
      <c r="K62" s="84"/>
    </row>
    <row r="63" spans="2:11" ht="70" customHeight="1" x14ac:dyDescent="0.2">
      <c r="B63" s="88">
        <v>7</v>
      </c>
      <c r="C63" s="88"/>
      <c r="D63" s="88"/>
      <c r="E63" s="88" t="s">
        <v>554</v>
      </c>
      <c r="F63" s="88"/>
      <c r="G63" s="88"/>
      <c r="H63" s="105"/>
      <c r="I63" s="106"/>
      <c r="J63" s="106"/>
      <c r="K63" s="106"/>
    </row>
    <row r="64" spans="2:11" ht="70" customHeight="1" x14ac:dyDescent="0.2">
      <c r="B64" s="57">
        <v>7</v>
      </c>
      <c r="C64" s="57">
        <v>7.1</v>
      </c>
      <c r="D64" s="96" t="s">
        <v>433</v>
      </c>
      <c r="E64" s="57" t="s">
        <v>556</v>
      </c>
      <c r="F64" s="97" t="s">
        <v>430</v>
      </c>
      <c r="G64" s="98" t="s">
        <v>430</v>
      </c>
      <c r="H64" s="99" t="s">
        <v>430</v>
      </c>
      <c r="I64" s="84"/>
      <c r="J64" s="84"/>
      <c r="K64" s="84"/>
    </row>
    <row r="65" spans="2:11" ht="70" customHeight="1" x14ac:dyDescent="0.2">
      <c r="B65" s="57">
        <v>7</v>
      </c>
      <c r="C65" s="57">
        <v>7.2</v>
      </c>
      <c r="D65" s="94" t="s">
        <v>439</v>
      </c>
      <c r="E65" s="57" t="s">
        <v>557</v>
      </c>
      <c r="F65" s="97" t="s">
        <v>430</v>
      </c>
      <c r="G65" s="98" t="s">
        <v>430</v>
      </c>
      <c r="H65" s="99" t="s">
        <v>430</v>
      </c>
      <c r="I65" s="84"/>
      <c r="J65" s="84"/>
      <c r="K65" s="84"/>
    </row>
    <row r="66" spans="2:11" ht="70" customHeight="1" x14ac:dyDescent="0.2">
      <c r="B66" s="57">
        <v>7</v>
      </c>
      <c r="C66" s="57">
        <v>7.3</v>
      </c>
      <c r="D66" s="96" t="s">
        <v>433</v>
      </c>
      <c r="E66" s="57" t="s">
        <v>558</v>
      </c>
      <c r="F66" s="97" t="s">
        <v>430</v>
      </c>
      <c r="G66" s="98" t="s">
        <v>430</v>
      </c>
      <c r="H66" s="99" t="s">
        <v>430</v>
      </c>
      <c r="I66" s="84"/>
      <c r="J66" s="84"/>
      <c r="K66" s="84"/>
    </row>
    <row r="67" spans="2:11" ht="70" customHeight="1" x14ac:dyDescent="0.2">
      <c r="B67" s="57">
        <v>7</v>
      </c>
      <c r="C67" s="57">
        <v>7.4</v>
      </c>
      <c r="D67" s="96" t="s">
        <v>433</v>
      </c>
      <c r="E67" s="57" t="s">
        <v>559</v>
      </c>
      <c r="F67" s="97" t="s">
        <v>430</v>
      </c>
      <c r="G67" s="98" t="s">
        <v>430</v>
      </c>
      <c r="H67" s="99" t="s">
        <v>430</v>
      </c>
      <c r="I67" s="84"/>
      <c r="J67" s="84"/>
      <c r="K67" s="84"/>
    </row>
    <row r="68" spans="2:11" ht="70" customHeight="1" x14ac:dyDescent="0.2">
      <c r="B68" s="57">
        <v>7</v>
      </c>
      <c r="C68" s="57">
        <v>7.5</v>
      </c>
      <c r="D68" s="90" t="s">
        <v>432</v>
      </c>
      <c r="E68" s="57" t="s">
        <v>560</v>
      </c>
      <c r="F68" s="57"/>
      <c r="G68" s="98" t="s">
        <v>430</v>
      </c>
      <c r="H68" s="99" t="s">
        <v>430</v>
      </c>
      <c r="I68" s="84"/>
      <c r="J68" s="84"/>
      <c r="K68" s="84"/>
    </row>
    <row r="69" spans="2:11" ht="70" customHeight="1" x14ac:dyDescent="0.2">
      <c r="B69" s="57">
        <v>7</v>
      </c>
      <c r="C69" s="57">
        <v>7.6</v>
      </c>
      <c r="D69" s="90" t="s">
        <v>432</v>
      </c>
      <c r="E69" s="57" t="s">
        <v>561</v>
      </c>
      <c r="F69" s="57"/>
      <c r="G69" s="98" t="s">
        <v>430</v>
      </c>
      <c r="H69" s="99" t="s">
        <v>430</v>
      </c>
      <c r="I69" s="84"/>
      <c r="J69" s="84"/>
      <c r="K69" s="84"/>
    </row>
    <row r="70" spans="2:11" ht="70" customHeight="1" x14ac:dyDescent="0.2">
      <c r="B70" s="57">
        <v>7</v>
      </c>
      <c r="C70" s="57">
        <v>7.7</v>
      </c>
      <c r="D70" s="94" t="s">
        <v>439</v>
      </c>
      <c r="E70" s="57" t="s">
        <v>562</v>
      </c>
      <c r="F70" s="57"/>
      <c r="G70" s="98" t="s">
        <v>430</v>
      </c>
      <c r="H70" s="99" t="s">
        <v>430</v>
      </c>
      <c r="I70" s="84"/>
      <c r="J70" s="84"/>
      <c r="K70" s="84"/>
    </row>
    <row r="71" spans="2:11" ht="70" customHeight="1" x14ac:dyDescent="0.2">
      <c r="B71" s="88">
        <v>8</v>
      </c>
      <c r="C71" s="88"/>
      <c r="D71" s="88"/>
      <c r="E71" s="88" t="s">
        <v>570</v>
      </c>
      <c r="F71" s="88"/>
      <c r="G71" s="88"/>
      <c r="H71" s="105"/>
      <c r="I71" s="106"/>
      <c r="J71" s="106"/>
      <c r="K71" s="106"/>
    </row>
    <row r="72" spans="2:11" ht="70" customHeight="1" x14ac:dyDescent="0.2">
      <c r="B72" s="57">
        <v>8</v>
      </c>
      <c r="C72" s="57">
        <v>8.1</v>
      </c>
      <c r="D72" s="96" t="s">
        <v>433</v>
      </c>
      <c r="E72" s="57" t="s">
        <v>572</v>
      </c>
      <c r="F72" s="97" t="s">
        <v>430</v>
      </c>
      <c r="G72" s="98" t="s">
        <v>430</v>
      </c>
      <c r="H72" s="99" t="s">
        <v>430</v>
      </c>
      <c r="I72" s="84"/>
      <c r="J72" s="84"/>
      <c r="K72" s="84"/>
    </row>
    <row r="73" spans="2:11" ht="70" customHeight="1" x14ac:dyDescent="0.2">
      <c r="B73" s="57">
        <v>8</v>
      </c>
      <c r="C73" s="57">
        <v>8.1999999999999993</v>
      </c>
      <c r="D73" s="98" t="s">
        <v>440</v>
      </c>
      <c r="E73" s="57" t="s">
        <v>573</v>
      </c>
      <c r="F73" s="97" t="s">
        <v>430</v>
      </c>
      <c r="G73" s="98" t="s">
        <v>430</v>
      </c>
      <c r="H73" s="99" t="s">
        <v>430</v>
      </c>
      <c r="I73" s="84"/>
      <c r="J73" s="84"/>
      <c r="K73" s="84"/>
    </row>
    <row r="74" spans="2:11" ht="70" customHeight="1" x14ac:dyDescent="0.2">
      <c r="B74" s="57">
        <v>8</v>
      </c>
      <c r="C74" s="57">
        <v>8.3000000000000007</v>
      </c>
      <c r="D74" s="96" t="s">
        <v>433</v>
      </c>
      <c r="E74" s="57" t="s">
        <v>574</v>
      </c>
      <c r="F74" s="97" t="s">
        <v>430</v>
      </c>
      <c r="G74" s="98" t="s">
        <v>430</v>
      </c>
      <c r="H74" s="99" t="s">
        <v>430</v>
      </c>
      <c r="I74" s="84"/>
      <c r="J74" s="84"/>
      <c r="K74" s="84"/>
    </row>
    <row r="75" spans="2:11" ht="70" customHeight="1" x14ac:dyDescent="0.2">
      <c r="B75" s="57">
        <v>8</v>
      </c>
      <c r="C75" s="57">
        <v>8.4</v>
      </c>
      <c r="D75" s="96" t="s">
        <v>433</v>
      </c>
      <c r="E75" s="57" t="s">
        <v>575</v>
      </c>
      <c r="F75" s="57"/>
      <c r="G75" s="98" t="s">
        <v>430</v>
      </c>
      <c r="H75" s="99" t="s">
        <v>430</v>
      </c>
      <c r="I75" s="84"/>
      <c r="J75" s="84"/>
      <c r="K75" s="84"/>
    </row>
    <row r="76" spans="2:11" ht="70" customHeight="1" x14ac:dyDescent="0.2">
      <c r="B76" s="57">
        <v>8</v>
      </c>
      <c r="C76" s="57">
        <v>8.5</v>
      </c>
      <c r="D76" s="98" t="s">
        <v>440</v>
      </c>
      <c r="E76" s="57" t="s">
        <v>576</v>
      </c>
      <c r="F76" s="57"/>
      <c r="G76" s="98" t="s">
        <v>430</v>
      </c>
      <c r="H76" s="99" t="s">
        <v>430</v>
      </c>
      <c r="I76" s="84"/>
      <c r="J76" s="84"/>
      <c r="K76" s="84"/>
    </row>
    <row r="77" spans="2:11" ht="70" customHeight="1" x14ac:dyDescent="0.2">
      <c r="B77" s="57">
        <v>8</v>
      </c>
      <c r="C77" s="57">
        <v>8.6</v>
      </c>
      <c r="D77" s="98" t="s">
        <v>440</v>
      </c>
      <c r="E77" s="57" t="s">
        <v>577</v>
      </c>
      <c r="F77" s="57"/>
      <c r="G77" s="98" t="s">
        <v>430</v>
      </c>
      <c r="H77" s="99" t="s">
        <v>430</v>
      </c>
      <c r="I77" s="84"/>
      <c r="J77" s="84"/>
      <c r="K77" s="84"/>
    </row>
    <row r="78" spans="2:11" ht="70" customHeight="1" x14ac:dyDescent="0.2">
      <c r="B78" s="57">
        <v>8</v>
      </c>
      <c r="C78" s="57">
        <v>8.6999999999999993</v>
      </c>
      <c r="D78" s="98" t="s">
        <v>440</v>
      </c>
      <c r="E78" s="57" t="s">
        <v>578</v>
      </c>
      <c r="F78" s="57"/>
      <c r="G78" s="98" t="s">
        <v>430</v>
      </c>
      <c r="H78" s="99" t="s">
        <v>430</v>
      </c>
      <c r="I78" s="84"/>
      <c r="J78" s="84"/>
      <c r="K78" s="84"/>
    </row>
    <row r="79" spans="2:11" ht="70" customHeight="1" x14ac:dyDescent="0.2">
      <c r="B79" s="57">
        <v>8</v>
      </c>
      <c r="C79" s="57">
        <v>8.8000000000000007</v>
      </c>
      <c r="D79" s="98" t="s">
        <v>440</v>
      </c>
      <c r="E79" s="57" t="s">
        <v>579</v>
      </c>
      <c r="F79" s="57"/>
      <c r="G79" s="98" t="s">
        <v>430</v>
      </c>
      <c r="H79" s="99" t="s">
        <v>430</v>
      </c>
      <c r="I79" s="84"/>
      <c r="J79" s="84"/>
      <c r="K79" s="84"/>
    </row>
    <row r="80" spans="2:11" ht="70" customHeight="1" x14ac:dyDescent="0.2">
      <c r="B80" s="57">
        <v>8</v>
      </c>
      <c r="C80" s="57">
        <v>8.9</v>
      </c>
      <c r="D80" s="98" t="s">
        <v>440</v>
      </c>
      <c r="E80" s="57" t="s">
        <v>580</v>
      </c>
      <c r="F80" s="57"/>
      <c r="G80" s="98" t="s">
        <v>430</v>
      </c>
      <c r="H80" s="99" t="s">
        <v>430</v>
      </c>
      <c r="I80" s="84"/>
      <c r="J80" s="84"/>
      <c r="K80" s="84"/>
    </row>
    <row r="81" spans="2:11" ht="70" customHeight="1" x14ac:dyDescent="0.2">
      <c r="B81" s="57">
        <v>8</v>
      </c>
      <c r="C81" s="100">
        <v>8.1</v>
      </c>
      <c r="D81" s="96" t="s">
        <v>433</v>
      </c>
      <c r="E81" s="57" t="s">
        <v>581</v>
      </c>
      <c r="F81" s="57"/>
      <c r="G81" s="98" t="s">
        <v>430</v>
      </c>
      <c r="H81" s="99" t="s">
        <v>430</v>
      </c>
      <c r="I81" s="84"/>
      <c r="J81" s="84"/>
      <c r="K81" s="84"/>
    </row>
    <row r="82" spans="2:11" ht="70" customHeight="1" x14ac:dyDescent="0.2">
      <c r="B82" s="57">
        <v>8</v>
      </c>
      <c r="C82" s="57">
        <v>8.11</v>
      </c>
      <c r="D82" s="98" t="s">
        <v>440</v>
      </c>
      <c r="E82" s="57" t="s">
        <v>582</v>
      </c>
      <c r="F82" s="57"/>
      <c r="G82" s="98" t="s">
        <v>430</v>
      </c>
      <c r="H82" s="99" t="s">
        <v>430</v>
      </c>
      <c r="I82" s="84"/>
      <c r="J82" s="84"/>
      <c r="K82" s="84"/>
    </row>
    <row r="83" spans="2:11" ht="70" customHeight="1" x14ac:dyDescent="0.2">
      <c r="B83" s="57">
        <v>8</v>
      </c>
      <c r="C83" s="57">
        <v>8.1199999999999992</v>
      </c>
      <c r="D83" s="98" t="s">
        <v>440</v>
      </c>
      <c r="E83" s="57" t="s">
        <v>583</v>
      </c>
      <c r="F83" s="57"/>
      <c r="G83" s="57"/>
      <c r="H83" s="99" t="s">
        <v>430</v>
      </c>
      <c r="I83" s="84"/>
      <c r="J83" s="84"/>
      <c r="K83" s="84"/>
    </row>
    <row r="84" spans="2:11" ht="70" customHeight="1" x14ac:dyDescent="0.2">
      <c r="B84" s="88">
        <v>9</v>
      </c>
      <c r="C84" s="88"/>
      <c r="D84" s="88"/>
      <c r="E84" s="88" t="s">
        <v>596</v>
      </c>
      <c r="F84" s="88"/>
      <c r="G84" s="88"/>
      <c r="H84" s="105"/>
      <c r="I84" s="106"/>
      <c r="J84" s="106"/>
      <c r="K84" s="106"/>
    </row>
    <row r="85" spans="2:11" ht="70" customHeight="1" x14ac:dyDescent="0.2">
      <c r="B85" s="57">
        <v>9</v>
      </c>
      <c r="C85" s="57">
        <v>9.1</v>
      </c>
      <c r="D85" s="96" t="s">
        <v>433</v>
      </c>
      <c r="E85" s="57" t="s">
        <v>598</v>
      </c>
      <c r="F85" s="97" t="s">
        <v>430</v>
      </c>
      <c r="G85" s="98" t="s">
        <v>430</v>
      </c>
      <c r="H85" s="99" t="s">
        <v>430</v>
      </c>
      <c r="I85" s="84"/>
      <c r="J85" s="84"/>
      <c r="K85" s="84"/>
    </row>
    <row r="86" spans="2:11" ht="70" customHeight="1" x14ac:dyDescent="0.2">
      <c r="B86" s="57">
        <v>9</v>
      </c>
      <c r="C86" s="57">
        <v>9.1999999999999993</v>
      </c>
      <c r="D86" s="96" t="s">
        <v>433</v>
      </c>
      <c r="E86" s="57" t="s">
        <v>599</v>
      </c>
      <c r="F86" s="97" t="s">
        <v>430</v>
      </c>
      <c r="G86" s="98" t="s">
        <v>430</v>
      </c>
      <c r="H86" s="99" t="s">
        <v>430</v>
      </c>
      <c r="I86" s="84"/>
      <c r="J86" s="84"/>
      <c r="K86" s="84"/>
    </row>
    <row r="87" spans="2:11" ht="70" customHeight="1" x14ac:dyDescent="0.2">
      <c r="B87" s="57">
        <v>9</v>
      </c>
      <c r="C87" s="57">
        <v>9.3000000000000007</v>
      </c>
      <c r="D87" s="96" t="s">
        <v>433</v>
      </c>
      <c r="E87" s="57" t="s">
        <v>600</v>
      </c>
      <c r="F87" s="57"/>
      <c r="G87" s="98" t="s">
        <v>430</v>
      </c>
      <c r="H87" s="99" t="s">
        <v>430</v>
      </c>
      <c r="I87" s="84"/>
      <c r="J87" s="84"/>
      <c r="K87" s="84"/>
    </row>
    <row r="88" spans="2:11" ht="70" customHeight="1" x14ac:dyDescent="0.2">
      <c r="B88" s="57">
        <v>9</v>
      </c>
      <c r="C88" s="57">
        <v>9.4</v>
      </c>
      <c r="D88" s="96" t="s">
        <v>433</v>
      </c>
      <c r="E88" s="57" t="s">
        <v>601</v>
      </c>
      <c r="F88" s="57"/>
      <c r="G88" s="98" t="s">
        <v>430</v>
      </c>
      <c r="H88" s="99" t="s">
        <v>430</v>
      </c>
      <c r="I88" s="84"/>
      <c r="J88" s="84"/>
      <c r="K88" s="84"/>
    </row>
    <row r="89" spans="2:11" ht="70" customHeight="1" x14ac:dyDescent="0.2">
      <c r="B89" s="57">
        <v>9</v>
      </c>
      <c r="C89" s="57">
        <v>9.5</v>
      </c>
      <c r="D89" s="96" t="s">
        <v>433</v>
      </c>
      <c r="E89" s="57" t="s">
        <v>602</v>
      </c>
      <c r="F89" s="57"/>
      <c r="G89" s="98" t="s">
        <v>430</v>
      </c>
      <c r="H89" s="99" t="s">
        <v>430</v>
      </c>
      <c r="I89" s="84"/>
      <c r="J89" s="84"/>
      <c r="K89" s="84"/>
    </row>
    <row r="90" spans="2:11" ht="70" customHeight="1" x14ac:dyDescent="0.2">
      <c r="B90" s="57">
        <v>9</v>
      </c>
      <c r="C90" s="57">
        <v>9.6</v>
      </c>
      <c r="D90" s="96" t="s">
        <v>433</v>
      </c>
      <c r="E90" s="57" t="s">
        <v>603</v>
      </c>
      <c r="F90" s="57"/>
      <c r="G90" s="98" t="s">
        <v>430</v>
      </c>
      <c r="H90" s="99" t="s">
        <v>430</v>
      </c>
      <c r="I90" s="84"/>
      <c r="J90" s="84"/>
      <c r="K90" s="84"/>
    </row>
    <row r="91" spans="2:11" ht="70" customHeight="1" x14ac:dyDescent="0.2">
      <c r="B91" s="57">
        <v>9</v>
      </c>
      <c r="C91" s="57">
        <v>9.6999999999999993</v>
      </c>
      <c r="D91" s="96" t="s">
        <v>433</v>
      </c>
      <c r="E91" s="57" t="s">
        <v>604</v>
      </c>
      <c r="F91" s="57"/>
      <c r="G91" s="57"/>
      <c r="H91" s="99" t="s">
        <v>430</v>
      </c>
      <c r="I91" s="84"/>
      <c r="J91" s="84"/>
      <c r="K91" s="84"/>
    </row>
    <row r="92" spans="2:11" ht="70" customHeight="1" x14ac:dyDescent="0.2">
      <c r="B92" s="88">
        <v>10</v>
      </c>
      <c r="C92" s="88"/>
      <c r="D92" s="88"/>
      <c r="E92" s="88" t="s">
        <v>613</v>
      </c>
      <c r="F92" s="88"/>
      <c r="G92" s="88"/>
      <c r="H92" s="105"/>
      <c r="I92" s="106"/>
      <c r="J92" s="106"/>
      <c r="K92" s="106"/>
    </row>
    <row r="93" spans="2:11" ht="70" customHeight="1" x14ac:dyDescent="0.2">
      <c r="B93" s="57">
        <v>10</v>
      </c>
      <c r="C93" s="57">
        <v>10.1</v>
      </c>
      <c r="D93" s="96" t="s">
        <v>433</v>
      </c>
      <c r="E93" s="57" t="s">
        <v>616</v>
      </c>
      <c r="F93" s="97" t="s">
        <v>430</v>
      </c>
      <c r="G93" s="98" t="s">
        <v>430</v>
      </c>
      <c r="H93" s="99" t="s">
        <v>430</v>
      </c>
      <c r="I93" s="84"/>
      <c r="J93" s="84"/>
      <c r="K93" s="84"/>
    </row>
    <row r="94" spans="2:11" ht="70" customHeight="1" x14ac:dyDescent="0.2">
      <c r="B94" s="57">
        <v>10</v>
      </c>
      <c r="C94" s="57">
        <v>10.199999999999999</v>
      </c>
      <c r="D94" s="96" t="s">
        <v>433</v>
      </c>
      <c r="E94" s="57" t="s">
        <v>617</v>
      </c>
      <c r="F94" s="97" t="s">
        <v>430</v>
      </c>
      <c r="G94" s="98" t="s">
        <v>430</v>
      </c>
      <c r="H94" s="99" t="s">
        <v>430</v>
      </c>
      <c r="I94" s="84"/>
      <c r="J94" s="84"/>
      <c r="K94" s="84"/>
    </row>
    <row r="95" spans="2:11" ht="70" customHeight="1" x14ac:dyDescent="0.2">
      <c r="B95" s="57">
        <v>10</v>
      </c>
      <c r="C95" s="57">
        <v>10.3</v>
      </c>
      <c r="D95" s="96" t="s">
        <v>433</v>
      </c>
      <c r="E95" s="57" t="s">
        <v>618</v>
      </c>
      <c r="F95" s="97" t="s">
        <v>430</v>
      </c>
      <c r="G95" s="98" t="s">
        <v>430</v>
      </c>
      <c r="H95" s="99" t="s">
        <v>430</v>
      </c>
      <c r="I95" s="84"/>
      <c r="J95" s="84"/>
      <c r="K95" s="84"/>
    </row>
    <row r="96" spans="2:11" ht="70" customHeight="1" x14ac:dyDescent="0.2">
      <c r="B96" s="57">
        <v>10</v>
      </c>
      <c r="C96" s="57">
        <v>10.4</v>
      </c>
      <c r="D96" s="98" t="s">
        <v>440</v>
      </c>
      <c r="E96" s="57" t="s">
        <v>619</v>
      </c>
      <c r="F96" s="57"/>
      <c r="G96" s="98" t="s">
        <v>430</v>
      </c>
      <c r="H96" s="99" t="s">
        <v>430</v>
      </c>
      <c r="I96" s="84"/>
      <c r="J96" s="84"/>
      <c r="K96" s="84"/>
    </row>
    <row r="97" spans="2:11" ht="70" customHeight="1" x14ac:dyDescent="0.2">
      <c r="B97" s="57">
        <v>10</v>
      </c>
      <c r="C97" s="57">
        <v>10.5</v>
      </c>
      <c r="D97" s="96" t="s">
        <v>433</v>
      </c>
      <c r="E97" s="57" t="s">
        <v>620</v>
      </c>
      <c r="F97" s="57"/>
      <c r="G97" s="98" t="s">
        <v>430</v>
      </c>
      <c r="H97" s="99" t="s">
        <v>430</v>
      </c>
      <c r="I97" s="84"/>
      <c r="J97" s="84"/>
      <c r="K97" s="84"/>
    </row>
    <row r="98" spans="2:11" ht="70" customHeight="1" x14ac:dyDescent="0.2">
      <c r="B98" s="57">
        <v>10</v>
      </c>
      <c r="C98" s="57">
        <v>10.6</v>
      </c>
      <c r="D98" s="96" t="s">
        <v>433</v>
      </c>
      <c r="E98" s="57" t="s">
        <v>621</v>
      </c>
      <c r="F98" s="57"/>
      <c r="G98" s="98" t="s">
        <v>430</v>
      </c>
      <c r="H98" s="99" t="s">
        <v>430</v>
      </c>
      <c r="I98" s="84"/>
      <c r="J98" s="84"/>
      <c r="K98" s="84"/>
    </row>
    <row r="99" spans="2:11" ht="70" customHeight="1" x14ac:dyDescent="0.2">
      <c r="B99" s="57">
        <v>10</v>
      </c>
      <c r="C99" s="57">
        <v>10.7</v>
      </c>
      <c r="D99" s="98" t="s">
        <v>440</v>
      </c>
      <c r="E99" s="57" t="s">
        <v>622</v>
      </c>
      <c r="F99" s="57"/>
      <c r="G99" s="98" t="s">
        <v>430</v>
      </c>
      <c r="H99" s="99" t="s">
        <v>430</v>
      </c>
      <c r="I99" s="84"/>
      <c r="J99" s="84"/>
      <c r="K99" s="84"/>
    </row>
    <row r="100" spans="2:11" ht="70" customHeight="1" x14ac:dyDescent="0.2">
      <c r="B100" s="88">
        <v>11</v>
      </c>
      <c r="C100" s="88"/>
      <c r="D100" s="88"/>
      <c r="E100" s="88" t="s">
        <v>614</v>
      </c>
      <c r="F100" s="88"/>
      <c r="G100" s="88"/>
      <c r="H100" s="105"/>
      <c r="I100" s="106"/>
      <c r="J100" s="106"/>
      <c r="K100" s="106"/>
    </row>
    <row r="101" spans="2:11" ht="70" customHeight="1" x14ac:dyDescent="0.2">
      <c r="B101" s="57">
        <v>11</v>
      </c>
      <c r="C101" s="57">
        <v>11.1</v>
      </c>
      <c r="D101" s="101" t="s">
        <v>632</v>
      </c>
      <c r="E101" s="57" t="s">
        <v>633</v>
      </c>
      <c r="F101" s="97" t="s">
        <v>430</v>
      </c>
      <c r="G101" s="98" t="s">
        <v>430</v>
      </c>
      <c r="H101" s="99" t="s">
        <v>430</v>
      </c>
      <c r="I101" s="84"/>
      <c r="J101" s="84"/>
      <c r="K101" s="84"/>
    </row>
    <row r="102" spans="2:11" ht="70" customHeight="1" x14ac:dyDescent="0.2">
      <c r="B102" s="57">
        <v>11</v>
      </c>
      <c r="C102" s="57">
        <v>11.2</v>
      </c>
      <c r="D102" s="101" t="s">
        <v>632</v>
      </c>
      <c r="E102" s="57" t="s">
        <v>634</v>
      </c>
      <c r="F102" s="97" t="s">
        <v>430</v>
      </c>
      <c r="G102" s="98" t="s">
        <v>430</v>
      </c>
      <c r="H102" s="99" t="s">
        <v>430</v>
      </c>
      <c r="I102" s="84"/>
      <c r="J102" s="84"/>
      <c r="K102" s="84"/>
    </row>
    <row r="103" spans="2:11" ht="70" customHeight="1" x14ac:dyDescent="0.2">
      <c r="B103" s="57">
        <v>11</v>
      </c>
      <c r="C103" s="57">
        <v>11.3</v>
      </c>
      <c r="D103" s="102" t="s">
        <v>433</v>
      </c>
      <c r="E103" s="57" t="s">
        <v>635</v>
      </c>
      <c r="F103" s="97" t="s">
        <v>430</v>
      </c>
      <c r="G103" s="98" t="s">
        <v>430</v>
      </c>
      <c r="H103" s="99" t="s">
        <v>430</v>
      </c>
      <c r="I103" s="84"/>
      <c r="J103" s="84"/>
      <c r="K103" s="84"/>
    </row>
    <row r="104" spans="2:11" ht="70" customHeight="1" x14ac:dyDescent="0.2">
      <c r="B104" s="57">
        <v>11</v>
      </c>
      <c r="C104" s="57">
        <v>11.4</v>
      </c>
      <c r="D104" s="101" t="s">
        <v>632</v>
      </c>
      <c r="E104" s="57" t="s">
        <v>636</v>
      </c>
      <c r="F104" s="97" t="s">
        <v>430</v>
      </c>
      <c r="G104" s="98" t="s">
        <v>430</v>
      </c>
      <c r="H104" s="99" t="s">
        <v>430</v>
      </c>
      <c r="I104" s="84"/>
      <c r="J104" s="84"/>
      <c r="K104" s="84"/>
    </row>
    <row r="105" spans="2:11" ht="70" customHeight="1" x14ac:dyDescent="0.2">
      <c r="B105" s="57">
        <v>11</v>
      </c>
      <c r="C105" s="57">
        <v>11.5</v>
      </c>
      <c r="D105" s="101" t="s">
        <v>632</v>
      </c>
      <c r="E105" s="57" t="s">
        <v>637</v>
      </c>
      <c r="F105" s="57"/>
      <c r="G105" s="98" t="s">
        <v>430</v>
      </c>
      <c r="H105" s="99" t="s">
        <v>430</v>
      </c>
      <c r="I105" s="84"/>
      <c r="J105" s="84"/>
      <c r="K105" s="84"/>
    </row>
    <row r="106" spans="2:11" ht="70" customHeight="1" x14ac:dyDescent="0.2">
      <c r="B106" s="88">
        <v>12</v>
      </c>
      <c r="C106" s="88"/>
      <c r="D106" s="88"/>
      <c r="E106" s="88" t="s">
        <v>630</v>
      </c>
      <c r="F106" s="88"/>
      <c r="G106" s="88"/>
      <c r="H106" s="105"/>
      <c r="I106" s="106"/>
      <c r="J106" s="106"/>
      <c r="K106" s="106"/>
    </row>
    <row r="107" spans="2:11" ht="70" customHeight="1" x14ac:dyDescent="0.2">
      <c r="B107" s="57">
        <v>12</v>
      </c>
      <c r="C107" s="57">
        <v>12.1</v>
      </c>
      <c r="D107" s="102" t="s">
        <v>433</v>
      </c>
      <c r="E107" s="57" t="s">
        <v>645</v>
      </c>
      <c r="F107" s="97" t="s">
        <v>430</v>
      </c>
      <c r="G107" s="98" t="s">
        <v>430</v>
      </c>
      <c r="H107" s="99" t="s">
        <v>430</v>
      </c>
      <c r="I107" s="84"/>
      <c r="J107" s="84"/>
      <c r="K107" s="84"/>
    </row>
    <row r="108" spans="2:11" ht="70" customHeight="1" x14ac:dyDescent="0.2">
      <c r="B108" s="57">
        <v>12</v>
      </c>
      <c r="C108" s="57">
        <v>12.2</v>
      </c>
      <c r="D108" s="102" t="s">
        <v>433</v>
      </c>
      <c r="E108" s="57" t="s">
        <v>646</v>
      </c>
      <c r="F108" s="57"/>
      <c r="G108" s="98" t="s">
        <v>430</v>
      </c>
      <c r="H108" s="99" t="s">
        <v>430</v>
      </c>
      <c r="I108" s="84"/>
      <c r="J108" s="84"/>
      <c r="K108" s="84"/>
    </row>
    <row r="109" spans="2:11" ht="70" customHeight="1" x14ac:dyDescent="0.2">
      <c r="B109" s="57">
        <v>12</v>
      </c>
      <c r="C109" s="57">
        <v>12.3</v>
      </c>
      <c r="D109" s="102" t="s">
        <v>433</v>
      </c>
      <c r="E109" s="57" t="s">
        <v>647</v>
      </c>
      <c r="F109" s="57"/>
      <c r="G109" s="98" t="s">
        <v>430</v>
      </c>
      <c r="H109" s="99" t="s">
        <v>430</v>
      </c>
      <c r="I109" s="84"/>
      <c r="J109" s="84"/>
      <c r="K109" s="84"/>
    </row>
    <row r="110" spans="2:11" ht="70" customHeight="1" x14ac:dyDescent="0.2">
      <c r="B110" s="57">
        <v>12</v>
      </c>
      <c r="C110" s="57">
        <v>12.4</v>
      </c>
      <c r="D110" s="90" t="s">
        <v>432</v>
      </c>
      <c r="E110" s="57" t="s">
        <v>648</v>
      </c>
      <c r="F110" s="57"/>
      <c r="G110" s="98" t="s">
        <v>430</v>
      </c>
      <c r="H110" s="99" t="s">
        <v>430</v>
      </c>
      <c r="I110" s="84"/>
      <c r="J110" s="84"/>
      <c r="K110" s="84"/>
    </row>
    <row r="111" spans="2:11" ht="70" customHeight="1" x14ac:dyDescent="0.2">
      <c r="B111" s="57">
        <v>12</v>
      </c>
      <c r="C111" s="57">
        <v>12.5</v>
      </c>
      <c r="D111" s="102" t="s">
        <v>433</v>
      </c>
      <c r="E111" s="57" t="s">
        <v>649</v>
      </c>
      <c r="F111" s="57"/>
      <c r="G111" s="98" t="s">
        <v>430</v>
      </c>
      <c r="H111" s="99" t="s">
        <v>430</v>
      </c>
      <c r="I111" s="84"/>
      <c r="J111" s="84"/>
      <c r="K111" s="84"/>
    </row>
    <row r="112" spans="2:11" ht="70" customHeight="1" x14ac:dyDescent="0.2">
      <c r="B112" s="57">
        <v>12</v>
      </c>
      <c r="C112" s="57">
        <v>12.6</v>
      </c>
      <c r="D112" s="102" t="s">
        <v>433</v>
      </c>
      <c r="E112" s="57" t="s">
        <v>650</v>
      </c>
      <c r="F112" s="57"/>
      <c r="G112" s="98" t="s">
        <v>430</v>
      </c>
      <c r="H112" s="99" t="s">
        <v>430</v>
      </c>
      <c r="I112" s="84"/>
      <c r="J112" s="84"/>
      <c r="K112" s="84"/>
    </row>
    <row r="113" spans="2:11" ht="70" customHeight="1" x14ac:dyDescent="0.2">
      <c r="B113" s="57">
        <v>12</v>
      </c>
      <c r="C113" s="57">
        <v>12.7</v>
      </c>
      <c r="D113" s="102" t="s">
        <v>433</v>
      </c>
      <c r="E113" s="57" t="s">
        <v>651</v>
      </c>
      <c r="F113" s="57"/>
      <c r="G113" s="98" t="s">
        <v>430</v>
      </c>
      <c r="H113" s="99" t="s">
        <v>430</v>
      </c>
      <c r="I113" s="84"/>
      <c r="J113" s="84"/>
      <c r="K113" s="84"/>
    </row>
    <row r="114" spans="2:11" ht="70" customHeight="1" x14ac:dyDescent="0.2">
      <c r="B114" s="57">
        <v>12</v>
      </c>
      <c r="C114" s="57">
        <v>12.8</v>
      </c>
      <c r="D114" s="102" t="s">
        <v>433</v>
      </c>
      <c r="E114" s="57" t="s">
        <v>652</v>
      </c>
      <c r="F114" s="57"/>
      <c r="G114" s="57"/>
      <c r="H114" s="99" t="s">
        <v>430</v>
      </c>
      <c r="I114" s="84"/>
      <c r="J114" s="84"/>
      <c r="K114" s="84"/>
    </row>
    <row r="115" spans="2:11" ht="70" customHeight="1" x14ac:dyDescent="0.2">
      <c r="B115" s="88">
        <v>13</v>
      </c>
      <c r="C115" s="88"/>
      <c r="D115" s="88"/>
      <c r="E115" s="88" t="s">
        <v>643</v>
      </c>
      <c r="F115" s="88"/>
      <c r="G115" s="88"/>
      <c r="H115" s="105"/>
      <c r="I115" s="106"/>
      <c r="J115" s="106"/>
      <c r="K115" s="106"/>
    </row>
    <row r="116" spans="2:11" ht="70" customHeight="1" x14ac:dyDescent="0.2">
      <c r="B116" s="57">
        <v>13</v>
      </c>
      <c r="C116" s="57">
        <v>13.1</v>
      </c>
      <c r="D116" s="98" t="s">
        <v>440</v>
      </c>
      <c r="E116" s="57" t="s">
        <v>663</v>
      </c>
      <c r="F116" s="57"/>
      <c r="G116" s="98" t="s">
        <v>430</v>
      </c>
      <c r="H116" s="99" t="s">
        <v>430</v>
      </c>
      <c r="I116" s="84"/>
      <c r="J116" s="84"/>
      <c r="K116" s="84"/>
    </row>
    <row r="117" spans="2:11" ht="70" customHeight="1" x14ac:dyDescent="0.2">
      <c r="B117" s="57">
        <v>13</v>
      </c>
      <c r="C117" s="57">
        <v>13.2</v>
      </c>
      <c r="D117" s="98" t="s">
        <v>440</v>
      </c>
      <c r="E117" s="57" t="s">
        <v>664</v>
      </c>
      <c r="F117" s="57"/>
      <c r="G117" s="98" t="s">
        <v>430</v>
      </c>
      <c r="H117" s="99" t="s">
        <v>430</v>
      </c>
      <c r="I117" s="84"/>
      <c r="J117" s="84"/>
      <c r="K117" s="84"/>
    </row>
    <row r="118" spans="2:11" ht="70" customHeight="1" x14ac:dyDescent="0.2">
      <c r="B118" s="57">
        <v>13</v>
      </c>
      <c r="C118" s="57">
        <v>13.3</v>
      </c>
      <c r="D118" s="98" t="s">
        <v>440</v>
      </c>
      <c r="E118" s="57" t="s">
        <v>665</v>
      </c>
      <c r="F118" s="57"/>
      <c r="G118" s="98" t="s">
        <v>430</v>
      </c>
      <c r="H118" s="99" t="s">
        <v>430</v>
      </c>
      <c r="I118" s="84"/>
      <c r="J118" s="84"/>
      <c r="K118" s="84"/>
    </row>
    <row r="119" spans="2:11" ht="70" customHeight="1" x14ac:dyDescent="0.2">
      <c r="B119" s="57">
        <v>13</v>
      </c>
      <c r="C119" s="57">
        <v>13.4</v>
      </c>
      <c r="D119" s="102" t="s">
        <v>433</v>
      </c>
      <c r="E119" s="57" t="s">
        <v>666</v>
      </c>
      <c r="F119" s="57"/>
      <c r="G119" s="98" t="s">
        <v>430</v>
      </c>
      <c r="H119" s="99" t="s">
        <v>430</v>
      </c>
      <c r="I119" s="84"/>
      <c r="J119" s="84"/>
      <c r="K119" s="84"/>
    </row>
    <row r="120" spans="2:11" ht="70" customHeight="1" x14ac:dyDescent="0.2">
      <c r="B120" s="57">
        <v>13</v>
      </c>
      <c r="C120" s="57">
        <v>13.5</v>
      </c>
      <c r="D120" s="102" t="s">
        <v>433</v>
      </c>
      <c r="E120" s="57" t="s">
        <v>667</v>
      </c>
      <c r="F120" s="57"/>
      <c r="G120" s="98" t="s">
        <v>430</v>
      </c>
      <c r="H120" s="99" t="s">
        <v>430</v>
      </c>
      <c r="I120" s="84"/>
      <c r="J120" s="84"/>
      <c r="K120" s="84"/>
    </row>
    <row r="121" spans="2:11" ht="70" customHeight="1" x14ac:dyDescent="0.2">
      <c r="B121" s="57">
        <v>13</v>
      </c>
      <c r="C121" s="57">
        <v>13.6</v>
      </c>
      <c r="D121" s="98" t="s">
        <v>440</v>
      </c>
      <c r="E121" s="57" t="s">
        <v>668</v>
      </c>
      <c r="F121" s="57"/>
      <c r="G121" s="98" t="s">
        <v>430</v>
      </c>
      <c r="H121" s="99" t="s">
        <v>430</v>
      </c>
      <c r="I121" s="84"/>
      <c r="J121" s="84"/>
      <c r="K121" s="84"/>
    </row>
    <row r="122" spans="2:11" ht="70" customHeight="1" x14ac:dyDescent="0.2">
      <c r="B122" s="57">
        <v>13</v>
      </c>
      <c r="C122" s="57">
        <v>13.7</v>
      </c>
      <c r="D122" s="102" t="s">
        <v>433</v>
      </c>
      <c r="E122" s="57" t="s">
        <v>669</v>
      </c>
      <c r="F122" s="57"/>
      <c r="G122" s="57"/>
      <c r="H122" s="99" t="s">
        <v>430</v>
      </c>
      <c r="I122" s="84"/>
      <c r="J122" s="84"/>
      <c r="K122" s="84"/>
    </row>
    <row r="123" spans="2:11" ht="70" customHeight="1" x14ac:dyDescent="0.2">
      <c r="B123" s="57">
        <v>13</v>
      </c>
      <c r="C123" s="57">
        <v>13.8</v>
      </c>
      <c r="D123" s="102" t="s">
        <v>433</v>
      </c>
      <c r="E123" s="57" t="s">
        <v>670</v>
      </c>
      <c r="F123" s="57"/>
      <c r="G123" s="57"/>
      <c r="H123" s="99" t="s">
        <v>430</v>
      </c>
      <c r="I123" s="84"/>
      <c r="J123" s="84"/>
      <c r="K123" s="84"/>
    </row>
    <row r="124" spans="2:11" ht="70" customHeight="1" x14ac:dyDescent="0.2">
      <c r="B124" s="57">
        <v>13</v>
      </c>
      <c r="C124" s="57">
        <v>13.9</v>
      </c>
      <c r="D124" s="102" t="s">
        <v>433</v>
      </c>
      <c r="E124" s="57" t="s">
        <v>671</v>
      </c>
      <c r="F124" s="57"/>
      <c r="G124" s="57"/>
      <c r="H124" s="99" t="s">
        <v>430</v>
      </c>
      <c r="I124" s="84"/>
      <c r="J124" s="84"/>
      <c r="K124" s="84"/>
    </row>
    <row r="125" spans="2:11" ht="70" customHeight="1" x14ac:dyDescent="0.2">
      <c r="B125" s="57">
        <v>13</v>
      </c>
      <c r="C125" s="100">
        <v>13.1</v>
      </c>
      <c r="D125" s="102" t="s">
        <v>433</v>
      </c>
      <c r="E125" s="57" t="s">
        <v>672</v>
      </c>
      <c r="F125" s="57"/>
      <c r="G125" s="57"/>
      <c r="H125" s="99" t="s">
        <v>430</v>
      </c>
      <c r="I125" s="84"/>
      <c r="J125" s="84"/>
      <c r="K125" s="84"/>
    </row>
    <row r="126" spans="2:11" ht="70" customHeight="1" x14ac:dyDescent="0.2">
      <c r="B126" s="57">
        <v>13</v>
      </c>
      <c r="C126" s="57">
        <v>13.11</v>
      </c>
      <c r="D126" s="98" t="s">
        <v>440</v>
      </c>
      <c r="E126" s="57" t="s">
        <v>673</v>
      </c>
      <c r="F126" s="57"/>
      <c r="G126" s="57"/>
      <c r="H126" s="99" t="s">
        <v>430</v>
      </c>
      <c r="I126" s="84"/>
      <c r="J126" s="84"/>
      <c r="K126" s="84"/>
    </row>
    <row r="127" spans="2:11" ht="70" customHeight="1" x14ac:dyDescent="0.2">
      <c r="B127" s="88">
        <v>14</v>
      </c>
      <c r="C127" s="88"/>
      <c r="D127" s="88"/>
      <c r="E127" s="88" t="s">
        <v>661</v>
      </c>
      <c r="F127" s="88"/>
      <c r="G127" s="88"/>
      <c r="H127" s="105"/>
      <c r="I127" s="106"/>
      <c r="J127" s="106"/>
      <c r="K127" s="106"/>
    </row>
    <row r="128" spans="2:11" ht="70" customHeight="1" x14ac:dyDescent="0.2">
      <c r="B128" s="57">
        <v>14</v>
      </c>
      <c r="C128" s="57">
        <v>14.1</v>
      </c>
      <c r="D128" s="102" t="s">
        <v>433</v>
      </c>
      <c r="E128" s="57" t="s">
        <v>688</v>
      </c>
      <c r="F128" s="97" t="s">
        <v>430</v>
      </c>
      <c r="G128" s="98" t="s">
        <v>430</v>
      </c>
      <c r="H128" s="99" t="s">
        <v>430</v>
      </c>
      <c r="I128" s="84"/>
      <c r="J128" s="84"/>
      <c r="K128" s="84"/>
    </row>
    <row r="129" spans="2:11" ht="70" customHeight="1" x14ac:dyDescent="0.2">
      <c r="B129" s="57">
        <v>14</v>
      </c>
      <c r="C129" s="57">
        <v>14.2</v>
      </c>
      <c r="D129" s="102" t="s">
        <v>433</v>
      </c>
      <c r="E129" s="57" t="s">
        <v>689</v>
      </c>
      <c r="F129" s="97" t="s">
        <v>430</v>
      </c>
      <c r="G129" s="98" t="s">
        <v>430</v>
      </c>
      <c r="H129" s="99" t="s">
        <v>430</v>
      </c>
      <c r="I129" s="84"/>
      <c r="J129" s="84"/>
      <c r="K129" s="84"/>
    </row>
    <row r="130" spans="2:11" ht="70" customHeight="1" x14ac:dyDescent="0.2">
      <c r="B130" s="57">
        <v>14</v>
      </c>
      <c r="C130" s="57">
        <v>14.3</v>
      </c>
      <c r="D130" s="102" t="s">
        <v>433</v>
      </c>
      <c r="E130" s="57" t="s">
        <v>690</v>
      </c>
      <c r="F130" s="97" t="s">
        <v>430</v>
      </c>
      <c r="G130" s="98" t="s">
        <v>430</v>
      </c>
      <c r="H130" s="99" t="s">
        <v>430</v>
      </c>
      <c r="I130" s="84"/>
      <c r="J130" s="84"/>
      <c r="K130" s="84"/>
    </row>
    <row r="131" spans="2:11" ht="70" customHeight="1" x14ac:dyDescent="0.2">
      <c r="B131" s="57">
        <v>14</v>
      </c>
      <c r="C131" s="57">
        <v>14.4</v>
      </c>
      <c r="D131" s="102" t="s">
        <v>433</v>
      </c>
      <c r="E131" s="57" t="s">
        <v>691</v>
      </c>
      <c r="F131" s="97" t="s">
        <v>430</v>
      </c>
      <c r="G131" s="98" t="s">
        <v>430</v>
      </c>
      <c r="H131" s="99" t="s">
        <v>430</v>
      </c>
      <c r="I131" s="84"/>
      <c r="J131" s="84"/>
      <c r="K131" s="84"/>
    </row>
    <row r="132" spans="2:11" ht="70" customHeight="1" x14ac:dyDescent="0.2">
      <c r="B132" s="57">
        <v>14</v>
      </c>
      <c r="C132" s="57">
        <v>14.5</v>
      </c>
      <c r="D132" s="102" t="s">
        <v>433</v>
      </c>
      <c r="E132" s="57" t="s">
        <v>692</v>
      </c>
      <c r="F132" s="97" t="s">
        <v>430</v>
      </c>
      <c r="G132" s="98" t="s">
        <v>430</v>
      </c>
      <c r="H132" s="99" t="s">
        <v>430</v>
      </c>
      <c r="I132" s="84"/>
      <c r="J132" s="84"/>
      <c r="K132" s="84"/>
    </row>
    <row r="133" spans="2:11" ht="70" customHeight="1" x14ac:dyDescent="0.2">
      <c r="B133" s="57">
        <v>14</v>
      </c>
      <c r="C133" s="57">
        <v>14.6</v>
      </c>
      <c r="D133" s="102" t="s">
        <v>433</v>
      </c>
      <c r="E133" s="57" t="s">
        <v>693</v>
      </c>
      <c r="F133" s="97" t="s">
        <v>430</v>
      </c>
      <c r="G133" s="98" t="s">
        <v>430</v>
      </c>
      <c r="H133" s="99" t="s">
        <v>430</v>
      </c>
      <c r="I133" s="84"/>
      <c r="J133" s="84"/>
      <c r="K133" s="84"/>
    </row>
    <row r="134" spans="2:11" ht="70" customHeight="1" x14ac:dyDescent="0.2">
      <c r="B134" s="57">
        <v>14</v>
      </c>
      <c r="C134" s="57">
        <v>14.7</v>
      </c>
      <c r="D134" s="102" t="s">
        <v>433</v>
      </c>
      <c r="E134" s="57" t="s">
        <v>694</v>
      </c>
      <c r="F134" s="97" t="s">
        <v>430</v>
      </c>
      <c r="G134" s="98" t="s">
        <v>430</v>
      </c>
      <c r="H134" s="99" t="s">
        <v>430</v>
      </c>
      <c r="I134" s="84"/>
      <c r="J134" s="84"/>
      <c r="K134" s="84"/>
    </row>
    <row r="135" spans="2:11" ht="70" customHeight="1" x14ac:dyDescent="0.2">
      <c r="B135" s="57">
        <v>14</v>
      </c>
      <c r="C135" s="57">
        <v>14.8</v>
      </c>
      <c r="D135" s="102" t="s">
        <v>433</v>
      </c>
      <c r="E135" s="57" t="s">
        <v>695</v>
      </c>
      <c r="F135" s="97" t="s">
        <v>430</v>
      </c>
      <c r="G135" s="98" t="s">
        <v>430</v>
      </c>
      <c r="H135" s="99" t="s">
        <v>430</v>
      </c>
      <c r="I135" s="84"/>
      <c r="J135" s="84"/>
      <c r="K135" s="84"/>
    </row>
    <row r="136" spans="2:11" ht="70" customHeight="1" x14ac:dyDescent="0.2">
      <c r="B136" s="57">
        <v>14</v>
      </c>
      <c r="C136" s="57">
        <v>14.9</v>
      </c>
      <c r="D136" s="102" t="s">
        <v>433</v>
      </c>
      <c r="E136" s="57" t="s">
        <v>696</v>
      </c>
      <c r="F136" s="57"/>
      <c r="G136" s="98" t="s">
        <v>430</v>
      </c>
      <c r="H136" s="99" t="s">
        <v>430</v>
      </c>
      <c r="I136" s="84"/>
      <c r="J136" s="84"/>
      <c r="K136" s="84"/>
    </row>
    <row r="137" spans="2:11" ht="70" customHeight="1" x14ac:dyDescent="0.2">
      <c r="B137" s="88">
        <v>15</v>
      </c>
      <c r="C137" s="88"/>
      <c r="D137" s="88"/>
      <c r="E137" s="88" t="s">
        <v>685</v>
      </c>
      <c r="F137" s="88"/>
      <c r="G137" s="88"/>
      <c r="H137" s="105"/>
      <c r="I137" s="106"/>
      <c r="J137" s="106"/>
      <c r="K137" s="106"/>
    </row>
    <row r="138" spans="2:11" ht="70" customHeight="1" x14ac:dyDescent="0.2">
      <c r="B138" s="57">
        <v>15</v>
      </c>
      <c r="C138" s="57">
        <v>15.1</v>
      </c>
      <c r="D138" s="90" t="s">
        <v>432</v>
      </c>
      <c r="E138" s="57" t="s">
        <v>708</v>
      </c>
      <c r="F138" s="97" t="s">
        <v>430</v>
      </c>
      <c r="G138" s="98" t="s">
        <v>430</v>
      </c>
      <c r="H138" s="99" t="s">
        <v>430</v>
      </c>
      <c r="I138" s="84"/>
      <c r="J138" s="84"/>
      <c r="K138" s="84"/>
    </row>
    <row r="139" spans="2:11" ht="70" customHeight="1" x14ac:dyDescent="0.2">
      <c r="B139" s="57">
        <v>15</v>
      </c>
      <c r="C139" s="57">
        <v>15.2</v>
      </c>
      <c r="D139" s="90" t="s">
        <v>432</v>
      </c>
      <c r="E139" s="57" t="s">
        <v>709</v>
      </c>
      <c r="F139" s="57"/>
      <c r="G139" s="98" t="s">
        <v>430</v>
      </c>
      <c r="H139" s="99" t="s">
        <v>430</v>
      </c>
      <c r="I139" s="84"/>
      <c r="J139" s="84"/>
      <c r="K139" s="84"/>
    </row>
    <row r="140" spans="2:11" ht="70" customHeight="1" x14ac:dyDescent="0.2">
      <c r="B140" s="57">
        <v>15</v>
      </c>
      <c r="C140" s="57">
        <v>15.3</v>
      </c>
      <c r="D140" s="90" t="s">
        <v>432</v>
      </c>
      <c r="E140" s="57" t="s">
        <v>710</v>
      </c>
      <c r="F140" s="57"/>
      <c r="G140" s="98" t="s">
        <v>430</v>
      </c>
      <c r="H140" s="99" t="s">
        <v>430</v>
      </c>
      <c r="I140" s="84"/>
      <c r="J140" s="84"/>
      <c r="K140" s="84"/>
    </row>
    <row r="141" spans="2:11" ht="70" customHeight="1" x14ac:dyDescent="0.2">
      <c r="B141" s="57">
        <v>15</v>
      </c>
      <c r="C141" s="57">
        <v>15.4</v>
      </c>
      <c r="D141" s="102" t="s">
        <v>433</v>
      </c>
      <c r="E141" s="57" t="s">
        <v>711</v>
      </c>
      <c r="F141" s="57"/>
      <c r="G141" s="98" t="s">
        <v>430</v>
      </c>
      <c r="H141" s="99" t="s">
        <v>430</v>
      </c>
      <c r="I141" s="84"/>
      <c r="J141" s="84"/>
      <c r="K141" s="84"/>
    </row>
    <row r="142" spans="2:11" ht="70" customHeight="1" x14ac:dyDescent="0.2">
      <c r="B142" s="57">
        <v>15</v>
      </c>
      <c r="C142" s="57">
        <v>15.5</v>
      </c>
      <c r="D142" s="90" t="s">
        <v>432</v>
      </c>
      <c r="E142" s="57" t="s">
        <v>712</v>
      </c>
      <c r="F142" s="57"/>
      <c r="G142" s="57"/>
      <c r="H142" s="99" t="s">
        <v>430</v>
      </c>
      <c r="I142" s="84"/>
      <c r="J142" s="84"/>
      <c r="K142" s="84"/>
    </row>
    <row r="143" spans="2:11" ht="70" customHeight="1" x14ac:dyDescent="0.2">
      <c r="B143" s="57">
        <v>15</v>
      </c>
      <c r="C143" s="57">
        <v>15.6</v>
      </c>
      <c r="D143" s="98" t="s">
        <v>440</v>
      </c>
      <c r="E143" s="57" t="s">
        <v>713</v>
      </c>
      <c r="F143" s="57"/>
      <c r="G143" s="57"/>
      <c r="H143" s="99" t="s">
        <v>430</v>
      </c>
      <c r="I143" s="84"/>
      <c r="J143" s="84"/>
      <c r="K143" s="84"/>
    </row>
    <row r="144" spans="2:11" ht="70" customHeight="1" x14ac:dyDescent="0.2">
      <c r="B144" s="57">
        <v>15</v>
      </c>
      <c r="C144" s="57">
        <v>15.7</v>
      </c>
      <c r="D144" s="102" t="s">
        <v>433</v>
      </c>
      <c r="E144" s="57" t="s">
        <v>714</v>
      </c>
      <c r="F144" s="57"/>
      <c r="G144" s="57"/>
      <c r="H144" s="99" t="s">
        <v>430</v>
      </c>
      <c r="I144" s="84"/>
      <c r="J144" s="84"/>
      <c r="K144" s="84"/>
    </row>
    <row r="145" spans="2:11" ht="70" customHeight="1" x14ac:dyDescent="0.2">
      <c r="B145" s="88">
        <v>16</v>
      </c>
      <c r="C145" s="88"/>
      <c r="D145" s="88"/>
      <c r="E145" s="88" t="s">
        <v>706</v>
      </c>
      <c r="F145" s="88"/>
      <c r="G145" s="88"/>
      <c r="H145" s="105"/>
      <c r="I145" s="106"/>
      <c r="J145" s="106"/>
      <c r="K145" s="106"/>
    </row>
    <row r="146" spans="2:11" ht="70" customHeight="1" x14ac:dyDescent="0.2">
      <c r="B146" s="57">
        <v>16</v>
      </c>
      <c r="C146" s="57">
        <v>16.100000000000001</v>
      </c>
      <c r="D146" s="102" t="s">
        <v>433</v>
      </c>
      <c r="E146" s="57" t="s">
        <v>724</v>
      </c>
      <c r="F146" s="57"/>
      <c r="G146" s="98" t="s">
        <v>430</v>
      </c>
      <c r="H146" s="99" t="s">
        <v>430</v>
      </c>
      <c r="I146" s="84"/>
      <c r="J146" s="84"/>
      <c r="K146" s="84"/>
    </row>
    <row r="147" spans="2:11" ht="70" customHeight="1" x14ac:dyDescent="0.2">
      <c r="B147" s="57">
        <v>16</v>
      </c>
      <c r="C147" s="57">
        <v>16.2</v>
      </c>
      <c r="D147" s="102" t="s">
        <v>433</v>
      </c>
      <c r="E147" s="57" t="s">
        <v>725</v>
      </c>
      <c r="F147" s="57"/>
      <c r="G147" s="98" t="s">
        <v>430</v>
      </c>
      <c r="H147" s="99" t="s">
        <v>430</v>
      </c>
      <c r="I147" s="84"/>
      <c r="J147" s="84"/>
      <c r="K147" s="84"/>
    </row>
    <row r="148" spans="2:11" ht="70" customHeight="1" x14ac:dyDescent="0.2">
      <c r="B148" s="57">
        <v>16</v>
      </c>
      <c r="C148" s="57">
        <v>16.3</v>
      </c>
      <c r="D148" s="102" t="s">
        <v>433</v>
      </c>
      <c r="E148" s="57" t="s">
        <v>726</v>
      </c>
      <c r="F148" s="57"/>
      <c r="G148" s="98" t="s">
        <v>430</v>
      </c>
      <c r="H148" s="99" t="s">
        <v>430</v>
      </c>
      <c r="I148" s="84"/>
      <c r="J148" s="84"/>
      <c r="K148" s="84"/>
    </row>
    <row r="149" spans="2:11" ht="70" customHeight="1" x14ac:dyDescent="0.2">
      <c r="B149" s="57">
        <v>16</v>
      </c>
      <c r="C149" s="57">
        <v>16.399999999999999</v>
      </c>
      <c r="D149" s="102" t="s">
        <v>433</v>
      </c>
      <c r="E149" s="57" t="s">
        <v>727</v>
      </c>
      <c r="F149" s="57"/>
      <c r="G149" s="98" t="s">
        <v>430</v>
      </c>
      <c r="H149" s="99" t="s">
        <v>430</v>
      </c>
      <c r="I149" s="84"/>
      <c r="J149" s="84"/>
      <c r="K149" s="84"/>
    </row>
    <row r="150" spans="2:11" ht="70" customHeight="1" x14ac:dyDescent="0.2">
      <c r="B150" s="57">
        <v>16</v>
      </c>
      <c r="C150" s="57">
        <v>16.5</v>
      </c>
      <c r="D150" s="102" t="s">
        <v>433</v>
      </c>
      <c r="E150" s="57" t="s">
        <v>728</v>
      </c>
      <c r="F150" s="57"/>
      <c r="G150" s="98" t="s">
        <v>430</v>
      </c>
      <c r="H150" s="99" t="s">
        <v>430</v>
      </c>
      <c r="I150" s="84"/>
      <c r="J150" s="84"/>
      <c r="K150" s="84"/>
    </row>
    <row r="151" spans="2:11" ht="70" customHeight="1" x14ac:dyDescent="0.2">
      <c r="B151" s="57">
        <v>16</v>
      </c>
      <c r="C151" s="57">
        <v>16.600000000000001</v>
      </c>
      <c r="D151" s="102" t="s">
        <v>433</v>
      </c>
      <c r="E151" s="57" t="s">
        <v>729</v>
      </c>
      <c r="F151" s="57"/>
      <c r="G151" s="98" t="s">
        <v>430</v>
      </c>
      <c r="H151" s="99" t="s">
        <v>430</v>
      </c>
      <c r="I151" s="84"/>
      <c r="J151" s="84"/>
      <c r="K151" s="84"/>
    </row>
    <row r="152" spans="2:11" ht="70" customHeight="1" x14ac:dyDescent="0.2">
      <c r="B152" s="57">
        <v>16</v>
      </c>
      <c r="C152" s="57">
        <v>16.7</v>
      </c>
      <c r="D152" s="102" t="s">
        <v>433</v>
      </c>
      <c r="E152" s="57" t="s">
        <v>730</v>
      </c>
      <c r="F152" s="57"/>
      <c r="G152" s="98" t="s">
        <v>430</v>
      </c>
      <c r="H152" s="99" t="s">
        <v>430</v>
      </c>
      <c r="I152" s="84"/>
      <c r="J152" s="84"/>
      <c r="K152" s="84"/>
    </row>
    <row r="153" spans="2:11" ht="70" customHeight="1" x14ac:dyDescent="0.2">
      <c r="B153" s="57">
        <v>16</v>
      </c>
      <c r="C153" s="57">
        <v>16.8</v>
      </c>
      <c r="D153" s="102" t="s">
        <v>433</v>
      </c>
      <c r="E153" s="57" t="s">
        <v>731</v>
      </c>
      <c r="F153" s="57"/>
      <c r="G153" s="98" t="s">
        <v>430</v>
      </c>
      <c r="H153" s="99" t="s">
        <v>430</v>
      </c>
      <c r="I153" s="84"/>
      <c r="J153" s="84"/>
      <c r="K153" s="84"/>
    </row>
    <row r="154" spans="2:11" ht="70" customHeight="1" x14ac:dyDescent="0.2">
      <c r="B154" s="57">
        <v>16</v>
      </c>
      <c r="C154" s="57">
        <v>16.899999999999999</v>
      </c>
      <c r="D154" s="102" t="s">
        <v>433</v>
      </c>
      <c r="E154" s="57" t="s">
        <v>732</v>
      </c>
      <c r="F154" s="57"/>
      <c r="G154" s="98" t="s">
        <v>430</v>
      </c>
      <c r="H154" s="99" t="s">
        <v>430</v>
      </c>
      <c r="I154" s="84"/>
      <c r="J154" s="84"/>
      <c r="K154" s="84"/>
    </row>
    <row r="155" spans="2:11" ht="70" customHeight="1" x14ac:dyDescent="0.2">
      <c r="B155" s="57">
        <v>16</v>
      </c>
      <c r="C155" s="100">
        <v>16.100000000000001</v>
      </c>
      <c r="D155" s="102" t="s">
        <v>433</v>
      </c>
      <c r="E155" s="57" t="s">
        <v>742</v>
      </c>
      <c r="F155" s="57"/>
      <c r="G155" s="98" t="s">
        <v>430</v>
      </c>
      <c r="H155" s="99" t="s">
        <v>430</v>
      </c>
      <c r="I155" s="84"/>
      <c r="J155" s="84"/>
      <c r="K155" s="84"/>
    </row>
    <row r="156" spans="2:11" ht="70" customHeight="1" x14ac:dyDescent="0.2">
      <c r="B156" s="57">
        <v>16</v>
      </c>
      <c r="C156" s="57">
        <v>16.11</v>
      </c>
      <c r="D156" s="102" t="s">
        <v>433</v>
      </c>
      <c r="E156" s="57" t="s">
        <v>743</v>
      </c>
      <c r="F156" s="57"/>
      <c r="G156" s="98" t="s">
        <v>430</v>
      </c>
      <c r="H156" s="99" t="s">
        <v>430</v>
      </c>
      <c r="I156" s="84"/>
      <c r="J156" s="84"/>
      <c r="K156" s="84"/>
    </row>
    <row r="157" spans="2:11" ht="70" customHeight="1" x14ac:dyDescent="0.2">
      <c r="B157" s="57">
        <v>16</v>
      </c>
      <c r="C157" s="57">
        <v>16.12</v>
      </c>
      <c r="D157" s="102" t="s">
        <v>433</v>
      </c>
      <c r="E157" s="57" t="s">
        <v>744</v>
      </c>
      <c r="F157" s="57"/>
      <c r="G157" s="57"/>
      <c r="H157" s="99" t="s">
        <v>430</v>
      </c>
      <c r="I157" s="84"/>
      <c r="J157" s="84"/>
      <c r="K157" s="84"/>
    </row>
    <row r="158" spans="2:11" ht="70" customHeight="1" x14ac:dyDescent="0.2">
      <c r="B158" s="57">
        <v>16</v>
      </c>
      <c r="C158" s="57">
        <v>16.13</v>
      </c>
      <c r="D158" s="102" t="s">
        <v>433</v>
      </c>
      <c r="E158" s="57" t="s">
        <v>745</v>
      </c>
      <c r="F158" s="57"/>
      <c r="G158" s="57"/>
      <c r="H158" s="99" t="s">
        <v>430</v>
      </c>
      <c r="I158" s="84"/>
      <c r="J158" s="84"/>
      <c r="K158" s="84"/>
    </row>
    <row r="159" spans="2:11" ht="70" customHeight="1" x14ac:dyDescent="0.2">
      <c r="B159" s="57">
        <v>16</v>
      </c>
      <c r="C159" s="57">
        <v>16.14</v>
      </c>
      <c r="D159" s="102" t="s">
        <v>433</v>
      </c>
      <c r="E159" s="57" t="s">
        <v>746</v>
      </c>
      <c r="F159" s="57"/>
      <c r="G159" s="57"/>
      <c r="H159" s="99" t="s">
        <v>430</v>
      </c>
      <c r="I159" s="84"/>
      <c r="J159" s="84"/>
      <c r="K159" s="84"/>
    </row>
    <row r="160" spans="2:11" ht="70" customHeight="1" x14ac:dyDescent="0.2">
      <c r="B160" s="88">
        <v>17</v>
      </c>
      <c r="C160" s="88"/>
      <c r="D160" s="88"/>
      <c r="E160" s="88" t="s">
        <v>722</v>
      </c>
      <c r="F160" s="88"/>
      <c r="G160" s="88"/>
      <c r="H160" s="105"/>
      <c r="I160" s="106"/>
      <c r="J160" s="106"/>
      <c r="K160" s="106"/>
    </row>
    <row r="161" spans="2:11" ht="70" customHeight="1" x14ac:dyDescent="0.2">
      <c r="B161" s="57">
        <v>17</v>
      </c>
      <c r="C161" s="57">
        <v>17.100000000000001</v>
      </c>
      <c r="D161" s="103" t="s">
        <v>439</v>
      </c>
      <c r="E161" s="57" t="s">
        <v>754</v>
      </c>
      <c r="F161" s="97" t="s">
        <v>430</v>
      </c>
      <c r="G161" s="98" t="s">
        <v>430</v>
      </c>
      <c r="H161" s="99" t="s">
        <v>430</v>
      </c>
      <c r="I161" s="84"/>
      <c r="J161" s="84"/>
      <c r="K161" s="84"/>
    </row>
    <row r="162" spans="2:11" ht="70" customHeight="1" x14ac:dyDescent="0.2">
      <c r="B162" s="57">
        <v>17</v>
      </c>
      <c r="C162" s="57">
        <v>17.2</v>
      </c>
      <c r="D162" s="103" t="s">
        <v>439</v>
      </c>
      <c r="E162" s="57" t="s">
        <v>755</v>
      </c>
      <c r="F162" s="97" t="s">
        <v>430</v>
      </c>
      <c r="G162" s="98" t="s">
        <v>430</v>
      </c>
      <c r="H162" s="99" t="s">
        <v>430</v>
      </c>
      <c r="I162" s="84"/>
      <c r="J162" s="84"/>
      <c r="K162" s="84"/>
    </row>
    <row r="163" spans="2:11" ht="70" customHeight="1" x14ac:dyDescent="0.2">
      <c r="B163" s="57">
        <v>17</v>
      </c>
      <c r="C163" s="57">
        <v>17.3</v>
      </c>
      <c r="D163" s="103" t="s">
        <v>439</v>
      </c>
      <c r="E163" s="57" t="s">
        <v>756</v>
      </c>
      <c r="F163" s="97" t="s">
        <v>430</v>
      </c>
      <c r="G163" s="98" t="s">
        <v>430</v>
      </c>
      <c r="H163" s="99" t="s">
        <v>430</v>
      </c>
      <c r="I163" s="84"/>
      <c r="J163" s="84"/>
      <c r="K163" s="84"/>
    </row>
    <row r="164" spans="2:11" ht="70" customHeight="1" x14ac:dyDescent="0.2">
      <c r="B164" s="57">
        <v>17</v>
      </c>
      <c r="C164" s="57">
        <v>17.399999999999999</v>
      </c>
      <c r="D164" s="103" t="s">
        <v>439</v>
      </c>
      <c r="E164" s="57" t="s">
        <v>757</v>
      </c>
      <c r="F164" s="57"/>
      <c r="G164" s="98" t="s">
        <v>430</v>
      </c>
      <c r="H164" s="99" t="s">
        <v>430</v>
      </c>
      <c r="I164" s="84"/>
      <c r="J164" s="84"/>
      <c r="K164" s="84"/>
    </row>
    <row r="165" spans="2:11" ht="70" customHeight="1" x14ac:dyDescent="0.2">
      <c r="B165" s="57">
        <v>17</v>
      </c>
      <c r="C165" s="57">
        <v>17.5</v>
      </c>
      <c r="D165" s="103" t="s">
        <v>439</v>
      </c>
      <c r="E165" s="57" t="s">
        <v>758</v>
      </c>
      <c r="F165" s="57"/>
      <c r="G165" s="98" t="s">
        <v>430</v>
      </c>
      <c r="H165" s="99" t="s">
        <v>430</v>
      </c>
      <c r="I165" s="84"/>
      <c r="J165" s="84"/>
      <c r="K165" s="84"/>
    </row>
    <row r="166" spans="2:11" ht="70" customHeight="1" x14ac:dyDescent="0.2">
      <c r="B166" s="57">
        <v>17</v>
      </c>
      <c r="C166" s="57">
        <v>17.600000000000001</v>
      </c>
      <c r="D166" s="103" t="s">
        <v>439</v>
      </c>
      <c r="E166" s="57" t="s">
        <v>759</v>
      </c>
      <c r="F166" s="57"/>
      <c r="G166" s="98" t="s">
        <v>430</v>
      </c>
      <c r="H166" s="99" t="s">
        <v>430</v>
      </c>
      <c r="I166" s="84"/>
      <c r="J166" s="84"/>
      <c r="K166" s="84"/>
    </row>
    <row r="167" spans="2:11" ht="70" customHeight="1" x14ac:dyDescent="0.2">
      <c r="B167" s="57">
        <v>17</v>
      </c>
      <c r="C167" s="57">
        <v>17.7</v>
      </c>
      <c r="D167" s="101" t="s">
        <v>632</v>
      </c>
      <c r="E167" s="57" t="s">
        <v>760</v>
      </c>
      <c r="F167" s="57"/>
      <c r="G167" s="98" t="s">
        <v>430</v>
      </c>
      <c r="H167" s="99" t="s">
        <v>430</v>
      </c>
      <c r="I167" s="84"/>
      <c r="J167" s="84"/>
      <c r="K167" s="84"/>
    </row>
    <row r="168" spans="2:11" ht="70" customHeight="1" x14ac:dyDescent="0.2">
      <c r="B168" s="57">
        <v>17</v>
      </c>
      <c r="C168" s="57">
        <v>17.8</v>
      </c>
      <c r="D168" s="101" t="s">
        <v>632</v>
      </c>
      <c r="E168" s="57" t="s">
        <v>761</v>
      </c>
      <c r="F168" s="57"/>
      <c r="G168" s="98" t="s">
        <v>430</v>
      </c>
      <c r="H168" s="99" t="s">
        <v>430</v>
      </c>
      <c r="I168" s="84"/>
      <c r="J168" s="84"/>
      <c r="K168" s="84"/>
    </row>
    <row r="169" spans="2:11" ht="70" customHeight="1" x14ac:dyDescent="0.2">
      <c r="B169" s="57">
        <v>17</v>
      </c>
      <c r="C169" s="57">
        <v>17.899999999999999</v>
      </c>
      <c r="D169" s="101" t="s">
        <v>632</v>
      </c>
      <c r="E169" s="57" t="s">
        <v>762</v>
      </c>
      <c r="F169" s="57"/>
      <c r="G169" s="57"/>
      <c r="H169" s="99" t="s">
        <v>430</v>
      </c>
      <c r="I169" s="84"/>
      <c r="J169" s="84"/>
      <c r="K169" s="84"/>
    </row>
    <row r="170" spans="2:11" ht="70" customHeight="1" x14ac:dyDescent="0.2">
      <c r="B170" s="88">
        <v>18</v>
      </c>
      <c r="C170" s="88"/>
      <c r="D170" s="88"/>
      <c r="E170" s="88" t="s">
        <v>752</v>
      </c>
      <c r="F170" s="88"/>
      <c r="G170" s="88"/>
      <c r="H170" s="105"/>
      <c r="I170" s="106"/>
      <c r="J170" s="106"/>
      <c r="K170" s="106"/>
    </row>
    <row r="171" spans="2:11" ht="70" customHeight="1" x14ac:dyDescent="0.2">
      <c r="B171" s="57">
        <v>18</v>
      </c>
      <c r="C171" s="57">
        <v>18.100000000000001</v>
      </c>
      <c r="D171" s="104" t="s">
        <v>432</v>
      </c>
      <c r="E171" s="57" t="s">
        <v>772</v>
      </c>
      <c r="F171" s="57"/>
      <c r="G171" s="98" t="s">
        <v>430</v>
      </c>
      <c r="H171" s="99" t="s">
        <v>430</v>
      </c>
      <c r="I171" s="84"/>
      <c r="J171" s="84"/>
      <c r="K171" s="84"/>
    </row>
    <row r="172" spans="2:11" ht="70" customHeight="1" x14ac:dyDescent="0.2">
      <c r="B172" s="57">
        <v>18</v>
      </c>
      <c r="C172" s="57">
        <v>18.2</v>
      </c>
      <c r="D172" s="104" t="s">
        <v>432</v>
      </c>
      <c r="E172" s="57" t="s">
        <v>773</v>
      </c>
      <c r="F172" s="57"/>
      <c r="G172" s="98" t="s">
        <v>430</v>
      </c>
      <c r="H172" s="99" t="s">
        <v>430</v>
      </c>
      <c r="I172" s="84"/>
      <c r="J172" s="84"/>
      <c r="K172" s="84"/>
    </row>
    <row r="173" spans="2:11" ht="70" customHeight="1" x14ac:dyDescent="0.2">
      <c r="B173" s="57">
        <v>18</v>
      </c>
      <c r="C173" s="57">
        <v>18.3</v>
      </c>
      <c r="D173" s="102" t="s">
        <v>433</v>
      </c>
      <c r="E173" s="57" t="s">
        <v>774</v>
      </c>
      <c r="F173" s="57"/>
      <c r="G173" s="98" t="s">
        <v>430</v>
      </c>
      <c r="H173" s="99" t="s">
        <v>430</v>
      </c>
      <c r="I173" s="84"/>
      <c r="J173" s="84"/>
      <c r="K173" s="84"/>
    </row>
    <row r="174" spans="2:11" ht="70" customHeight="1" x14ac:dyDescent="0.2">
      <c r="B174" s="57">
        <v>18</v>
      </c>
      <c r="C174" s="57">
        <v>18.399999999999999</v>
      </c>
      <c r="D174" s="102" t="s">
        <v>433</v>
      </c>
      <c r="E174" s="57" t="s">
        <v>775</v>
      </c>
      <c r="F174" s="57"/>
      <c r="G174" s="57"/>
      <c r="H174" s="99" t="s">
        <v>430</v>
      </c>
      <c r="I174" s="84"/>
      <c r="J174" s="84"/>
      <c r="K174" s="84"/>
    </row>
    <row r="175" spans="2:11" ht="70" customHeight="1" x14ac:dyDescent="0.2">
      <c r="B175" s="57">
        <v>18</v>
      </c>
      <c r="C175" s="57">
        <v>18.5</v>
      </c>
      <c r="D175" s="104" t="s">
        <v>432</v>
      </c>
      <c r="E175" s="57" t="s">
        <v>776</v>
      </c>
      <c r="F175" s="57"/>
      <c r="G175" s="57"/>
      <c r="H175" s="99" t="s">
        <v>430</v>
      </c>
      <c r="I175" s="84"/>
      <c r="J175" s="84"/>
      <c r="K175" s="84"/>
    </row>
  </sheetData>
  <mergeCells count="2">
    <mergeCell ref="B2:H2"/>
    <mergeCell ref="B1:H1"/>
  </mergeCells>
  <phoneticPr fontId="6" type="noConversion"/>
  <pageMargins left="0.7" right="0.7" top="0.75" bottom="0.75" header="0.3" footer="0.3"/>
  <pageSetup orientation="portrait" horizontalDpi="0" verticalDpi="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B2D95-CB91-D54E-82F9-4884E68EA21D}">
  <dimension ref="B2:Q124"/>
  <sheetViews>
    <sheetView topLeftCell="C1" zoomScale="50" zoomScaleNormal="50" workbookViewId="0">
      <selection activeCell="E7" sqref="E7"/>
    </sheetView>
  </sheetViews>
  <sheetFormatPr baseColWidth="10" defaultColWidth="11" defaultRowHeight="16" x14ac:dyDescent="0.2"/>
  <cols>
    <col min="2" max="2" width="16.5" customWidth="1"/>
    <col min="3" max="3" width="16.1640625" customWidth="1"/>
    <col min="4" max="4" width="156.1640625" customWidth="1"/>
    <col min="5" max="5" width="43.33203125" customWidth="1"/>
    <col min="6" max="6" width="131" customWidth="1"/>
    <col min="7" max="7" width="48.83203125" customWidth="1"/>
    <col min="8" max="8" width="36.6640625" customWidth="1"/>
    <col min="9" max="9" width="73.6640625" customWidth="1"/>
    <col min="10" max="10" width="44" customWidth="1"/>
    <col min="11" max="11" width="78.5" customWidth="1"/>
    <col min="12" max="12" width="40.6640625" customWidth="1"/>
    <col min="13" max="13" width="39.6640625" customWidth="1"/>
    <col min="14" max="14" width="43.6640625" customWidth="1"/>
    <col min="15" max="15" width="43.33203125" customWidth="1"/>
    <col min="17" max="17" width="22.6640625" customWidth="1"/>
    <col min="18" max="18" width="19.33203125" customWidth="1"/>
    <col min="19" max="19" width="30.5" customWidth="1"/>
    <col min="23" max="23" width="31.6640625" customWidth="1"/>
  </cols>
  <sheetData>
    <row r="2" spans="2:17" ht="18" customHeight="1" x14ac:dyDescent="0.2"/>
    <row r="3" spans="2:17" s="83" customFormat="1" ht="41" customHeight="1" x14ac:dyDescent="0.25">
      <c r="B3" s="196" t="s">
        <v>1284</v>
      </c>
      <c r="C3" s="196"/>
      <c r="D3" s="196"/>
    </row>
    <row r="4" spans="2:17" ht="39" customHeight="1" x14ac:dyDescent="0.2">
      <c r="B4" s="191" t="s">
        <v>783</v>
      </c>
      <c r="C4" s="191"/>
      <c r="D4" s="76" t="s">
        <v>5</v>
      </c>
    </row>
    <row r="5" spans="2:17" ht="41" customHeight="1" x14ac:dyDescent="0.2">
      <c r="B5" s="191" t="s">
        <v>280</v>
      </c>
      <c r="C5" s="191"/>
      <c r="D5" s="76" t="s">
        <v>281</v>
      </c>
    </row>
    <row r="6" spans="2:17" ht="41" customHeight="1" x14ac:dyDescent="0.2">
      <c r="B6" s="191" t="s">
        <v>415</v>
      </c>
      <c r="C6" s="191"/>
      <c r="D6" s="76" t="s">
        <v>416</v>
      </c>
    </row>
    <row r="7" spans="2:17" ht="35" customHeight="1" x14ac:dyDescent="0.2">
      <c r="B7" s="191" t="s">
        <v>1285</v>
      </c>
      <c r="C7" s="191"/>
      <c r="D7" s="76" t="s">
        <v>1467</v>
      </c>
    </row>
    <row r="8" spans="2:17" ht="37" customHeight="1" x14ac:dyDescent="0.2">
      <c r="B8" s="198"/>
      <c r="C8" s="198"/>
    </row>
    <row r="9" spans="2:17" ht="42" customHeight="1" x14ac:dyDescent="0.2">
      <c r="B9" s="198"/>
      <c r="C9" s="198"/>
    </row>
    <row r="10" spans="2:17" ht="33" customHeight="1" x14ac:dyDescent="0.2"/>
    <row r="11" spans="2:17" ht="26" customHeight="1" x14ac:dyDescent="0.2"/>
    <row r="12" spans="2:17" s="83" customFormat="1" ht="39" customHeight="1" x14ac:dyDescent="0.25">
      <c r="B12" s="78" t="s">
        <v>1298</v>
      </c>
      <c r="C12" s="79" t="s">
        <v>934</v>
      </c>
      <c r="D12" s="80" t="s">
        <v>31</v>
      </c>
      <c r="E12" s="81" t="s">
        <v>1300</v>
      </c>
      <c r="F12" s="81" t="s">
        <v>1299</v>
      </c>
      <c r="G12" s="81" t="s">
        <v>1344</v>
      </c>
      <c r="H12" s="82" t="s">
        <v>417</v>
      </c>
      <c r="I12" s="82" t="s">
        <v>1301</v>
      </c>
      <c r="J12" s="82" t="s">
        <v>1343</v>
      </c>
    </row>
    <row r="13" spans="2:17" ht="352" customHeight="1" x14ac:dyDescent="0.2">
      <c r="B13" s="72" t="s">
        <v>1286</v>
      </c>
      <c r="C13" s="72" t="s">
        <v>32</v>
      </c>
      <c r="D13" s="72" t="s">
        <v>1302</v>
      </c>
      <c r="E13" s="72" t="s">
        <v>1388</v>
      </c>
      <c r="F13" s="72" t="s">
        <v>1389</v>
      </c>
      <c r="G13" s="75"/>
      <c r="H13" s="72" t="s">
        <v>1347</v>
      </c>
      <c r="I13" s="72" t="s">
        <v>1348</v>
      </c>
      <c r="J13" s="75"/>
      <c r="Q13" s="71"/>
    </row>
    <row r="14" spans="2:17" ht="204" customHeight="1" x14ac:dyDescent="0.2">
      <c r="B14" s="72" t="s">
        <v>1286</v>
      </c>
      <c r="C14" s="72" t="s">
        <v>33</v>
      </c>
      <c r="D14" s="72" t="s">
        <v>1303</v>
      </c>
      <c r="E14" s="72" t="s">
        <v>1390</v>
      </c>
      <c r="F14" s="72" t="s">
        <v>1391</v>
      </c>
      <c r="G14" s="75"/>
      <c r="H14" s="72" t="s">
        <v>1347</v>
      </c>
      <c r="I14" s="72" t="s">
        <v>1348</v>
      </c>
      <c r="J14" s="75"/>
      <c r="Q14" s="71"/>
    </row>
    <row r="15" spans="2:17" ht="356" x14ac:dyDescent="0.2">
      <c r="B15" s="72" t="s">
        <v>1287</v>
      </c>
      <c r="C15" s="72" t="s">
        <v>32</v>
      </c>
      <c r="D15" s="72" t="s">
        <v>1304</v>
      </c>
      <c r="E15" s="72" t="s">
        <v>1400</v>
      </c>
      <c r="F15" s="72" t="s">
        <v>1401</v>
      </c>
      <c r="G15" s="75"/>
      <c r="H15" s="72" t="s">
        <v>1384</v>
      </c>
      <c r="I15" s="72" t="s">
        <v>1385</v>
      </c>
      <c r="J15" s="75"/>
      <c r="Q15" s="71"/>
    </row>
    <row r="16" spans="2:17" ht="409" customHeight="1" x14ac:dyDescent="0.2">
      <c r="B16" s="72" t="s">
        <v>1287</v>
      </c>
      <c r="C16" s="72" t="s">
        <v>33</v>
      </c>
      <c r="D16" s="72" t="s">
        <v>1394</v>
      </c>
      <c r="E16" s="72" t="s">
        <v>1463</v>
      </c>
      <c r="F16" s="72" t="s">
        <v>1465</v>
      </c>
      <c r="G16" s="72" t="s">
        <v>1395</v>
      </c>
      <c r="H16" s="72" t="s">
        <v>1382</v>
      </c>
      <c r="I16" s="72" t="s">
        <v>1383</v>
      </c>
      <c r="J16" s="72" t="s">
        <v>1395</v>
      </c>
    </row>
    <row r="17" spans="2:10" ht="409" customHeight="1" x14ac:dyDescent="0.2">
      <c r="B17" s="72" t="s">
        <v>1287</v>
      </c>
      <c r="C17" s="72" t="s">
        <v>33</v>
      </c>
      <c r="D17" s="73" t="s">
        <v>1462</v>
      </c>
      <c r="E17" s="72" t="s">
        <v>1464</v>
      </c>
      <c r="F17" s="72" t="s">
        <v>1466</v>
      </c>
      <c r="G17" s="72" t="s">
        <v>1395</v>
      </c>
      <c r="H17" s="75"/>
      <c r="I17" s="75"/>
      <c r="J17" s="75"/>
    </row>
    <row r="18" spans="2:10" ht="85" x14ac:dyDescent="0.2">
      <c r="B18" s="72" t="s">
        <v>1287</v>
      </c>
      <c r="C18" s="72" t="s">
        <v>34</v>
      </c>
      <c r="D18" s="72" t="s">
        <v>1305</v>
      </c>
      <c r="E18" s="72" t="s">
        <v>1428</v>
      </c>
      <c r="F18" s="72" t="s">
        <v>1429</v>
      </c>
      <c r="G18" s="75"/>
      <c r="H18" s="75"/>
      <c r="I18" s="75"/>
      <c r="J18" s="75"/>
    </row>
    <row r="19" spans="2:10" ht="85" x14ac:dyDescent="0.2">
      <c r="B19" s="72" t="s">
        <v>1287</v>
      </c>
      <c r="C19" s="72" t="s">
        <v>35</v>
      </c>
      <c r="D19" s="72" t="s">
        <v>1306</v>
      </c>
      <c r="E19" s="72" t="s">
        <v>1428</v>
      </c>
      <c r="F19" s="72" t="s">
        <v>1429</v>
      </c>
      <c r="G19" s="75"/>
      <c r="H19" s="75"/>
      <c r="I19" s="75"/>
      <c r="J19" s="75"/>
    </row>
    <row r="20" spans="2:10" ht="85" x14ac:dyDescent="0.2">
      <c r="B20" s="72" t="s">
        <v>1288</v>
      </c>
      <c r="C20" s="72" t="s">
        <v>32</v>
      </c>
      <c r="D20" s="72" t="s">
        <v>1307</v>
      </c>
      <c r="E20" s="72" t="s">
        <v>1396</v>
      </c>
      <c r="F20" s="72" t="s">
        <v>1397</v>
      </c>
      <c r="G20" s="75"/>
      <c r="H20" s="72" t="s">
        <v>1354</v>
      </c>
      <c r="I20" s="72" t="s">
        <v>1355</v>
      </c>
      <c r="J20" s="75"/>
    </row>
    <row r="21" spans="2:10" ht="272" x14ac:dyDescent="0.2">
      <c r="B21" s="72" t="s">
        <v>1288</v>
      </c>
      <c r="C21" s="72" t="s">
        <v>33</v>
      </c>
      <c r="D21" s="72" t="s">
        <v>1308</v>
      </c>
      <c r="E21" s="72" t="s">
        <v>1438</v>
      </c>
      <c r="F21" s="72" t="s">
        <v>1439</v>
      </c>
      <c r="G21" s="75"/>
      <c r="H21" s="72" t="s">
        <v>1354</v>
      </c>
      <c r="I21" s="72" t="s">
        <v>1355</v>
      </c>
      <c r="J21" s="75"/>
    </row>
    <row r="22" spans="2:10" ht="221" x14ac:dyDescent="0.2">
      <c r="B22" s="72" t="s">
        <v>1288</v>
      </c>
      <c r="C22" s="72" t="s">
        <v>34</v>
      </c>
      <c r="D22" s="72" t="s">
        <v>1309</v>
      </c>
      <c r="E22" s="72" t="s">
        <v>1404</v>
      </c>
      <c r="F22" s="72" t="s">
        <v>1407</v>
      </c>
      <c r="G22" s="75"/>
      <c r="H22" s="75"/>
      <c r="I22" s="75"/>
      <c r="J22" s="75"/>
    </row>
    <row r="23" spans="2:10" ht="331" customHeight="1" x14ac:dyDescent="0.2">
      <c r="B23" s="72" t="s">
        <v>1288</v>
      </c>
      <c r="C23" s="72" t="s">
        <v>35</v>
      </c>
      <c r="D23" s="72" t="s">
        <v>1310</v>
      </c>
      <c r="E23" s="72" t="s">
        <v>1405</v>
      </c>
      <c r="F23" s="72" t="s">
        <v>1408</v>
      </c>
      <c r="G23" s="75"/>
      <c r="H23" s="72" t="s">
        <v>1361</v>
      </c>
      <c r="I23" s="72" t="s">
        <v>1362</v>
      </c>
      <c r="J23" s="75"/>
    </row>
    <row r="24" spans="2:10" ht="409" customHeight="1" x14ac:dyDescent="0.2">
      <c r="B24" s="72" t="s">
        <v>1288</v>
      </c>
      <c r="C24" s="72" t="s">
        <v>41</v>
      </c>
      <c r="D24" s="72" t="s">
        <v>1311</v>
      </c>
      <c r="E24" s="72" t="s">
        <v>1406</v>
      </c>
      <c r="F24" s="72" t="s">
        <v>1409</v>
      </c>
      <c r="G24" s="75"/>
      <c r="H24" s="72" t="s">
        <v>1351</v>
      </c>
      <c r="I24" s="72" t="s">
        <v>1352</v>
      </c>
      <c r="J24" s="75"/>
    </row>
    <row r="25" spans="2:10" ht="409" customHeight="1" x14ac:dyDescent="0.2">
      <c r="B25" s="72" t="s">
        <v>1289</v>
      </c>
      <c r="C25" s="72" t="s">
        <v>32</v>
      </c>
      <c r="D25" s="72" t="s">
        <v>1312</v>
      </c>
      <c r="E25" s="72" t="s">
        <v>1430</v>
      </c>
      <c r="F25" s="72" t="s">
        <v>1431</v>
      </c>
      <c r="G25" s="75"/>
      <c r="H25" s="72" t="s">
        <v>1371</v>
      </c>
      <c r="I25" s="72" t="s">
        <v>1370</v>
      </c>
      <c r="J25" s="75"/>
    </row>
    <row r="26" spans="2:10" ht="299" customHeight="1" x14ac:dyDescent="0.2">
      <c r="B26" s="72" t="s">
        <v>1289</v>
      </c>
      <c r="C26" s="72" t="s">
        <v>33</v>
      </c>
      <c r="D26" s="72" t="s">
        <v>1313</v>
      </c>
      <c r="E26" s="72" t="s">
        <v>1419</v>
      </c>
      <c r="F26" s="72" t="s">
        <v>1420</v>
      </c>
      <c r="G26" s="75"/>
      <c r="H26" s="72" t="s">
        <v>1378</v>
      </c>
      <c r="I26" s="72" t="s">
        <v>1379</v>
      </c>
      <c r="J26" s="75"/>
    </row>
    <row r="27" spans="2:10" ht="409" customHeight="1" x14ac:dyDescent="0.2">
      <c r="B27" s="72" t="s">
        <v>1290</v>
      </c>
      <c r="C27" s="72" t="s">
        <v>32</v>
      </c>
      <c r="D27" s="72" t="s">
        <v>1314</v>
      </c>
      <c r="E27" s="72" t="s">
        <v>1421</v>
      </c>
      <c r="F27" s="72" t="s">
        <v>1422</v>
      </c>
      <c r="G27" s="75"/>
      <c r="H27" s="75"/>
      <c r="I27" s="75"/>
      <c r="J27" s="75"/>
    </row>
    <row r="28" spans="2:10" ht="119" x14ac:dyDescent="0.2">
      <c r="B28" s="72" t="s">
        <v>1290</v>
      </c>
      <c r="C28" s="72" t="s">
        <v>33</v>
      </c>
      <c r="D28" s="72" t="s">
        <v>1315</v>
      </c>
      <c r="E28" s="72" t="s">
        <v>1413</v>
      </c>
      <c r="F28" s="72" t="s">
        <v>1414</v>
      </c>
      <c r="G28" s="75"/>
      <c r="H28" s="75"/>
      <c r="I28" s="75"/>
      <c r="J28" s="75"/>
    </row>
    <row r="29" spans="2:10" ht="85" x14ac:dyDescent="0.2">
      <c r="B29" s="72" t="s">
        <v>1290</v>
      </c>
      <c r="C29" s="72" t="s">
        <v>34</v>
      </c>
      <c r="D29" s="72" t="s">
        <v>1316</v>
      </c>
      <c r="E29" s="72" t="s">
        <v>1436</v>
      </c>
      <c r="F29" s="72" t="s">
        <v>1437</v>
      </c>
      <c r="G29" s="75"/>
      <c r="H29" s="75"/>
      <c r="I29" s="75"/>
      <c r="J29" s="75"/>
    </row>
    <row r="30" spans="2:10" ht="119" x14ac:dyDescent="0.2">
      <c r="B30" s="72" t="s">
        <v>1291</v>
      </c>
      <c r="C30" s="72" t="s">
        <v>32</v>
      </c>
      <c r="D30" s="72" t="s">
        <v>1317</v>
      </c>
      <c r="E30" s="72" t="s">
        <v>1410</v>
      </c>
      <c r="F30" s="72" t="s">
        <v>1411</v>
      </c>
      <c r="G30" s="75"/>
      <c r="H30" s="72" t="s">
        <v>1372</v>
      </c>
      <c r="I30" s="74" t="s">
        <v>1374</v>
      </c>
      <c r="J30" s="75"/>
    </row>
    <row r="31" spans="2:10" ht="317" customHeight="1" x14ac:dyDescent="0.2">
      <c r="B31" s="72" t="s">
        <v>1291</v>
      </c>
      <c r="C31" s="72" t="s">
        <v>33</v>
      </c>
      <c r="D31" s="72" t="s">
        <v>1318</v>
      </c>
      <c r="E31" s="72" t="s">
        <v>1448</v>
      </c>
      <c r="F31" s="72" t="s">
        <v>1449</v>
      </c>
      <c r="G31" s="75"/>
      <c r="H31" s="72" t="s">
        <v>1368</v>
      </c>
      <c r="I31" s="72" t="s">
        <v>1369</v>
      </c>
      <c r="J31" s="75"/>
    </row>
    <row r="32" spans="2:10" ht="133" customHeight="1" x14ac:dyDescent="0.2">
      <c r="B32" s="72" t="s">
        <v>1291</v>
      </c>
      <c r="C32" s="72" t="s">
        <v>34</v>
      </c>
      <c r="D32" s="72" t="s">
        <v>1319</v>
      </c>
      <c r="E32" s="72" t="s">
        <v>1432</v>
      </c>
      <c r="F32" s="72" t="s">
        <v>1433</v>
      </c>
      <c r="G32" s="75"/>
      <c r="H32" s="72" t="s">
        <v>1365</v>
      </c>
      <c r="I32" s="72" t="s">
        <v>1366</v>
      </c>
      <c r="J32" s="75"/>
    </row>
    <row r="33" spans="2:10" ht="268" customHeight="1" x14ac:dyDescent="0.2">
      <c r="B33" s="72" t="s">
        <v>1291</v>
      </c>
      <c r="C33" s="72" t="s">
        <v>35</v>
      </c>
      <c r="D33" s="72" t="s">
        <v>1320</v>
      </c>
      <c r="E33" s="72" t="s">
        <v>1434</v>
      </c>
      <c r="F33" s="72" t="s">
        <v>1435</v>
      </c>
      <c r="G33" s="72" t="s">
        <v>1412</v>
      </c>
      <c r="H33" s="72" t="s">
        <v>1373</v>
      </c>
      <c r="I33" s="72" t="s">
        <v>1375</v>
      </c>
      <c r="J33" s="75"/>
    </row>
    <row r="34" spans="2:10" ht="359" customHeight="1" x14ac:dyDescent="0.2">
      <c r="B34" s="72" t="s">
        <v>1291</v>
      </c>
      <c r="C34" s="72" t="s">
        <v>41</v>
      </c>
      <c r="D34" s="72" t="s">
        <v>1360</v>
      </c>
      <c r="E34" s="72" t="s">
        <v>1423</v>
      </c>
      <c r="F34" s="72" t="s">
        <v>1424</v>
      </c>
      <c r="G34" s="75"/>
      <c r="H34" s="72" t="s">
        <v>1363</v>
      </c>
      <c r="I34" s="72" t="s">
        <v>1364</v>
      </c>
      <c r="J34" s="75"/>
    </row>
    <row r="35" spans="2:10" ht="347" customHeight="1" x14ac:dyDescent="0.2">
      <c r="B35" s="72" t="s">
        <v>1292</v>
      </c>
      <c r="C35" s="72" t="s">
        <v>32</v>
      </c>
      <c r="D35" s="72" t="s">
        <v>1321</v>
      </c>
      <c r="E35" s="72" t="s">
        <v>1446</v>
      </c>
      <c r="F35" s="72" t="s">
        <v>1447</v>
      </c>
      <c r="G35" s="75"/>
      <c r="H35" s="72" t="s">
        <v>1358</v>
      </c>
      <c r="I35" s="72" t="s">
        <v>1359</v>
      </c>
      <c r="J35" s="75"/>
    </row>
    <row r="36" spans="2:10" ht="217" customHeight="1" x14ac:dyDescent="0.2">
      <c r="B36" s="72" t="s">
        <v>1292</v>
      </c>
      <c r="C36" s="72" t="s">
        <v>33</v>
      </c>
      <c r="D36" s="72" t="s">
        <v>1322</v>
      </c>
      <c r="E36" s="72" t="s">
        <v>1440</v>
      </c>
      <c r="F36" s="72" t="s">
        <v>1441</v>
      </c>
      <c r="G36" s="75"/>
      <c r="H36" s="72" t="s">
        <v>1358</v>
      </c>
      <c r="I36" s="72" t="s">
        <v>1359</v>
      </c>
      <c r="J36" s="75"/>
    </row>
    <row r="37" spans="2:10" ht="206" customHeight="1" x14ac:dyDescent="0.2">
      <c r="B37" s="72" t="s">
        <v>1292</v>
      </c>
      <c r="C37" s="72" t="s">
        <v>34</v>
      </c>
      <c r="D37" s="72" t="s">
        <v>1323</v>
      </c>
      <c r="E37" s="72" t="s">
        <v>1454</v>
      </c>
      <c r="F37" s="72" t="s">
        <v>1455</v>
      </c>
      <c r="G37" s="75"/>
      <c r="H37" s="72" t="s">
        <v>1358</v>
      </c>
      <c r="I37" s="72" t="s">
        <v>1359</v>
      </c>
      <c r="J37" s="75"/>
    </row>
    <row r="38" spans="2:10" ht="277" customHeight="1" x14ac:dyDescent="0.2">
      <c r="B38" s="72" t="s">
        <v>1292</v>
      </c>
      <c r="C38" s="72" t="s">
        <v>35</v>
      </c>
      <c r="D38" s="72" t="s">
        <v>1324</v>
      </c>
      <c r="E38" s="72" t="s">
        <v>1442</v>
      </c>
      <c r="F38" s="72" t="s">
        <v>1443</v>
      </c>
      <c r="G38" s="75"/>
      <c r="H38" s="72" t="s">
        <v>1358</v>
      </c>
      <c r="I38" s="72" t="s">
        <v>1359</v>
      </c>
      <c r="J38" s="75"/>
    </row>
    <row r="39" spans="2:10" ht="155" customHeight="1" x14ac:dyDescent="0.2">
      <c r="B39" s="72" t="s">
        <v>1293</v>
      </c>
      <c r="C39" s="72" t="s">
        <v>32</v>
      </c>
      <c r="D39" s="72" t="s">
        <v>1325</v>
      </c>
      <c r="E39" s="72" t="s">
        <v>1456</v>
      </c>
      <c r="F39" s="72" t="s">
        <v>1457</v>
      </c>
      <c r="G39" s="75"/>
      <c r="H39" s="72" t="s">
        <v>1367</v>
      </c>
      <c r="I39" s="72" t="s">
        <v>1353</v>
      </c>
      <c r="J39" s="75"/>
    </row>
    <row r="40" spans="2:10" ht="219" customHeight="1" x14ac:dyDescent="0.2">
      <c r="B40" s="72" t="s">
        <v>1293</v>
      </c>
      <c r="C40" s="72" t="s">
        <v>33</v>
      </c>
      <c r="D40" s="72" t="s">
        <v>1326</v>
      </c>
      <c r="E40" s="72" t="s">
        <v>1458</v>
      </c>
      <c r="F40" s="72" t="s">
        <v>1459</v>
      </c>
      <c r="G40" s="75"/>
      <c r="H40" s="72" t="s">
        <v>1367</v>
      </c>
      <c r="I40" s="72" t="s">
        <v>1353</v>
      </c>
      <c r="J40" s="75"/>
    </row>
    <row r="41" spans="2:10" ht="203" customHeight="1" x14ac:dyDescent="0.2">
      <c r="B41" s="72" t="s">
        <v>1293</v>
      </c>
      <c r="C41" s="72" t="s">
        <v>34</v>
      </c>
      <c r="D41" s="72" t="s">
        <v>1327</v>
      </c>
      <c r="E41" s="72" t="s">
        <v>1460</v>
      </c>
      <c r="F41" s="72" t="s">
        <v>1461</v>
      </c>
      <c r="G41" s="75"/>
      <c r="H41" s="75"/>
      <c r="I41" s="75"/>
      <c r="J41" s="75"/>
    </row>
    <row r="42" spans="2:10" ht="409" customHeight="1" x14ac:dyDescent="0.2">
      <c r="B42" s="72" t="s">
        <v>1294</v>
      </c>
      <c r="C42" s="72" t="s">
        <v>32</v>
      </c>
      <c r="D42" s="72" t="s">
        <v>1328</v>
      </c>
      <c r="E42" s="72" t="s">
        <v>1416</v>
      </c>
      <c r="F42" s="72" t="s">
        <v>1417</v>
      </c>
      <c r="G42" s="72" t="s">
        <v>1418</v>
      </c>
      <c r="H42" s="72" t="s">
        <v>1349</v>
      </c>
      <c r="I42" s="72" t="s">
        <v>1350</v>
      </c>
      <c r="J42" s="75"/>
    </row>
    <row r="43" spans="2:10" ht="136" customHeight="1" x14ac:dyDescent="0.2">
      <c r="B43" s="72" t="s">
        <v>1294</v>
      </c>
      <c r="C43" s="72" t="s">
        <v>33</v>
      </c>
      <c r="D43" s="72" t="s">
        <v>1329</v>
      </c>
      <c r="E43" s="72" t="s">
        <v>1425</v>
      </c>
      <c r="F43" s="72" t="s">
        <v>1426</v>
      </c>
      <c r="G43" s="72" t="s">
        <v>1427</v>
      </c>
      <c r="H43" s="75"/>
      <c r="I43" s="75"/>
      <c r="J43" s="75"/>
    </row>
    <row r="44" spans="2:10" ht="239" customHeight="1" x14ac:dyDescent="0.2">
      <c r="B44" s="72" t="s">
        <v>1294</v>
      </c>
      <c r="C44" s="72" t="s">
        <v>34</v>
      </c>
      <c r="D44" s="72" t="s">
        <v>1330</v>
      </c>
      <c r="E44" s="72" t="s">
        <v>1450</v>
      </c>
      <c r="F44" s="72" t="s">
        <v>1452</v>
      </c>
      <c r="G44" s="75"/>
      <c r="H44" s="72" t="s">
        <v>1386</v>
      </c>
      <c r="I44" s="72" t="s">
        <v>1387</v>
      </c>
      <c r="J44" s="75"/>
    </row>
    <row r="45" spans="2:10" ht="409.5" customHeight="1" x14ac:dyDescent="0.2">
      <c r="B45" s="72" t="s">
        <v>1294</v>
      </c>
      <c r="C45" s="72" t="s">
        <v>35</v>
      </c>
      <c r="D45" s="72" t="s">
        <v>1331</v>
      </c>
      <c r="E45" s="72" t="s">
        <v>1451</v>
      </c>
      <c r="F45" s="72" t="s">
        <v>1453</v>
      </c>
      <c r="G45" s="72" t="s">
        <v>1395</v>
      </c>
      <c r="H45" s="72" t="s">
        <v>1377</v>
      </c>
      <c r="I45" s="72" t="s">
        <v>1376</v>
      </c>
      <c r="J45" s="75"/>
    </row>
    <row r="46" spans="2:10" ht="109" customHeight="1" x14ac:dyDescent="0.2">
      <c r="B46" s="72" t="s">
        <v>1295</v>
      </c>
      <c r="C46" s="72" t="s">
        <v>32</v>
      </c>
      <c r="D46" s="72" t="s">
        <v>1332</v>
      </c>
      <c r="E46" s="72" t="s">
        <v>1398</v>
      </c>
      <c r="F46" s="72" t="s">
        <v>1399</v>
      </c>
      <c r="G46" s="75"/>
      <c r="H46" s="72" t="s">
        <v>1345</v>
      </c>
      <c r="I46" s="72" t="s">
        <v>1346</v>
      </c>
      <c r="J46" s="75"/>
    </row>
    <row r="47" spans="2:10" ht="149" customHeight="1" x14ac:dyDescent="0.2">
      <c r="B47" s="72" t="s">
        <v>1295</v>
      </c>
      <c r="C47" s="72" t="s">
        <v>33</v>
      </c>
      <c r="D47" s="72" t="s">
        <v>1333</v>
      </c>
      <c r="E47" s="72" t="s">
        <v>1402</v>
      </c>
      <c r="F47" s="72" t="s">
        <v>1403</v>
      </c>
      <c r="G47" s="75"/>
      <c r="H47" s="72" t="s">
        <v>1345</v>
      </c>
      <c r="I47" s="72" t="s">
        <v>1346</v>
      </c>
      <c r="J47" s="75"/>
    </row>
    <row r="48" spans="2:10" ht="409.5" customHeight="1" x14ac:dyDescent="0.2">
      <c r="B48" s="72" t="s">
        <v>1296</v>
      </c>
      <c r="C48" s="72" t="s">
        <v>32</v>
      </c>
      <c r="D48" s="72" t="s">
        <v>1334</v>
      </c>
      <c r="E48" s="72" t="s">
        <v>1444</v>
      </c>
      <c r="F48" s="72" t="s">
        <v>1445</v>
      </c>
      <c r="G48" s="75"/>
      <c r="H48" s="72" t="s">
        <v>1356</v>
      </c>
      <c r="I48" s="72" t="s">
        <v>1357</v>
      </c>
      <c r="J48" s="75"/>
    </row>
    <row r="49" spans="2:10" ht="302" customHeight="1" x14ac:dyDescent="0.2">
      <c r="B49" s="72" t="s">
        <v>1296</v>
      </c>
      <c r="C49" s="72" t="s">
        <v>33</v>
      </c>
      <c r="D49" s="72" t="s">
        <v>1335</v>
      </c>
      <c r="E49" s="72" t="s">
        <v>1392</v>
      </c>
      <c r="F49" s="72" t="s">
        <v>1393</v>
      </c>
      <c r="G49" s="75"/>
      <c r="H49" s="72" t="s">
        <v>1380</v>
      </c>
      <c r="I49" s="72" t="s">
        <v>1381</v>
      </c>
      <c r="J49" s="75"/>
    </row>
    <row r="50" spans="2:10" ht="328" customHeight="1" x14ac:dyDescent="0.2">
      <c r="B50" s="72" t="s">
        <v>1296</v>
      </c>
      <c r="C50" s="72" t="s">
        <v>34</v>
      </c>
      <c r="D50" s="72" t="s">
        <v>1336</v>
      </c>
      <c r="E50" s="72" t="s">
        <v>1392</v>
      </c>
      <c r="F50" s="72" t="s">
        <v>1393</v>
      </c>
      <c r="G50" s="75"/>
      <c r="H50" s="75"/>
      <c r="I50" s="75"/>
      <c r="J50" s="75"/>
    </row>
    <row r="51" spans="2:10" ht="238" customHeight="1" x14ac:dyDescent="0.2">
      <c r="B51" s="72" t="s">
        <v>1297</v>
      </c>
      <c r="C51" s="72" t="s">
        <v>32</v>
      </c>
      <c r="D51" s="72" t="s">
        <v>1337</v>
      </c>
      <c r="E51" s="75"/>
      <c r="F51" s="75"/>
      <c r="G51" s="75"/>
      <c r="H51" s="75"/>
      <c r="I51" s="75"/>
      <c r="J51" s="75"/>
    </row>
    <row r="52" spans="2:10" ht="300" customHeight="1" x14ac:dyDescent="0.2">
      <c r="B52" s="72" t="s">
        <v>1297</v>
      </c>
      <c r="C52" s="72" t="s">
        <v>33</v>
      </c>
      <c r="D52" s="72" t="s">
        <v>1338</v>
      </c>
      <c r="E52" s="75"/>
      <c r="F52" s="75"/>
      <c r="G52" s="75"/>
      <c r="H52" s="75"/>
      <c r="I52" s="75"/>
      <c r="J52" s="75"/>
    </row>
    <row r="53" spans="2:10" ht="174" customHeight="1" x14ac:dyDescent="0.2">
      <c r="B53" s="72" t="s">
        <v>1297</v>
      </c>
      <c r="C53" s="72" t="s">
        <v>34</v>
      </c>
      <c r="D53" s="72" t="s">
        <v>1339</v>
      </c>
      <c r="E53" s="75"/>
      <c r="F53" s="75"/>
      <c r="G53" s="75"/>
      <c r="H53" s="75"/>
      <c r="I53" s="75"/>
      <c r="J53" s="75"/>
    </row>
    <row r="54" spans="2:10" ht="182" customHeight="1" x14ac:dyDescent="0.2">
      <c r="B54" s="72" t="s">
        <v>1297</v>
      </c>
      <c r="C54" s="72" t="s">
        <v>35</v>
      </c>
      <c r="D54" s="72" t="s">
        <v>1340</v>
      </c>
      <c r="E54" s="75"/>
      <c r="F54" s="75"/>
      <c r="G54" s="75"/>
      <c r="H54" s="75"/>
      <c r="I54" s="75"/>
      <c r="J54" s="75"/>
    </row>
    <row r="55" spans="2:10" ht="214" customHeight="1" x14ac:dyDescent="0.2">
      <c r="B55" s="72" t="s">
        <v>1297</v>
      </c>
      <c r="C55" s="72" t="s">
        <v>41</v>
      </c>
      <c r="D55" s="72" t="s">
        <v>1341</v>
      </c>
      <c r="E55" s="72" t="s">
        <v>1415</v>
      </c>
      <c r="F55" s="72" t="s">
        <v>805</v>
      </c>
      <c r="G55" s="75"/>
      <c r="H55" s="75"/>
      <c r="I55" s="75"/>
      <c r="J55" s="75"/>
    </row>
    <row r="56" spans="2:10" ht="386" customHeight="1" x14ac:dyDescent="0.2">
      <c r="B56" s="72" t="s">
        <v>1297</v>
      </c>
      <c r="C56" s="72" t="s">
        <v>42</v>
      </c>
      <c r="D56" s="72" t="s">
        <v>1342</v>
      </c>
      <c r="E56" s="75"/>
      <c r="F56" s="75"/>
      <c r="G56" s="75"/>
      <c r="H56" s="75"/>
      <c r="I56" s="75"/>
      <c r="J56" s="75"/>
    </row>
    <row r="58" spans="2:10" ht="57" customHeight="1" x14ac:dyDescent="0.2"/>
    <row r="59" spans="2:10" ht="61" customHeight="1" x14ac:dyDescent="0.2"/>
    <row r="61" spans="2:10" ht="56" customHeight="1" x14ac:dyDescent="0.2">
      <c r="B61" s="197" t="s">
        <v>1468</v>
      </c>
      <c r="C61" s="197"/>
      <c r="D61" s="197"/>
    </row>
    <row r="62" spans="2:10" ht="88" customHeight="1" x14ac:dyDescent="0.2">
      <c r="B62" s="168" t="s">
        <v>1298</v>
      </c>
      <c r="C62" s="168"/>
      <c r="D62" s="62" t="s">
        <v>1469</v>
      </c>
    </row>
    <row r="63" spans="2:10" ht="91" customHeight="1" x14ac:dyDescent="0.2">
      <c r="B63" s="168" t="s">
        <v>1298</v>
      </c>
      <c r="C63" s="168"/>
      <c r="D63" s="62" t="s">
        <v>1470</v>
      </c>
    </row>
    <row r="64" spans="2:10" ht="84" customHeight="1" x14ac:dyDescent="0.2">
      <c r="B64" s="168" t="s">
        <v>1298</v>
      </c>
      <c r="C64" s="168"/>
      <c r="D64" s="62" t="s">
        <v>1471</v>
      </c>
    </row>
    <row r="65" spans="2:4" ht="95" customHeight="1" x14ac:dyDescent="0.2">
      <c r="B65" s="168" t="s">
        <v>1298</v>
      </c>
      <c r="C65" s="168"/>
      <c r="D65" s="62" t="s">
        <v>1472</v>
      </c>
    </row>
    <row r="66" spans="2:4" ht="83" customHeight="1" x14ac:dyDescent="0.2">
      <c r="B66" s="168" t="s">
        <v>1298</v>
      </c>
      <c r="C66" s="168"/>
      <c r="D66" s="62" t="s">
        <v>1473</v>
      </c>
    </row>
    <row r="67" spans="2:4" ht="94" customHeight="1" x14ac:dyDescent="0.2">
      <c r="B67" s="168" t="s">
        <v>1474</v>
      </c>
      <c r="C67" s="168"/>
      <c r="D67" s="62" t="s">
        <v>1475</v>
      </c>
    </row>
    <row r="68" spans="2:4" ht="100" customHeight="1" x14ac:dyDescent="0.2">
      <c r="B68" s="168" t="s">
        <v>1474</v>
      </c>
      <c r="C68" s="168"/>
      <c r="D68" s="62" t="s">
        <v>1476</v>
      </c>
    </row>
    <row r="69" spans="2:4" ht="86" customHeight="1" x14ac:dyDescent="0.2">
      <c r="B69" s="168" t="s">
        <v>1474</v>
      </c>
      <c r="C69" s="168"/>
      <c r="D69" s="62" t="s">
        <v>1477</v>
      </c>
    </row>
    <row r="70" spans="2:4" ht="96" customHeight="1" x14ac:dyDescent="0.2">
      <c r="B70" s="168" t="s">
        <v>1474</v>
      </c>
      <c r="C70" s="168"/>
      <c r="D70" s="62" t="s">
        <v>1478</v>
      </c>
    </row>
    <row r="71" spans="2:4" ht="95" customHeight="1" x14ac:dyDescent="0.2">
      <c r="B71" s="168" t="s">
        <v>1474</v>
      </c>
      <c r="C71" s="168"/>
      <c r="D71" s="62" t="s">
        <v>1479</v>
      </c>
    </row>
    <row r="72" spans="2:4" ht="108" customHeight="1" x14ac:dyDescent="0.2">
      <c r="B72" s="168" t="s">
        <v>1474</v>
      </c>
      <c r="C72" s="168"/>
      <c r="D72" s="62" t="s">
        <v>1480</v>
      </c>
    </row>
    <row r="73" spans="2:4" ht="114" customHeight="1" x14ac:dyDescent="0.2">
      <c r="B73" s="168" t="s">
        <v>1474</v>
      </c>
      <c r="C73" s="168"/>
      <c r="D73" s="62" t="s">
        <v>1481</v>
      </c>
    </row>
    <row r="74" spans="2:4" ht="111" customHeight="1" x14ac:dyDescent="0.2">
      <c r="B74" s="168" t="s">
        <v>1474</v>
      </c>
      <c r="C74" s="168"/>
      <c r="D74" s="62" t="s">
        <v>1482</v>
      </c>
    </row>
    <row r="75" spans="2:4" ht="104" customHeight="1" x14ac:dyDescent="0.2">
      <c r="B75" s="168" t="s">
        <v>1474</v>
      </c>
      <c r="C75" s="168"/>
      <c r="D75" s="62" t="s">
        <v>1483</v>
      </c>
    </row>
    <row r="76" spans="2:4" ht="93" customHeight="1" x14ac:dyDescent="0.2">
      <c r="B76" s="168" t="s">
        <v>1474</v>
      </c>
      <c r="C76" s="168"/>
      <c r="D76" s="62" t="s">
        <v>1484</v>
      </c>
    </row>
    <row r="77" spans="2:4" ht="81" customHeight="1" x14ac:dyDescent="0.2"/>
    <row r="78" spans="2:4" ht="96" customHeight="1" x14ac:dyDescent="0.2"/>
    <row r="93" ht="57" customHeight="1" x14ac:dyDescent="0.2"/>
    <row r="103" ht="48" customHeight="1" x14ac:dyDescent="0.2"/>
    <row r="105" ht="34" customHeight="1" x14ac:dyDescent="0.2"/>
    <row r="106" ht="51" customHeight="1" x14ac:dyDescent="0.2"/>
    <row r="108" ht="68" customHeight="1" x14ac:dyDescent="0.2"/>
    <row r="109" ht="67" customHeight="1" x14ac:dyDescent="0.2"/>
    <row r="110" ht="53" customHeight="1" x14ac:dyDescent="0.2"/>
    <row r="111" ht="73" customHeight="1" x14ac:dyDescent="0.2"/>
    <row r="112" ht="106" customHeight="1" x14ac:dyDescent="0.2"/>
    <row r="113" ht="74" customHeight="1" x14ac:dyDescent="0.2"/>
    <row r="114" ht="64" customHeight="1" x14ac:dyDescent="0.2"/>
    <row r="115" ht="54" customHeight="1" x14ac:dyDescent="0.2"/>
    <row r="116" ht="50" customHeight="1" x14ac:dyDescent="0.2"/>
    <row r="117" ht="88" customHeight="1" x14ac:dyDescent="0.2"/>
    <row r="118" ht="69" customHeight="1" x14ac:dyDescent="0.2"/>
    <row r="119" ht="72" customHeight="1" x14ac:dyDescent="0.2"/>
    <row r="120" ht="71" customHeight="1" x14ac:dyDescent="0.2"/>
    <row r="121" ht="92" customHeight="1" x14ac:dyDescent="0.2"/>
    <row r="122" ht="61" customHeight="1" x14ac:dyDescent="0.2"/>
    <row r="123" ht="72" customHeight="1" x14ac:dyDescent="0.2"/>
    <row r="124" ht="99" customHeight="1" x14ac:dyDescent="0.2"/>
  </sheetData>
  <mergeCells count="23">
    <mergeCell ref="B75:C75"/>
    <mergeCell ref="B76:C76"/>
    <mergeCell ref="B69:C69"/>
    <mergeCell ref="B70:C70"/>
    <mergeCell ref="B71:C71"/>
    <mergeCell ref="B72:C72"/>
    <mergeCell ref="B73:C73"/>
    <mergeCell ref="B74:C74"/>
    <mergeCell ref="B68:C68"/>
    <mergeCell ref="B61:D61"/>
    <mergeCell ref="B62:C62"/>
    <mergeCell ref="B8:C8"/>
    <mergeCell ref="B9:C9"/>
    <mergeCell ref="B63:C63"/>
    <mergeCell ref="B64:C64"/>
    <mergeCell ref="B65:C65"/>
    <mergeCell ref="B66:C66"/>
    <mergeCell ref="B67:C67"/>
    <mergeCell ref="B3:D3"/>
    <mergeCell ref="B4:C4"/>
    <mergeCell ref="B5:C5"/>
    <mergeCell ref="B6:C6"/>
    <mergeCell ref="B7:C7"/>
  </mergeCells>
  <phoneticPr fontId="6" type="noConversion"/>
  <hyperlinks>
    <hyperlink ref="D6" r:id="rId1" xr:uid="{B47EB42B-39F7-7741-8608-7ABE583D3234}"/>
    <hyperlink ref="D5" r:id="rId2" xr:uid="{D2645FF8-6566-BD4B-B8E3-1BD13F233B59}"/>
    <hyperlink ref="D4" r:id="rId3" xr:uid="{7CA7BD29-0B43-6844-8D2D-FD42ECB6E058}"/>
    <hyperlink ref="D7" r:id="rId4" xr:uid="{6BD8C20F-1EB9-2A44-B469-1B6D37C69C72}"/>
  </hyperlinks>
  <pageMargins left="0.7" right="0.7" top="0.75" bottom="0.75" header="0.3" footer="0.3"/>
  <pageSetup orientation="portrait" horizontalDpi="0" verticalDpi="0"/>
  <tableParts count="1">
    <tablePart r:id="rId5"/>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3BDA3-4DC3-604F-8995-9F993A25C588}">
  <dimension ref="A3:A146"/>
  <sheetViews>
    <sheetView workbookViewId="0">
      <selection activeCell="E8" sqref="E8"/>
    </sheetView>
  </sheetViews>
  <sheetFormatPr baseColWidth="10" defaultColWidth="11" defaultRowHeight="16" x14ac:dyDescent="0.2"/>
  <cols>
    <col min="1" max="1" width="115.33203125" customWidth="1"/>
    <col min="2" max="2" width="15.5" bestFit="1" customWidth="1"/>
    <col min="3" max="7" width="13.33203125" bestFit="1" customWidth="1"/>
    <col min="8" max="8" width="40.6640625" bestFit="1" customWidth="1"/>
    <col min="9" max="9" width="59.33203125" bestFit="1" customWidth="1"/>
    <col min="10" max="10" width="25.6640625" bestFit="1" customWidth="1"/>
    <col min="11" max="13" width="59.33203125" bestFit="1" customWidth="1"/>
    <col min="14" max="14" width="36.5" bestFit="1" customWidth="1"/>
    <col min="15" max="15" width="46.1640625" bestFit="1" customWidth="1"/>
    <col min="16" max="16" width="41.83203125" bestFit="1" customWidth="1"/>
    <col min="17" max="19" width="59.33203125" bestFit="1" customWidth="1"/>
    <col min="20" max="20" width="36.5" bestFit="1" customWidth="1"/>
    <col min="21" max="21" width="46.1640625" bestFit="1" customWidth="1"/>
    <col min="22" max="22" width="44.1640625" bestFit="1" customWidth="1"/>
    <col min="23" max="23" width="7" bestFit="1" customWidth="1"/>
    <col min="24" max="24" width="10.83203125" bestFit="1" customWidth="1"/>
    <col min="25" max="25" width="26.83203125" bestFit="1" customWidth="1"/>
    <col min="26" max="26" width="46.1640625" bestFit="1" customWidth="1"/>
    <col min="27" max="27" width="39.1640625" bestFit="1" customWidth="1"/>
    <col min="28" max="28" width="79.33203125" bestFit="1" customWidth="1"/>
    <col min="29" max="29" width="70.1640625" bestFit="1" customWidth="1"/>
    <col min="30" max="30" width="40.6640625" bestFit="1" customWidth="1"/>
    <col min="31" max="31" width="108" bestFit="1" customWidth="1"/>
    <col min="32" max="32" width="25.6640625" bestFit="1" customWidth="1"/>
    <col min="33" max="33" width="183.83203125" bestFit="1" customWidth="1"/>
    <col min="34" max="34" width="211" bestFit="1" customWidth="1"/>
    <col min="35" max="35" width="249.5" bestFit="1" customWidth="1"/>
    <col min="36" max="36" width="94.83203125" bestFit="1" customWidth="1"/>
    <col min="37" max="37" width="148.6640625" bestFit="1" customWidth="1"/>
    <col min="38" max="38" width="101.33203125" bestFit="1" customWidth="1"/>
    <col min="39" max="39" width="219.6640625" bestFit="1" customWidth="1"/>
    <col min="40" max="40" width="102.5" bestFit="1" customWidth="1"/>
    <col min="41" max="41" width="128.6640625" bestFit="1" customWidth="1"/>
    <col min="42" max="42" width="36.5" bestFit="1" customWidth="1"/>
    <col min="43" max="43" width="92" bestFit="1" customWidth="1"/>
    <col min="44" max="44" width="73.6640625" bestFit="1" customWidth="1"/>
    <col min="45" max="45" width="7" bestFit="1" customWidth="1"/>
    <col min="46" max="46" width="30.5" bestFit="1" customWidth="1"/>
    <col min="47" max="47" width="22.33203125" bestFit="1" customWidth="1"/>
  </cols>
  <sheetData>
    <row r="3" spans="1:1" x14ac:dyDescent="0.2">
      <c r="A3" s="15" t="s">
        <v>1485</v>
      </c>
    </row>
    <row r="4" spans="1:1" x14ac:dyDescent="0.2">
      <c r="A4" s="16" t="s">
        <v>1286</v>
      </c>
    </row>
    <row r="5" spans="1:1" x14ac:dyDescent="0.2">
      <c r="A5" s="17" t="s">
        <v>32</v>
      </c>
    </row>
    <row r="6" spans="1:1" ht="17" x14ac:dyDescent="0.2">
      <c r="A6" s="77" t="s">
        <v>1347</v>
      </c>
    </row>
    <row r="7" spans="1:1" ht="119" x14ac:dyDescent="0.2">
      <c r="A7" s="77" t="s">
        <v>1388</v>
      </c>
    </row>
    <row r="8" spans="1:1" x14ac:dyDescent="0.2">
      <c r="A8" s="17" t="s">
        <v>33</v>
      </c>
    </row>
    <row r="9" spans="1:1" ht="17" x14ac:dyDescent="0.2">
      <c r="A9" s="77" t="s">
        <v>1347</v>
      </c>
    </row>
    <row r="10" spans="1:1" ht="51" x14ac:dyDescent="0.2">
      <c r="A10" s="77" t="s">
        <v>1390</v>
      </c>
    </row>
    <row r="11" spans="1:1" x14ac:dyDescent="0.2">
      <c r="A11" s="16" t="s">
        <v>1287</v>
      </c>
    </row>
    <row r="12" spans="1:1" x14ac:dyDescent="0.2">
      <c r="A12" s="17" t="s">
        <v>32</v>
      </c>
    </row>
    <row r="13" spans="1:1" ht="85" x14ac:dyDescent="0.2">
      <c r="A13" s="77" t="s">
        <v>1384</v>
      </c>
    </row>
    <row r="14" spans="1:1" ht="34" x14ac:dyDescent="0.2">
      <c r="A14" s="77" t="s">
        <v>1400</v>
      </c>
    </row>
    <row r="15" spans="1:1" x14ac:dyDescent="0.2">
      <c r="A15" s="17" t="s">
        <v>33</v>
      </c>
    </row>
    <row r="16" spans="1:1" ht="85" x14ac:dyDescent="0.2">
      <c r="A16" s="77" t="s">
        <v>1382</v>
      </c>
    </row>
    <row r="17" spans="1:1" ht="356" x14ac:dyDescent="0.2">
      <c r="A17" s="77" t="s">
        <v>1463</v>
      </c>
    </row>
    <row r="18" spans="1:1" ht="17" x14ac:dyDescent="0.2">
      <c r="A18" s="77" t="s">
        <v>792</v>
      </c>
    </row>
    <row r="19" spans="1:1" ht="221" x14ac:dyDescent="0.2">
      <c r="A19" s="77" t="s">
        <v>1464</v>
      </c>
    </row>
    <row r="20" spans="1:1" x14ac:dyDescent="0.2">
      <c r="A20" s="17" t="s">
        <v>34</v>
      </c>
    </row>
    <row r="21" spans="1:1" ht="17" x14ac:dyDescent="0.2">
      <c r="A21" s="77" t="s">
        <v>792</v>
      </c>
    </row>
    <row r="22" spans="1:1" ht="68" x14ac:dyDescent="0.2">
      <c r="A22" s="77" t="s">
        <v>1428</v>
      </c>
    </row>
    <row r="23" spans="1:1" x14ac:dyDescent="0.2">
      <c r="A23" s="17" t="s">
        <v>35</v>
      </c>
    </row>
    <row r="24" spans="1:1" ht="17" x14ac:dyDescent="0.2">
      <c r="A24" s="77" t="s">
        <v>792</v>
      </c>
    </row>
    <row r="25" spans="1:1" ht="68" x14ac:dyDescent="0.2">
      <c r="A25" s="77" t="s">
        <v>1428</v>
      </c>
    </row>
    <row r="26" spans="1:1" x14ac:dyDescent="0.2">
      <c r="A26" s="16" t="s">
        <v>1288</v>
      </c>
    </row>
    <row r="27" spans="1:1" x14ac:dyDescent="0.2">
      <c r="A27" s="17" t="s">
        <v>32</v>
      </c>
    </row>
    <row r="28" spans="1:1" ht="17" x14ac:dyDescent="0.2">
      <c r="A28" s="77" t="s">
        <v>1354</v>
      </c>
    </row>
    <row r="29" spans="1:1" ht="85" x14ac:dyDescent="0.2">
      <c r="A29" s="77" t="s">
        <v>1396</v>
      </c>
    </row>
    <row r="30" spans="1:1" x14ac:dyDescent="0.2">
      <c r="A30" s="17" t="s">
        <v>33</v>
      </c>
    </row>
    <row r="31" spans="1:1" ht="17" x14ac:dyDescent="0.2">
      <c r="A31" s="77" t="s">
        <v>1354</v>
      </c>
    </row>
    <row r="32" spans="1:1" ht="170" x14ac:dyDescent="0.2">
      <c r="A32" s="77" t="s">
        <v>1438</v>
      </c>
    </row>
    <row r="33" spans="1:1" x14ac:dyDescent="0.2">
      <c r="A33" s="17" t="s">
        <v>34</v>
      </c>
    </row>
    <row r="34" spans="1:1" ht="17" x14ac:dyDescent="0.2">
      <c r="A34" s="77" t="s">
        <v>792</v>
      </c>
    </row>
    <row r="35" spans="1:1" ht="34" x14ac:dyDescent="0.2">
      <c r="A35" s="77" t="s">
        <v>1404</v>
      </c>
    </row>
    <row r="36" spans="1:1" x14ac:dyDescent="0.2">
      <c r="A36" s="17" t="s">
        <v>35</v>
      </c>
    </row>
    <row r="37" spans="1:1" ht="51" x14ac:dyDescent="0.2">
      <c r="A37" s="77" t="s">
        <v>1361</v>
      </c>
    </row>
    <row r="38" spans="1:1" ht="153" x14ac:dyDescent="0.2">
      <c r="A38" s="77" t="s">
        <v>1405</v>
      </c>
    </row>
    <row r="39" spans="1:1" x14ac:dyDescent="0.2">
      <c r="A39" s="17" t="s">
        <v>41</v>
      </c>
    </row>
    <row r="40" spans="1:1" ht="17" x14ac:dyDescent="0.2">
      <c r="A40" s="77" t="s">
        <v>1351</v>
      </c>
    </row>
    <row r="41" spans="1:1" ht="136" x14ac:dyDescent="0.2">
      <c r="A41" s="77" t="s">
        <v>1406</v>
      </c>
    </row>
    <row r="42" spans="1:1" x14ac:dyDescent="0.2">
      <c r="A42" s="16" t="s">
        <v>1289</v>
      </c>
    </row>
    <row r="43" spans="1:1" x14ac:dyDescent="0.2">
      <c r="A43" s="17" t="s">
        <v>32</v>
      </c>
    </row>
    <row r="44" spans="1:1" ht="85" x14ac:dyDescent="0.2">
      <c r="A44" s="77" t="s">
        <v>1371</v>
      </c>
    </row>
    <row r="45" spans="1:1" ht="221" x14ac:dyDescent="0.2">
      <c r="A45" s="77" t="s">
        <v>1430</v>
      </c>
    </row>
    <row r="46" spans="1:1" x14ac:dyDescent="0.2">
      <c r="A46" s="17" t="s">
        <v>33</v>
      </c>
    </row>
    <row r="47" spans="1:1" ht="68" x14ac:dyDescent="0.2">
      <c r="A47" s="77" t="s">
        <v>1378</v>
      </c>
    </row>
    <row r="48" spans="1:1" ht="153" x14ac:dyDescent="0.2">
      <c r="A48" s="77" t="s">
        <v>1419</v>
      </c>
    </row>
    <row r="49" spans="1:1" x14ac:dyDescent="0.2">
      <c r="A49" s="16" t="s">
        <v>1290</v>
      </c>
    </row>
    <row r="50" spans="1:1" x14ac:dyDescent="0.2">
      <c r="A50" s="17" t="s">
        <v>32</v>
      </c>
    </row>
    <row r="51" spans="1:1" ht="17" x14ac:dyDescent="0.2">
      <c r="A51" s="77" t="s">
        <v>792</v>
      </c>
    </row>
    <row r="52" spans="1:1" ht="119" x14ac:dyDescent="0.2">
      <c r="A52" s="77" t="s">
        <v>1421</v>
      </c>
    </row>
    <row r="53" spans="1:1" x14ac:dyDescent="0.2">
      <c r="A53" s="17" t="s">
        <v>33</v>
      </c>
    </row>
    <row r="54" spans="1:1" ht="17" x14ac:dyDescent="0.2">
      <c r="A54" s="77" t="s">
        <v>792</v>
      </c>
    </row>
    <row r="55" spans="1:1" ht="68" x14ac:dyDescent="0.2">
      <c r="A55" s="77" t="s">
        <v>1413</v>
      </c>
    </row>
    <row r="56" spans="1:1" x14ac:dyDescent="0.2">
      <c r="A56" s="17" t="s">
        <v>34</v>
      </c>
    </row>
    <row r="57" spans="1:1" ht="17" x14ac:dyDescent="0.2">
      <c r="A57" s="77" t="s">
        <v>792</v>
      </c>
    </row>
    <row r="58" spans="1:1" ht="51" x14ac:dyDescent="0.2">
      <c r="A58" s="77" t="s">
        <v>1436</v>
      </c>
    </row>
    <row r="59" spans="1:1" x14ac:dyDescent="0.2">
      <c r="A59" s="16" t="s">
        <v>1291</v>
      </c>
    </row>
    <row r="60" spans="1:1" x14ac:dyDescent="0.2">
      <c r="A60" s="17" t="s">
        <v>32</v>
      </c>
    </row>
    <row r="61" spans="1:1" ht="34" x14ac:dyDescent="0.2">
      <c r="A61" s="77" t="s">
        <v>1372</v>
      </c>
    </row>
    <row r="62" spans="1:1" ht="51" x14ac:dyDescent="0.2">
      <c r="A62" s="77" t="s">
        <v>1410</v>
      </c>
    </row>
    <row r="63" spans="1:1" x14ac:dyDescent="0.2">
      <c r="A63" s="17" t="s">
        <v>33</v>
      </c>
    </row>
    <row r="64" spans="1:1" ht="34" x14ac:dyDescent="0.2">
      <c r="A64" s="77" t="s">
        <v>1368</v>
      </c>
    </row>
    <row r="65" spans="1:1" ht="119" x14ac:dyDescent="0.2">
      <c r="A65" s="77" t="s">
        <v>1448</v>
      </c>
    </row>
    <row r="66" spans="1:1" x14ac:dyDescent="0.2">
      <c r="A66" s="17" t="s">
        <v>34</v>
      </c>
    </row>
    <row r="67" spans="1:1" ht="34" x14ac:dyDescent="0.2">
      <c r="A67" s="77" t="s">
        <v>1365</v>
      </c>
    </row>
    <row r="68" spans="1:1" ht="102" x14ac:dyDescent="0.2">
      <c r="A68" s="77" t="s">
        <v>1432</v>
      </c>
    </row>
    <row r="69" spans="1:1" x14ac:dyDescent="0.2">
      <c r="A69" s="17" t="s">
        <v>35</v>
      </c>
    </row>
    <row r="70" spans="1:1" ht="51" x14ac:dyDescent="0.2">
      <c r="A70" s="77" t="s">
        <v>1373</v>
      </c>
    </row>
    <row r="71" spans="1:1" ht="187" x14ac:dyDescent="0.2">
      <c r="A71" s="77" t="s">
        <v>1434</v>
      </c>
    </row>
    <row r="72" spans="1:1" x14ac:dyDescent="0.2">
      <c r="A72" s="17" t="s">
        <v>41</v>
      </c>
    </row>
    <row r="73" spans="1:1" ht="51" x14ac:dyDescent="0.2">
      <c r="A73" s="77" t="s">
        <v>1363</v>
      </c>
    </row>
    <row r="74" spans="1:1" ht="136" x14ac:dyDescent="0.2">
      <c r="A74" s="77" t="s">
        <v>1423</v>
      </c>
    </row>
    <row r="75" spans="1:1" x14ac:dyDescent="0.2">
      <c r="A75" s="16" t="s">
        <v>1292</v>
      </c>
    </row>
    <row r="76" spans="1:1" x14ac:dyDescent="0.2">
      <c r="A76" s="17" t="s">
        <v>32</v>
      </c>
    </row>
    <row r="77" spans="1:1" ht="17" x14ac:dyDescent="0.2">
      <c r="A77" s="77" t="s">
        <v>1358</v>
      </c>
    </row>
    <row r="78" spans="1:1" ht="306" x14ac:dyDescent="0.2">
      <c r="A78" s="77" t="s">
        <v>1446</v>
      </c>
    </row>
    <row r="79" spans="1:1" x14ac:dyDescent="0.2">
      <c r="A79" s="17" t="s">
        <v>33</v>
      </c>
    </row>
    <row r="80" spans="1:1" ht="17" x14ac:dyDescent="0.2">
      <c r="A80" s="77" t="s">
        <v>1358</v>
      </c>
    </row>
    <row r="81" spans="1:1" ht="153" x14ac:dyDescent="0.2">
      <c r="A81" s="77" t="s">
        <v>1440</v>
      </c>
    </row>
    <row r="82" spans="1:1" x14ac:dyDescent="0.2">
      <c r="A82" s="17" t="s">
        <v>34</v>
      </c>
    </row>
    <row r="83" spans="1:1" ht="17" x14ac:dyDescent="0.2">
      <c r="A83" s="77" t="s">
        <v>1358</v>
      </c>
    </row>
    <row r="84" spans="1:1" ht="119" x14ac:dyDescent="0.2">
      <c r="A84" s="77" t="s">
        <v>1454</v>
      </c>
    </row>
    <row r="85" spans="1:1" x14ac:dyDescent="0.2">
      <c r="A85" s="17" t="s">
        <v>35</v>
      </c>
    </row>
    <row r="86" spans="1:1" ht="17" x14ac:dyDescent="0.2">
      <c r="A86" s="77" t="s">
        <v>1358</v>
      </c>
    </row>
    <row r="87" spans="1:1" ht="119" x14ac:dyDescent="0.2">
      <c r="A87" s="77" t="s">
        <v>1442</v>
      </c>
    </row>
    <row r="88" spans="1:1" x14ac:dyDescent="0.2">
      <c r="A88" s="16" t="s">
        <v>1293</v>
      </c>
    </row>
    <row r="89" spans="1:1" x14ac:dyDescent="0.2">
      <c r="A89" s="17" t="s">
        <v>32</v>
      </c>
    </row>
    <row r="90" spans="1:1" ht="17" x14ac:dyDescent="0.2">
      <c r="A90" s="77" t="s">
        <v>1367</v>
      </c>
    </row>
    <row r="91" spans="1:1" ht="102" x14ac:dyDescent="0.2">
      <c r="A91" s="77" t="s">
        <v>1456</v>
      </c>
    </row>
    <row r="92" spans="1:1" x14ac:dyDescent="0.2">
      <c r="A92" s="17" t="s">
        <v>33</v>
      </c>
    </row>
    <row r="93" spans="1:1" ht="17" x14ac:dyDescent="0.2">
      <c r="A93" s="77" t="s">
        <v>1367</v>
      </c>
    </row>
    <row r="94" spans="1:1" ht="51" x14ac:dyDescent="0.2">
      <c r="A94" s="77" t="s">
        <v>1458</v>
      </c>
    </row>
    <row r="95" spans="1:1" x14ac:dyDescent="0.2">
      <c r="A95" s="17" t="s">
        <v>34</v>
      </c>
    </row>
    <row r="96" spans="1:1" ht="17" x14ac:dyDescent="0.2">
      <c r="A96" s="77" t="s">
        <v>792</v>
      </c>
    </row>
    <row r="97" spans="1:1" ht="102" x14ac:dyDescent="0.2">
      <c r="A97" s="77" t="s">
        <v>1460</v>
      </c>
    </row>
    <row r="98" spans="1:1" x14ac:dyDescent="0.2">
      <c r="A98" s="16" t="s">
        <v>1294</v>
      </c>
    </row>
    <row r="99" spans="1:1" x14ac:dyDescent="0.2">
      <c r="A99" s="17" t="s">
        <v>32</v>
      </c>
    </row>
    <row r="100" spans="1:1" ht="34" x14ac:dyDescent="0.2">
      <c r="A100" s="77" t="s">
        <v>1349</v>
      </c>
    </row>
    <row r="101" spans="1:1" ht="136" x14ac:dyDescent="0.2">
      <c r="A101" s="77" t="s">
        <v>1416</v>
      </c>
    </row>
    <row r="102" spans="1:1" x14ac:dyDescent="0.2">
      <c r="A102" s="17" t="s">
        <v>33</v>
      </c>
    </row>
    <row r="103" spans="1:1" ht="17" x14ac:dyDescent="0.2">
      <c r="A103" s="77" t="s">
        <v>792</v>
      </c>
    </row>
    <row r="104" spans="1:1" ht="85" x14ac:dyDescent="0.2">
      <c r="A104" s="77" t="s">
        <v>1425</v>
      </c>
    </row>
    <row r="105" spans="1:1" x14ac:dyDescent="0.2">
      <c r="A105" s="17" t="s">
        <v>34</v>
      </c>
    </row>
    <row r="106" spans="1:1" ht="34" x14ac:dyDescent="0.2">
      <c r="A106" s="77" t="s">
        <v>1386</v>
      </c>
    </row>
    <row r="107" spans="1:1" ht="119" x14ac:dyDescent="0.2">
      <c r="A107" s="77" t="s">
        <v>1450</v>
      </c>
    </row>
    <row r="108" spans="1:1" x14ac:dyDescent="0.2">
      <c r="A108" s="17" t="s">
        <v>35</v>
      </c>
    </row>
    <row r="109" spans="1:1" ht="102" x14ac:dyDescent="0.2">
      <c r="A109" s="77" t="s">
        <v>1377</v>
      </c>
    </row>
    <row r="110" spans="1:1" ht="102" x14ac:dyDescent="0.2">
      <c r="A110" s="77" t="s">
        <v>1451</v>
      </c>
    </row>
    <row r="111" spans="1:1" x14ac:dyDescent="0.2">
      <c r="A111" s="16" t="s">
        <v>1295</v>
      </c>
    </row>
    <row r="112" spans="1:1" x14ac:dyDescent="0.2">
      <c r="A112" s="17" t="s">
        <v>32</v>
      </c>
    </row>
    <row r="113" spans="1:1" ht="17" x14ac:dyDescent="0.2">
      <c r="A113" s="77" t="s">
        <v>1345</v>
      </c>
    </row>
    <row r="114" spans="1:1" ht="85" x14ac:dyDescent="0.2">
      <c r="A114" s="77" t="s">
        <v>1398</v>
      </c>
    </row>
    <row r="115" spans="1:1" x14ac:dyDescent="0.2">
      <c r="A115" s="17" t="s">
        <v>33</v>
      </c>
    </row>
    <row r="116" spans="1:1" ht="17" x14ac:dyDescent="0.2">
      <c r="A116" s="77" t="s">
        <v>1345</v>
      </c>
    </row>
    <row r="117" spans="1:1" ht="68" x14ac:dyDescent="0.2">
      <c r="A117" s="77" t="s">
        <v>1402</v>
      </c>
    </row>
    <row r="118" spans="1:1" x14ac:dyDescent="0.2">
      <c r="A118" s="16" t="s">
        <v>1296</v>
      </c>
    </row>
    <row r="119" spans="1:1" x14ac:dyDescent="0.2">
      <c r="A119" s="17" t="s">
        <v>32</v>
      </c>
    </row>
    <row r="120" spans="1:1" ht="17" x14ac:dyDescent="0.2">
      <c r="A120" s="77" t="s">
        <v>1356</v>
      </c>
    </row>
    <row r="121" spans="1:1" ht="306" x14ac:dyDescent="0.2">
      <c r="A121" s="77" t="s">
        <v>1444</v>
      </c>
    </row>
    <row r="122" spans="1:1" x14ac:dyDescent="0.2">
      <c r="A122" s="17" t="s">
        <v>33</v>
      </c>
    </row>
    <row r="123" spans="1:1" ht="34" x14ac:dyDescent="0.2">
      <c r="A123" s="77" t="s">
        <v>1380</v>
      </c>
    </row>
    <row r="124" spans="1:1" ht="102" x14ac:dyDescent="0.2">
      <c r="A124" s="77" t="s">
        <v>1392</v>
      </c>
    </row>
    <row r="125" spans="1:1" x14ac:dyDescent="0.2">
      <c r="A125" s="17" t="s">
        <v>34</v>
      </c>
    </row>
    <row r="126" spans="1:1" ht="17" x14ac:dyDescent="0.2">
      <c r="A126" s="77" t="s">
        <v>792</v>
      </c>
    </row>
    <row r="127" spans="1:1" ht="102" x14ac:dyDescent="0.2">
      <c r="A127" s="77" t="s">
        <v>1392</v>
      </c>
    </row>
    <row r="128" spans="1:1" x14ac:dyDescent="0.2">
      <c r="A128" s="16" t="s">
        <v>1297</v>
      </c>
    </row>
    <row r="129" spans="1:1" x14ac:dyDescent="0.2">
      <c r="A129" s="17" t="s">
        <v>32</v>
      </c>
    </row>
    <row r="130" spans="1:1" ht="17" x14ac:dyDescent="0.2">
      <c r="A130" s="77" t="s">
        <v>792</v>
      </c>
    </row>
    <row r="131" spans="1:1" ht="17" x14ac:dyDescent="0.2">
      <c r="A131" s="77" t="s">
        <v>792</v>
      </c>
    </row>
    <row r="132" spans="1:1" x14ac:dyDescent="0.2">
      <c r="A132" s="17" t="s">
        <v>33</v>
      </c>
    </row>
    <row r="133" spans="1:1" ht="17" x14ac:dyDescent="0.2">
      <c r="A133" s="77" t="s">
        <v>792</v>
      </c>
    </row>
    <row r="134" spans="1:1" ht="17" x14ac:dyDescent="0.2">
      <c r="A134" s="77" t="s">
        <v>792</v>
      </c>
    </row>
    <row r="135" spans="1:1" x14ac:dyDescent="0.2">
      <c r="A135" s="17" t="s">
        <v>34</v>
      </c>
    </row>
    <row r="136" spans="1:1" ht="17" x14ac:dyDescent="0.2">
      <c r="A136" s="77" t="s">
        <v>792</v>
      </c>
    </row>
    <row r="137" spans="1:1" ht="17" x14ac:dyDescent="0.2">
      <c r="A137" s="77" t="s">
        <v>792</v>
      </c>
    </row>
    <row r="138" spans="1:1" x14ac:dyDescent="0.2">
      <c r="A138" s="17" t="s">
        <v>35</v>
      </c>
    </row>
    <row r="139" spans="1:1" ht="17" x14ac:dyDescent="0.2">
      <c r="A139" s="77" t="s">
        <v>792</v>
      </c>
    </row>
    <row r="140" spans="1:1" ht="17" x14ac:dyDescent="0.2">
      <c r="A140" s="77" t="s">
        <v>792</v>
      </c>
    </row>
    <row r="141" spans="1:1" x14ac:dyDescent="0.2">
      <c r="A141" s="17" t="s">
        <v>41</v>
      </c>
    </row>
    <row r="142" spans="1:1" ht="17" x14ac:dyDescent="0.2">
      <c r="A142" s="77" t="s">
        <v>792</v>
      </c>
    </row>
    <row r="143" spans="1:1" ht="17" x14ac:dyDescent="0.2">
      <c r="A143" s="77" t="s">
        <v>1415</v>
      </c>
    </row>
    <row r="144" spans="1:1" x14ac:dyDescent="0.2">
      <c r="A144" s="17" t="s">
        <v>42</v>
      </c>
    </row>
    <row r="145" spans="1:1" ht="17" x14ac:dyDescent="0.2">
      <c r="A145" s="77" t="s">
        <v>792</v>
      </c>
    </row>
    <row r="146" spans="1:1" ht="17" x14ac:dyDescent="0.2">
      <c r="A146" s="77" t="s">
        <v>792</v>
      </c>
    </row>
  </sheetData>
  <conditionalFormatting sqref="A3:A146">
    <cfRule type="cellIs" dxfId="3" priority="1" operator="equal">
      <formula>"(blank)"</formula>
    </cfRule>
  </conditionalFormatting>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97C59-4A49-6445-8E5E-068F5A224AE2}">
  <dimension ref="C3:V22"/>
  <sheetViews>
    <sheetView zoomScale="80" zoomScaleNormal="80" workbookViewId="0">
      <selection activeCell="F32" sqref="F32"/>
    </sheetView>
  </sheetViews>
  <sheetFormatPr baseColWidth="10" defaultColWidth="11" defaultRowHeight="16" x14ac:dyDescent="0.2"/>
  <sheetData>
    <row r="3" spans="3:22" x14ac:dyDescent="0.2">
      <c r="C3" s="226" t="s">
        <v>782</v>
      </c>
      <c r="D3" s="227"/>
      <c r="E3" s="227"/>
      <c r="F3" s="227"/>
      <c r="G3" s="227"/>
      <c r="H3" s="227"/>
      <c r="I3" s="227"/>
      <c r="J3" s="227"/>
      <c r="K3" s="227"/>
      <c r="L3" s="227"/>
      <c r="M3" s="227"/>
      <c r="N3" s="227"/>
      <c r="O3" s="228"/>
      <c r="Q3" s="232" t="s">
        <v>789</v>
      </c>
      <c r="R3" s="233"/>
      <c r="S3" s="233"/>
      <c r="T3" s="233"/>
      <c r="U3" s="233"/>
      <c r="V3" s="234"/>
    </row>
    <row r="4" spans="3:22" x14ac:dyDescent="0.2">
      <c r="C4" s="229"/>
      <c r="D4" s="230"/>
      <c r="E4" s="230"/>
      <c r="F4" s="230"/>
      <c r="G4" s="230"/>
      <c r="H4" s="230"/>
      <c r="I4" s="230"/>
      <c r="J4" s="230"/>
      <c r="K4" s="230"/>
      <c r="L4" s="230"/>
      <c r="M4" s="230"/>
      <c r="N4" s="230"/>
      <c r="O4" s="231"/>
      <c r="Q4" s="235"/>
      <c r="R4" s="236"/>
      <c r="S4" s="236"/>
      <c r="T4" s="236"/>
      <c r="U4" s="236"/>
      <c r="V4" s="237"/>
    </row>
    <row r="5" spans="3:22" x14ac:dyDescent="0.2">
      <c r="C5" s="208" t="s">
        <v>785</v>
      </c>
      <c r="D5" s="209"/>
      <c r="E5" s="210"/>
      <c r="F5" s="217" t="s">
        <v>786</v>
      </c>
      <c r="G5" s="218"/>
      <c r="H5" s="218"/>
      <c r="I5" s="218"/>
      <c r="J5" s="218"/>
      <c r="K5" s="218"/>
      <c r="L5" s="218"/>
      <c r="M5" s="218"/>
      <c r="N5" s="218"/>
      <c r="O5" s="219"/>
      <c r="Q5" s="238"/>
      <c r="R5" s="239"/>
      <c r="S5" s="240"/>
      <c r="T5" s="133" t="s">
        <v>4</v>
      </c>
      <c r="U5" s="218"/>
      <c r="V5" s="219"/>
    </row>
    <row r="6" spans="3:22" x14ac:dyDescent="0.2">
      <c r="C6" s="211"/>
      <c r="D6" s="212"/>
      <c r="E6" s="213"/>
      <c r="F6" s="220"/>
      <c r="G6" s="221"/>
      <c r="H6" s="221"/>
      <c r="I6" s="221"/>
      <c r="J6" s="221"/>
      <c r="K6" s="221"/>
      <c r="L6" s="221"/>
      <c r="M6" s="221"/>
      <c r="N6" s="221"/>
      <c r="O6" s="222"/>
      <c r="Q6" s="241"/>
      <c r="R6" s="242"/>
      <c r="S6" s="243"/>
      <c r="T6" s="223"/>
      <c r="U6" s="224"/>
      <c r="V6" s="225"/>
    </row>
    <row r="7" spans="3:22" x14ac:dyDescent="0.2">
      <c r="C7" s="214"/>
      <c r="D7" s="215"/>
      <c r="E7" s="216"/>
      <c r="F7" s="223"/>
      <c r="G7" s="224"/>
      <c r="H7" s="224"/>
      <c r="I7" s="224"/>
      <c r="J7" s="224"/>
      <c r="K7" s="224"/>
      <c r="L7" s="224"/>
      <c r="M7" s="224"/>
      <c r="N7" s="224"/>
      <c r="O7" s="225"/>
      <c r="Q7" s="244"/>
      <c r="R7" s="245"/>
      <c r="S7" s="246"/>
      <c r="T7" s="133" t="s">
        <v>790</v>
      </c>
      <c r="U7" s="218"/>
      <c r="V7" s="219"/>
    </row>
    <row r="8" spans="3:22" x14ac:dyDescent="0.2">
      <c r="C8" s="199" t="s">
        <v>784</v>
      </c>
      <c r="D8" s="200"/>
      <c r="E8" s="201"/>
      <c r="F8" s="217" t="s">
        <v>416</v>
      </c>
      <c r="G8" s="218"/>
      <c r="H8" s="218"/>
      <c r="I8" s="218"/>
      <c r="J8" s="218"/>
      <c r="K8" s="218"/>
      <c r="L8" s="218"/>
      <c r="M8" s="218"/>
      <c r="N8" s="218"/>
      <c r="O8" s="219"/>
      <c r="Q8" s="247"/>
      <c r="R8" s="248"/>
      <c r="S8" s="249"/>
      <c r="T8" s="223"/>
      <c r="U8" s="224"/>
      <c r="V8" s="225"/>
    </row>
    <row r="9" spans="3:22" x14ac:dyDescent="0.2">
      <c r="C9" s="202"/>
      <c r="D9" s="203"/>
      <c r="E9" s="204"/>
      <c r="F9" s="220"/>
      <c r="G9" s="221"/>
      <c r="H9" s="221"/>
      <c r="I9" s="221"/>
      <c r="J9" s="221"/>
      <c r="K9" s="221"/>
      <c r="L9" s="221"/>
      <c r="M9" s="221"/>
      <c r="N9" s="221"/>
      <c r="O9" s="222"/>
    </row>
    <row r="10" spans="3:22" x14ac:dyDescent="0.2">
      <c r="C10" s="205"/>
      <c r="D10" s="206"/>
      <c r="E10" s="207"/>
      <c r="F10" s="223"/>
      <c r="G10" s="224"/>
      <c r="H10" s="224"/>
      <c r="I10" s="224"/>
      <c r="J10" s="224"/>
      <c r="K10" s="224"/>
      <c r="L10" s="224"/>
      <c r="M10" s="224"/>
      <c r="N10" s="224"/>
      <c r="O10" s="225"/>
    </row>
    <row r="11" spans="3:22" x14ac:dyDescent="0.2">
      <c r="C11" s="208" t="s">
        <v>787</v>
      </c>
      <c r="D11" s="209"/>
      <c r="E11" s="210"/>
      <c r="F11" s="217" t="s">
        <v>788</v>
      </c>
      <c r="G11" s="218"/>
      <c r="H11" s="218"/>
      <c r="I11" s="218"/>
      <c r="J11" s="218"/>
      <c r="K11" s="218"/>
      <c r="L11" s="218"/>
      <c r="M11" s="218"/>
      <c r="N11" s="218"/>
      <c r="O11" s="219"/>
    </row>
    <row r="12" spans="3:22" x14ac:dyDescent="0.2">
      <c r="C12" s="211"/>
      <c r="D12" s="212"/>
      <c r="E12" s="213"/>
      <c r="F12" s="220"/>
      <c r="G12" s="221"/>
      <c r="H12" s="221"/>
      <c r="I12" s="221"/>
      <c r="J12" s="221"/>
      <c r="K12" s="221"/>
      <c r="L12" s="221"/>
      <c r="M12" s="221"/>
      <c r="N12" s="221"/>
      <c r="O12" s="222"/>
    </row>
    <row r="13" spans="3:22" x14ac:dyDescent="0.2">
      <c r="C13" s="214"/>
      <c r="D13" s="215"/>
      <c r="E13" s="216"/>
      <c r="F13" s="223"/>
      <c r="G13" s="224"/>
      <c r="H13" s="224"/>
      <c r="I13" s="224"/>
      <c r="J13" s="224"/>
      <c r="K13" s="224"/>
      <c r="L13" s="224"/>
      <c r="M13" s="224"/>
      <c r="N13" s="224"/>
      <c r="O13" s="225"/>
    </row>
    <row r="14" spans="3:22" x14ac:dyDescent="0.2">
      <c r="C14" s="199" t="s">
        <v>783</v>
      </c>
      <c r="D14" s="200"/>
      <c r="E14" s="201"/>
      <c r="F14" s="217" t="s">
        <v>5</v>
      </c>
      <c r="G14" s="218"/>
      <c r="H14" s="218"/>
      <c r="I14" s="218"/>
      <c r="J14" s="218"/>
      <c r="K14" s="218"/>
      <c r="L14" s="218"/>
      <c r="M14" s="218"/>
      <c r="N14" s="218"/>
      <c r="O14" s="219"/>
    </row>
    <row r="15" spans="3:22" x14ac:dyDescent="0.2">
      <c r="C15" s="202"/>
      <c r="D15" s="203"/>
      <c r="E15" s="204"/>
      <c r="F15" s="220"/>
      <c r="G15" s="221"/>
      <c r="H15" s="221"/>
      <c r="I15" s="221"/>
      <c r="J15" s="221"/>
      <c r="K15" s="221"/>
      <c r="L15" s="221"/>
      <c r="M15" s="221"/>
      <c r="N15" s="221"/>
      <c r="O15" s="222"/>
    </row>
    <row r="16" spans="3:22" x14ac:dyDescent="0.2">
      <c r="C16" s="205"/>
      <c r="D16" s="206"/>
      <c r="E16" s="207"/>
      <c r="F16" s="223"/>
      <c r="G16" s="224"/>
      <c r="H16" s="224"/>
      <c r="I16" s="224"/>
      <c r="J16" s="224"/>
      <c r="K16" s="224"/>
      <c r="L16" s="224"/>
      <c r="M16" s="224"/>
      <c r="N16" s="224"/>
      <c r="O16" s="225"/>
    </row>
    <row r="17" spans="3:15" x14ac:dyDescent="0.2">
      <c r="C17" s="199" t="s">
        <v>280</v>
      </c>
      <c r="D17" s="200"/>
      <c r="E17" s="201"/>
      <c r="F17" s="217" t="s">
        <v>281</v>
      </c>
      <c r="G17" s="218"/>
      <c r="H17" s="218"/>
      <c r="I17" s="218"/>
      <c r="J17" s="218"/>
      <c r="K17" s="218"/>
      <c r="L17" s="218"/>
      <c r="M17" s="218"/>
      <c r="N17" s="218"/>
      <c r="O17" s="219"/>
    </row>
    <row r="18" spans="3:15" x14ac:dyDescent="0.2">
      <c r="C18" s="202"/>
      <c r="D18" s="203"/>
      <c r="E18" s="204"/>
      <c r="F18" s="220"/>
      <c r="G18" s="221"/>
      <c r="H18" s="221"/>
      <c r="I18" s="221"/>
      <c r="J18" s="221"/>
      <c r="K18" s="221"/>
      <c r="L18" s="221"/>
      <c r="M18" s="221"/>
      <c r="N18" s="221"/>
      <c r="O18" s="222"/>
    </row>
    <row r="19" spans="3:15" x14ac:dyDescent="0.2">
      <c r="C19" s="205"/>
      <c r="D19" s="206"/>
      <c r="E19" s="207"/>
      <c r="F19" s="223"/>
      <c r="G19" s="224"/>
      <c r="H19" s="224"/>
      <c r="I19" s="224"/>
      <c r="J19" s="224"/>
      <c r="K19" s="224"/>
      <c r="L19" s="224"/>
      <c r="M19" s="224"/>
      <c r="N19" s="224"/>
      <c r="O19" s="225"/>
    </row>
    <row r="20" spans="3:15" x14ac:dyDescent="0.2">
      <c r="C20" s="208" t="s">
        <v>1285</v>
      </c>
      <c r="D20" s="209"/>
      <c r="E20" s="210"/>
      <c r="F20" s="217" t="s">
        <v>1467</v>
      </c>
      <c r="G20" s="218"/>
      <c r="H20" s="218"/>
      <c r="I20" s="218"/>
      <c r="J20" s="218"/>
      <c r="K20" s="218"/>
      <c r="L20" s="218"/>
      <c r="M20" s="218"/>
      <c r="N20" s="218"/>
      <c r="O20" s="219"/>
    </row>
    <row r="21" spans="3:15" x14ac:dyDescent="0.2">
      <c r="C21" s="211"/>
      <c r="D21" s="212"/>
      <c r="E21" s="213"/>
      <c r="F21" s="220"/>
      <c r="G21" s="221"/>
      <c r="H21" s="221"/>
      <c r="I21" s="221"/>
      <c r="J21" s="221"/>
      <c r="K21" s="221"/>
      <c r="L21" s="221"/>
      <c r="M21" s="221"/>
      <c r="N21" s="221"/>
      <c r="O21" s="222"/>
    </row>
    <row r="22" spans="3:15" x14ac:dyDescent="0.2">
      <c r="C22" s="214"/>
      <c r="D22" s="215"/>
      <c r="E22" s="216"/>
      <c r="F22" s="223"/>
      <c r="G22" s="224"/>
      <c r="H22" s="224"/>
      <c r="I22" s="224"/>
      <c r="J22" s="224"/>
      <c r="K22" s="224"/>
      <c r="L22" s="224"/>
      <c r="M22" s="224"/>
      <c r="N22" s="224"/>
      <c r="O22" s="225"/>
    </row>
  </sheetData>
  <sortState xmlns:xlrd2="http://schemas.microsoft.com/office/spreadsheetml/2017/richdata2" ref="C5:E19">
    <sortCondition ref="C5:C19"/>
  </sortState>
  <mergeCells count="18">
    <mergeCell ref="Q3:V4"/>
    <mergeCell ref="Q5:S6"/>
    <mergeCell ref="T5:V6"/>
    <mergeCell ref="Q7:S8"/>
    <mergeCell ref="T7:V8"/>
    <mergeCell ref="C3:O4"/>
    <mergeCell ref="C5:E7"/>
    <mergeCell ref="F5:O7"/>
    <mergeCell ref="C8:E10"/>
    <mergeCell ref="C11:E13"/>
    <mergeCell ref="C14:E16"/>
    <mergeCell ref="C17:E19"/>
    <mergeCell ref="C20:E22"/>
    <mergeCell ref="F8:O10"/>
    <mergeCell ref="F11:O13"/>
    <mergeCell ref="F14:O16"/>
    <mergeCell ref="F17:O19"/>
    <mergeCell ref="F20:O22"/>
  </mergeCells>
  <hyperlinks>
    <hyperlink ref="F11" r:id="rId1" xr:uid="{DD17052B-A2D1-294D-8AD7-C9DDF582B1D7}"/>
    <hyperlink ref="F14" r:id="rId2" xr:uid="{1F48DC16-DC75-1F46-856F-4844B0645C46}"/>
    <hyperlink ref="F17" r:id="rId3" xr:uid="{09241068-4B6D-B348-A3F6-5A5362161462}"/>
    <hyperlink ref="F8" r:id="rId4" xr:uid="{844B90B4-6944-C042-AAB4-8C9958688461}"/>
    <hyperlink ref="F5" r:id="rId5" xr:uid="{0BBD9684-9369-9744-9074-C3B436D71C3C}"/>
    <hyperlink ref="F20" r:id="rId6" xr:uid="{80793C3D-586A-5744-B76D-2FE7EEB2D5D3}"/>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275</vt:i4>
      </vt:variant>
    </vt:vector>
  </HeadingPairs>
  <TitlesOfParts>
    <vt:vector size="288" baseType="lpstr">
      <vt:lpstr>Introduction</vt:lpstr>
      <vt:lpstr>NERC CIP</vt:lpstr>
      <vt:lpstr>NERC CIP ANALYSIS</vt:lpstr>
      <vt:lpstr>NERC CIP Controls Implemented</vt:lpstr>
      <vt:lpstr>NIST</vt:lpstr>
      <vt:lpstr>NIST ANALYSIS</vt:lpstr>
      <vt:lpstr>NIST Controls Implemented</vt:lpstr>
      <vt:lpstr>CIS</vt:lpstr>
      <vt:lpstr>CIS ANALYSIS</vt:lpstr>
      <vt:lpstr>CIS Controls Implemented</vt:lpstr>
      <vt:lpstr>FULLCrossmapping</vt:lpstr>
      <vt:lpstr>Crossmapping Analysis</vt:lpstr>
      <vt:lpstr>Resources</vt:lpstr>
      <vt:lpstr>CIP.10.Full</vt:lpstr>
      <vt:lpstr>CIP.10.Partial</vt:lpstr>
      <vt:lpstr>CIP.11.Full</vt:lpstr>
      <vt:lpstr>CIP.11.Partial</vt:lpstr>
      <vt:lpstr>CIP.13.Full</vt:lpstr>
      <vt:lpstr>CIP.13.Partial</vt:lpstr>
      <vt:lpstr>CIP.14.Full</vt:lpstr>
      <vt:lpstr>CIP.14.Partial</vt:lpstr>
      <vt:lpstr>CIP.2.Full</vt:lpstr>
      <vt:lpstr>CIP.2.Partial</vt:lpstr>
      <vt:lpstr>CIP.3.Full</vt:lpstr>
      <vt:lpstr>CIP.3.Partial</vt:lpstr>
      <vt:lpstr>CIP.4.Full</vt:lpstr>
      <vt:lpstr>CIP.4.Partial</vt:lpstr>
      <vt:lpstr>CIP.5.Full</vt:lpstr>
      <vt:lpstr>CIP.5.Partial</vt:lpstr>
      <vt:lpstr>CIP.6.Full</vt:lpstr>
      <vt:lpstr>CIP.6.Partial</vt:lpstr>
      <vt:lpstr>CIP.7.Full</vt:lpstr>
      <vt:lpstr>CIP.7.Partial</vt:lpstr>
      <vt:lpstr>CIP.8.Full</vt:lpstr>
      <vt:lpstr>CIP.8.Partial</vt:lpstr>
      <vt:lpstr>CIP.9.Full</vt:lpstr>
      <vt:lpstr>CIP.9.Partial</vt:lpstr>
      <vt:lpstr>CIS.1.Full</vt:lpstr>
      <vt:lpstr>CIS.1.Full.Count</vt:lpstr>
      <vt:lpstr>CIS.1.Partial</vt:lpstr>
      <vt:lpstr>CIS.1.Partial.Count</vt:lpstr>
      <vt:lpstr>CIS.1.TotalCount</vt:lpstr>
      <vt:lpstr>CIS.10.Full</vt:lpstr>
      <vt:lpstr>CIS.10.Full.Count</vt:lpstr>
      <vt:lpstr>CIS.10.Partial</vt:lpstr>
      <vt:lpstr>CIS.10.Partial.Count</vt:lpstr>
      <vt:lpstr>CIS.10.TotalCount</vt:lpstr>
      <vt:lpstr>CIS.11.Full</vt:lpstr>
      <vt:lpstr>CIS.11.Full.Count</vt:lpstr>
      <vt:lpstr>CIS.11.Partial</vt:lpstr>
      <vt:lpstr>CIS.11.Partial.Count</vt:lpstr>
      <vt:lpstr>CIS.11.TotalCount</vt:lpstr>
      <vt:lpstr>CIS.12.Full</vt:lpstr>
      <vt:lpstr>CIS.12.Full.Count</vt:lpstr>
      <vt:lpstr>CIS.12.Partial</vt:lpstr>
      <vt:lpstr>CIS.12.Partial.Count</vt:lpstr>
      <vt:lpstr>CIS.12.TotalCount</vt:lpstr>
      <vt:lpstr>CIS.13.Full</vt:lpstr>
      <vt:lpstr>CIS.13.Full.Count</vt:lpstr>
      <vt:lpstr>CIS.13.Partial</vt:lpstr>
      <vt:lpstr>CIS.13.Partial.Count</vt:lpstr>
      <vt:lpstr>CIS.13.TotalCount</vt:lpstr>
      <vt:lpstr>CIS.14.Full</vt:lpstr>
      <vt:lpstr>CIS.14.Full.Count</vt:lpstr>
      <vt:lpstr>CIS.14.Partial</vt:lpstr>
      <vt:lpstr>CIS.14.Partial.Count</vt:lpstr>
      <vt:lpstr>CIS.14.TotalCount</vt:lpstr>
      <vt:lpstr>CIS.15.Full</vt:lpstr>
      <vt:lpstr>CIS.15.Full.Count</vt:lpstr>
      <vt:lpstr>CIS.15.Partial</vt:lpstr>
      <vt:lpstr>CIS.15.Partial.Count</vt:lpstr>
      <vt:lpstr>CIS.15.TotalCount</vt:lpstr>
      <vt:lpstr>CIS.16.Full</vt:lpstr>
      <vt:lpstr>CIS.16.Full.Count</vt:lpstr>
      <vt:lpstr>CIS.16.Partial</vt:lpstr>
      <vt:lpstr>CIS.16.Partial.Count</vt:lpstr>
      <vt:lpstr>CIS.16.TotalCount</vt:lpstr>
      <vt:lpstr>CIS.17.Full</vt:lpstr>
      <vt:lpstr>CIS.17.Full.Count</vt:lpstr>
      <vt:lpstr>CIS.17.Partial</vt:lpstr>
      <vt:lpstr>CIS.17.Partial.Count</vt:lpstr>
      <vt:lpstr>CIS.17.TotalCount</vt:lpstr>
      <vt:lpstr>CIS.18.Full</vt:lpstr>
      <vt:lpstr>CIS.18.Full.Count</vt:lpstr>
      <vt:lpstr>CIS.18.Partial</vt:lpstr>
      <vt:lpstr>CIS.18.Partial.Count</vt:lpstr>
      <vt:lpstr>CIS.18.TotalCount</vt:lpstr>
      <vt:lpstr>CIS.2.Full</vt:lpstr>
      <vt:lpstr>CIS.2.Full.Count</vt:lpstr>
      <vt:lpstr>CIS.2.Partial</vt:lpstr>
      <vt:lpstr>CIS.2.Partial.Count</vt:lpstr>
      <vt:lpstr>CIS.2.TotalCount</vt:lpstr>
      <vt:lpstr>CIS.3.Full</vt:lpstr>
      <vt:lpstr>CIS.3.Full.Count</vt:lpstr>
      <vt:lpstr>CIS.3.Partial</vt:lpstr>
      <vt:lpstr>CIS.3.Partial.Count</vt:lpstr>
      <vt:lpstr>CIS.3.TotalCount</vt:lpstr>
      <vt:lpstr>CIS.4.Full</vt:lpstr>
      <vt:lpstr>CIS.4.Full.Count</vt:lpstr>
      <vt:lpstr>CIS.4.Partial</vt:lpstr>
      <vt:lpstr>CIS.4.Partial.Count</vt:lpstr>
      <vt:lpstr>CIS.4.TotalCount</vt:lpstr>
      <vt:lpstr>CIS.5.Full</vt:lpstr>
      <vt:lpstr>CIS.5.Full.Count</vt:lpstr>
      <vt:lpstr>CIS.5.Partial</vt:lpstr>
      <vt:lpstr>CIS.5.Partial.Count</vt:lpstr>
      <vt:lpstr>CIS.5.TotalCount</vt:lpstr>
      <vt:lpstr>CIS.6.Full</vt:lpstr>
      <vt:lpstr>CIS.6.Full.Count</vt:lpstr>
      <vt:lpstr>CIS.6.Partial</vt:lpstr>
      <vt:lpstr>CIS.6.Partial.Count</vt:lpstr>
      <vt:lpstr>CIS.6.TotalCount</vt:lpstr>
      <vt:lpstr>CIS.7.Full</vt:lpstr>
      <vt:lpstr>CIS.7.Full.Count</vt:lpstr>
      <vt:lpstr>CIS.7.Partial</vt:lpstr>
      <vt:lpstr>CIS.7.Partial.Count</vt:lpstr>
      <vt:lpstr>CIS.7.TotalCount</vt:lpstr>
      <vt:lpstr>CIS.8.Full</vt:lpstr>
      <vt:lpstr>CIS.8.Full.Count</vt:lpstr>
      <vt:lpstr>CIS.8.Partial</vt:lpstr>
      <vt:lpstr>CIS.8.Partial.Count</vt:lpstr>
      <vt:lpstr>CIS.8.TotalCount</vt:lpstr>
      <vt:lpstr>CIS.9.Full</vt:lpstr>
      <vt:lpstr>CIS.9.Full.Count</vt:lpstr>
      <vt:lpstr>CIS.9.Partial</vt:lpstr>
      <vt:lpstr>CIS.9.Partial.Count</vt:lpstr>
      <vt:lpstr>CIS.9.TotalCount</vt:lpstr>
      <vt:lpstr>DE.AE.Full</vt:lpstr>
      <vt:lpstr>DE.AE.Full.Count</vt:lpstr>
      <vt:lpstr>DE.AE.Full.Percent</vt:lpstr>
      <vt:lpstr>DE.AE.Partial</vt:lpstr>
      <vt:lpstr>DE.AE.Partial.Count</vt:lpstr>
      <vt:lpstr>DE.AE.Partial.Percent</vt:lpstr>
      <vt:lpstr>DE.AE.TotalCount</vt:lpstr>
      <vt:lpstr>DE.CM.Full</vt:lpstr>
      <vt:lpstr>DE.CM.Full.Count</vt:lpstr>
      <vt:lpstr>DE.CM.Full.Percent</vt:lpstr>
      <vt:lpstr>DE.CM.Partial</vt:lpstr>
      <vt:lpstr>DE.CM.Partial.Count</vt:lpstr>
      <vt:lpstr>DE.CM.Partial.Percent</vt:lpstr>
      <vt:lpstr>DE.CM.TotalCount</vt:lpstr>
      <vt:lpstr>DE.DP.Full</vt:lpstr>
      <vt:lpstr>DE.DP.Full.Count</vt:lpstr>
      <vt:lpstr>DE.DP.Full.Percent</vt:lpstr>
      <vt:lpstr>DE.DP.Partial</vt:lpstr>
      <vt:lpstr>DE.DP.Partial.Count</vt:lpstr>
      <vt:lpstr>DE.DP.Partial.Percent</vt:lpstr>
      <vt:lpstr>DE.DP.TotalCount</vt:lpstr>
      <vt:lpstr>ID.AM.Full</vt:lpstr>
      <vt:lpstr>ID.AM.Full.Count</vt:lpstr>
      <vt:lpstr>ID.AM.Full.Percent</vt:lpstr>
      <vt:lpstr>ID.AM.Partial</vt:lpstr>
      <vt:lpstr>ID.AM.Partial.Count</vt:lpstr>
      <vt:lpstr>ID.AM.Partial.Percent</vt:lpstr>
      <vt:lpstr>ID.AM.TotalCount</vt:lpstr>
      <vt:lpstr>ID.BE.Full</vt:lpstr>
      <vt:lpstr>ID.BE.Full.Count</vt:lpstr>
      <vt:lpstr>ID.BE.Full.Percent</vt:lpstr>
      <vt:lpstr>ID.BE.Partial</vt:lpstr>
      <vt:lpstr>ID.BE.Partial.Count</vt:lpstr>
      <vt:lpstr>ID.BE.Partial.Percent</vt:lpstr>
      <vt:lpstr>ID.BE.TotalCount</vt:lpstr>
      <vt:lpstr>ID.GV.Full</vt:lpstr>
      <vt:lpstr>ID.GV.Full.Count</vt:lpstr>
      <vt:lpstr>ID.GV.Full.Percent</vt:lpstr>
      <vt:lpstr>ID.GV.Partial</vt:lpstr>
      <vt:lpstr>ID.GV.Partial.Count</vt:lpstr>
      <vt:lpstr>ID.GV.Partial.Percent</vt:lpstr>
      <vt:lpstr>ID.GV.TotalCount</vt:lpstr>
      <vt:lpstr>ID.RA.Full</vt:lpstr>
      <vt:lpstr>ID.RA.Full.Count</vt:lpstr>
      <vt:lpstr>ID.RA.Full.Percent</vt:lpstr>
      <vt:lpstr>ID.RA.Partial</vt:lpstr>
      <vt:lpstr>ID.RA.Partial.Count</vt:lpstr>
      <vt:lpstr>ID.RA.Partial.Percent</vt:lpstr>
      <vt:lpstr>ID.RA.TotalCount</vt:lpstr>
      <vt:lpstr>ID.RM.Full</vt:lpstr>
      <vt:lpstr>ID.RM.Full.Count</vt:lpstr>
      <vt:lpstr>ID.RM.Full.Percent</vt:lpstr>
      <vt:lpstr>ID.RM.Partial</vt:lpstr>
      <vt:lpstr>ID.RM.Partial.Count</vt:lpstr>
      <vt:lpstr>ID.RM.Partial.Percent</vt:lpstr>
      <vt:lpstr>ID.RM.TotalCount</vt:lpstr>
      <vt:lpstr>ID.SC.Full</vt:lpstr>
      <vt:lpstr>ID.SC.Full.Count</vt:lpstr>
      <vt:lpstr>ID.SC.Full.Percent</vt:lpstr>
      <vt:lpstr>ID.SC.Partial</vt:lpstr>
      <vt:lpstr>ID.SC.Partial.Count</vt:lpstr>
      <vt:lpstr>ID.SC.Partial.Percent</vt:lpstr>
      <vt:lpstr>ID.SC.TotalCount</vt:lpstr>
      <vt:lpstr>PR.AC.Full</vt:lpstr>
      <vt:lpstr>PR.AC.Full.Count</vt:lpstr>
      <vt:lpstr>PR.AC.Full.Percent</vt:lpstr>
      <vt:lpstr>PR.AC.Partial</vt:lpstr>
      <vt:lpstr>PR.AC.Partial.Count</vt:lpstr>
      <vt:lpstr>PR.AC.Partial.Percent</vt:lpstr>
      <vt:lpstr>PR.AC.TotalCount</vt:lpstr>
      <vt:lpstr>PR.AT.Full</vt:lpstr>
      <vt:lpstr>PR.AT.Full.Count</vt:lpstr>
      <vt:lpstr>PR.AT.Full.Percent</vt:lpstr>
      <vt:lpstr>PR.AT.Partial</vt:lpstr>
      <vt:lpstr>PR.AT.Partial.Count</vt:lpstr>
      <vt:lpstr>PR.AT.Partial.Percent</vt:lpstr>
      <vt:lpstr>PR.AT.TotalCount</vt:lpstr>
      <vt:lpstr>PR.DS.Full</vt:lpstr>
      <vt:lpstr>PR.DS.Full.Count</vt:lpstr>
      <vt:lpstr>PR.DS.Full.Percent</vt:lpstr>
      <vt:lpstr>PR.DS.Partial</vt:lpstr>
      <vt:lpstr>PR.DS.Partial.Count</vt:lpstr>
      <vt:lpstr>PR.DS.Partial.Percent</vt:lpstr>
      <vt:lpstr>PR.DS.TotalCount</vt:lpstr>
      <vt:lpstr>PR.IP.Full</vt:lpstr>
      <vt:lpstr>PR.IP.Full.Count</vt:lpstr>
      <vt:lpstr>PR.IP.Full.Percent</vt:lpstr>
      <vt:lpstr>PR.IP.Partial</vt:lpstr>
      <vt:lpstr>PR.IP.Partial.Count</vt:lpstr>
      <vt:lpstr>PR.IP.Partial.Percent</vt:lpstr>
      <vt:lpstr>PR.IP.TotalCount</vt:lpstr>
      <vt:lpstr>PR.MA.Full</vt:lpstr>
      <vt:lpstr>PR.MA.Full.Count</vt:lpstr>
      <vt:lpstr>PR.MA.Full.Percent</vt:lpstr>
      <vt:lpstr>PR.MA.Partial</vt:lpstr>
      <vt:lpstr>PR.MA.Partial.Count</vt:lpstr>
      <vt:lpstr>PR.MA.Partial.Percent</vt:lpstr>
      <vt:lpstr>PR.MA.TotalCount</vt:lpstr>
      <vt:lpstr>PR.PT.Full</vt:lpstr>
      <vt:lpstr>PR.PT.Full.Count</vt:lpstr>
      <vt:lpstr>PR.PT.Full.Percent</vt:lpstr>
      <vt:lpstr>PR.PT.Partial</vt:lpstr>
      <vt:lpstr>PR.PT.Partial.Count</vt:lpstr>
      <vt:lpstr>PR.PT.Partial.Percent</vt:lpstr>
      <vt:lpstr>PR.PT.TotalCount</vt:lpstr>
      <vt:lpstr>RC.CO.Full</vt:lpstr>
      <vt:lpstr>RC.CO.Full.Count</vt:lpstr>
      <vt:lpstr>RC.CO.Full.Percent</vt:lpstr>
      <vt:lpstr>RC.CO.Partial</vt:lpstr>
      <vt:lpstr>RC.CO.Partial.Count</vt:lpstr>
      <vt:lpstr>RC.CO.Partial.Percent</vt:lpstr>
      <vt:lpstr>RC.CO.TotalCount</vt:lpstr>
      <vt:lpstr>RC.IM.Full</vt:lpstr>
      <vt:lpstr>RC.IM.Full.Count</vt:lpstr>
      <vt:lpstr>RC.IM.Full.Percent</vt:lpstr>
      <vt:lpstr>RC.IM.Partial</vt:lpstr>
      <vt:lpstr>RC.IM.Partial.Count</vt:lpstr>
      <vt:lpstr>RC.IM.Partial.Percent</vt:lpstr>
      <vt:lpstr>RC.IM.TotalCount</vt:lpstr>
      <vt:lpstr>RC.RP.Full</vt:lpstr>
      <vt:lpstr>RC.RP.Full.Count</vt:lpstr>
      <vt:lpstr>RC.RP.Full.Percent</vt:lpstr>
      <vt:lpstr>RC.RP.Partial</vt:lpstr>
      <vt:lpstr>RC.RP.Partial.Count</vt:lpstr>
      <vt:lpstr>RC.RP.Partial.Percent</vt:lpstr>
      <vt:lpstr>RC.RP.TotalCount</vt:lpstr>
      <vt:lpstr>RS.AN.Full</vt:lpstr>
      <vt:lpstr>RS.AN.Full.Count</vt:lpstr>
      <vt:lpstr>RS.AN.Full.Percent</vt:lpstr>
      <vt:lpstr>RS.AN.Partial</vt:lpstr>
      <vt:lpstr>RS.AN.Partial.Count</vt:lpstr>
      <vt:lpstr>RS.AN.Partial.Percent</vt:lpstr>
      <vt:lpstr>RS.AN.TotalCount</vt:lpstr>
      <vt:lpstr>RS.CO.Full</vt:lpstr>
      <vt:lpstr>RS.CO.Full.Count</vt:lpstr>
      <vt:lpstr>RS.CO.Full.Percent</vt:lpstr>
      <vt:lpstr>RS.CO.Partial</vt:lpstr>
      <vt:lpstr>RS.CO.Partial.Count</vt:lpstr>
      <vt:lpstr>RS.CO.Partial.Percent</vt:lpstr>
      <vt:lpstr>RS.CO.TotalCount</vt:lpstr>
      <vt:lpstr>RS.IM.Full</vt:lpstr>
      <vt:lpstr>RS.IM.Full.Count</vt:lpstr>
      <vt:lpstr>RS.IM.Full.Percent</vt:lpstr>
      <vt:lpstr>RS.IM.Partial</vt:lpstr>
      <vt:lpstr>RS.IM.Partial.Count</vt:lpstr>
      <vt:lpstr>RS.IM.Partial.Percent</vt:lpstr>
      <vt:lpstr>RS.IM.TotalCount</vt:lpstr>
      <vt:lpstr>RS.MI.Full</vt:lpstr>
      <vt:lpstr>RS.MI.Full.Count</vt:lpstr>
      <vt:lpstr>RS.MI.Full.Percent</vt:lpstr>
      <vt:lpstr>RS.MI.Partial</vt:lpstr>
      <vt:lpstr>RS.MI.Partial.Count</vt:lpstr>
      <vt:lpstr>RS.MI.Partial.Percent</vt:lpstr>
      <vt:lpstr>RS.MI.TotalCount</vt:lpstr>
      <vt:lpstr>RS.RP.Full</vt:lpstr>
      <vt:lpstr>RS.RP.Full.Count</vt:lpstr>
      <vt:lpstr>RS.RP.Full.Percent</vt:lpstr>
      <vt:lpstr>RS.RP.Partial</vt:lpstr>
      <vt:lpstr>RS.RP.Partial.Count</vt:lpstr>
      <vt:lpstr>RS.RP.Partial.Percent</vt:lpstr>
      <vt:lpstr>RS.RP.TotalCount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2022-02-18T13:55:23Z</dcterms:created>
  <dcterms:modified xsi:type="dcterms:W3CDTF">2022-04-30T03:49:57Z</dcterms:modified>
</cp:coreProperties>
</file>