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CERRAS" sheetId="1" state="visible" r:id="rId2"/>
    <sheet name="GESTANTES" sheetId="2" state="visible" r:id="rId3"/>
    <sheet name="PRODUCCION" sheetId="3" state="visible" r:id="rId4"/>
    <sheet name="ENGORD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<sst xmlns="http://schemas.openxmlformats.org/spreadsheetml/2006/main" count="459" uniqueCount="86">
  <si>
    <t xml:space="preserve">BECERRAS 2 A 4 MESES</t>
  </si>
  <si>
    <t xml:space="preserve">BASE</t>
  </si>
  <si>
    <t xml:space="preserve">CONT PC</t>
  </si>
  <si>
    <t xml:space="preserve">% PC</t>
  </si>
  <si>
    <t xml:space="preserve">INGREDIENTE</t>
  </si>
  <si>
    <t xml:space="preserve">% MS</t>
  </si>
  <si>
    <t xml:space="preserve">SECA</t>
  </si>
  <si>
    <t xml:space="preserve">HUMEDA</t>
  </si>
  <si>
    <t xml:space="preserve">PRECIO</t>
  </si>
  <si>
    <t xml:space="preserve">COSTO</t>
  </si>
  <si>
    <t xml:space="preserve">%</t>
  </si>
  <si>
    <t xml:space="preserve">ALFALFA HENO</t>
  </si>
  <si>
    <t xml:space="preserve">MAIZ ROLADO</t>
  </si>
  <si>
    <t xml:space="preserve">PASTA DE SOYA</t>
  </si>
  <si>
    <t xml:space="preserve">PROGROWER</t>
  </si>
  <si>
    <t xml:space="preserve">AGUA</t>
  </si>
  <si>
    <t xml:space="preserve">$KG MS</t>
  </si>
  <si>
    <t xml:space="preserve">$KG BH</t>
  </si>
  <si>
    <t xml:space="preserve">% FORR</t>
  </si>
  <si>
    <t xml:space="preserve">FORRAJE</t>
  </si>
  <si>
    <t xml:space="preserve">ALFALFA, ETC</t>
  </si>
  <si>
    <t xml:space="preserve">% CONCEN</t>
  </si>
  <si>
    <t xml:space="preserve">CONCENTRADA</t>
  </si>
  <si>
    <t xml:space="preserve">BECERRAS 4 A 6 MESES</t>
  </si>
  <si>
    <t xml:space="preserve">ALFALFA HENO 2DA</t>
  </si>
  <si>
    <t xml:space="preserve">ALIMENTO 1710</t>
  </si>
  <si>
    <t xml:space="preserve">BECERRAS 7 A 9 MESES (PUBERT)</t>
  </si>
  <si>
    <t xml:space="preserve">RTM</t>
  </si>
  <si>
    <t xml:space="preserve">AVENA HENO</t>
  </si>
  <si>
    <t xml:space="preserve">ENSILAJE DE AVENA</t>
  </si>
  <si>
    <t xml:space="preserve">TAMO DE MAIZ</t>
  </si>
  <si>
    <t xml:space="preserve">SOBRANTE </t>
  </si>
  <si>
    <t xml:space="preserve">LEVADURA DE CERVEZA</t>
  </si>
  <si>
    <t xml:space="preserve">SAL 112</t>
  </si>
  <si>
    <t xml:space="preserve">165 VITALALA</t>
  </si>
  <si>
    <t xml:space="preserve">UREA</t>
  </si>
  <si>
    <t xml:space="preserve">BECERRAS 10 A 14 MESES </t>
  </si>
  <si>
    <t xml:space="preserve">RASTROJO DE MAIZ</t>
  </si>
  <si>
    <t xml:space="preserve">CASCABILLO</t>
  </si>
  <si>
    <t xml:space="preserve">VAQUILLAS INSEMINADAS</t>
  </si>
  <si>
    <t xml:space="preserve">SOBRANTE</t>
  </si>
  <si>
    <t xml:space="preserve">UREA </t>
  </si>
  <si>
    <t xml:space="preserve">VAQUILLAS GESTANTES &lt; 5 MP</t>
  </si>
  <si>
    <t xml:space="preserve">NUCLEO MINERAL</t>
  </si>
  <si>
    <t xml:space="preserve">VAQUILLAS GESTANTES &gt; 5 MP</t>
  </si>
  <si>
    <t xml:space="preserve">PASTA DE AGUACATE</t>
  </si>
  <si>
    <t xml:space="preserve">VACAS SECAS</t>
  </si>
  <si>
    <t xml:space="preserve">MALTA HUMEDA</t>
  </si>
  <si>
    <t xml:space="preserve">CARBONATO DE CALCIO</t>
  </si>
  <si>
    <t xml:space="preserve">NUCLEO</t>
  </si>
  <si>
    <t xml:space="preserve">OXIDO DE MAGNESIO</t>
  </si>
  <si>
    <t xml:space="preserve">VACAS RETO</t>
  </si>
  <si>
    <t xml:space="preserve">ENSILAJE DE MAIZ</t>
  </si>
  <si>
    <t xml:space="preserve">FINOS DE MAIZ ROLADO</t>
  </si>
  <si>
    <t xml:space="preserve">ANIMATE</t>
  </si>
  <si>
    <t xml:space="preserve">PREMEZCLA</t>
  </si>
  <si>
    <t xml:space="preserve">GLUCOGEN PLUS</t>
  </si>
  <si>
    <t xml:space="preserve">CROMO KEMIN</t>
  </si>
  <si>
    <t xml:space="preserve">SULFATO DE MAGNESIO</t>
  </si>
  <si>
    <t xml:space="preserve">CLORURO DE CALCIO</t>
  </si>
  <si>
    <t xml:space="preserve">ALCOMP</t>
  </si>
  <si>
    <t xml:space="preserve">VACAS FRESCAS </t>
  </si>
  <si>
    <t xml:space="preserve">Estan son las que acaban de parir</t>
  </si>
  <si>
    <t xml:space="preserve">ENSILAJE ALFALFA</t>
  </si>
  <si>
    <t xml:space="preserve">ENSILAJE DE SORGO</t>
  </si>
  <si>
    <t xml:space="preserve">SEMILLA DE ALGODÓN</t>
  </si>
  <si>
    <t xml:space="preserve">NUCLEO 3516-001</t>
  </si>
  <si>
    <t xml:space="preserve">BICARBONATO DE SODIO</t>
  </si>
  <si>
    <t xml:space="preserve">GLUKOGEN PLUS</t>
  </si>
  <si>
    <t xml:space="preserve">FINOS DE MAIZ</t>
  </si>
  <si>
    <t xml:space="preserve">MANTENIMIENTO</t>
  </si>
  <si>
    <t xml:space="preserve">LITROS</t>
  </si>
  <si>
    <t xml:space="preserve">VACAS ALTAS </t>
  </si>
  <si>
    <t xml:space="preserve">Traen una super produccion</t>
  </si>
  <si>
    <t xml:space="preserve">ENSILAJE DE ALFALFA</t>
  </si>
  <si>
    <t xml:space="preserve">ENERGY PALM</t>
  </si>
  <si>
    <t xml:space="preserve">MELAZA</t>
  </si>
  <si>
    <t xml:space="preserve">MALTA HUMEDA </t>
  </si>
  <si>
    <t xml:space="preserve">VAQUILLAS ALTAS</t>
  </si>
  <si>
    <t xml:space="preserve">Son de primera lactacion o que apenas se van a inceminar</t>
  </si>
  <si>
    <t xml:space="preserve">ALFALFA VERDE</t>
  </si>
  <si>
    <t xml:space="preserve">VACAS MEDIAS</t>
  </si>
  <si>
    <t xml:space="preserve">Vacas con promedio medio</t>
  </si>
  <si>
    <t xml:space="preserve">ENGORDA 180 - 350 KG</t>
  </si>
  <si>
    <t xml:space="preserve">ENGORDA 350 - 500  KG</t>
  </si>
  <si>
    <t xml:space="preserve">UREA SS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</si>
</sst>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\$#,##0.00"/>
    <numFmt numFmtId="167" formatCode="General"/>
    <numFmt numFmtId="168" formatCode="0.00"/>
    <numFmt numFmtId="169" formatCode="0.0%"/>
    <numFmt numFmtId="170" formatCode="#,##0"/>
    <numFmt numFmtId="171" formatCode="0.000"/>
    <numFmt numFmtId="172" formatCode="0.00%"/>
    <numFmt numFmtId="173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2F2F2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2060"/>
        <bgColor rgb="FF000080"/>
      </patternFill>
    </fill>
    <fill>
      <patternFill patternType="solid">
        <fgColor rgb="FFC55A11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404040"/>
        <bgColor rgb="FF333300"/>
      </patternFill>
    </fill>
    <fill>
      <patternFill patternType="solid">
        <fgColor rgb="FF2F5597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M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2" min="2" style="2" width="7.14"/>
    <col collapsed="false" customWidth="true" hidden="false" outlineLevel="0" max="3" min="3" style="0" width="27.42"/>
    <col collapsed="false" customWidth="true" hidden="false" outlineLevel="0" max="4" min="4" style="2" width="10.71"/>
    <col collapsed="false" customWidth="true" hidden="false" outlineLevel="0" max="5" min="5" style="1" width="9.43"/>
    <col collapsed="false" customWidth="true" hidden="false" outlineLevel="0" max="6" min="6" style="1" width="10.28"/>
    <col collapsed="false" customWidth="true" hidden="false" outlineLevel="0" max="7" min="7" style="3" width="9.7"/>
    <col collapsed="false" customWidth="true" hidden="false" outlineLevel="0" max="8" min="8" style="1" width="9.28"/>
    <col collapsed="false" customWidth="true" hidden="false" outlineLevel="0" max="9" min="9" style="2" width="9"/>
  </cols>
  <sheetData>
    <row r="1" customFormat="false" ht="32.25" hidden="false" customHeight="false" outlineLevel="0" collapsed="false">
      <c r="C1" s="4" t="s">
        <v>0</v>
      </c>
      <c r="D1" s="4"/>
      <c r="E1" s="4"/>
      <c r="F1" s="4"/>
      <c r="G1" s="4"/>
      <c r="H1" s="4"/>
    </row>
    <row r="2" customFormat="false" ht="15.75" hidden="false" customHeight="false" outlineLevel="0" collapsed="false">
      <c r="C2" s="1"/>
    </row>
    <row r="3" customFormat="false" ht="15.75" hidden="false" customHeight="true" outlineLevel="0" collapsed="false">
      <c r="C3" s="5"/>
      <c r="D3" s="6"/>
      <c r="E3" s="7" t="s">
        <v>1</v>
      </c>
      <c r="F3" s="8" t="s">
        <v>1</v>
      </c>
      <c r="G3" s="9"/>
      <c r="H3" s="5"/>
    </row>
    <row r="4" customFormat="false" ht="15.75" hidden="false" customHeight="false" outlineLevel="0" collapsed="false">
      <c r="A4" s="10" t="s">
        <v>2</v>
      </c>
      <c r="B4" s="11" t="s">
        <v>3</v>
      </c>
      <c r="C4" s="12" t="s">
        <v>4</v>
      </c>
      <c r="D4" s="11" t="s">
        <v>5</v>
      </c>
      <c r="E4" s="12" t="s">
        <v>6</v>
      </c>
      <c r="F4" s="12" t="s">
        <v>7</v>
      </c>
      <c r="G4" s="13" t="s">
        <v>8</v>
      </c>
      <c r="H4" s="12" t="s">
        <v>9</v>
      </c>
      <c r="I4" s="14" t="s">
        <v>10</v>
      </c>
    </row>
    <row r="5" customFormat="false" ht="15" hidden="false" customHeight="true" outlineLevel="0" collapsed="false">
      <c r="A5" s="15" t="n">
        <f aca="false">B5*E5</f>
        <v>0.252</v>
      </c>
      <c r="B5" s="16" t="n">
        <v>0.2</v>
      </c>
      <c r="C5" s="17" t="s">
        <v>11</v>
      </c>
      <c r="D5" s="16" t="n">
        <v>0.9</v>
      </c>
      <c r="E5" s="18" t="n">
        <v>1.26</v>
      </c>
      <c r="F5" s="19" t="n">
        <f aca="false">+(E5/D5)*1</f>
        <v>1.4</v>
      </c>
      <c r="G5" s="20" t="n">
        <v>4.3</v>
      </c>
      <c r="H5" s="21" t="n">
        <f aca="false">+G5*F5</f>
        <v>6.02</v>
      </c>
      <c r="I5" s="22" t="n">
        <f aca="false">E5/$E$10</f>
        <v>0.302339532093581</v>
      </c>
    </row>
    <row r="6" customFormat="false" ht="15" hidden="false" customHeight="true" outlineLevel="0" collapsed="false">
      <c r="A6" s="23" t="n">
        <f aca="false">B6*E6</f>
        <v>0.03612</v>
      </c>
      <c r="B6" s="2" t="n">
        <v>0.07</v>
      </c>
      <c r="C6" s="24" t="s">
        <v>12</v>
      </c>
      <c r="D6" s="2" t="n">
        <v>0.86</v>
      </c>
      <c r="E6" s="25" t="n">
        <f aca="false">(F6/1)*D6</f>
        <v>0.516</v>
      </c>
      <c r="F6" s="26" t="n">
        <v>0.6</v>
      </c>
      <c r="G6" s="27" t="n">
        <v>6.7</v>
      </c>
      <c r="H6" s="28" t="n">
        <f aca="false">+G6*F6</f>
        <v>4.02</v>
      </c>
      <c r="I6" s="29" t="n">
        <f aca="false">E6/$E$10</f>
        <v>0.123815236952609</v>
      </c>
    </row>
    <row r="7" customFormat="false" ht="15" hidden="false" customHeight="true" outlineLevel="0" collapsed="false">
      <c r="A7" s="23" t="n">
        <f aca="false">B7*E7</f>
        <v>0.27209</v>
      </c>
      <c r="B7" s="2" t="n">
        <v>0.46</v>
      </c>
      <c r="C7" s="24" t="s">
        <v>13</v>
      </c>
      <c r="D7" s="2" t="n">
        <v>0.91</v>
      </c>
      <c r="E7" s="25" t="n">
        <f aca="false">(F7/1)*D7</f>
        <v>0.5915</v>
      </c>
      <c r="F7" s="26" t="n">
        <v>0.65</v>
      </c>
      <c r="G7" s="27" t="n">
        <v>10.2</v>
      </c>
      <c r="H7" s="28" t="n">
        <f aca="false">+G7*F7</f>
        <v>6.63</v>
      </c>
      <c r="I7" s="29" t="n">
        <f aca="false">E7/$E$10</f>
        <v>0.141931613677265</v>
      </c>
      <c r="M7" s="30"/>
    </row>
    <row r="8" customFormat="false" ht="15" hidden="false" customHeight="false" outlineLevel="0" collapsed="false">
      <c r="A8" s="23" t="n">
        <f aca="false">B8*E8</f>
        <v>0.324</v>
      </c>
      <c r="B8" s="2" t="n">
        <v>0.18</v>
      </c>
      <c r="C8" s="24" t="s">
        <v>14</v>
      </c>
      <c r="D8" s="2" t="n">
        <v>0.9</v>
      </c>
      <c r="E8" s="25" t="n">
        <f aca="false">(F8/1)*D8</f>
        <v>1.8</v>
      </c>
      <c r="F8" s="26" t="n">
        <v>2</v>
      </c>
      <c r="G8" s="31" t="n">
        <v>8.26</v>
      </c>
      <c r="H8" s="28" t="n">
        <f aca="false">+G8*F8</f>
        <v>16.52</v>
      </c>
      <c r="I8" s="29" t="n">
        <f aca="false">E8/$E$10</f>
        <v>0.431913617276545</v>
      </c>
      <c r="M8" s="30"/>
    </row>
    <row r="9" customFormat="false" ht="15.75" hidden="false" customHeight="false" outlineLevel="0" collapsed="false">
      <c r="A9" s="32" t="n">
        <f aca="false">B9*E9</f>
        <v>0</v>
      </c>
      <c r="B9" s="33" t="n">
        <v>0</v>
      </c>
      <c r="C9" s="34" t="s">
        <v>15</v>
      </c>
      <c r="D9" s="33" t="n">
        <v>0</v>
      </c>
      <c r="E9" s="35" t="n">
        <f aca="false">(F9/1)*D9</f>
        <v>0</v>
      </c>
      <c r="F9" s="36" t="n">
        <v>1.5</v>
      </c>
      <c r="G9" s="37" t="n">
        <v>0</v>
      </c>
      <c r="H9" s="38" t="n">
        <f aca="false">+G9*F9</f>
        <v>0</v>
      </c>
      <c r="I9" s="39" t="n">
        <f aca="false">E9/$E$10</f>
        <v>0</v>
      </c>
      <c r="M9" s="30"/>
    </row>
    <row r="10" customFormat="false" ht="15.75" hidden="false" customHeight="false" outlineLevel="0" collapsed="false">
      <c r="A10" s="40" t="n">
        <f aca="false">SUM(A5:A8)</f>
        <v>0.88421</v>
      </c>
      <c r="E10" s="41" t="n">
        <f aca="false">SUM(E5:E9)</f>
        <v>4.1675</v>
      </c>
      <c r="F10" s="42" t="n">
        <f aca="false">SUM(F5:F9)</f>
        <v>6.15</v>
      </c>
      <c r="G10" s="43" t="n">
        <f aca="false">+H10/F10</f>
        <v>5.39674796747967</v>
      </c>
      <c r="H10" s="43" t="n">
        <f aca="false">SUM(H5:H9)</f>
        <v>33.19</v>
      </c>
      <c r="I10" s="44" t="n">
        <f aca="false">SUM(I5:I9)</f>
        <v>1</v>
      </c>
      <c r="M10" s="30"/>
    </row>
    <row r="11" customFormat="false" ht="15.75" hidden="false" customHeight="false" outlineLevel="0" collapsed="false">
      <c r="A11" s="45" t="n">
        <f aca="false">A10/E10</f>
        <v>0.212167966406719</v>
      </c>
      <c r="D11" s="46" t="s">
        <v>16</v>
      </c>
      <c r="E11" s="47" t="n">
        <f aca="false">+H10/E10</f>
        <v>7.96400719856029</v>
      </c>
      <c r="M11" s="30"/>
    </row>
    <row r="12" customFormat="false" ht="15" hidden="false" customHeight="false" outlineLevel="0" collapsed="false">
      <c r="D12" s="23" t="s">
        <v>17</v>
      </c>
      <c r="E12" s="47" t="n">
        <f aca="false">+H10/F10</f>
        <v>5.39674796747967</v>
      </c>
      <c r="M12" s="30"/>
    </row>
    <row r="13" customFormat="false" ht="15" hidden="false" customHeight="false" outlineLevel="0" collapsed="false">
      <c r="D13" s="23" t="s">
        <v>5</v>
      </c>
      <c r="E13" s="48" t="n">
        <f aca="false">+E10/F10</f>
        <v>0.677642276422764</v>
      </c>
      <c r="M13" s="30"/>
    </row>
    <row r="14" customFormat="false" ht="13.8" hidden="false" customHeight="false" outlineLevel="0" collapsed="false">
      <c r="D14" s="23" t="s">
        <v>18</v>
      </c>
      <c r="E14" s="48" t="n">
        <f aca="false">+(E5)/E10</f>
        <v>0.302339532093581</v>
      </c>
      <c r="F14" s="49" t="s">
        <v>19</v>
      </c>
      <c r="G14" s="50" t="s">
        <v>20</v>
      </c>
      <c r="M14" s="30"/>
    </row>
    <row r="15" customFormat="false" ht="13.8" hidden="false" customHeight="false" outlineLevel="0" collapsed="false">
      <c r="D15" s="23" t="s">
        <v>21</v>
      </c>
      <c r="E15" s="48" t="n">
        <f aca="false">1-E14</f>
        <v>0.697660467906419</v>
      </c>
      <c r="F15" s="49" t="s">
        <v>22</v>
      </c>
      <c r="M15" s="51"/>
    </row>
    <row r="16" customFormat="false" ht="15.75" hidden="false" customHeight="false" outlineLevel="0" collapsed="false">
      <c r="D16" s="32" t="s">
        <v>3</v>
      </c>
      <c r="E16" s="52" t="n">
        <f aca="false">+A11</f>
        <v>0.212167966406719</v>
      </c>
      <c r="M16" s="1"/>
    </row>
    <row r="17" customFormat="false" ht="15.75" hidden="false" customHeight="true" outlineLevel="0" collapsed="false">
      <c r="M17" s="1"/>
    </row>
    <row r="18" customFormat="false" ht="15.75" hidden="false" customHeight="true" outlineLevel="0" collapsed="false">
      <c r="M18" s="51"/>
    </row>
    <row r="19" customFormat="false" ht="15.75" hidden="false" customHeight="false" outlineLevel="0" collapsed="false">
      <c r="M19" s="1"/>
    </row>
    <row r="20" customFormat="false" ht="32.25" hidden="false" customHeight="true" outlineLevel="0" collapsed="false">
      <c r="C20" s="53" t="s">
        <v>23</v>
      </c>
      <c r="D20" s="53"/>
      <c r="E20" s="53"/>
      <c r="F20" s="53"/>
      <c r="G20" s="53"/>
      <c r="H20" s="53"/>
    </row>
    <row r="21" customFormat="false" ht="15.75" hidden="false" customHeight="false" outlineLevel="0" collapsed="false">
      <c r="C21" s="1"/>
    </row>
    <row r="22" customFormat="false" ht="15.75" hidden="false" customHeight="false" outlineLevel="0" collapsed="false">
      <c r="C22" s="5"/>
      <c r="D22" s="6"/>
      <c r="E22" s="10" t="s">
        <v>1</v>
      </c>
      <c r="F22" s="54" t="s">
        <v>1</v>
      </c>
      <c r="G22" s="9"/>
      <c r="H22" s="5"/>
    </row>
    <row r="23" customFormat="false" ht="15.75" hidden="false" customHeight="false" outlineLevel="0" collapsed="false">
      <c r="A23" s="10" t="s">
        <v>2</v>
      </c>
      <c r="B23" s="11" t="s">
        <v>3</v>
      </c>
      <c r="C23" s="12" t="s">
        <v>4</v>
      </c>
      <c r="D23" s="11" t="s">
        <v>5</v>
      </c>
      <c r="E23" s="12" t="s">
        <v>6</v>
      </c>
      <c r="F23" s="12" t="s">
        <v>7</v>
      </c>
      <c r="G23" s="13" t="s">
        <v>8</v>
      </c>
      <c r="H23" s="12" t="s">
        <v>9</v>
      </c>
      <c r="I23" s="14" t="s">
        <v>10</v>
      </c>
    </row>
    <row r="24" customFormat="false" ht="15" hidden="false" customHeight="false" outlineLevel="0" collapsed="false">
      <c r="A24" s="46" t="n">
        <f aca="false">B24*E24</f>
        <v>0.2916</v>
      </c>
      <c r="B24" s="55" t="n">
        <v>0.18</v>
      </c>
      <c r="C24" s="17" t="s">
        <v>24</v>
      </c>
      <c r="D24" s="55" t="n">
        <v>0.9</v>
      </c>
      <c r="E24" s="56" t="n">
        <v>1.62</v>
      </c>
      <c r="F24" s="57" t="n">
        <f aca="false">+(E24/D24)*1</f>
        <v>1.8</v>
      </c>
      <c r="G24" s="20" t="n">
        <v>3.8</v>
      </c>
      <c r="H24" s="21" t="n">
        <f aca="false">+G24*F24</f>
        <v>6.84</v>
      </c>
      <c r="I24" s="22" t="n">
        <f aca="false">+E24/$E$29</f>
        <v>0.344168260038241</v>
      </c>
    </row>
    <row r="25" customFormat="false" ht="15" hidden="false" customHeight="false" outlineLevel="0" collapsed="false">
      <c r="A25" s="23" t="n">
        <f aca="false">B25*E25</f>
        <v>0.04214</v>
      </c>
      <c r="B25" s="2" t="n">
        <v>0.07</v>
      </c>
      <c r="C25" s="24" t="s">
        <v>12</v>
      </c>
      <c r="D25" s="2" t="n">
        <v>0.86</v>
      </c>
      <c r="E25" s="25" t="n">
        <f aca="false">(F25/1)*D25</f>
        <v>0.602</v>
      </c>
      <c r="F25" s="26" t="n">
        <v>0.7</v>
      </c>
      <c r="G25" s="27" t="n">
        <v>6.7</v>
      </c>
      <c r="H25" s="28" t="n">
        <v>6.2</v>
      </c>
      <c r="I25" s="29" t="n">
        <f aca="false">+E25/$E$29</f>
        <v>0.127894625026556</v>
      </c>
    </row>
    <row r="26" customFormat="false" ht="15" hidden="false" customHeight="false" outlineLevel="0" collapsed="false">
      <c r="A26" s="23" t="n">
        <f aca="false">B26*E26</f>
        <v>0.29302</v>
      </c>
      <c r="B26" s="2" t="n">
        <v>0.46</v>
      </c>
      <c r="C26" s="24" t="s">
        <v>13</v>
      </c>
      <c r="D26" s="2" t="n">
        <v>0.91</v>
      </c>
      <c r="E26" s="25" t="n">
        <f aca="false">(F26/1)*D26</f>
        <v>0.637</v>
      </c>
      <c r="F26" s="26" t="n">
        <v>0.7</v>
      </c>
      <c r="G26" s="27" t="n">
        <v>10.2</v>
      </c>
      <c r="H26" s="28" t="n">
        <f aca="false">+G26*F26</f>
        <v>7.14</v>
      </c>
      <c r="I26" s="29" t="n">
        <f aca="false">+E26/$E$29</f>
        <v>0.135330359039728</v>
      </c>
    </row>
    <row r="27" customFormat="false" ht="15" hidden="false" customHeight="false" outlineLevel="0" collapsed="false">
      <c r="A27" s="23" t="n">
        <f aca="false">B27*E27</f>
        <v>0.29568</v>
      </c>
      <c r="B27" s="2" t="n">
        <v>0.16</v>
      </c>
      <c r="C27" s="24" t="s">
        <v>25</v>
      </c>
      <c r="D27" s="2" t="n">
        <v>0.88</v>
      </c>
      <c r="E27" s="25" t="n">
        <f aca="false">(F27/1)*D27</f>
        <v>1.848</v>
      </c>
      <c r="F27" s="26" t="n">
        <v>2.1</v>
      </c>
      <c r="G27" s="31" t="n">
        <v>8.52</v>
      </c>
      <c r="H27" s="28" t="n">
        <f aca="false">+G27*F27</f>
        <v>17.892</v>
      </c>
      <c r="I27" s="29" t="n">
        <f aca="false">+E27/$E$29</f>
        <v>0.392606755895475</v>
      </c>
    </row>
    <row r="28" customFormat="false" ht="15.75" hidden="false" customHeight="false" outlineLevel="0" collapsed="false">
      <c r="A28" s="32" t="n">
        <f aca="false">B28*E28</f>
        <v>0</v>
      </c>
      <c r="B28" s="33" t="n">
        <v>0</v>
      </c>
      <c r="C28" s="34" t="s">
        <v>15</v>
      </c>
      <c r="D28" s="33" t="n">
        <v>0</v>
      </c>
      <c r="E28" s="58" t="n">
        <f aca="false">(F28/1)*D28</f>
        <v>0</v>
      </c>
      <c r="F28" s="36" t="n">
        <v>2</v>
      </c>
      <c r="G28" s="37" t="n">
        <v>0</v>
      </c>
      <c r="H28" s="38" t="n">
        <f aca="false">+G28*F28</f>
        <v>0</v>
      </c>
      <c r="I28" s="39" t="n">
        <f aca="false">+E28/$E$29</f>
        <v>0</v>
      </c>
    </row>
    <row r="29" customFormat="false" ht="15.75" hidden="false" customHeight="false" outlineLevel="0" collapsed="false">
      <c r="A29" s="40" t="n">
        <f aca="false">SUM(A24:A27)</f>
        <v>0.92244</v>
      </c>
      <c r="E29" s="59" t="n">
        <f aca="false">SUM(E24:E28)</f>
        <v>4.707</v>
      </c>
      <c r="F29" s="60" t="n">
        <f aca="false">SUM(F24:F28)</f>
        <v>7.3</v>
      </c>
      <c r="G29" s="61" t="n">
        <f aca="false">+H29/F29</f>
        <v>5.21534246575343</v>
      </c>
      <c r="H29" s="61" t="n">
        <f aca="false">SUM(H24:H28)</f>
        <v>38.072</v>
      </c>
      <c r="I29" s="62" t="n">
        <f aca="false">+F29/$F$29</f>
        <v>1</v>
      </c>
    </row>
    <row r="30" customFormat="false" ht="15.75" hidden="false" customHeight="false" outlineLevel="0" collapsed="false">
      <c r="A30" s="45" t="n">
        <f aca="false">A29/E29</f>
        <v>0.195971956660293</v>
      </c>
      <c r="D30" s="46" t="s">
        <v>16</v>
      </c>
      <c r="E30" s="63" t="n">
        <f aca="false">+H29/E29</f>
        <v>8.08837900998513</v>
      </c>
    </row>
    <row r="31" customFormat="false" ht="15" hidden="false" customHeight="false" outlineLevel="0" collapsed="false">
      <c r="D31" s="23" t="s">
        <v>17</v>
      </c>
      <c r="E31" s="47" t="n">
        <f aca="false">+H29/F29</f>
        <v>5.21534246575343</v>
      </c>
    </row>
    <row r="32" customFormat="false" ht="15" hidden="false" customHeight="false" outlineLevel="0" collapsed="false">
      <c r="D32" s="23" t="s">
        <v>5</v>
      </c>
      <c r="E32" s="48" t="n">
        <f aca="false">+E29/F29</f>
        <v>0.644794520547945</v>
      </c>
    </row>
    <row r="33" customFormat="false" ht="15" hidden="false" customHeight="false" outlineLevel="0" collapsed="false">
      <c r="D33" s="23" t="s">
        <v>18</v>
      </c>
      <c r="E33" s="48" t="n">
        <f aca="false">+E24/E29</f>
        <v>0.344168260038241</v>
      </c>
    </row>
    <row r="34" customFormat="false" ht="15" hidden="false" customHeight="false" outlineLevel="0" collapsed="false">
      <c r="D34" s="23" t="s">
        <v>21</v>
      </c>
      <c r="E34" s="48" t="n">
        <f aca="false">1-E33</f>
        <v>0.655831739961759</v>
      </c>
    </row>
    <row r="35" customFormat="false" ht="15.75" hidden="false" customHeight="false" outlineLevel="0" collapsed="false">
      <c r="D35" s="32" t="s">
        <v>3</v>
      </c>
      <c r="E35" s="64" t="n">
        <f aca="false">+A30</f>
        <v>0.195971956660293</v>
      </c>
    </row>
    <row r="38" customFormat="false" ht="15.75" hidden="false" customHeight="false" outlineLevel="0" collapsed="false"/>
    <row r="39" customFormat="false" ht="32.25" hidden="false" customHeight="false" outlineLevel="0" collapsed="false">
      <c r="C39" s="65" t="s">
        <v>26</v>
      </c>
      <c r="D39" s="65"/>
      <c r="E39" s="65"/>
      <c r="F39" s="65"/>
      <c r="G39" s="65"/>
      <c r="H39" s="65"/>
      <c r="I39" s="66"/>
      <c r="J39" s="66"/>
    </row>
    <row r="40" customFormat="false" ht="15.75" hidden="false" customHeight="false" outlineLevel="0" collapsed="false">
      <c r="C40" s="1"/>
    </row>
    <row r="41" customFormat="false" ht="15.75" hidden="false" customHeight="true" outlineLevel="0" collapsed="false">
      <c r="C41" s="5"/>
      <c r="D41" s="6"/>
      <c r="E41" s="10" t="s">
        <v>1</v>
      </c>
      <c r="F41" s="54" t="s">
        <v>1</v>
      </c>
      <c r="G41" s="9"/>
      <c r="H41" s="5"/>
    </row>
    <row r="42" customFormat="false" ht="15" hidden="false" customHeight="true" outlineLevel="0" collapsed="false">
      <c r="A42" s="10" t="s">
        <v>2</v>
      </c>
      <c r="B42" s="11" t="s">
        <v>3</v>
      </c>
      <c r="C42" s="12" t="s">
        <v>4</v>
      </c>
      <c r="D42" s="11" t="s">
        <v>5</v>
      </c>
      <c r="E42" s="12" t="s">
        <v>6</v>
      </c>
      <c r="F42" s="12" t="s">
        <v>7</v>
      </c>
      <c r="G42" s="13" t="s">
        <v>8</v>
      </c>
      <c r="H42" s="12" t="s">
        <v>9</v>
      </c>
      <c r="I42" s="14" t="s">
        <v>10</v>
      </c>
    </row>
    <row r="43" customFormat="false" ht="15" hidden="false" customHeight="true" outlineLevel="0" collapsed="false">
      <c r="A43" s="67" t="n">
        <f aca="false">B43*E43</f>
        <v>0.08</v>
      </c>
      <c r="B43" s="2" t="n">
        <v>0.16</v>
      </c>
      <c r="C43" s="24" t="s">
        <v>24</v>
      </c>
      <c r="D43" s="2" t="n">
        <v>0.9</v>
      </c>
      <c r="E43" s="68" t="n">
        <v>0.5</v>
      </c>
      <c r="F43" s="26" t="n">
        <f aca="false">+(E43/D43)*1</f>
        <v>0.555555555555556</v>
      </c>
      <c r="G43" s="31" t="n">
        <v>3.8</v>
      </c>
      <c r="H43" s="28" t="n">
        <f aca="false">+G43*F43</f>
        <v>2.11111111111111</v>
      </c>
      <c r="I43" s="29" t="n">
        <f aca="false">E43/$E$53</f>
        <v>0.0949180856920478</v>
      </c>
      <c r="J43" s="69" t="s">
        <v>27</v>
      </c>
    </row>
    <row r="44" customFormat="false" ht="15" hidden="false" customHeight="true" outlineLevel="0" collapsed="false">
      <c r="A44" s="67" t="n">
        <f aca="false">B44*E44</f>
        <v>0.099</v>
      </c>
      <c r="B44" s="2" t="n">
        <v>0.11</v>
      </c>
      <c r="C44" s="24" t="s">
        <v>28</v>
      </c>
      <c r="D44" s="2" t="n">
        <v>0.9</v>
      </c>
      <c r="E44" s="68" t="n">
        <v>0.9</v>
      </c>
      <c r="F44" s="26" t="n">
        <f aca="false">+(E44/D44)*1</f>
        <v>1</v>
      </c>
      <c r="G44" s="31" t="n">
        <v>3.15</v>
      </c>
      <c r="H44" s="28" t="n">
        <f aca="false">+G44*F44</f>
        <v>3.15</v>
      </c>
      <c r="I44" s="29" t="n">
        <f aca="false">E44/$E$53</f>
        <v>0.170852554245686</v>
      </c>
      <c r="J44" s="69"/>
    </row>
    <row r="45" customFormat="false" ht="15" hidden="false" customHeight="true" outlineLevel="0" collapsed="false">
      <c r="A45" s="67" t="n">
        <f aca="false">B45*E45</f>
        <v>0.065</v>
      </c>
      <c r="B45" s="2" t="n">
        <v>0.13</v>
      </c>
      <c r="C45" s="24" t="s">
        <v>29</v>
      </c>
      <c r="D45" s="2" t="n">
        <v>0.48</v>
      </c>
      <c r="E45" s="68" t="n">
        <v>0.5</v>
      </c>
      <c r="F45" s="26" t="n">
        <f aca="false">+(E45/D45)*1</f>
        <v>1.04166666666667</v>
      </c>
      <c r="G45" s="31" t="n">
        <v>1.45</v>
      </c>
      <c r="H45" s="28" t="n">
        <f aca="false">+G45*F45</f>
        <v>1.51041666666667</v>
      </c>
      <c r="I45" s="29" t="n">
        <f aca="false">E45/$E$53</f>
        <v>0.0949180856920478</v>
      </c>
      <c r="J45" s="69"/>
    </row>
    <row r="46" customFormat="false" ht="15" hidden="false" customHeight="true" outlineLevel="0" collapsed="false">
      <c r="A46" s="67" t="n">
        <f aca="false">B46*E46</f>
        <v>0.10465</v>
      </c>
      <c r="B46" s="2" t="n">
        <v>0.46</v>
      </c>
      <c r="C46" s="24" t="s">
        <v>13</v>
      </c>
      <c r="D46" s="2" t="n">
        <v>0.91</v>
      </c>
      <c r="E46" s="68" t="n">
        <f aca="false">(F46/1)*D46</f>
        <v>0.2275</v>
      </c>
      <c r="F46" s="26" t="n">
        <v>0.25</v>
      </c>
      <c r="G46" s="27" t="n">
        <v>10.2</v>
      </c>
      <c r="H46" s="28" t="n">
        <f aca="false">+G46*F46</f>
        <v>2.55</v>
      </c>
      <c r="I46" s="29" t="n">
        <f aca="false">E46/$E$53</f>
        <v>0.0431877289898817</v>
      </c>
      <c r="J46" s="69"/>
    </row>
    <row r="47" customFormat="false" ht="15" hidden="false" customHeight="true" outlineLevel="0" collapsed="false">
      <c r="A47" s="67" t="n">
        <f aca="false">B47*E47</f>
        <v>0.09555</v>
      </c>
      <c r="B47" s="2" t="n">
        <v>0.06</v>
      </c>
      <c r="C47" s="24" t="s">
        <v>30</v>
      </c>
      <c r="D47" s="2" t="n">
        <v>0.91</v>
      </c>
      <c r="E47" s="68" t="n">
        <f aca="false">(F47/1)*D47</f>
        <v>1.5925</v>
      </c>
      <c r="F47" s="26" t="n">
        <v>1.75</v>
      </c>
      <c r="G47" s="31" t="n">
        <v>2.23</v>
      </c>
      <c r="H47" s="28" t="n">
        <f aca="false">+G47*F47</f>
        <v>3.9025</v>
      </c>
      <c r="I47" s="29" t="n">
        <f aca="false">E47/$E$53</f>
        <v>0.302314102929172</v>
      </c>
      <c r="J47" s="69"/>
    </row>
    <row r="48" customFormat="false" ht="15" hidden="false" customHeight="true" outlineLevel="0" collapsed="false">
      <c r="A48" s="67" t="n">
        <f aca="false">B48*E48</f>
        <v>0.192</v>
      </c>
      <c r="B48" s="2" t="n">
        <v>0.16</v>
      </c>
      <c r="C48" s="24" t="s">
        <v>31</v>
      </c>
      <c r="D48" s="2" t="n">
        <v>0.6</v>
      </c>
      <c r="E48" s="68" t="n">
        <f aca="false">(F48/1)*D48</f>
        <v>1.2</v>
      </c>
      <c r="F48" s="26" t="n">
        <v>2</v>
      </c>
      <c r="G48" s="31" t="n">
        <v>3</v>
      </c>
      <c r="H48" s="28" t="n">
        <f aca="false">+G48*F48</f>
        <v>6</v>
      </c>
      <c r="I48" s="29" t="n">
        <f aca="false">E48/$E$53</f>
        <v>0.227803405660915</v>
      </c>
      <c r="J48" s="69"/>
    </row>
    <row r="49" customFormat="false" ht="15" hidden="false" customHeight="true" outlineLevel="0" collapsed="false">
      <c r="A49" s="67" t="n">
        <f aca="false">B49*E49</f>
        <v>0.096</v>
      </c>
      <c r="B49" s="2" t="n">
        <v>0.4</v>
      </c>
      <c r="C49" s="24" t="s">
        <v>32</v>
      </c>
      <c r="D49" s="2" t="n">
        <v>0.2</v>
      </c>
      <c r="E49" s="68" t="n">
        <f aca="false">(F49/1)*D49</f>
        <v>0.24</v>
      </c>
      <c r="F49" s="26" t="n">
        <v>1.2</v>
      </c>
      <c r="G49" s="31" t="n">
        <v>0.65</v>
      </c>
      <c r="H49" s="28" t="n">
        <f aca="false">+G49*F49</f>
        <v>0.78</v>
      </c>
      <c r="I49" s="29" t="n">
        <f aca="false">E49/$E$53</f>
        <v>0.0455606811321829</v>
      </c>
      <c r="J49" s="69"/>
    </row>
    <row r="50" customFormat="false" ht="15" hidden="false" customHeight="true" outlineLevel="0" collapsed="false">
      <c r="A50" s="70" t="n">
        <f aca="false">B50*E50</f>
        <v>0</v>
      </c>
      <c r="B50" s="55" t="n">
        <v>0</v>
      </c>
      <c r="C50" s="17" t="s">
        <v>33</v>
      </c>
      <c r="D50" s="55" t="n">
        <v>0.99</v>
      </c>
      <c r="E50" s="71" t="n">
        <f aca="false">(F50/1)*D50</f>
        <v>0.0297</v>
      </c>
      <c r="F50" s="57" t="n">
        <v>0.03</v>
      </c>
      <c r="G50" s="72" t="n">
        <v>20.47</v>
      </c>
      <c r="H50" s="21" t="n">
        <f aca="false">+G50*F50</f>
        <v>0.6141</v>
      </c>
      <c r="I50" s="22" t="n">
        <f aca="false">E50/$E$53</f>
        <v>0.00563813429010764</v>
      </c>
      <c r="J50" s="69"/>
    </row>
    <row r="51" customFormat="false" ht="15" hidden="false" customHeight="true" outlineLevel="0" collapsed="false">
      <c r="A51" s="67" t="n">
        <f aca="false">B51*E51</f>
        <v>0</v>
      </c>
      <c r="B51" s="2" t="n">
        <v>0</v>
      </c>
      <c r="C51" s="24" t="s">
        <v>34</v>
      </c>
      <c r="D51" s="2" t="n">
        <v>0.96</v>
      </c>
      <c r="E51" s="68" t="n">
        <f aca="false">(F51/1)*D51</f>
        <v>0.0192</v>
      </c>
      <c r="F51" s="26" t="n">
        <v>0.02</v>
      </c>
      <c r="G51" s="27" t="n">
        <v>15.21</v>
      </c>
      <c r="H51" s="28" t="n">
        <f aca="false">+G51*F51</f>
        <v>0.3042</v>
      </c>
      <c r="I51" s="29" t="n">
        <f aca="false">E51/$E$53</f>
        <v>0.00364485449057463</v>
      </c>
      <c r="J51" s="69"/>
    </row>
    <row r="52" customFormat="false" ht="15.75" hidden="false" customHeight="true" outlineLevel="0" collapsed="false">
      <c r="A52" s="73" t="n">
        <f aca="false">B52*E52</f>
        <v>0.165228</v>
      </c>
      <c r="B52" s="33" t="n">
        <v>2.81</v>
      </c>
      <c r="C52" s="34" t="s">
        <v>35</v>
      </c>
      <c r="D52" s="33" t="n">
        <v>0.98</v>
      </c>
      <c r="E52" s="74" t="n">
        <f aca="false">(F52/1)*D52</f>
        <v>0.0588</v>
      </c>
      <c r="F52" s="36" t="n">
        <v>0.06</v>
      </c>
      <c r="G52" s="75" t="n">
        <v>20.86</v>
      </c>
      <c r="H52" s="38" t="n">
        <f aca="false">+G52*F52</f>
        <v>1.2516</v>
      </c>
      <c r="I52" s="39" t="n">
        <f aca="false">E52/$E$53</f>
        <v>0.0111623668773848</v>
      </c>
      <c r="J52" s="69"/>
    </row>
    <row r="53" customFormat="false" ht="15.75" hidden="false" customHeight="false" outlineLevel="0" collapsed="false">
      <c r="A53" s="40" t="n">
        <f aca="false">SUM(A43:A52)</f>
        <v>0.897428</v>
      </c>
      <c r="E53" s="59" t="n">
        <f aca="false">SUM(E43:E52)</f>
        <v>5.2677</v>
      </c>
      <c r="F53" s="60" t="n">
        <f aca="false">SUM(F43:F52)</f>
        <v>7.90722222222222</v>
      </c>
      <c r="G53" s="61" t="n">
        <f aca="false">+H53/F53</f>
        <v>2.80426262910138</v>
      </c>
      <c r="H53" s="61" t="n">
        <f aca="false">SUM(H43:H52)</f>
        <v>22.1739277777778</v>
      </c>
      <c r="I53" s="64" t="n">
        <f aca="false">+F53/$F$53</f>
        <v>1</v>
      </c>
    </row>
    <row r="54" customFormat="false" ht="15.75" hidden="false" customHeight="false" outlineLevel="0" collapsed="false">
      <c r="A54" s="45" t="n">
        <f aca="false">A53/E53</f>
        <v>0.170364295612886</v>
      </c>
      <c r="D54" s="46" t="s">
        <v>16</v>
      </c>
      <c r="E54" s="47" t="n">
        <f aca="false">+H53/E53</f>
        <v>4.20941355388078</v>
      </c>
    </row>
    <row r="55" customFormat="false" ht="15" hidden="false" customHeight="false" outlineLevel="0" collapsed="false">
      <c r="D55" s="23" t="s">
        <v>17</v>
      </c>
      <c r="E55" s="47" t="n">
        <f aca="false">+H53/F53</f>
        <v>2.80426262910138</v>
      </c>
      <c r="I55" s="76"/>
    </row>
    <row r="56" customFormat="false" ht="15" hidden="false" customHeight="false" outlineLevel="0" collapsed="false">
      <c r="D56" s="23" t="s">
        <v>5</v>
      </c>
      <c r="E56" s="77" t="n">
        <f aca="false">+E53/F53</f>
        <v>0.666188435326354</v>
      </c>
      <c r="I56" s="76"/>
    </row>
    <row r="57" customFormat="false" ht="15" hidden="false" customHeight="false" outlineLevel="0" collapsed="false">
      <c r="D57" s="23" t="s">
        <v>18</v>
      </c>
      <c r="E57" s="77" t="n">
        <f aca="false">+(E43+E45)/E53</f>
        <v>0.189836171384096</v>
      </c>
    </row>
    <row r="58" customFormat="false" ht="15" hidden="false" customHeight="false" outlineLevel="0" collapsed="false">
      <c r="D58" s="23" t="s">
        <v>21</v>
      </c>
      <c r="E58" s="77" t="n">
        <f aca="false">1-E57</f>
        <v>0.810163828615904</v>
      </c>
    </row>
    <row r="59" customFormat="false" ht="15.75" hidden="false" customHeight="false" outlineLevel="0" collapsed="false">
      <c r="D59" s="32" t="s">
        <v>3</v>
      </c>
      <c r="E59" s="78" t="n">
        <f aca="false">+A54</f>
        <v>0.170364295612886</v>
      </c>
    </row>
    <row r="61" customFormat="false" ht="15.75" hidden="false" customHeight="false" outlineLevel="0" collapsed="false"/>
    <row r="62" customFormat="false" ht="32.25" hidden="false" customHeight="false" outlineLevel="0" collapsed="false">
      <c r="C62" s="79" t="s">
        <v>36</v>
      </c>
      <c r="D62" s="79"/>
      <c r="E62" s="79"/>
      <c r="F62" s="79"/>
      <c r="G62" s="79"/>
      <c r="H62" s="79"/>
    </row>
    <row r="63" customFormat="false" ht="15.75" hidden="false" customHeight="false" outlineLevel="0" collapsed="false">
      <c r="C63" s="1"/>
    </row>
    <row r="64" customFormat="false" ht="15.75" hidden="false" customHeight="false" outlineLevel="0" collapsed="false">
      <c r="C64" s="5"/>
      <c r="D64" s="6"/>
      <c r="E64" s="10" t="s">
        <v>1</v>
      </c>
      <c r="F64" s="54" t="s">
        <v>1</v>
      </c>
      <c r="G64" s="9"/>
      <c r="H64" s="5"/>
    </row>
    <row r="65" customFormat="false" ht="15.75" hidden="false" customHeight="false" outlineLevel="0" collapsed="false">
      <c r="A65" s="10" t="s">
        <v>2</v>
      </c>
      <c r="B65" s="11" t="s">
        <v>3</v>
      </c>
      <c r="C65" s="12" t="s">
        <v>4</v>
      </c>
      <c r="D65" s="11" t="s">
        <v>5</v>
      </c>
      <c r="E65" s="12" t="s">
        <v>6</v>
      </c>
      <c r="F65" s="12" t="s">
        <v>7</v>
      </c>
      <c r="G65" s="13" t="s">
        <v>8</v>
      </c>
      <c r="H65" s="12" t="s">
        <v>9</v>
      </c>
      <c r="I65" s="14" t="s">
        <v>10</v>
      </c>
    </row>
    <row r="66" customFormat="false" ht="15" hidden="false" customHeight="true" outlineLevel="0" collapsed="false">
      <c r="A66" s="70" t="n">
        <f aca="false">B66*E66</f>
        <v>0.0368</v>
      </c>
      <c r="B66" s="55" t="n">
        <v>0.04</v>
      </c>
      <c r="C66" s="17" t="s">
        <v>37</v>
      </c>
      <c r="D66" s="55" t="n">
        <v>0.92</v>
      </c>
      <c r="E66" s="71" t="n">
        <v>0.92</v>
      </c>
      <c r="F66" s="57" t="n">
        <f aca="false">+(E66/D66)*1</f>
        <v>1</v>
      </c>
      <c r="G66" s="80" t="n">
        <v>1.45</v>
      </c>
      <c r="H66" s="21" t="n">
        <f aca="false">+G66*F66</f>
        <v>1.45</v>
      </c>
      <c r="I66" s="22" t="n">
        <f aca="false">E66/$E$53</f>
        <v>0.174649277673368</v>
      </c>
      <c r="J66" s="81" t="s">
        <v>27</v>
      </c>
    </row>
    <row r="67" customFormat="false" ht="15" hidden="false" customHeight="true" outlineLevel="0" collapsed="false">
      <c r="A67" s="67" t="n">
        <f aca="false">B67*E67</f>
        <v>0.162</v>
      </c>
      <c r="B67" s="2" t="n">
        <v>0.18</v>
      </c>
      <c r="C67" s="24" t="s">
        <v>24</v>
      </c>
      <c r="D67" s="2" t="n">
        <v>0.9</v>
      </c>
      <c r="E67" s="68" t="n">
        <v>0.9</v>
      </c>
      <c r="F67" s="26" t="n">
        <f aca="false">+(E67/D67)*1</f>
        <v>1</v>
      </c>
      <c r="G67" s="82" t="n">
        <v>3.8</v>
      </c>
      <c r="H67" s="28" t="n">
        <f aca="false">+G67*F67</f>
        <v>3.8</v>
      </c>
      <c r="I67" s="29" t="n">
        <f aca="false">E67/$E$53</f>
        <v>0.170852554245686</v>
      </c>
      <c r="J67" s="81"/>
    </row>
    <row r="68" customFormat="false" ht="15" hidden="false" customHeight="true" outlineLevel="0" collapsed="false">
      <c r="A68" s="67" t="n">
        <f aca="false">B68*E68</f>
        <v>0.099</v>
      </c>
      <c r="B68" s="2" t="n">
        <v>0.11</v>
      </c>
      <c r="C68" s="24" t="s">
        <v>28</v>
      </c>
      <c r="D68" s="2" t="n">
        <v>0.9</v>
      </c>
      <c r="E68" s="68" t="n">
        <v>0.9</v>
      </c>
      <c r="F68" s="26" t="n">
        <f aca="false">+(E68/D68)*1</f>
        <v>1</v>
      </c>
      <c r="G68" s="31" t="n">
        <v>3.15</v>
      </c>
      <c r="H68" s="28" t="n">
        <f aca="false">+G68*F68</f>
        <v>3.15</v>
      </c>
      <c r="I68" s="29" t="n">
        <f aca="false">E68/$E$53</f>
        <v>0.170852554245686</v>
      </c>
      <c r="J68" s="81"/>
    </row>
    <row r="69" customFormat="false" ht="15" hidden="false" customHeight="true" outlineLevel="0" collapsed="false">
      <c r="A69" s="67" t="n">
        <f aca="false">B69*E69</f>
        <v>0.1196</v>
      </c>
      <c r="B69" s="2" t="n">
        <v>0.13</v>
      </c>
      <c r="C69" s="24" t="s">
        <v>29</v>
      </c>
      <c r="D69" s="2" t="n">
        <v>0.44</v>
      </c>
      <c r="E69" s="68" t="n">
        <v>0.92</v>
      </c>
      <c r="F69" s="26" t="n">
        <f aca="false">+(E69/D69)*1</f>
        <v>2.09090909090909</v>
      </c>
      <c r="G69" s="31" t="n">
        <v>1.45</v>
      </c>
      <c r="H69" s="28" t="n">
        <f aca="false">+G69*F69</f>
        <v>3.03181818181818</v>
      </c>
      <c r="I69" s="29" t="n">
        <f aca="false">E69/$E$53</f>
        <v>0.174649277673368</v>
      </c>
      <c r="J69" s="81"/>
    </row>
    <row r="70" customFormat="false" ht="15" hidden="false" customHeight="true" outlineLevel="0" collapsed="false">
      <c r="A70" s="67" t="n">
        <f aca="false">B70*E70</f>
        <v>0.1274</v>
      </c>
      <c r="B70" s="2" t="n">
        <v>0.14</v>
      </c>
      <c r="C70" s="24" t="s">
        <v>38</v>
      </c>
      <c r="D70" s="2" t="n">
        <v>0.91</v>
      </c>
      <c r="E70" s="68" t="n">
        <f aca="false">(F70/1)*D70</f>
        <v>0.91</v>
      </c>
      <c r="F70" s="26" t="n">
        <v>1</v>
      </c>
      <c r="G70" s="31" t="n">
        <v>2.45</v>
      </c>
      <c r="H70" s="28" t="n">
        <f aca="false">+G70*F70</f>
        <v>2.45</v>
      </c>
      <c r="I70" s="29" t="n">
        <f aca="false">E70/$E$53</f>
        <v>0.172750915959527</v>
      </c>
      <c r="J70" s="81"/>
    </row>
    <row r="71" customFormat="false" ht="15" hidden="false" customHeight="true" outlineLevel="0" collapsed="false">
      <c r="A71" s="67" t="n">
        <f aca="false">B71*E71</f>
        <v>0.1365</v>
      </c>
      <c r="B71" s="2" t="n">
        <v>0.06</v>
      </c>
      <c r="C71" s="24" t="s">
        <v>30</v>
      </c>
      <c r="D71" s="2" t="n">
        <v>0.91</v>
      </c>
      <c r="E71" s="68" t="n">
        <f aca="false">(F71/1)*D71</f>
        <v>2.275</v>
      </c>
      <c r="F71" s="26" t="n">
        <v>2.5</v>
      </c>
      <c r="G71" s="31" t="n">
        <v>2.23</v>
      </c>
      <c r="H71" s="28" t="n">
        <f aca="false">+G71*F71</f>
        <v>5.575</v>
      </c>
      <c r="I71" s="29" t="n">
        <f aca="false">E71/$E$53</f>
        <v>0.431877289898817</v>
      </c>
      <c r="J71" s="81"/>
    </row>
    <row r="72" customFormat="false" ht="15" hidden="false" customHeight="true" outlineLevel="0" collapsed="false">
      <c r="A72" s="67" t="n">
        <f aca="false">B72*E72</f>
        <v>0.1728</v>
      </c>
      <c r="B72" s="2" t="n">
        <v>0.16</v>
      </c>
      <c r="C72" s="24" t="s">
        <v>31</v>
      </c>
      <c r="D72" s="2" t="n">
        <v>0.6</v>
      </c>
      <c r="E72" s="68" t="n">
        <f aca="false">(F72/1)*D72</f>
        <v>1.08</v>
      </c>
      <c r="F72" s="26" t="n">
        <v>1.8</v>
      </c>
      <c r="G72" s="31" t="n">
        <v>3</v>
      </c>
      <c r="H72" s="28" t="n">
        <f aca="false">+G72*F72</f>
        <v>5.4</v>
      </c>
      <c r="I72" s="29" t="n">
        <f aca="false">E72/$E$53</f>
        <v>0.205023065094823</v>
      </c>
      <c r="J72" s="81"/>
    </row>
    <row r="73" customFormat="false" ht="15" hidden="false" customHeight="true" outlineLevel="0" collapsed="false">
      <c r="A73" s="70" t="n">
        <f aca="false">B73*E73</f>
        <v>0</v>
      </c>
      <c r="B73" s="55" t="n">
        <v>0</v>
      </c>
      <c r="C73" s="17" t="s">
        <v>33</v>
      </c>
      <c r="D73" s="55" t="n">
        <v>0.99</v>
      </c>
      <c r="E73" s="71" t="n">
        <f aca="false">(F73/1)*D73</f>
        <v>0.0297</v>
      </c>
      <c r="F73" s="57" t="n">
        <v>0.03</v>
      </c>
      <c r="G73" s="72" t="n">
        <v>20.47</v>
      </c>
      <c r="H73" s="21" t="n">
        <f aca="false">+G73*F73</f>
        <v>0.6141</v>
      </c>
      <c r="I73" s="22" t="n">
        <f aca="false">E73/$E$53</f>
        <v>0.00563813429010764</v>
      </c>
      <c r="J73" s="81"/>
    </row>
    <row r="74" customFormat="false" ht="15" hidden="false" customHeight="true" outlineLevel="0" collapsed="false">
      <c r="A74" s="67" t="n">
        <f aca="false">B74*E74</f>
        <v>0</v>
      </c>
      <c r="B74" s="2" t="n">
        <v>0</v>
      </c>
      <c r="C74" s="24" t="s">
        <v>34</v>
      </c>
      <c r="D74" s="2" t="n">
        <v>0.96</v>
      </c>
      <c r="E74" s="68" t="n">
        <f aca="false">(F74/1)*D74</f>
        <v>0.0192</v>
      </c>
      <c r="F74" s="26" t="n">
        <v>0.02</v>
      </c>
      <c r="G74" s="27" t="n">
        <v>15.21</v>
      </c>
      <c r="H74" s="28" t="n">
        <f aca="false">+G74*F74</f>
        <v>0.3042</v>
      </c>
      <c r="I74" s="29" t="n">
        <f aca="false">E74/$E$53</f>
        <v>0.00364485449057463</v>
      </c>
      <c r="J74" s="81"/>
    </row>
    <row r="75" customFormat="false" ht="15.75" hidden="false" customHeight="true" outlineLevel="0" collapsed="false">
      <c r="A75" s="73" t="n">
        <f aca="false">B75*E75</f>
        <v>0.41307</v>
      </c>
      <c r="B75" s="33" t="n">
        <v>2.81</v>
      </c>
      <c r="C75" s="34" t="s">
        <v>35</v>
      </c>
      <c r="D75" s="33" t="n">
        <v>0.98</v>
      </c>
      <c r="E75" s="74" t="n">
        <f aca="false">(F75/1)*D75</f>
        <v>0.147</v>
      </c>
      <c r="F75" s="36" t="n">
        <v>0.15</v>
      </c>
      <c r="G75" s="75" t="n">
        <v>20.86</v>
      </c>
      <c r="H75" s="38" t="n">
        <f aca="false">+G75*F75</f>
        <v>3.129</v>
      </c>
      <c r="I75" s="39" t="n">
        <f aca="false">E75/$E$53</f>
        <v>0.027905917193462</v>
      </c>
      <c r="J75" s="81"/>
    </row>
    <row r="76" customFormat="false" ht="15.75" hidden="false" customHeight="false" outlineLevel="0" collapsed="false">
      <c r="A76" s="40" t="n">
        <f aca="false">SUM(A66:A75)</f>
        <v>1.26717</v>
      </c>
      <c r="E76" s="59" t="n">
        <f aca="false">SUM(E66:E75)</f>
        <v>8.1009</v>
      </c>
      <c r="F76" s="60" t="n">
        <f aca="false">SUM(F66:F75)</f>
        <v>10.5909090909091</v>
      </c>
      <c r="G76" s="61" t="n">
        <f aca="false">+H76/F76</f>
        <v>2.72914420600858</v>
      </c>
      <c r="H76" s="61" t="n">
        <f aca="false">SUM(H66:H75)</f>
        <v>28.9041181818182</v>
      </c>
      <c r="I76" s="64" t="n">
        <f aca="false">+F76/$F$53</f>
        <v>1.33939692008968</v>
      </c>
    </row>
    <row r="77" customFormat="false" ht="15.75" hidden="false" customHeight="false" outlineLevel="0" collapsed="false">
      <c r="A77" s="45" t="n">
        <f aca="false">A76/E76</f>
        <v>0.156423360367367</v>
      </c>
      <c r="D77" s="46" t="s">
        <v>16</v>
      </c>
      <c r="E77" s="47" t="n">
        <f aca="false">+H76/E76</f>
        <v>3.56801320616452</v>
      </c>
    </row>
    <row r="78" customFormat="false" ht="15" hidden="false" customHeight="false" outlineLevel="0" collapsed="false">
      <c r="D78" s="23" t="s">
        <v>17</v>
      </c>
      <c r="E78" s="47" t="n">
        <f aca="false">+H76/F76</f>
        <v>2.72914420600858</v>
      </c>
      <c r="I78" s="76"/>
    </row>
    <row r="79" customFormat="false" ht="15" hidden="false" customHeight="false" outlineLevel="0" collapsed="false">
      <c r="D79" s="23" t="s">
        <v>5</v>
      </c>
      <c r="E79" s="77" t="n">
        <f aca="false">+E76/F76</f>
        <v>0.764891845493562</v>
      </c>
      <c r="I79" s="76"/>
    </row>
    <row r="80" customFormat="false" ht="15" hidden="false" customHeight="false" outlineLevel="0" collapsed="false">
      <c r="D80" s="23" t="s">
        <v>18</v>
      </c>
      <c r="E80" s="77" t="n">
        <f aca="false">+(E66+E68+E69)/E76</f>
        <v>0.338234023380118</v>
      </c>
    </row>
    <row r="81" customFormat="false" ht="15" hidden="false" customHeight="false" outlineLevel="0" collapsed="false">
      <c r="D81" s="23" t="s">
        <v>21</v>
      </c>
      <c r="E81" s="77" t="n">
        <f aca="false">1-E80</f>
        <v>0.661765976619882</v>
      </c>
    </row>
    <row r="82" customFormat="false" ht="15.75" hidden="false" customHeight="false" outlineLevel="0" collapsed="false">
      <c r="D82" s="32" t="s">
        <v>3</v>
      </c>
      <c r="E82" s="78" t="n">
        <f aca="false">+A77</f>
        <v>0.156423360367367</v>
      </c>
    </row>
    <row r="84" customFormat="false" ht="15.75" hidden="false" customHeight="false" outlineLevel="0" collapsed="false"/>
    <row r="85" customFormat="false" ht="32.25" hidden="false" customHeight="false" outlineLevel="0" collapsed="false">
      <c r="C85" s="83" t="s">
        <v>39</v>
      </c>
      <c r="D85" s="83"/>
      <c r="E85" s="83"/>
      <c r="F85" s="83"/>
      <c r="G85" s="83"/>
      <c r="H85" s="83"/>
    </row>
    <row r="86" customFormat="false" ht="15.75" hidden="false" customHeight="false" outlineLevel="0" collapsed="false">
      <c r="C86" s="1"/>
    </row>
    <row r="87" customFormat="false" ht="15.75" hidden="false" customHeight="false" outlineLevel="0" collapsed="false">
      <c r="C87" s="5"/>
      <c r="D87" s="6"/>
      <c r="E87" s="10" t="s">
        <v>1</v>
      </c>
      <c r="F87" s="54" t="s">
        <v>1</v>
      </c>
      <c r="G87" s="9"/>
      <c r="H87" s="5"/>
    </row>
    <row r="88" customFormat="false" ht="15" hidden="false" customHeight="true" outlineLevel="0" collapsed="false">
      <c r="A88" s="10" t="s">
        <v>2</v>
      </c>
      <c r="B88" s="11" t="s">
        <v>3</v>
      </c>
      <c r="C88" s="12" t="s">
        <v>4</v>
      </c>
      <c r="D88" s="11" t="s">
        <v>5</v>
      </c>
      <c r="E88" s="12" t="s">
        <v>6</v>
      </c>
      <c r="F88" s="12" t="s">
        <v>7</v>
      </c>
      <c r="G88" s="13" t="s">
        <v>8</v>
      </c>
      <c r="H88" s="12" t="s">
        <v>9</v>
      </c>
      <c r="I88" s="14" t="s">
        <v>10</v>
      </c>
    </row>
    <row r="89" customFormat="false" ht="15" hidden="false" customHeight="true" outlineLevel="0" collapsed="false">
      <c r="A89" s="70" t="n">
        <f aca="false">B89*E89</f>
        <v>0.06256</v>
      </c>
      <c r="B89" s="55" t="n">
        <v>0.04</v>
      </c>
      <c r="C89" s="84" t="s">
        <v>37</v>
      </c>
      <c r="D89" s="55" t="n">
        <v>0.92</v>
      </c>
      <c r="E89" s="71" t="n">
        <v>1.564</v>
      </c>
      <c r="F89" s="57" t="n">
        <f aca="false">+(E89/D89)*1</f>
        <v>1.7</v>
      </c>
      <c r="G89" s="80" t="n">
        <v>1.45</v>
      </c>
      <c r="H89" s="21" t="n">
        <f aca="false">+G89*F89</f>
        <v>2.465</v>
      </c>
      <c r="I89" s="85" t="n">
        <f aca="false">E89/$E$99</f>
        <v>0.162111176757155</v>
      </c>
      <c r="J89" s="81" t="s">
        <v>27</v>
      </c>
    </row>
    <row r="90" customFormat="false" ht="15" hidden="false" customHeight="true" outlineLevel="0" collapsed="false">
      <c r="A90" s="67" t="n">
        <f aca="false">B90*E90</f>
        <v>0.0891</v>
      </c>
      <c r="B90" s="2" t="n">
        <v>0.09</v>
      </c>
      <c r="C90" s="86" t="s">
        <v>28</v>
      </c>
      <c r="D90" s="2" t="n">
        <v>0.9</v>
      </c>
      <c r="E90" s="68" t="n">
        <v>0.99</v>
      </c>
      <c r="F90" s="26" t="n">
        <f aca="false">+(E90/D90)*1</f>
        <v>1.1</v>
      </c>
      <c r="G90" s="27" t="n">
        <v>3.15</v>
      </c>
      <c r="H90" s="28" t="n">
        <f aca="false">+G90*F90</f>
        <v>3.465</v>
      </c>
      <c r="I90" s="87" t="n">
        <f aca="false">E90/$E$99</f>
        <v>0.102615131067508</v>
      </c>
      <c r="J90" s="81"/>
    </row>
    <row r="91" customFormat="false" ht="15" hidden="false" customHeight="true" outlineLevel="0" collapsed="false">
      <c r="A91" s="67" t="n">
        <f aca="false">B91*E91</f>
        <v>0.1944</v>
      </c>
      <c r="B91" s="2" t="n">
        <v>0.18</v>
      </c>
      <c r="C91" s="86" t="s">
        <v>24</v>
      </c>
      <c r="D91" s="2" t="n">
        <v>0.9</v>
      </c>
      <c r="E91" s="68" t="n">
        <v>1.08</v>
      </c>
      <c r="F91" s="26" t="n">
        <f aca="false">+(E91/D91)*1</f>
        <v>1.2</v>
      </c>
      <c r="G91" s="31" t="n">
        <v>3.8</v>
      </c>
      <c r="H91" s="28" t="n">
        <f aca="false">+G91*F91</f>
        <v>4.56</v>
      </c>
      <c r="I91" s="87" t="n">
        <f aca="false">E91/$E$99</f>
        <v>0.111943779346373</v>
      </c>
      <c r="J91" s="81"/>
    </row>
    <row r="92" customFormat="false" ht="15" hidden="false" customHeight="true" outlineLevel="0" collapsed="false">
      <c r="A92" s="67" t="n">
        <f aca="false">B92*E92</f>
        <v>0.21472</v>
      </c>
      <c r="B92" s="2" t="n">
        <v>0.16</v>
      </c>
      <c r="C92" s="86" t="s">
        <v>29</v>
      </c>
      <c r="D92" s="2" t="n">
        <v>0.44</v>
      </c>
      <c r="E92" s="68" t="n">
        <v>1.342</v>
      </c>
      <c r="F92" s="26" t="n">
        <f aca="false">+(E92/D92)*1</f>
        <v>3.05</v>
      </c>
      <c r="G92" s="31" t="n">
        <v>1.45</v>
      </c>
      <c r="H92" s="28" t="n">
        <f aca="false">+G92*F92</f>
        <v>4.4225</v>
      </c>
      <c r="I92" s="87" t="n">
        <f aca="false">E92/$E$99</f>
        <v>0.139100511002622</v>
      </c>
      <c r="J92" s="81"/>
    </row>
    <row r="93" customFormat="false" ht="15.75" hidden="false" customHeight="true" outlineLevel="0" collapsed="false">
      <c r="A93" s="67" t="n">
        <f aca="false">B93*E93</f>
        <v>0.15288</v>
      </c>
      <c r="B93" s="2" t="n">
        <v>0.14</v>
      </c>
      <c r="C93" s="86" t="s">
        <v>38</v>
      </c>
      <c r="D93" s="2" t="n">
        <v>0.91</v>
      </c>
      <c r="E93" s="68" t="n">
        <f aca="false">(F93/1)*D93</f>
        <v>1.092</v>
      </c>
      <c r="F93" s="26" t="n">
        <v>1.2</v>
      </c>
      <c r="G93" s="31" t="n">
        <v>2.45</v>
      </c>
      <c r="H93" s="28" t="n">
        <f aca="false">+G93*F93</f>
        <v>2.94</v>
      </c>
      <c r="I93" s="87" t="n">
        <f aca="false">E93/$E$99</f>
        <v>0.113187599116888</v>
      </c>
      <c r="J93" s="81"/>
    </row>
    <row r="94" customFormat="false" ht="15" hidden="false" customHeight="true" outlineLevel="0" collapsed="false">
      <c r="A94" s="67" t="n">
        <f aca="false">B94*E94</f>
        <v>0.12558</v>
      </c>
      <c r="B94" s="2" t="n">
        <v>0.06</v>
      </c>
      <c r="C94" s="86" t="s">
        <v>30</v>
      </c>
      <c r="D94" s="2" t="n">
        <v>0.91</v>
      </c>
      <c r="E94" s="68" t="n">
        <f aca="false">(F94/1)*D94</f>
        <v>2.093</v>
      </c>
      <c r="F94" s="26" t="n">
        <v>2.3</v>
      </c>
      <c r="G94" s="31" t="n">
        <v>2.23</v>
      </c>
      <c r="H94" s="28" t="n">
        <f aca="false">+G94*F94</f>
        <v>5.129</v>
      </c>
      <c r="I94" s="87" t="n">
        <f aca="false">E94/$E$99</f>
        <v>0.216942898307369</v>
      </c>
      <c r="J94" s="81"/>
    </row>
    <row r="95" customFormat="false" ht="15" hidden="false" customHeight="true" outlineLevel="0" collapsed="false">
      <c r="A95" s="73" t="n">
        <f aca="false">B95*E95</f>
        <v>0.2112</v>
      </c>
      <c r="B95" s="33" t="n">
        <v>0.16</v>
      </c>
      <c r="C95" s="88" t="s">
        <v>40</v>
      </c>
      <c r="D95" s="33" t="n">
        <v>0.6</v>
      </c>
      <c r="E95" s="74" t="n">
        <f aca="false">(F95/1)*D95</f>
        <v>1.32</v>
      </c>
      <c r="F95" s="36" t="n">
        <v>2.2</v>
      </c>
      <c r="G95" s="37" t="n">
        <v>3</v>
      </c>
      <c r="H95" s="38" t="n">
        <f aca="false">+G95*F95</f>
        <v>6.6</v>
      </c>
      <c r="I95" s="89" t="n">
        <f aca="false">E95/$E$99</f>
        <v>0.136820174756678</v>
      </c>
      <c r="J95" s="81"/>
    </row>
    <row r="96" customFormat="false" ht="15" hidden="false" customHeight="true" outlineLevel="0" collapsed="false">
      <c r="A96" s="70" t="n">
        <f aca="false">B96*E96</f>
        <v>0</v>
      </c>
      <c r="B96" s="55" t="n">
        <v>0</v>
      </c>
      <c r="C96" s="84" t="s">
        <v>33</v>
      </c>
      <c r="D96" s="55" t="n">
        <v>0.99</v>
      </c>
      <c r="E96" s="71" t="n">
        <f aca="false">(F96/1)*D96</f>
        <v>0.0495</v>
      </c>
      <c r="F96" s="57" t="n">
        <v>0.05</v>
      </c>
      <c r="G96" s="72" t="n">
        <v>20.47</v>
      </c>
      <c r="H96" s="21" t="n">
        <f aca="false">+G96*F96</f>
        <v>1.0235</v>
      </c>
      <c r="I96" s="85" t="n">
        <f aca="false">E96/$E$99</f>
        <v>0.00513075655337542</v>
      </c>
      <c r="J96" s="81"/>
    </row>
    <row r="97" customFormat="false" ht="15.75" hidden="false" customHeight="true" outlineLevel="0" collapsed="false">
      <c r="A97" s="67" t="n">
        <f aca="false">B97*E97</f>
        <v>0.27538</v>
      </c>
      <c r="B97" s="2" t="n">
        <v>2.81</v>
      </c>
      <c r="C97" s="86" t="s">
        <v>41</v>
      </c>
      <c r="D97" s="2" t="n">
        <v>0.98</v>
      </c>
      <c r="E97" s="68" t="n">
        <f aca="false">(F97/1)*D97</f>
        <v>0.098</v>
      </c>
      <c r="F97" s="26" t="n">
        <v>0.1</v>
      </c>
      <c r="G97" s="27" t="n">
        <v>20.86</v>
      </c>
      <c r="H97" s="28" t="n">
        <f aca="false">+G97*F97</f>
        <v>2.086</v>
      </c>
      <c r="I97" s="87" t="n">
        <f aca="false">E97/$E$99</f>
        <v>0.0101578614592079</v>
      </c>
      <c r="J97" s="81"/>
    </row>
    <row r="98" customFormat="false" ht="15.75" hidden="false" customHeight="true" outlineLevel="0" collapsed="false">
      <c r="A98" s="73" t="n">
        <f aca="false">B98*E98</f>
        <v>0</v>
      </c>
      <c r="B98" s="33" t="n">
        <v>0</v>
      </c>
      <c r="C98" s="88" t="s">
        <v>34</v>
      </c>
      <c r="D98" s="33" t="n">
        <v>0.96</v>
      </c>
      <c r="E98" s="74" t="n">
        <f aca="false">(F98/1)*D98</f>
        <v>0.0192</v>
      </c>
      <c r="F98" s="36" t="n">
        <v>0.02</v>
      </c>
      <c r="G98" s="75" t="n">
        <v>15.21</v>
      </c>
      <c r="H98" s="38" t="n">
        <f aca="false">+G98*F98</f>
        <v>0.3042</v>
      </c>
      <c r="I98" s="89" t="n">
        <f aca="false">E98/$E$99</f>
        <v>0.0019901116328244</v>
      </c>
      <c r="J98" s="81"/>
    </row>
    <row r="99" customFormat="false" ht="15.75" hidden="false" customHeight="false" outlineLevel="0" collapsed="false">
      <c r="A99" s="40" t="n">
        <f aca="false">SUM(A89:A98)</f>
        <v>1.32582</v>
      </c>
      <c r="E99" s="59" t="n">
        <f aca="false">SUM(E89:E98)</f>
        <v>9.6477</v>
      </c>
      <c r="F99" s="60" t="n">
        <f aca="false">SUM(F89:F98)</f>
        <v>12.92</v>
      </c>
      <c r="G99" s="61" t="n">
        <f aca="false">+H99/F99</f>
        <v>2.5538080495356</v>
      </c>
      <c r="H99" s="61" t="n">
        <f aca="false">SUM(H89:H98)</f>
        <v>32.9952</v>
      </c>
      <c r="I99" s="62" t="n">
        <f aca="false">SUM(I89:I98)</f>
        <v>1</v>
      </c>
    </row>
    <row r="100" customFormat="false" ht="15.75" hidden="false" customHeight="false" outlineLevel="0" collapsed="false">
      <c r="A100" s="45" t="n">
        <f aca="false">A99/E99</f>
        <v>0.137423427345378</v>
      </c>
      <c r="D100" s="46" t="s">
        <v>16</v>
      </c>
      <c r="E100" s="90" t="n">
        <f aca="false">+H99/E99</f>
        <v>3.42000684100874</v>
      </c>
    </row>
    <row r="101" customFormat="false" ht="15" hidden="false" customHeight="false" outlineLevel="0" collapsed="false">
      <c r="D101" s="23" t="s">
        <v>17</v>
      </c>
      <c r="E101" s="90" t="n">
        <f aca="false">+H99/F99</f>
        <v>2.5538080495356</v>
      </c>
    </row>
    <row r="102" customFormat="false" ht="15" hidden="false" customHeight="false" outlineLevel="0" collapsed="false">
      <c r="D102" s="23" t="s">
        <v>5</v>
      </c>
      <c r="E102" s="29" t="n">
        <f aca="false">+E99/F99</f>
        <v>0.746726006191951</v>
      </c>
    </row>
    <row r="103" customFormat="false" ht="15" hidden="false" customHeight="false" outlineLevel="0" collapsed="false">
      <c r="D103" s="23" t="s">
        <v>18</v>
      </c>
      <c r="E103" s="29" t="n">
        <f aca="false">+(E89+E91+E90+E92)/E99</f>
        <v>0.515770598173658</v>
      </c>
    </row>
    <row r="104" customFormat="false" ht="15" hidden="false" customHeight="false" outlineLevel="0" collapsed="false">
      <c r="D104" s="23" t="s">
        <v>21</v>
      </c>
      <c r="E104" s="29" t="n">
        <f aca="false">1-E103</f>
        <v>0.484229401826342</v>
      </c>
    </row>
    <row r="105" customFormat="false" ht="15.75" hidden="false" customHeight="false" outlineLevel="0" collapsed="false">
      <c r="D105" s="32" t="s">
        <v>3</v>
      </c>
      <c r="E105" s="39" t="n">
        <f aca="false">+A100</f>
        <v>0.137423427345378</v>
      </c>
    </row>
  </sheetData>
  <mergeCells count="9">
    <mergeCell ref="C1:H1"/>
    <mergeCell ref="C20:H20"/>
    <mergeCell ref="C39:H39"/>
    <mergeCell ref="I39:J39"/>
    <mergeCell ref="J43:J52"/>
    <mergeCell ref="C62:H62"/>
    <mergeCell ref="J66:J75"/>
    <mergeCell ref="C85:H85"/>
    <mergeCell ref="J89:J9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J49" activeCellId="0" sqref="J4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8.14"/>
    <col collapsed="false" customWidth="true" hidden="false" outlineLevel="0" max="3" min="3" style="0" width="22"/>
    <col collapsed="false" customWidth="true" hidden="false" outlineLevel="0" max="4" min="4" style="0" width="10.71"/>
    <col collapsed="false" customWidth="true" hidden="false" outlineLevel="0" max="5" min="5" style="0" width="9.85"/>
    <col collapsed="false" customWidth="true" hidden="false" outlineLevel="0" max="9" min="6" style="0" width="8.85"/>
    <col collapsed="false" customWidth="true" hidden="false" outlineLevel="0" max="10" min="10" style="0" width="12.57"/>
    <col collapsed="false" customWidth="true" hidden="false" outlineLevel="0" max="11" min="11" style="0" width="13.14"/>
  </cols>
  <sheetData>
    <row r="1" customFormat="false" ht="32.25" hidden="false" customHeight="false" outlineLevel="0" collapsed="false">
      <c r="A1" s="1"/>
      <c r="B1" s="2"/>
      <c r="C1" s="53" t="s">
        <v>42</v>
      </c>
      <c r="D1" s="53"/>
      <c r="E1" s="53"/>
      <c r="F1" s="53"/>
      <c r="G1" s="53"/>
      <c r="H1" s="53"/>
      <c r="I1" s="2"/>
    </row>
    <row r="2" customFormat="false" ht="15.75" hidden="false" customHeight="false" outlineLevel="0" collapsed="false">
      <c r="A2" s="1"/>
      <c r="B2" s="2"/>
      <c r="C2" s="1"/>
      <c r="D2" s="2"/>
      <c r="E2" s="1"/>
      <c r="F2" s="1"/>
      <c r="G2" s="3"/>
      <c r="H2" s="1"/>
      <c r="I2" s="2"/>
    </row>
    <row r="3" customFormat="false" ht="15.75" hidden="false" customHeight="false" outlineLevel="0" collapsed="false">
      <c r="A3" s="1"/>
      <c r="B3" s="2"/>
      <c r="C3" s="5"/>
      <c r="D3" s="6"/>
      <c r="E3" s="10" t="s">
        <v>1</v>
      </c>
      <c r="F3" s="54" t="s">
        <v>1</v>
      </c>
      <c r="G3" s="9"/>
      <c r="H3" s="5"/>
      <c r="I3" s="2"/>
    </row>
    <row r="4" customFormat="false" ht="15.75" hidden="false" customHeight="false" outlineLevel="0" collapsed="false">
      <c r="A4" s="10" t="s">
        <v>2</v>
      </c>
      <c r="B4" s="11" t="s">
        <v>3</v>
      </c>
      <c r="C4" s="12" t="s">
        <v>4</v>
      </c>
      <c r="D4" s="11" t="s">
        <v>5</v>
      </c>
      <c r="E4" s="12" t="s">
        <v>6</v>
      </c>
      <c r="F4" s="12" t="s">
        <v>7</v>
      </c>
      <c r="G4" s="13" t="s">
        <v>8</v>
      </c>
      <c r="H4" s="12" t="s">
        <v>9</v>
      </c>
      <c r="I4" s="14" t="s">
        <v>10</v>
      </c>
    </row>
    <row r="5" customFormat="false" ht="15" hidden="false" customHeight="true" outlineLevel="0" collapsed="false">
      <c r="A5" s="70" t="n">
        <f aca="false">B5*E5</f>
        <v>0.08832</v>
      </c>
      <c r="B5" s="55" t="n">
        <v>0.04</v>
      </c>
      <c r="C5" s="17" t="s">
        <v>37</v>
      </c>
      <c r="D5" s="55" t="n">
        <v>0.92</v>
      </c>
      <c r="E5" s="71" t="n">
        <v>2.208</v>
      </c>
      <c r="F5" s="57" t="n">
        <f aca="false">+(E5/D5)*1</f>
        <v>2.4</v>
      </c>
      <c r="G5" s="80" t="n">
        <v>1.45</v>
      </c>
      <c r="H5" s="21" t="n">
        <f aca="false">+G5*F5</f>
        <v>3.48</v>
      </c>
      <c r="I5" s="22" t="n">
        <f aca="false">+E5/$E$41</f>
        <v>0.199247407888681</v>
      </c>
      <c r="J5" s="17"/>
      <c r="K5" s="69" t="s">
        <v>27</v>
      </c>
    </row>
    <row r="6" customFormat="false" ht="15" hidden="false" customHeight="false" outlineLevel="0" collapsed="false">
      <c r="A6" s="67" t="n">
        <f aca="false">B6*E6</f>
        <v>0.2754</v>
      </c>
      <c r="B6" s="2" t="n">
        <v>0.18</v>
      </c>
      <c r="C6" s="24" t="s">
        <v>24</v>
      </c>
      <c r="D6" s="2" t="n">
        <v>0.9</v>
      </c>
      <c r="E6" s="68" t="n">
        <v>1.53</v>
      </c>
      <c r="F6" s="26" t="n">
        <f aca="false">+(E6/D6)*1</f>
        <v>1.7</v>
      </c>
      <c r="G6" s="31" t="n">
        <v>3.8</v>
      </c>
      <c r="H6" s="28" t="n">
        <f aca="false">+G6*F6</f>
        <v>6.46</v>
      </c>
      <c r="I6" s="29" t="n">
        <f aca="false">+E6/$E$41</f>
        <v>0.13806545927069</v>
      </c>
      <c r="J6" s="24"/>
      <c r="K6" s="69"/>
    </row>
    <row r="7" customFormat="false" ht="15" hidden="false" customHeight="false" outlineLevel="0" collapsed="false">
      <c r="A7" s="67" t="n">
        <f aca="false">B7*E7</f>
        <v>0.2079</v>
      </c>
      <c r="B7" s="2" t="n">
        <v>0.11</v>
      </c>
      <c r="C7" s="24" t="s">
        <v>28</v>
      </c>
      <c r="D7" s="2" t="n">
        <v>0.9</v>
      </c>
      <c r="E7" s="68" t="n">
        <v>1.89</v>
      </c>
      <c r="F7" s="26" t="n">
        <f aca="false">+(E7/D7)*1</f>
        <v>2.1</v>
      </c>
      <c r="G7" s="27" t="n">
        <v>3.15</v>
      </c>
      <c r="H7" s="28" t="n">
        <f aca="false">+G7*F7</f>
        <v>6.615</v>
      </c>
      <c r="I7" s="29" t="n">
        <f aca="false">+E7/$E$41</f>
        <v>0.170551449687322</v>
      </c>
      <c r="J7" s="24"/>
      <c r="K7" s="69"/>
    </row>
    <row r="8" customFormat="false" ht="15" hidden="false" customHeight="false" outlineLevel="0" collapsed="false">
      <c r="A8" s="67" t="n">
        <f aca="false">B8*E8</f>
        <v>0.1274</v>
      </c>
      <c r="B8" s="2" t="n">
        <v>0.14</v>
      </c>
      <c r="C8" s="24" t="s">
        <v>38</v>
      </c>
      <c r="D8" s="2" t="n">
        <v>0.91</v>
      </c>
      <c r="E8" s="68" t="n">
        <f aca="false">(F8/1)*D8</f>
        <v>0.91</v>
      </c>
      <c r="F8" s="26" t="n">
        <v>1</v>
      </c>
      <c r="G8" s="31" t="n">
        <v>2.45</v>
      </c>
      <c r="H8" s="28" t="n">
        <f aca="false">+G8*F8</f>
        <v>2.45</v>
      </c>
      <c r="I8" s="29" t="n">
        <f aca="false">+E8/$E$41</f>
        <v>0.0821173646642663</v>
      </c>
      <c r="J8" s="24"/>
      <c r="K8" s="69"/>
    </row>
    <row r="9" customFormat="false" ht="15" hidden="false" customHeight="false" outlineLevel="0" collapsed="false">
      <c r="A9" s="67" t="n">
        <f aca="false">B9*E9</f>
        <v>0.09828</v>
      </c>
      <c r="B9" s="2" t="n">
        <v>0.06</v>
      </c>
      <c r="C9" s="24" t="s">
        <v>30</v>
      </c>
      <c r="D9" s="2" t="n">
        <v>0.91</v>
      </c>
      <c r="E9" s="68" t="n">
        <f aca="false">(F9/1)*D9</f>
        <v>1.638</v>
      </c>
      <c r="F9" s="26" t="n">
        <v>1.8</v>
      </c>
      <c r="G9" s="31" t="n">
        <v>2.23</v>
      </c>
      <c r="H9" s="28" t="n">
        <f aca="false">+G9*F9</f>
        <v>4.014</v>
      </c>
      <c r="I9" s="29" t="n">
        <f aca="false">+E9/$E$41</f>
        <v>0.147811256395679</v>
      </c>
      <c r="J9" s="24"/>
      <c r="K9" s="69"/>
    </row>
    <row r="10" customFormat="false" ht="15" hidden="false" customHeight="false" outlineLevel="0" collapsed="false">
      <c r="A10" s="67" t="n">
        <f aca="false">B10*E10</f>
        <v>0.192</v>
      </c>
      <c r="B10" s="2" t="n">
        <v>0.16</v>
      </c>
      <c r="C10" s="24" t="s">
        <v>40</v>
      </c>
      <c r="D10" s="2" t="n">
        <v>0.6</v>
      </c>
      <c r="E10" s="68" t="n">
        <f aca="false">(F10/1)*D10</f>
        <v>1.2</v>
      </c>
      <c r="F10" s="26" t="n">
        <v>2</v>
      </c>
      <c r="G10" s="31" t="n">
        <v>3</v>
      </c>
      <c r="H10" s="28" t="n">
        <f aca="false">+G10*F10</f>
        <v>6</v>
      </c>
      <c r="I10" s="29" t="n">
        <f aca="false">+E10/$E$41</f>
        <v>0.108286634722109</v>
      </c>
      <c r="J10" s="24"/>
      <c r="K10" s="69"/>
    </row>
    <row r="11" customFormat="false" ht="15.75" hidden="false" customHeight="false" outlineLevel="0" collapsed="false">
      <c r="A11" s="67" t="n">
        <f aca="false">B11*E11</f>
        <v>0</v>
      </c>
      <c r="B11" s="2" t="n">
        <v>0</v>
      </c>
      <c r="C11" s="24" t="s">
        <v>15</v>
      </c>
      <c r="D11" s="2" t="n">
        <v>0</v>
      </c>
      <c r="E11" s="68" t="n">
        <f aca="false">(F11/1)*D11</f>
        <v>0</v>
      </c>
      <c r="F11" s="26" t="n">
        <v>4</v>
      </c>
      <c r="G11" s="31" t="n">
        <v>0</v>
      </c>
      <c r="H11" s="28" t="n">
        <f aca="false">+G11*F11</f>
        <v>0</v>
      </c>
      <c r="I11" s="29" t="n">
        <f aca="false">+E11/$E$41</f>
        <v>0</v>
      </c>
      <c r="J11" s="24"/>
      <c r="K11" s="69"/>
    </row>
    <row r="12" customFormat="false" ht="15" hidden="false" customHeight="true" outlineLevel="0" collapsed="false">
      <c r="A12" s="70" t="n">
        <f aca="false">B12*E12</f>
        <v>0</v>
      </c>
      <c r="B12" s="55" t="n">
        <v>0</v>
      </c>
      <c r="C12" s="17" t="s">
        <v>33</v>
      </c>
      <c r="D12" s="55" t="n">
        <v>0.99</v>
      </c>
      <c r="E12" s="71" t="n">
        <f aca="false">(F12/1)*D12</f>
        <v>0.0495</v>
      </c>
      <c r="F12" s="57" t="n">
        <v>0.05</v>
      </c>
      <c r="G12" s="72" t="n">
        <v>20.47</v>
      </c>
      <c r="H12" s="21" t="n">
        <f aca="false">+G12*F12</f>
        <v>1.0235</v>
      </c>
      <c r="I12" s="22" t="n">
        <f aca="false">+E12/$E$41</f>
        <v>0.00446682368228701</v>
      </c>
      <c r="J12" s="91" t="s">
        <v>43</v>
      </c>
      <c r="K12" s="69"/>
    </row>
    <row r="13" customFormat="false" ht="15" hidden="false" customHeight="false" outlineLevel="0" collapsed="false">
      <c r="A13" s="67" t="n">
        <f aca="false">B13*E13</f>
        <v>0.27538</v>
      </c>
      <c r="B13" s="2" t="n">
        <v>2.81</v>
      </c>
      <c r="C13" s="24" t="s">
        <v>41</v>
      </c>
      <c r="D13" s="2" t="n">
        <v>0.98</v>
      </c>
      <c r="E13" s="68" t="n">
        <f aca="false">(F13/1)*D13</f>
        <v>0.098</v>
      </c>
      <c r="F13" s="26" t="n">
        <v>0.1</v>
      </c>
      <c r="G13" s="27" t="n">
        <v>20.86</v>
      </c>
      <c r="H13" s="28" t="n">
        <f aca="false">+G13*F13</f>
        <v>2.086</v>
      </c>
      <c r="I13" s="29" t="n">
        <f aca="false">+E13/$E$41</f>
        <v>0.0088434085023056</v>
      </c>
      <c r="J13" s="91"/>
      <c r="K13" s="69"/>
    </row>
    <row r="14" customFormat="false" ht="15.75" hidden="false" customHeight="false" outlineLevel="0" collapsed="false">
      <c r="A14" s="73" t="n">
        <f aca="false">B14*E14</f>
        <v>0</v>
      </c>
      <c r="B14" s="33" t="n">
        <v>0</v>
      </c>
      <c r="C14" s="34" t="s">
        <v>34</v>
      </c>
      <c r="D14" s="33" t="n">
        <v>0.96</v>
      </c>
      <c r="E14" s="74" t="n">
        <f aca="false">(F14/1)*D14</f>
        <v>0.0192</v>
      </c>
      <c r="F14" s="36" t="n">
        <v>0.02</v>
      </c>
      <c r="G14" s="75" t="n">
        <v>15.21</v>
      </c>
      <c r="H14" s="38" t="n">
        <f aca="false">+G14*F14</f>
        <v>0.3042</v>
      </c>
      <c r="I14" s="39" t="n">
        <f aca="false">+E14/$E$41</f>
        <v>0.00173258615555375</v>
      </c>
      <c r="J14" s="91"/>
      <c r="K14" s="69"/>
    </row>
    <row r="15" customFormat="false" ht="15.75" hidden="false" customHeight="false" outlineLevel="0" collapsed="false">
      <c r="A15" s="40" t="n">
        <f aca="false">SUM(A5:A14)</f>
        <v>1.26468</v>
      </c>
      <c r="B15" s="2"/>
      <c r="D15" s="2"/>
      <c r="E15" s="92" t="n">
        <f aca="false">SUM(E5:E14)</f>
        <v>9.5427</v>
      </c>
      <c r="F15" s="60" t="n">
        <f aca="false">SUM(F5:F14)</f>
        <v>15.17</v>
      </c>
      <c r="G15" s="61" t="n">
        <f aca="false">+H15/F15</f>
        <v>2.13794990112063</v>
      </c>
      <c r="H15" s="61" t="n">
        <f aca="false">SUM(H5:H14)</f>
        <v>32.4327</v>
      </c>
      <c r="I15" s="62" t="n">
        <f aca="false">SUM(I5:I14)</f>
        <v>0.861122390968895</v>
      </c>
    </row>
    <row r="16" customFormat="false" ht="15.75" hidden="false" customHeight="false" outlineLevel="0" collapsed="false">
      <c r="A16" s="45" t="n">
        <f aca="false">A15/E15</f>
        <v>0.132528529661417</v>
      </c>
      <c r="B16" s="2"/>
      <c r="D16" s="46" t="s">
        <v>16</v>
      </c>
      <c r="E16" s="90" t="n">
        <f aca="false">+H15/E15</f>
        <v>3.39869219403313</v>
      </c>
      <c r="F16" s="1"/>
      <c r="G16" s="3"/>
      <c r="H16" s="1"/>
      <c r="I16" s="2"/>
    </row>
    <row r="17" customFormat="false" ht="15" hidden="false" customHeight="false" outlineLevel="0" collapsed="false">
      <c r="A17" s="1"/>
      <c r="B17" s="2"/>
      <c r="D17" s="23" t="s">
        <v>17</v>
      </c>
      <c r="E17" s="90" t="n">
        <f aca="false">+H15/F15</f>
        <v>2.13794990112063</v>
      </c>
      <c r="F17" s="1"/>
      <c r="G17" s="3"/>
      <c r="H17" s="1"/>
      <c r="I17" s="2"/>
    </row>
    <row r="18" customFormat="false" ht="15" hidden="false" customHeight="false" outlineLevel="0" collapsed="false">
      <c r="A18" s="1"/>
      <c r="B18" s="2"/>
      <c r="D18" s="23" t="s">
        <v>5</v>
      </c>
      <c r="E18" s="29" t="n">
        <f aca="false">+E15/F15</f>
        <v>0.629050758075148</v>
      </c>
      <c r="F18" s="1"/>
      <c r="G18" s="3"/>
      <c r="H18" s="1"/>
      <c r="I18" s="2"/>
    </row>
    <row r="19" customFormat="false" ht="15" hidden="false" customHeight="false" outlineLevel="0" collapsed="false">
      <c r="A19" s="1"/>
      <c r="B19" s="2"/>
      <c r="D19" s="23" t="s">
        <v>18</v>
      </c>
      <c r="E19" s="29" t="n">
        <f aca="false">+(E5+E7+E6)/E15</f>
        <v>0.589770190826496</v>
      </c>
      <c r="F19" s="1"/>
      <c r="G19" s="3"/>
      <c r="H19" s="1"/>
      <c r="I19" s="2"/>
    </row>
    <row r="20" customFormat="false" ht="15" hidden="false" customHeight="false" outlineLevel="0" collapsed="false">
      <c r="A20" s="1"/>
      <c r="B20" s="2"/>
      <c r="D20" s="23" t="s">
        <v>21</v>
      </c>
      <c r="E20" s="29" t="n">
        <f aca="false">1-E19</f>
        <v>0.410229809173504</v>
      </c>
      <c r="F20" s="1"/>
      <c r="G20" s="3"/>
      <c r="H20" s="1"/>
      <c r="I20" s="2"/>
    </row>
    <row r="21" customFormat="false" ht="15.75" hidden="false" customHeight="false" outlineLevel="0" collapsed="false">
      <c r="A21" s="1"/>
      <c r="B21" s="2"/>
      <c r="D21" s="32" t="s">
        <v>3</v>
      </c>
      <c r="E21" s="93" t="n">
        <f aca="false">+A16</f>
        <v>0.132528529661417</v>
      </c>
      <c r="F21" s="1"/>
      <c r="G21" s="3"/>
      <c r="H21" s="1"/>
      <c r="I21" s="2"/>
    </row>
    <row r="24" customFormat="false" ht="15.75" hidden="false" customHeight="false" outlineLevel="0" collapsed="false"/>
    <row r="25" customFormat="false" ht="32.25" hidden="false" customHeight="false" outlineLevel="0" collapsed="false">
      <c r="A25" s="1"/>
      <c r="B25" s="2"/>
      <c r="C25" s="53" t="s">
        <v>44</v>
      </c>
      <c r="D25" s="53"/>
      <c r="E25" s="53"/>
      <c r="F25" s="53"/>
      <c r="G25" s="53"/>
      <c r="H25" s="53"/>
      <c r="I25" s="2"/>
    </row>
    <row r="26" customFormat="false" ht="15.75" hidden="false" customHeight="true" outlineLevel="0" collapsed="false">
      <c r="A26" s="1"/>
      <c r="B26" s="2"/>
      <c r="C26" s="1"/>
      <c r="D26" s="2"/>
      <c r="E26" s="1"/>
      <c r="F26" s="1"/>
      <c r="G26" s="3"/>
      <c r="H26" s="1"/>
      <c r="I26" s="2"/>
    </row>
    <row r="27" customFormat="false" ht="15.75" hidden="false" customHeight="false" outlineLevel="0" collapsed="false">
      <c r="A27" s="1"/>
      <c r="B27" s="2"/>
      <c r="C27" s="5"/>
      <c r="D27" s="6"/>
      <c r="E27" s="10" t="s">
        <v>1</v>
      </c>
      <c r="F27" s="54" t="s">
        <v>1</v>
      </c>
      <c r="G27" s="9"/>
      <c r="H27" s="5"/>
      <c r="I27" s="2"/>
    </row>
    <row r="28" customFormat="false" ht="15.75" hidden="false" customHeight="false" outlineLevel="0" collapsed="false">
      <c r="A28" s="10" t="s">
        <v>2</v>
      </c>
      <c r="B28" s="11" t="s">
        <v>3</v>
      </c>
      <c r="C28" s="12" t="s">
        <v>4</v>
      </c>
      <c r="D28" s="11" t="s">
        <v>5</v>
      </c>
      <c r="E28" s="12" t="s">
        <v>6</v>
      </c>
      <c r="F28" s="12" t="s">
        <v>7</v>
      </c>
      <c r="G28" s="13" t="s">
        <v>8</v>
      </c>
      <c r="H28" s="12" t="s">
        <v>9</v>
      </c>
      <c r="I28" s="14" t="s">
        <v>10</v>
      </c>
    </row>
    <row r="29" customFormat="false" ht="15" hidden="false" customHeight="true" outlineLevel="0" collapsed="false">
      <c r="A29" s="67" t="n">
        <f aca="false">B29*E29</f>
        <v>0.1104</v>
      </c>
      <c r="B29" s="55" t="n">
        <v>0.04</v>
      </c>
      <c r="C29" s="84" t="s">
        <v>37</v>
      </c>
      <c r="D29" s="55" t="n">
        <v>0.92</v>
      </c>
      <c r="E29" s="71" t="n">
        <v>2.76</v>
      </c>
      <c r="F29" s="57" t="n">
        <f aca="false">+(E29/D29)*1</f>
        <v>3</v>
      </c>
      <c r="G29" s="80" t="n">
        <v>1.45</v>
      </c>
      <c r="H29" s="21" t="n">
        <f aca="false">+G29*F29</f>
        <v>4.35</v>
      </c>
      <c r="I29" s="22" t="n">
        <f aca="false">+E29/$E$41</f>
        <v>0.249059259860852</v>
      </c>
      <c r="J29" s="17"/>
      <c r="K29" s="69" t="s">
        <v>27</v>
      </c>
    </row>
    <row r="30" customFormat="false" ht="15" hidden="false" customHeight="true" outlineLevel="0" collapsed="false">
      <c r="A30" s="67" t="n">
        <f aca="false">B30*E30</f>
        <v>0.0972</v>
      </c>
      <c r="B30" s="2" t="n">
        <v>0.09</v>
      </c>
      <c r="C30" s="86" t="s">
        <v>28</v>
      </c>
      <c r="D30" s="2" t="n">
        <v>0.9</v>
      </c>
      <c r="E30" s="68" t="n">
        <v>1.08</v>
      </c>
      <c r="F30" s="26" t="n">
        <f aca="false">+(E30/D30)*1</f>
        <v>1.2</v>
      </c>
      <c r="G30" s="27" t="n">
        <v>3.15</v>
      </c>
      <c r="H30" s="28" t="n">
        <f aca="false">+G30*F30</f>
        <v>3.78</v>
      </c>
      <c r="I30" s="29" t="n">
        <f aca="false">+E30/$E$41</f>
        <v>0.0974579712498985</v>
      </c>
      <c r="J30" s="24"/>
      <c r="K30" s="69"/>
    </row>
    <row r="31" customFormat="false" ht="15" hidden="false" customHeight="true" outlineLevel="0" collapsed="false">
      <c r="A31" s="67" t="n">
        <f aca="false">B31*E31</f>
        <v>0.162</v>
      </c>
      <c r="B31" s="2" t="n">
        <v>0.18</v>
      </c>
      <c r="C31" s="86" t="s">
        <v>24</v>
      </c>
      <c r="D31" s="2" t="n">
        <v>0.9</v>
      </c>
      <c r="E31" s="68" t="n">
        <v>0.9</v>
      </c>
      <c r="F31" s="26" t="n">
        <f aca="false">+(E31/D31)*1</f>
        <v>1</v>
      </c>
      <c r="G31" s="31" t="n">
        <v>3.8</v>
      </c>
      <c r="H31" s="28" t="n">
        <f aca="false">+G31*F31</f>
        <v>3.8</v>
      </c>
      <c r="I31" s="29" t="n">
        <f aca="false">+E31/$E$41</f>
        <v>0.0812149760415821</v>
      </c>
      <c r="J31" s="24"/>
      <c r="K31" s="69"/>
    </row>
    <row r="32" customFormat="false" ht="15" hidden="false" customHeight="true" outlineLevel="0" collapsed="false">
      <c r="A32" s="67" t="n">
        <f aca="false">B32*E32</f>
        <v>0.1408</v>
      </c>
      <c r="B32" s="2" t="n">
        <v>0.16</v>
      </c>
      <c r="C32" s="86" t="s">
        <v>29</v>
      </c>
      <c r="D32" s="2" t="n">
        <v>0.44</v>
      </c>
      <c r="E32" s="68" t="n">
        <v>0.88</v>
      </c>
      <c r="F32" s="26" t="n">
        <f aca="false">+(E32/D32)*1</f>
        <v>2</v>
      </c>
      <c r="G32" s="31" t="n">
        <v>1.45</v>
      </c>
      <c r="H32" s="28" t="n">
        <f aca="false">+G32*F32</f>
        <v>2.9</v>
      </c>
      <c r="I32" s="29" t="n">
        <f aca="false">+E32/$E$41</f>
        <v>0.0794101987962136</v>
      </c>
      <c r="J32" s="24"/>
      <c r="K32" s="69"/>
    </row>
    <row r="33" customFormat="false" ht="15" hidden="false" customHeight="true" outlineLevel="0" collapsed="false">
      <c r="A33" s="67" t="n">
        <f aca="false">B33*E33</f>
        <v>0.1092</v>
      </c>
      <c r="B33" s="2" t="n">
        <v>0.1</v>
      </c>
      <c r="C33" s="86" t="s">
        <v>45</v>
      </c>
      <c r="D33" s="2" t="n">
        <v>0.91</v>
      </c>
      <c r="E33" s="68" t="n">
        <f aca="false">(F33/1)*D33</f>
        <v>1.092</v>
      </c>
      <c r="F33" s="26" t="n">
        <v>1.2</v>
      </c>
      <c r="G33" s="31" t="n">
        <v>3.5</v>
      </c>
      <c r="H33" s="28" t="n">
        <f aca="false">+G33*F33</f>
        <v>4.2</v>
      </c>
      <c r="I33" s="29" t="n">
        <f aca="false">+E33/$E$41</f>
        <v>0.0985408375971196</v>
      </c>
      <c r="J33" s="24"/>
      <c r="K33" s="69"/>
    </row>
    <row r="34" customFormat="false" ht="15" hidden="false" customHeight="true" outlineLevel="0" collapsed="false">
      <c r="A34" s="67" t="n">
        <f aca="false">B34*E34</f>
        <v>0.1911</v>
      </c>
      <c r="B34" s="2" t="n">
        <v>0.14</v>
      </c>
      <c r="C34" s="86" t="s">
        <v>38</v>
      </c>
      <c r="D34" s="2" t="n">
        <v>0.91</v>
      </c>
      <c r="E34" s="68" t="n">
        <f aca="false">(F34/1)*D34</f>
        <v>1.365</v>
      </c>
      <c r="F34" s="26" t="n">
        <v>1.5</v>
      </c>
      <c r="G34" s="31" t="n">
        <v>2.45</v>
      </c>
      <c r="H34" s="28" t="n">
        <f aca="false">+G34*F34</f>
        <v>3.675</v>
      </c>
      <c r="I34" s="29" t="n">
        <f aca="false">+E34/$E$41</f>
        <v>0.123176046996399</v>
      </c>
      <c r="J34" s="24"/>
      <c r="K34" s="69"/>
    </row>
    <row r="35" customFormat="false" ht="15" hidden="false" customHeight="true" outlineLevel="0" collapsed="false">
      <c r="A35" s="67" t="n">
        <f aca="false">B35*E35</f>
        <v>0.09828</v>
      </c>
      <c r="B35" s="2" t="n">
        <v>0.06</v>
      </c>
      <c r="C35" s="86" t="s">
        <v>30</v>
      </c>
      <c r="D35" s="2" t="n">
        <v>0.91</v>
      </c>
      <c r="E35" s="68" t="n">
        <f aca="false">(F35/1)*D35</f>
        <v>1.638</v>
      </c>
      <c r="F35" s="26" t="n">
        <v>1.8</v>
      </c>
      <c r="G35" s="31" t="n">
        <v>2.23</v>
      </c>
      <c r="H35" s="28" t="n">
        <f aca="false">+G35*F35</f>
        <v>4.014</v>
      </c>
      <c r="I35" s="29" t="n">
        <f aca="false">+E35/$E$41</f>
        <v>0.147811256395679</v>
      </c>
      <c r="J35" s="24"/>
      <c r="K35" s="69"/>
    </row>
    <row r="36" customFormat="false" ht="15" hidden="false" customHeight="true" outlineLevel="0" collapsed="false">
      <c r="A36" s="67" t="n">
        <f aca="false">B36*E36</f>
        <v>0.192</v>
      </c>
      <c r="B36" s="2" t="n">
        <v>0.16</v>
      </c>
      <c r="C36" s="86" t="s">
        <v>40</v>
      </c>
      <c r="D36" s="2" t="n">
        <v>0.6</v>
      </c>
      <c r="E36" s="68" t="n">
        <f aca="false">(F36/1)*D36</f>
        <v>1.2</v>
      </c>
      <c r="F36" s="26" t="n">
        <v>2</v>
      </c>
      <c r="G36" s="31" t="n">
        <v>3</v>
      </c>
      <c r="H36" s="28" t="n">
        <f aca="false">+G36*F36</f>
        <v>6</v>
      </c>
      <c r="I36" s="29" t="n">
        <f aca="false">+E36/$E$41</f>
        <v>0.108286634722109</v>
      </c>
      <c r="J36" s="24"/>
      <c r="K36" s="69"/>
    </row>
    <row r="37" customFormat="false" ht="15" hidden="false" customHeight="true" outlineLevel="0" collapsed="false">
      <c r="A37" s="67" t="n">
        <f aca="false">B37*E37</f>
        <v>0</v>
      </c>
      <c r="B37" s="2" t="n">
        <v>0</v>
      </c>
      <c r="C37" s="86" t="s">
        <v>15</v>
      </c>
      <c r="D37" s="2" t="n">
        <v>0</v>
      </c>
      <c r="E37" s="68" t="n">
        <f aca="false">(F37/1)*D37</f>
        <v>0</v>
      </c>
      <c r="F37" s="26" t="n">
        <v>4</v>
      </c>
      <c r="G37" s="31" t="n">
        <v>0</v>
      </c>
      <c r="H37" s="28" t="n">
        <f aca="false">+G37*F37</f>
        <v>0</v>
      </c>
      <c r="I37" s="29" t="n">
        <f aca="false">+E37/$E$41</f>
        <v>0</v>
      </c>
      <c r="J37" s="24"/>
      <c r="K37" s="69"/>
    </row>
    <row r="38" customFormat="false" ht="15" hidden="false" customHeight="true" outlineLevel="0" collapsed="false">
      <c r="A38" s="70" t="n">
        <f aca="false">B38*E38</f>
        <v>0</v>
      </c>
      <c r="B38" s="55" t="n">
        <v>0</v>
      </c>
      <c r="C38" s="84" t="s">
        <v>33</v>
      </c>
      <c r="D38" s="55" t="n">
        <v>0.99</v>
      </c>
      <c r="E38" s="71" t="n">
        <f aca="false">(F38/1)*D38</f>
        <v>0.0495</v>
      </c>
      <c r="F38" s="57" t="n">
        <v>0.05</v>
      </c>
      <c r="G38" s="72" t="n">
        <v>20.47</v>
      </c>
      <c r="H38" s="21" t="n">
        <f aca="false">+G38*F38</f>
        <v>1.0235</v>
      </c>
      <c r="I38" s="22" t="n">
        <f aca="false">+E38/$E$41</f>
        <v>0.00446682368228701</v>
      </c>
      <c r="J38" s="91" t="s">
        <v>43</v>
      </c>
      <c r="K38" s="69"/>
    </row>
    <row r="39" customFormat="false" ht="15" hidden="false" customHeight="true" outlineLevel="0" collapsed="false">
      <c r="A39" s="67" t="n">
        <f aca="false">B39*E39</f>
        <v>0.27538</v>
      </c>
      <c r="B39" s="2" t="n">
        <v>2.81</v>
      </c>
      <c r="C39" s="86" t="s">
        <v>41</v>
      </c>
      <c r="D39" s="2" t="n">
        <v>0.98</v>
      </c>
      <c r="E39" s="68" t="n">
        <f aca="false">(F39/1)*D39</f>
        <v>0.098</v>
      </c>
      <c r="F39" s="26" t="n">
        <v>0.1</v>
      </c>
      <c r="G39" s="27" t="n">
        <v>20.86</v>
      </c>
      <c r="H39" s="28" t="n">
        <f aca="false">+G39*F39</f>
        <v>2.086</v>
      </c>
      <c r="I39" s="29" t="n">
        <f aca="false">+E39/$E$41</f>
        <v>0.0088434085023056</v>
      </c>
      <c r="J39" s="91"/>
      <c r="K39" s="69"/>
    </row>
    <row r="40" customFormat="false" ht="15.75" hidden="false" customHeight="true" outlineLevel="0" collapsed="false">
      <c r="A40" s="73" t="n">
        <f aca="false">B40*E40</f>
        <v>0</v>
      </c>
      <c r="B40" s="33" t="n">
        <v>0</v>
      </c>
      <c r="C40" s="88" t="s">
        <v>34</v>
      </c>
      <c r="D40" s="33" t="n">
        <v>0.96</v>
      </c>
      <c r="E40" s="74" t="n">
        <f aca="false">(F40/1)*D40</f>
        <v>0.0192</v>
      </c>
      <c r="F40" s="36" t="n">
        <v>0.02</v>
      </c>
      <c r="G40" s="75" t="n">
        <v>15.21</v>
      </c>
      <c r="H40" s="38" t="n">
        <f aca="false">+G40*F40</f>
        <v>0.3042</v>
      </c>
      <c r="I40" s="39" t="n">
        <f aca="false">+E40/$E$41</f>
        <v>0.00173258615555375</v>
      </c>
      <c r="J40" s="91"/>
      <c r="K40" s="69"/>
    </row>
    <row r="41" customFormat="false" ht="15.75" hidden="false" customHeight="false" outlineLevel="0" collapsed="false">
      <c r="A41" s="40" t="n">
        <f aca="false">SUM(A29:A40)</f>
        <v>1.37636</v>
      </c>
      <c r="B41" s="2"/>
      <c r="D41" s="2"/>
      <c r="E41" s="92" t="n">
        <f aca="false">SUM(E29:E40)</f>
        <v>11.0817</v>
      </c>
      <c r="F41" s="60" t="n">
        <f aca="false">SUM(F29:F40)</f>
        <v>17.87</v>
      </c>
      <c r="G41" s="61" t="n">
        <f aca="false">+H41/F41</f>
        <v>2.02197537772804</v>
      </c>
      <c r="H41" s="61" t="n">
        <f aca="false">SUM(H29:H40)</f>
        <v>36.1327</v>
      </c>
      <c r="I41" s="62" t="n">
        <f aca="false">SUM(I29:I40)</f>
        <v>1</v>
      </c>
    </row>
    <row r="42" customFormat="false" ht="15.75" hidden="false" customHeight="false" outlineLevel="0" collapsed="false">
      <c r="A42" s="45" t="n">
        <f aca="false">A41/E41</f>
        <v>0.124201160471769</v>
      </c>
      <c r="B42" s="2"/>
      <c r="D42" s="46" t="s">
        <v>16</v>
      </c>
      <c r="E42" s="90" t="n">
        <f aca="false">+H41/E41</f>
        <v>3.2605737386863</v>
      </c>
      <c r="F42" s="1"/>
      <c r="G42" s="3"/>
      <c r="H42" s="1"/>
      <c r="I42" s="2"/>
    </row>
    <row r="43" customFormat="false" ht="15" hidden="false" customHeight="false" outlineLevel="0" collapsed="false">
      <c r="A43" s="1"/>
      <c r="B43" s="2"/>
      <c r="D43" s="23" t="s">
        <v>17</v>
      </c>
      <c r="E43" s="90" t="n">
        <f aca="false">+H41/F41</f>
        <v>2.02197537772804</v>
      </c>
      <c r="F43" s="1"/>
      <c r="G43" s="3"/>
      <c r="H43" s="1"/>
      <c r="I43" s="2"/>
    </row>
    <row r="44" customFormat="false" ht="15" hidden="false" customHeight="false" outlineLevel="0" collapsed="false">
      <c r="A44" s="1"/>
      <c r="B44" s="2"/>
      <c r="D44" s="23" t="s">
        <v>5</v>
      </c>
      <c r="E44" s="29" t="n">
        <f aca="false">+E41/F41</f>
        <v>0.620128707330722</v>
      </c>
      <c r="F44" s="1"/>
      <c r="G44" s="3"/>
      <c r="H44" s="1"/>
      <c r="I44" s="2"/>
    </row>
    <row r="45" customFormat="false" ht="15" hidden="false" customHeight="false" outlineLevel="0" collapsed="false">
      <c r="A45" s="1"/>
      <c r="B45" s="2"/>
      <c r="D45" s="23" t="s">
        <v>18</v>
      </c>
      <c r="E45" s="29" t="n">
        <f aca="false">+(E29+E30+E32+E31)/E41</f>
        <v>0.507142405948546</v>
      </c>
      <c r="F45" s="1"/>
      <c r="G45" s="3"/>
      <c r="H45" s="1"/>
      <c r="I45" s="2"/>
    </row>
    <row r="46" customFormat="false" ht="15" hidden="false" customHeight="false" outlineLevel="0" collapsed="false">
      <c r="A46" s="1"/>
      <c r="B46" s="2"/>
      <c r="D46" s="23" t="s">
        <v>21</v>
      </c>
      <c r="E46" s="29" t="n">
        <f aca="false">1-E45</f>
        <v>0.492857594051454</v>
      </c>
      <c r="F46" s="1"/>
      <c r="G46" s="3"/>
      <c r="H46" s="1"/>
      <c r="I46" s="2"/>
    </row>
    <row r="47" customFormat="false" ht="15.75" hidden="false" customHeight="false" outlineLevel="0" collapsed="false">
      <c r="A47" s="1"/>
      <c r="B47" s="2"/>
      <c r="D47" s="32" t="s">
        <v>3</v>
      </c>
      <c r="E47" s="93" t="n">
        <f aca="false">+A42</f>
        <v>0.124201160471769</v>
      </c>
      <c r="F47" s="1"/>
      <c r="G47" s="3"/>
      <c r="H47" s="1"/>
      <c r="I47" s="2"/>
    </row>
    <row r="50" customFormat="false" ht="15.75" hidden="false" customHeight="false" outlineLevel="0" collapsed="false"/>
    <row r="51" customFormat="false" ht="32.25" hidden="false" customHeight="false" outlineLevel="0" collapsed="false">
      <c r="A51" s="1"/>
      <c r="B51" s="2"/>
      <c r="C51" s="4" t="s">
        <v>46</v>
      </c>
      <c r="D51" s="4"/>
      <c r="E51" s="4"/>
      <c r="F51" s="4"/>
      <c r="G51" s="4"/>
      <c r="H51" s="4"/>
      <c r="I51" s="2"/>
    </row>
    <row r="52" customFormat="false" ht="15.75" hidden="false" customHeight="true" outlineLevel="0" collapsed="false">
      <c r="A52" s="1"/>
      <c r="B52" s="2"/>
      <c r="C52" s="1"/>
      <c r="D52" s="2"/>
      <c r="E52" s="1"/>
      <c r="F52" s="1"/>
      <c r="G52" s="3"/>
      <c r="H52" s="1"/>
      <c r="I52" s="2"/>
    </row>
    <row r="53" customFormat="false" ht="15.75" hidden="false" customHeight="false" outlineLevel="0" collapsed="false">
      <c r="A53" s="1"/>
      <c r="B53" s="2"/>
      <c r="C53" s="5"/>
      <c r="D53" s="6"/>
      <c r="E53" s="10" t="s">
        <v>1</v>
      </c>
      <c r="F53" s="54" t="s">
        <v>1</v>
      </c>
      <c r="G53" s="9"/>
      <c r="H53" s="5"/>
      <c r="I53" s="2"/>
    </row>
    <row r="54" customFormat="false" ht="15.75" hidden="false" customHeight="false" outlineLevel="0" collapsed="false">
      <c r="A54" s="10" t="s">
        <v>2</v>
      </c>
      <c r="B54" s="11" t="s">
        <v>3</v>
      </c>
      <c r="C54" s="12" t="s">
        <v>4</v>
      </c>
      <c r="D54" s="11" t="s">
        <v>5</v>
      </c>
      <c r="E54" s="12" t="s">
        <v>6</v>
      </c>
      <c r="F54" s="12" t="s">
        <v>7</v>
      </c>
      <c r="G54" s="13" t="s">
        <v>8</v>
      </c>
      <c r="H54" s="12" t="s">
        <v>9</v>
      </c>
      <c r="I54" s="14" t="s">
        <v>10</v>
      </c>
    </row>
    <row r="55" customFormat="false" ht="15" hidden="false" customHeight="true" outlineLevel="0" collapsed="false">
      <c r="A55" s="70" t="n">
        <f aca="false">B55*E55</f>
        <v>0.08464</v>
      </c>
      <c r="B55" s="55" t="n">
        <v>0.04</v>
      </c>
      <c r="C55" s="17" t="s">
        <v>37</v>
      </c>
      <c r="D55" s="55" t="n">
        <v>0.92</v>
      </c>
      <c r="E55" s="56" t="n">
        <v>2.116</v>
      </c>
      <c r="F55" s="57" t="n">
        <f aca="false">+(E55/D55)*1</f>
        <v>2.3</v>
      </c>
      <c r="G55" s="80" t="n">
        <v>1.45</v>
      </c>
      <c r="H55" s="21" t="n">
        <f aca="false">+G55*F55</f>
        <v>3.335</v>
      </c>
      <c r="I55" s="22" t="n">
        <f aca="false">+E55/$E$67</f>
        <v>0.160473229182466</v>
      </c>
      <c r="J55" s="17"/>
      <c r="K55" s="94" t="s">
        <v>27</v>
      </c>
    </row>
    <row r="56" customFormat="false" ht="15" hidden="false" customHeight="true" outlineLevel="0" collapsed="false">
      <c r="A56" s="67" t="n">
        <f aca="false">B56*E56</f>
        <v>0.198</v>
      </c>
      <c r="B56" s="2" t="n">
        <v>0.11</v>
      </c>
      <c r="C56" s="24" t="s">
        <v>28</v>
      </c>
      <c r="D56" s="2" t="n">
        <v>0.9</v>
      </c>
      <c r="E56" s="68" t="n">
        <v>1.8</v>
      </c>
      <c r="F56" s="26" t="n">
        <f aca="false">+(E56/D56)*1</f>
        <v>2</v>
      </c>
      <c r="G56" s="27" t="n">
        <v>3.15</v>
      </c>
      <c r="H56" s="28" t="n">
        <f aca="false">+G56*F56</f>
        <v>6.3</v>
      </c>
      <c r="I56" s="29" t="n">
        <f aca="false">+E56/$E$67</f>
        <v>0.136508418019111</v>
      </c>
      <c r="J56" s="24"/>
      <c r="K56" s="94"/>
    </row>
    <row r="57" customFormat="false" ht="15" hidden="false" customHeight="true" outlineLevel="0" collapsed="false">
      <c r="A57" s="67" t="n">
        <f aca="false">B57*E57</f>
        <v>0.25</v>
      </c>
      <c r="B57" s="2" t="n">
        <v>0.2</v>
      </c>
      <c r="C57" s="24" t="s">
        <v>24</v>
      </c>
      <c r="D57" s="2" t="n">
        <v>0.9</v>
      </c>
      <c r="E57" s="25" t="n">
        <v>1.25</v>
      </c>
      <c r="F57" s="26" t="n">
        <f aca="false">+(E57/D57)*1</f>
        <v>1.38888888888889</v>
      </c>
      <c r="G57" s="31" t="n">
        <v>3.8</v>
      </c>
      <c r="H57" s="28" t="n">
        <f aca="false">+G57*F57</f>
        <v>5.27777777777778</v>
      </c>
      <c r="I57" s="29" t="n">
        <f aca="false">+E57/$E$67</f>
        <v>0.0947975125132717</v>
      </c>
      <c r="J57" s="24"/>
      <c r="K57" s="94"/>
    </row>
    <row r="58" customFormat="false" ht="15" hidden="false" customHeight="true" outlineLevel="0" collapsed="false">
      <c r="A58" s="67" t="n">
        <f aca="false">B58*E58</f>
        <v>0.7744</v>
      </c>
      <c r="B58" s="2" t="n">
        <v>0.16</v>
      </c>
      <c r="C58" s="24" t="s">
        <v>29</v>
      </c>
      <c r="D58" s="2" t="n">
        <v>0.44</v>
      </c>
      <c r="E58" s="25" t="n">
        <v>4.84</v>
      </c>
      <c r="F58" s="26" t="n">
        <f aca="false">+(E58/D58)*1</f>
        <v>11</v>
      </c>
      <c r="G58" s="31" t="n">
        <v>1.45</v>
      </c>
      <c r="H58" s="28" t="n">
        <f aca="false">+G58*F58</f>
        <v>15.95</v>
      </c>
      <c r="I58" s="29" t="n">
        <f aca="false">+E58/$E$67</f>
        <v>0.367055968451388</v>
      </c>
      <c r="J58" s="24"/>
      <c r="K58" s="94"/>
    </row>
    <row r="59" customFormat="false" ht="15" hidden="false" customHeight="true" outlineLevel="0" collapsed="false">
      <c r="A59" s="67" t="n">
        <f aca="false">B59*E59</f>
        <v>0.182</v>
      </c>
      <c r="B59" s="2" t="n">
        <v>0.1</v>
      </c>
      <c r="C59" s="24" t="s">
        <v>45</v>
      </c>
      <c r="D59" s="2" t="n">
        <v>0.91</v>
      </c>
      <c r="E59" s="68" t="n">
        <f aca="false">(F59/1)*D59</f>
        <v>1.82</v>
      </c>
      <c r="F59" s="26" t="n">
        <v>2</v>
      </c>
      <c r="G59" s="31" t="n">
        <v>3.5</v>
      </c>
      <c r="H59" s="28" t="n">
        <f aca="false">+G59*F59</f>
        <v>7</v>
      </c>
      <c r="I59" s="29" t="n">
        <f aca="false">+E59/$E$67</f>
        <v>0.138025178219324</v>
      </c>
      <c r="J59" s="24"/>
      <c r="K59" s="94"/>
    </row>
    <row r="60" customFormat="false" ht="15" hidden="false" customHeight="true" outlineLevel="0" collapsed="false">
      <c r="A60" s="67" t="n">
        <f aca="false">B60*E60</f>
        <v>0.07644</v>
      </c>
      <c r="B60" s="2" t="n">
        <v>0.14</v>
      </c>
      <c r="C60" s="24" t="s">
        <v>38</v>
      </c>
      <c r="D60" s="2" t="n">
        <v>0.91</v>
      </c>
      <c r="E60" s="68" t="n">
        <f aca="false">(F60/1)*D60</f>
        <v>0.546</v>
      </c>
      <c r="F60" s="26" t="n">
        <v>0.6</v>
      </c>
      <c r="G60" s="31" t="n">
        <v>2.45</v>
      </c>
      <c r="H60" s="28" t="n">
        <f aca="false">+G60*F60</f>
        <v>1.47</v>
      </c>
      <c r="I60" s="29" t="n">
        <f aca="false">+E60/$E$67</f>
        <v>0.0414075534657971</v>
      </c>
      <c r="J60" s="24"/>
      <c r="K60" s="94"/>
    </row>
    <row r="61" customFormat="false" ht="15" hidden="false" customHeight="true" outlineLevel="0" collapsed="false">
      <c r="A61" s="67" t="n">
        <f aca="false">B61*E61</f>
        <v>0.0966</v>
      </c>
      <c r="B61" s="2" t="n">
        <v>0.21</v>
      </c>
      <c r="C61" s="24" t="s">
        <v>47</v>
      </c>
      <c r="D61" s="2" t="n">
        <v>0.23</v>
      </c>
      <c r="E61" s="68" t="n">
        <f aca="false">(F61/1)*D61</f>
        <v>0.46</v>
      </c>
      <c r="F61" s="26" t="n">
        <v>2</v>
      </c>
      <c r="G61" s="31" t="n">
        <v>0.95</v>
      </c>
      <c r="H61" s="28" t="n">
        <f aca="false">+G61*F61</f>
        <v>1.9</v>
      </c>
      <c r="I61" s="29" t="n">
        <f aca="false">+E61/$E$67</f>
        <v>0.034885484604884</v>
      </c>
      <c r="J61" s="24"/>
      <c r="K61" s="94"/>
    </row>
    <row r="62" customFormat="false" ht="15" hidden="false" customHeight="true" outlineLevel="0" collapsed="false">
      <c r="A62" s="70" t="n">
        <f aca="false">B62*E62</f>
        <v>0</v>
      </c>
      <c r="B62" s="55" t="n">
        <v>0</v>
      </c>
      <c r="C62" s="17" t="s">
        <v>48</v>
      </c>
      <c r="D62" s="55" t="n">
        <v>0.99</v>
      </c>
      <c r="E62" s="71" t="n">
        <f aca="false">(F62/1)*D62</f>
        <v>0.099</v>
      </c>
      <c r="F62" s="57" t="n">
        <v>0.1</v>
      </c>
      <c r="G62" s="20" t="n">
        <v>0.56</v>
      </c>
      <c r="H62" s="21" t="n">
        <f aca="false">+G62*F62</f>
        <v>0.056</v>
      </c>
      <c r="I62" s="22" t="n">
        <f aca="false">+E62/$E$67</f>
        <v>0.00750796299105112</v>
      </c>
      <c r="J62" s="95" t="s">
        <v>49</v>
      </c>
      <c r="K62" s="94"/>
    </row>
    <row r="63" customFormat="false" ht="15.75" hidden="false" customHeight="true" outlineLevel="0" collapsed="false">
      <c r="A63" s="67" t="n">
        <f aca="false">B63*E63</f>
        <v>0</v>
      </c>
      <c r="B63" s="2" t="n">
        <v>0</v>
      </c>
      <c r="C63" s="24" t="s">
        <v>50</v>
      </c>
      <c r="D63" s="2" t="n">
        <v>0.98</v>
      </c>
      <c r="E63" s="68" t="n">
        <f aca="false">(F63/1)*D63</f>
        <v>0.049</v>
      </c>
      <c r="F63" s="26" t="n">
        <v>0.05</v>
      </c>
      <c r="G63" s="27" t="n">
        <v>16.15</v>
      </c>
      <c r="H63" s="28" t="n">
        <f aca="false">+G63*F63</f>
        <v>0.8075</v>
      </c>
      <c r="I63" s="29" t="n">
        <f aca="false">+E63/$E$67</f>
        <v>0.00371606249052025</v>
      </c>
      <c r="J63" s="95"/>
      <c r="K63" s="94"/>
    </row>
    <row r="64" customFormat="false" ht="15" hidden="false" customHeight="true" outlineLevel="0" collapsed="false">
      <c r="A64" s="67" t="n">
        <f aca="false">B64*E64</f>
        <v>0</v>
      </c>
      <c r="B64" s="2" t="n">
        <v>0</v>
      </c>
      <c r="C64" s="24" t="s">
        <v>33</v>
      </c>
      <c r="D64" s="2" t="n">
        <v>0.99</v>
      </c>
      <c r="E64" s="68" t="n">
        <f aca="false">(F64/1)*D64</f>
        <v>0.0594</v>
      </c>
      <c r="F64" s="26" t="n">
        <v>0.06</v>
      </c>
      <c r="G64" s="27" t="n">
        <v>20.47</v>
      </c>
      <c r="H64" s="28" t="n">
        <f aca="false">+G64*F64</f>
        <v>1.2282</v>
      </c>
      <c r="I64" s="29" t="n">
        <f aca="false">+E64/$E$67</f>
        <v>0.00450477779463067</v>
      </c>
      <c r="J64" s="95"/>
      <c r="K64" s="94"/>
    </row>
    <row r="65" customFormat="false" ht="15" hidden="false" customHeight="true" outlineLevel="0" collapsed="false">
      <c r="A65" s="67" t="n">
        <f aca="false">B65*E65</f>
        <v>0</v>
      </c>
      <c r="B65" s="2" t="n">
        <v>0</v>
      </c>
      <c r="C65" s="24" t="s">
        <v>34</v>
      </c>
      <c r="D65" s="2" t="n">
        <v>0.96</v>
      </c>
      <c r="E65" s="68" t="n">
        <f aca="false">(F65/1)*D65</f>
        <v>0.0192</v>
      </c>
      <c r="F65" s="26" t="n">
        <v>0.02</v>
      </c>
      <c r="G65" s="27" t="n">
        <v>15.21</v>
      </c>
      <c r="H65" s="28" t="n">
        <f aca="false">+G65*F65</f>
        <v>0.3042</v>
      </c>
      <c r="I65" s="29" t="n">
        <f aca="false">+E65/$E$67</f>
        <v>0.00145608979220385</v>
      </c>
      <c r="J65" s="95"/>
      <c r="K65" s="94"/>
    </row>
    <row r="66" customFormat="false" ht="15.75" hidden="false" customHeight="true" outlineLevel="0" collapsed="false">
      <c r="A66" s="73" t="n">
        <f aca="false">B66*E66</f>
        <v>0.357994</v>
      </c>
      <c r="B66" s="33" t="n">
        <v>2.81</v>
      </c>
      <c r="C66" s="34" t="s">
        <v>35</v>
      </c>
      <c r="D66" s="33" t="n">
        <v>0.98</v>
      </c>
      <c r="E66" s="74" t="n">
        <f aca="false">(F66/1)*D66</f>
        <v>0.1274</v>
      </c>
      <c r="F66" s="36" t="n">
        <v>0.13</v>
      </c>
      <c r="G66" s="75" t="n">
        <v>20.86</v>
      </c>
      <c r="H66" s="38" t="n">
        <f aca="false">+G66*F66</f>
        <v>2.7118</v>
      </c>
      <c r="I66" s="39" t="n">
        <f aca="false">+E66/$E$67</f>
        <v>0.00966176247535265</v>
      </c>
      <c r="J66" s="95"/>
      <c r="K66" s="94"/>
    </row>
    <row r="67" customFormat="false" ht="15.75" hidden="false" customHeight="false" outlineLevel="0" collapsed="false">
      <c r="A67" s="40" t="n">
        <f aca="false">SUM(A55:A66)</f>
        <v>2.020074</v>
      </c>
      <c r="E67" s="92" t="n">
        <f aca="false">SUM(E55:E66)</f>
        <v>13.186</v>
      </c>
      <c r="F67" s="60" t="n">
        <f aca="false">SUM(F55:F66)</f>
        <v>21.6488888888889</v>
      </c>
      <c r="G67" s="61" t="n">
        <f aca="false">+H67/F67</f>
        <v>2.14054762882365</v>
      </c>
      <c r="H67" s="61" t="n">
        <f aca="false">SUM(H55:H66)</f>
        <v>46.3404777777778</v>
      </c>
      <c r="I67" s="62" t="n">
        <f aca="false">SUM(I55:I66)</f>
        <v>1</v>
      </c>
    </row>
    <row r="68" customFormat="false" ht="15.75" hidden="false" customHeight="false" outlineLevel="0" collapsed="false">
      <c r="A68" s="45" t="n">
        <f aca="false">A67/E67</f>
        <v>0.153198392234188</v>
      </c>
      <c r="D68" s="46" t="s">
        <v>16</v>
      </c>
      <c r="E68" s="90" t="n">
        <f aca="false">+H67/E67</f>
        <v>3.5143696176079</v>
      </c>
    </row>
    <row r="69" customFormat="false" ht="15" hidden="false" customHeight="false" outlineLevel="0" collapsed="false">
      <c r="D69" s="23" t="s">
        <v>17</v>
      </c>
      <c r="E69" s="90" t="n">
        <f aca="false">+H67/F67</f>
        <v>2.14054762882365</v>
      </c>
      <c r="G69" s="1"/>
    </row>
    <row r="70" customFormat="false" ht="15" hidden="false" customHeight="false" outlineLevel="0" collapsed="false">
      <c r="D70" s="23" t="s">
        <v>5</v>
      </c>
      <c r="E70" s="29" t="n">
        <f aca="false">+E67/F67</f>
        <v>0.609084376924656</v>
      </c>
      <c r="G70" s="1"/>
      <c r="H70" s="1"/>
    </row>
    <row r="71" customFormat="false" ht="15" hidden="false" customHeight="false" outlineLevel="0" collapsed="false">
      <c r="D71" s="23" t="s">
        <v>18</v>
      </c>
      <c r="E71" s="29" t="n">
        <f aca="false">+(E55+E57+E56+E58)/E67</f>
        <v>0.758835128166237</v>
      </c>
    </row>
    <row r="72" customFormat="false" ht="15" hidden="false" customHeight="false" outlineLevel="0" collapsed="false">
      <c r="D72" s="23" t="s">
        <v>21</v>
      </c>
      <c r="E72" s="29" t="n">
        <f aca="false">1-E71</f>
        <v>0.241164871833763</v>
      </c>
    </row>
    <row r="73" customFormat="false" ht="15.75" hidden="false" customHeight="false" outlineLevel="0" collapsed="false">
      <c r="D73" s="32" t="s">
        <v>3</v>
      </c>
      <c r="E73" s="39" t="n">
        <f aca="false">+A68</f>
        <v>0.153198392234188</v>
      </c>
    </row>
    <row r="77" customFormat="false" ht="15.75" hidden="false" customHeight="false" outlineLevel="0" collapsed="false"/>
    <row r="78" customFormat="false" ht="32.25" hidden="false" customHeight="false" outlineLevel="0" collapsed="false">
      <c r="A78" s="1"/>
      <c r="B78" s="2"/>
      <c r="C78" s="96" t="s">
        <v>51</v>
      </c>
      <c r="D78" s="96"/>
      <c r="E78" s="96"/>
      <c r="F78" s="96"/>
      <c r="G78" s="96"/>
      <c r="H78" s="96"/>
      <c r="I78" s="2"/>
    </row>
    <row r="79" customFormat="false" ht="15.75" hidden="false" customHeight="true" outlineLevel="0" collapsed="false">
      <c r="A79" s="1"/>
      <c r="B79" s="2"/>
      <c r="C79" s="1"/>
      <c r="D79" s="2"/>
      <c r="E79" s="1"/>
      <c r="F79" s="1"/>
      <c r="G79" s="3"/>
      <c r="H79" s="1"/>
      <c r="I79" s="2"/>
    </row>
    <row r="80" customFormat="false" ht="15.75" hidden="false" customHeight="false" outlineLevel="0" collapsed="false">
      <c r="A80" s="1"/>
      <c r="B80" s="2"/>
      <c r="C80" s="5"/>
      <c r="D80" s="6"/>
      <c r="E80" s="10" t="s">
        <v>1</v>
      </c>
      <c r="F80" s="54" t="s">
        <v>1</v>
      </c>
      <c r="G80" s="9"/>
      <c r="H80" s="5"/>
      <c r="I80" s="2"/>
    </row>
    <row r="81" customFormat="false" ht="15.75" hidden="false" customHeight="false" outlineLevel="0" collapsed="false">
      <c r="A81" s="10" t="s">
        <v>2</v>
      </c>
      <c r="B81" s="11" t="s">
        <v>3</v>
      </c>
      <c r="C81" s="12" t="s">
        <v>4</v>
      </c>
      <c r="D81" s="11" t="s">
        <v>5</v>
      </c>
      <c r="E81" s="12" t="s">
        <v>6</v>
      </c>
      <c r="F81" s="12" t="s">
        <v>7</v>
      </c>
      <c r="G81" s="13" t="s">
        <v>8</v>
      </c>
      <c r="H81" s="12" t="s">
        <v>9</v>
      </c>
      <c r="I81" s="14" t="s">
        <v>10</v>
      </c>
    </row>
    <row r="82" customFormat="false" ht="15" hidden="false" customHeight="true" outlineLevel="0" collapsed="false">
      <c r="A82" s="70" t="n">
        <f aca="false">B82*E82</f>
        <v>0.36</v>
      </c>
      <c r="B82" s="55" t="n">
        <v>0.2</v>
      </c>
      <c r="C82" s="17" t="s">
        <v>24</v>
      </c>
      <c r="D82" s="55" t="n">
        <v>0.9</v>
      </c>
      <c r="E82" s="71" t="n">
        <v>1.8</v>
      </c>
      <c r="F82" s="57" t="n">
        <f aca="false">+(E82/D82)*1</f>
        <v>2</v>
      </c>
      <c r="G82" s="20" t="n">
        <v>3.8</v>
      </c>
      <c r="H82" s="21" t="n">
        <f aca="false">+G82*F82</f>
        <v>7.6</v>
      </c>
      <c r="I82" s="97" t="n">
        <f aca="false">+E82/$E$97</f>
        <v>0.13746229332926</v>
      </c>
      <c r="J82" s="17"/>
      <c r="K82" s="94" t="s">
        <v>27</v>
      </c>
    </row>
    <row r="83" customFormat="false" ht="15" hidden="false" customHeight="true" outlineLevel="0" collapsed="false">
      <c r="A83" s="67" t="n">
        <f aca="false">B83*E83</f>
        <v>0.0552</v>
      </c>
      <c r="B83" s="2" t="n">
        <v>0.04</v>
      </c>
      <c r="C83" s="24" t="s">
        <v>37</v>
      </c>
      <c r="D83" s="2" t="n">
        <v>0.92</v>
      </c>
      <c r="E83" s="25" t="n">
        <v>1.38</v>
      </c>
      <c r="F83" s="26" t="n">
        <f aca="false">+(E83/D83)*1</f>
        <v>1.5</v>
      </c>
      <c r="G83" s="82" t="n">
        <v>1.45</v>
      </c>
      <c r="H83" s="28" t="n">
        <f aca="false">+G83*F83</f>
        <v>2.175</v>
      </c>
      <c r="I83" s="98" t="n">
        <f aca="false">+E83/$E$97</f>
        <v>0.1053877582191</v>
      </c>
      <c r="J83" s="24"/>
      <c r="K83" s="94"/>
    </row>
    <row r="84" customFormat="false" ht="15" hidden="false" customHeight="true" outlineLevel="0" collapsed="false">
      <c r="A84" s="67" t="n">
        <f aca="false">B84*E84</f>
        <v>0.486144</v>
      </c>
      <c r="B84" s="2" t="n">
        <v>0.09</v>
      </c>
      <c r="C84" s="24" t="s">
        <v>52</v>
      </c>
      <c r="D84" s="2" t="n">
        <v>0.32</v>
      </c>
      <c r="E84" s="25" t="n">
        <v>5.4016</v>
      </c>
      <c r="F84" s="26" t="n">
        <f aca="false">+(E84/D84)*1</f>
        <v>16.88</v>
      </c>
      <c r="G84" s="31" t="n">
        <v>1.3</v>
      </c>
      <c r="H84" s="28" t="n">
        <f aca="false">+G84*F84</f>
        <v>21.944</v>
      </c>
      <c r="I84" s="98" t="n">
        <f aca="false">+E84/$E$97</f>
        <v>0.412509068692963</v>
      </c>
      <c r="J84" s="24"/>
      <c r="K84" s="94"/>
    </row>
    <row r="85" customFormat="false" ht="15" hidden="false" customHeight="true" outlineLevel="0" collapsed="false">
      <c r="A85" s="67" t="n">
        <f aca="false">B85*E85</f>
        <v>0.18662</v>
      </c>
      <c r="B85" s="2" t="n">
        <v>0.07</v>
      </c>
      <c r="C85" s="24" t="s">
        <v>53</v>
      </c>
      <c r="D85" s="2" t="n">
        <v>0.86</v>
      </c>
      <c r="E85" s="68" t="n">
        <f aca="false">(F85/1)*D85</f>
        <v>2.666</v>
      </c>
      <c r="F85" s="26" t="n">
        <v>3.1</v>
      </c>
      <c r="G85" s="27" t="n">
        <v>6.2</v>
      </c>
      <c r="H85" s="28" t="n">
        <f aca="false">+G85*F85</f>
        <v>19.22</v>
      </c>
      <c r="I85" s="98" t="n">
        <f aca="false">+E85/$E$97</f>
        <v>0.203596930008782</v>
      </c>
      <c r="J85" s="24"/>
      <c r="K85" s="94"/>
    </row>
    <row r="86" customFormat="false" ht="15" hidden="false" customHeight="true" outlineLevel="0" collapsed="false">
      <c r="A86" s="67" t="n">
        <f aca="false">B86*E86</f>
        <v>0.284648</v>
      </c>
      <c r="B86" s="2" t="n">
        <v>0.46</v>
      </c>
      <c r="C86" s="24" t="s">
        <v>13</v>
      </c>
      <c r="D86" s="2" t="n">
        <v>0.91</v>
      </c>
      <c r="E86" s="68" t="n">
        <f aca="false">(F86/1)*D86</f>
        <v>0.6188</v>
      </c>
      <c r="F86" s="26" t="n">
        <v>0.68</v>
      </c>
      <c r="G86" s="27" t="n">
        <v>10.2</v>
      </c>
      <c r="H86" s="28" t="n">
        <f aca="false">+G86*F86</f>
        <v>6.936</v>
      </c>
      <c r="I86" s="98" t="n">
        <f aca="false">+E86/$E$97</f>
        <v>0.0472564817289702</v>
      </c>
      <c r="J86" s="24"/>
      <c r="K86" s="94"/>
    </row>
    <row r="87" customFormat="false" ht="15" hidden="false" customHeight="true" outlineLevel="0" collapsed="false">
      <c r="A87" s="70" t="n">
        <f aca="false">B87*E87</f>
        <v>0.14592</v>
      </c>
      <c r="B87" s="55" t="n">
        <v>0.38</v>
      </c>
      <c r="C87" s="17" t="s">
        <v>54</v>
      </c>
      <c r="D87" s="55" t="n">
        <v>0.96</v>
      </c>
      <c r="E87" s="71" t="n">
        <f aca="false">(F87/1)*D87</f>
        <v>0.384</v>
      </c>
      <c r="F87" s="99" t="n">
        <v>0.4</v>
      </c>
      <c r="G87" s="80" t="n">
        <v>30.44</v>
      </c>
      <c r="H87" s="21" t="n">
        <f aca="false">+G87*F87</f>
        <v>12.176</v>
      </c>
      <c r="I87" s="97" t="n">
        <f aca="false">+E87/$E$97</f>
        <v>0.0293252892435755</v>
      </c>
      <c r="J87" s="100" t="s">
        <v>55</v>
      </c>
      <c r="K87" s="94"/>
    </row>
    <row r="88" customFormat="false" ht="15" hidden="false" customHeight="true" outlineLevel="0" collapsed="false">
      <c r="A88" s="67" t="n">
        <f aca="false">B88*E88</f>
        <v>0</v>
      </c>
      <c r="B88" s="2" t="n">
        <v>0</v>
      </c>
      <c r="C88" s="24" t="s">
        <v>56</v>
      </c>
      <c r="D88" s="2" t="n">
        <v>0.9</v>
      </c>
      <c r="E88" s="68" t="n">
        <f aca="false">(F88/1)*D88</f>
        <v>0.1575</v>
      </c>
      <c r="F88" s="101" t="n">
        <v>0.175</v>
      </c>
      <c r="G88" s="31" t="n">
        <v>21.5</v>
      </c>
      <c r="H88" s="28" t="n">
        <f aca="false">+G88*F88</f>
        <v>3.7625</v>
      </c>
      <c r="I88" s="98" t="n">
        <f aca="false">+E88/$E$97</f>
        <v>0.0120279506663103</v>
      </c>
      <c r="J88" s="100"/>
      <c r="K88" s="94"/>
    </row>
    <row r="89" customFormat="false" ht="15" hidden="false" customHeight="true" outlineLevel="0" collapsed="false">
      <c r="A89" s="67" t="n">
        <f aca="false">B89*E89</f>
        <v>0</v>
      </c>
      <c r="B89" s="2" t="n">
        <v>0</v>
      </c>
      <c r="C89" s="24" t="s">
        <v>33</v>
      </c>
      <c r="D89" s="2" t="n">
        <v>0.99</v>
      </c>
      <c r="E89" s="68" t="n">
        <f aca="false">(F89/1)*D89</f>
        <v>0.0891</v>
      </c>
      <c r="F89" s="26" t="n">
        <v>0.09</v>
      </c>
      <c r="G89" s="27" t="n">
        <v>20.47</v>
      </c>
      <c r="H89" s="28" t="n">
        <f aca="false">+G89*F89</f>
        <v>1.8423</v>
      </c>
      <c r="I89" s="98" t="n">
        <f aca="false">+E89/$E$97</f>
        <v>0.00680438351979839</v>
      </c>
      <c r="J89" s="100"/>
      <c r="K89" s="94"/>
    </row>
    <row r="90" customFormat="false" ht="15.75" hidden="false" customHeight="true" outlineLevel="0" collapsed="false">
      <c r="A90" s="67" t="n">
        <f aca="false">B90*E90</f>
        <v>0</v>
      </c>
      <c r="B90" s="2" t="n">
        <v>0</v>
      </c>
      <c r="C90" s="24" t="s">
        <v>57</v>
      </c>
      <c r="D90" s="2" t="n">
        <v>0.95</v>
      </c>
      <c r="E90" s="68" t="n">
        <f aca="false">(F90/1)*D90</f>
        <v>0.019</v>
      </c>
      <c r="F90" s="101" t="n">
        <v>0.02</v>
      </c>
      <c r="G90" s="31" t="n">
        <v>65</v>
      </c>
      <c r="H90" s="28" t="n">
        <f aca="false">+G90*F90</f>
        <v>1.3</v>
      </c>
      <c r="I90" s="98" t="n">
        <f aca="false">+E90/$E$97</f>
        <v>0.00145099087403108</v>
      </c>
      <c r="J90" s="100"/>
      <c r="K90" s="94"/>
    </row>
    <row r="91" customFormat="false" ht="15" hidden="false" customHeight="true" outlineLevel="0" collapsed="false">
      <c r="A91" s="67" t="n">
        <f aca="false">B91*E91</f>
        <v>0</v>
      </c>
      <c r="B91" s="2" t="n">
        <v>0</v>
      </c>
      <c r="C91" s="24" t="s">
        <v>48</v>
      </c>
      <c r="D91" s="2" t="n">
        <v>0.99</v>
      </c>
      <c r="E91" s="68" t="n">
        <f aca="false">(F91/1)*D91</f>
        <v>0.1782</v>
      </c>
      <c r="F91" s="26" t="n">
        <v>0.18</v>
      </c>
      <c r="G91" s="31" t="n">
        <v>0.56</v>
      </c>
      <c r="H91" s="28" t="n">
        <f aca="false">+G91*F91</f>
        <v>0.1008</v>
      </c>
      <c r="I91" s="98" t="n">
        <f aca="false">+E91/$E$97</f>
        <v>0.0136087670395968</v>
      </c>
      <c r="J91" s="100"/>
      <c r="K91" s="94"/>
    </row>
    <row r="92" customFormat="false" ht="15" hidden="false" customHeight="true" outlineLevel="0" collapsed="false">
      <c r="A92" s="67" t="n">
        <f aca="false">B92*E92</f>
        <v>0</v>
      </c>
      <c r="B92" s="2" t="n">
        <v>0</v>
      </c>
      <c r="C92" s="24" t="s">
        <v>58</v>
      </c>
      <c r="D92" s="2" t="n">
        <v>0.98</v>
      </c>
      <c r="E92" s="68" t="n">
        <f aca="false">(F92/1)*D92</f>
        <v>0.0245</v>
      </c>
      <c r="F92" s="101" t="n">
        <v>0.025</v>
      </c>
      <c r="G92" s="31" t="n">
        <v>10.46</v>
      </c>
      <c r="H92" s="28" t="n">
        <f aca="false">+G92*F92</f>
        <v>0.2615</v>
      </c>
      <c r="I92" s="98" t="n">
        <f aca="false">+E92/$E$97</f>
        <v>0.00187101454809271</v>
      </c>
      <c r="J92" s="100"/>
      <c r="K92" s="94"/>
    </row>
    <row r="93" customFormat="false" ht="15.75" hidden="false" customHeight="true" outlineLevel="0" collapsed="false">
      <c r="A93" s="67" t="n">
        <f aca="false">B93*E93</f>
        <v>0</v>
      </c>
      <c r="B93" s="2" t="n">
        <v>0</v>
      </c>
      <c r="C93" s="24" t="s">
        <v>59</v>
      </c>
      <c r="D93" s="2" t="n">
        <v>0.96</v>
      </c>
      <c r="E93" s="68" t="n">
        <f aca="false">(F93/1)*D93</f>
        <v>0.048</v>
      </c>
      <c r="F93" s="26" t="n">
        <v>0.05</v>
      </c>
      <c r="G93" s="27" t="n">
        <v>10.94</v>
      </c>
      <c r="H93" s="28" t="n">
        <f aca="false">+G93*F93</f>
        <v>0.547</v>
      </c>
      <c r="I93" s="98" t="n">
        <f aca="false">+E93/$E$97</f>
        <v>0.00366566115544694</v>
      </c>
      <c r="J93" s="100"/>
      <c r="K93" s="94"/>
    </row>
    <row r="94" customFormat="false" ht="15" hidden="false" customHeight="true" outlineLevel="0" collapsed="false">
      <c r="A94" s="67" t="n">
        <f aca="false">B94*E94</f>
        <v>0</v>
      </c>
      <c r="B94" s="2" t="n">
        <v>0</v>
      </c>
      <c r="C94" s="24" t="s">
        <v>50</v>
      </c>
      <c r="D94" s="2" t="n">
        <v>0.98</v>
      </c>
      <c r="E94" s="68" t="n">
        <f aca="false">(F94/1)*D94</f>
        <v>0.049</v>
      </c>
      <c r="F94" s="26" t="n">
        <v>0.05</v>
      </c>
      <c r="G94" s="27" t="n">
        <v>16.15</v>
      </c>
      <c r="H94" s="28" t="n">
        <f aca="false">+G94*F94</f>
        <v>0.8075</v>
      </c>
      <c r="I94" s="98" t="n">
        <f aca="false">+E94/$E$97</f>
        <v>0.00374202909618542</v>
      </c>
      <c r="J94" s="100"/>
      <c r="K94" s="94"/>
    </row>
    <row r="95" customFormat="false" ht="15.75" hidden="false" customHeight="true" outlineLevel="0" collapsed="false">
      <c r="A95" s="73" t="n">
        <f aca="false">B95*E95</f>
        <v>0</v>
      </c>
      <c r="B95" s="33" t="n">
        <v>0</v>
      </c>
      <c r="C95" s="34" t="s">
        <v>34</v>
      </c>
      <c r="D95" s="33" t="n">
        <v>0.96</v>
      </c>
      <c r="E95" s="74" t="n">
        <f aca="false">(F95/1)*D95</f>
        <v>0.0288</v>
      </c>
      <c r="F95" s="36" t="n">
        <v>0.03</v>
      </c>
      <c r="G95" s="75" t="n">
        <v>15.21</v>
      </c>
      <c r="H95" s="38" t="n">
        <f aca="false">+G95*F95</f>
        <v>0.4563</v>
      </c>
      <c r="I95" s="93" t="n">
        <f aca="false">+E95/$E$97</f>
        <v>0.00219939669326817</v>
      </c>
      <c r="J95" s="100"/>
      <c r="K95" s="94"/>
    </row>
    <row r="96" customFormat="false" ht="15.75" hidden="false" customHeight="true" outlineLevel="0" collapsed="false">
      <c r="A96" s="73" t="n">
        <f aca="false">B96*E96</f>
        <v>0.175</v>
      </c>
      <c r="B96" s="33" t="n">
        <v>0.7</v>
      </c>
      <c r="C96" s="34" t="s">
        <v>60</v>
      </c>
      <c r="D96" s="33" t="n">
        <v>0.5</v>
      </c>
      <c r="E96" s="74" t="n">
        <f aca="false">(F96/1)*D96</f>
        <v>0.25</v>
      </c>
      <c r="F96" s="36" t="n">
        <v>0.5</v>
      </c>
      <c r="G96" s="37" t="n">
        <v>9.5</v>
      </c>
      <c r="H96" s="38" t="n">
        <f aca="false">+G96*F96</f>
        <v>4.75</v>
      </c>
      <c r="I96" s="93" t="n">
        <f aca="false">+E96/$E$97</f>
        <v>0.0190919851846195</v>
      </c>
      <c r="J96" s="24"/>
      <c r="K96" s="94"/>
    </row>
    <row r="97" customFormat="false" ht="15.75" hidden="false" customHeight="false" outlineLevel="0" collapsed="false">
      <c r="A97" s="102" t="n">
        <f aca="false">SUM(A82:A96)</f>
        <v>1.693532</v>
      </c>
      <c r="E97" s="92" t="n">
        <f aca="false">SUM(E82:E96)</f>
        <v>13.0945</v>
      </c>
      <c r="F97" s="92" t="n">
        <f aca="false">SUM(F82:F96)</f>
        <v>25.68</v>
      </c>
      <c r="G97" s="61" t="n">
        <f aca="false">+H97/F97</f>
        <v>3.26631230529595</v>
      </c>
      <c r="H97" s="61" t="n">
        <f aca="false">SUM(H82:H96)</f>
        <v>83.8789</v>
      </c>
      <c r="I97" s="62" t="n">
        <f aca="false">SUM(I82:I96)</f>
        <v>1</v>
      </c>
    </row>
    <row r="98" customFormat="false" ht="15.75" hidden="false" customHeight="false" outlineLevel="0" collapsed="false">
      <c r="A98" s="45" t="n">
        <f aca="false">A97/E97</f>
        <v>0.129331551414716</v>
      </c>
      <c r="D98" s="46" t="s">
        <v>16</v>
      </c>
      <c r="E98" s="103" t="n">
        <f aca="false">+H97/E97</f>
        <v>6.40565886440872</v>
      </c>
    </row>
    <row r="99" customFormat="false" ht="15" hidden="false" customHeight="false" outlineLevel="0" collapsed="false">
      <c r="D99" s="23" t="s">
        <v>17</v>
      </c>
      <c r="E99" s="90" t="n">
        <f aca="false">+H97/F97</f>
        <v>3.26631230529595</v>
      </c>
    </row>
    <row r="100" customFormat="false" ht="15" hidden="false" customHeight="false" outlineLevel="0" collapsed="false">
      <c r="D100" s="23" t="s">
        <v>5</v>
      </c>
      <c r="E100" s="29" t="n">
        <f aca="false">+E97/F97</f>
        <v>0.509910436137072</v>
      </c>
      <c r="H100" s="1"/>
    </row>
    <row r="101" customFormat="false" ht="15" hidden="false" customHeight="false" outlineLevel="0" collapsed="false">
      <c r="D101" s="23" t="s">
        <v>18</v>
      </c>
      <c r="E101" s="29" t="n">
        <f aca="false">+(E82+E84+E83)/E97</f>
        <v>0.655359120241323</v>
      </c>
      <c r="H101" s="1"/>
    </row>
    <row r="102" customFormat="false" ht="15" hidden="false" customHeight="false" outlineLevel="0" collapsed="false">
      <c r="D102" s="23" t="s">
        <v>21</v>
      </c>
      <c r="E102" s="29" t="n">
        <f aca="false">1-E101</f>
        <v>0.344640879758677</v>
      </c>
      <c r="H102" s="1"/>
    </row>
    <row r="103" customFormat="false" ht="15.75" hidden="false" customHeight="false" outlineLevel="0" collapsed="false">
      <c r="D103" s="32" t="s">
        <v>3</v>
      </c>
      <c r="E103" s="39" t="n">
        <f aca="false">+A98</f>
        <v>0.129331551414716</v>
      </c>
    </row>
  </sheetData>
  <mergeCells count="12">
    <mergeCell ref="C1:H1"/>
    <mergeCell ref="K5:K14"/>
    <mergeCell ref="J12:J14"/>
    <mergeCell ref="C25:H25"/>
    <mergeCell ref="K29:K40"/>
    <mergeCell ref="J38:J40"/>
    <mergeCell ref="C51:H51"/>
    <mergeCell ref="K55:K66"/>
    <mergeCell ref="J62:J66"/>
    <mergeCell ref="C78:H78"/>
    <mergeCell ref="K82:K96"/>
    <mergeCell ref="J87:J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T118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J109" activeCellId="0" sqref="J10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7.7"/>
    <col collapsed="false" customWidth="true" hidden="false" outlineLevel="0" max="3" min="3" style="0" width="33.71"/>
    <col collapsed="false" customWidth="true" hidden="false" outlineLevel="0" max="5" min="5" style="0" width="8.7"/>
    <col collapsed="false" customWidth="true" hidden="false" outlineLevel="0" max="6" min="6" style="0" width="9.85"/>
    <col collapsed="false" customWidth="true" hidden="false" outlineLevel="0" max="7" min="7" style="0" width="9.43"/>
    <col collapsed="false" customWidth="true" hidden="false" outlineLevel="0" max="8" min="8" style="0" width="10"/>
    <col collapsed="false" customWidth="true" hidden="false" outlineLevel="0" max="9" min="9" style="0" width="9.14"/>
    <col collapsed="false" customWidth="true" hidden="false" outlineLevel="0" max="10" min="10" style="0" width="14"/>
    <col collapsed="false" customWidth="true" hidden="false" outlineLevel="0" max="11" min="11" style="0" width="11.71"/>
    <col collapsed="false" customWidth="true" hidden="false" outlineLevel="0" max="12" min="12" style="0" width="8.57"/>
    <col collapsed="false" customWidth="true" hidden="false" outlineLevel="0" max="13" min="13" style="0" width="11"/>
    <col collapsed="false" customWidth="true" hidden="false" outlineLevel="0" max="14" min="14" style="0" width="11.85"/>
    <col collapsed="false" customWidth="true" hidden="false" outlineLevel="0" max="15" min="15" style="0" width="22.57"/>
    <col collapsed="false" customWidth="true" hidden="false" outlineLevel="0" max="16" min="16" style="0" width="15.14"/>
    <col collapsed="false" customWidth="true" hidden="false" outlineLevel="0" max="17" min="17" style="0" width="8.28"/>
    <col collapsed="false" customWidth="true" hidden="false" outlineLevel="0" max="18" min="18" style="0" width="10"/>
    <col collapsed="false" customWidth="true" hidden="false" outlineLevel="0" max="19" min="19" style="0" width="8.43"/>
    <col collapsed="false" customWidth="true" hidden="false" outlineLevel="0" max="20" min="20" style="0" width="8.7"/>
    <col collapsed="false" customWidth="true" hidden="false" outlineLevel="0" max="21" min="21" style="0" width="9.28"/>
    <col collapsed="false" customWidth="true" hidden="false" outlineLevel="0" max="23" min="23" style="0" width="8.14"/>
  </cols>
  <sheetData>
    <row r="1" customFormat="false" ht="29.15" hidden="false" customHeight="false" outlineLevel="0" collapsed="false">
      <c r="A1" s="1"/>
      <c r="B1" s="2"/>
      <c r="C1" s="53" t="s">
        <v>61</v>
      </c>
      <c r="D1" s="53"/>
      <c r="E1" s="53"/>
      <c r="F1" s="53"/>
      <c r="G1" s="53"/>
      <c r="H1" s="53"/>
      <c r="I1" s="104" t="s">
        <v>62</v>
      </c>
    </row>
    <row r="2" customFormat="false" ht="15.75" hidden="false" customHeight="false" outlineLevel="0" collapsed="false">
      <c r="A2" s="1"/>
      <c r="B2" s="2"/>
      <c r="C2" s="1"/>
      <c r="D2" s="2"/>
      <c r="E2" s="1"/>
      <c r="F2" s="1"/>
      <c r="G2" s="3"/>
      <c r="H2" s="1"/>
      <c r="I2" s="2"/>
    </row>
    <row r="3" customFormat="false" ht="15.75" hidden="false" customHeight="false" outlineLevel="0" collapsed="false">
      <c r="A3" s="1"/>
      <c r="B3" s="2"/>
      <c r="C3" s="5"/>
      <c r="D3" s="6"/>
      <c r="E3" s="10" t="s">
        <v>1</v>
      </c>
      <c r="F3" s="54" t="s">
        <v>1</v>
      </c>
      <c r="G3" s="9"/>
      <c r="H3" s="5"/>
      <c r="I3" s="2"/>
    </row>
    <row r="4" customFormat="false" ht="15.75" hidden="false" customHeight="false" outlineLevel="0" collapsed="false">
      <c r="A4" s="10" t="s">
        <v>2</v>
      </c>
      <c r="B4" s="11" t="s">
        <v>3</v>
      </c>
      <c r="C4" s="12" t="s">
        <v>4</v>
      </c>
      <c r="D4" s="11" t="s">
        <v>5</v>
      </c>
      <c r="E4" s="12" t="s">
        <v>6</v>
      </c>
      <c r="F4" s="12" t="s">
        <v>7</v>
      </c>
      <c r="G4" s="13" t="s">
        <v>8</v>
      </c>
      <c r="H4" s="12" t="s">
        <v>9</v>
      </c>
      <c r="I4" s="14" t="s">
        <v>10</v>
      </c>
    </row>
    <row r="5" customFormat="false" ht="15" hidden="false" customHeight="true" outlineLevel="0" collapsed="false">
      <c r="A5" s="70" t="n">
        <f aca="false">B5*E5</f>
        <v>0.468</v>
      </c>
      <c r="B5" s="55" t="n">
        <v>0.2</v>
      </c>
      <c r="C5" s="17" t="s">
        <v>11</v>
      </c>
      <c r="D5" s="55" t="n">
        <v>0.9</v>
      </c>
      <c r="E5" s="56" t="n">
        <v>2.34</v>
      </c>
      <c r="F5" s="57" t="n">
        <f aca="false">+(E5/D5)*1</f>
        <v>2.6</v>
      </c>
      <c r="G5" s="20" t="n">
        <v>4.3</v>
      </c>
      <c r="H5" s="21" t="n">
        <f aca="false">+G5*F5</f>
        <v>11.18</v>
      </c>
      <c r="I5" s="97" t="n">
        <f aca="false">+E5/$E$19</f>
        <v>0.12327013543911</v>
      </c>
      <c r="J5" s="17"/>
      <c r="K5" s="105" t="s">
        <v>27</v>
      </c>
    </row>
    <row r="6" customFormat="false" ht="15" hidden="false" customHeight="true" outlineLevel="0" collapsed="false">
      <c r="A6" s="67" t="n">
        <f aca="false">B6*E6</f>
        <v>0.252816</v>
      </c>
      <c r="B6" s="2" t="n">
        <v>0.23</v>
      </c>
      <c r="C6" s="24" t="s">
        <v>63</v>
      </c>
      <c r="D6" s="2" t="n">
        <v>0.46</v>
      </c>
      <c r="E6" s="25" t="n">
        <v>1.0992</v>
      </c>
      <c r="F6" s="26" t="n">
        <f aca="false">+(E6/D6)*1</f>
        <v>2.3895652173913</v>
      </c>
      <c r="G6" s="31" t="n">
        <v>2</v>
      </c>
      <c r="H6" s="28" t="n">
        <f aca="false">+G6*F6</f>
        <v>4.77913043478261</v>
      </c>
      <c r="I6" s="98" t="n">
        <f aca="false">+E6/$E$19</f>
        <v>0.0579053559293462</v>
      </c>
      <c r="J6" s="24"/>
      <c r="K6" s="105"/>
    </row>
    <row r="7" customFormat="false" ht="15" hidden="false" customHeight="false" outlineLevel="0" collapsed="false">
      <c r="A7" s="67" t="n">
        <f aca="false">B7*E7</f>
        <v>0.37152</v>
      </c>
      <c r="B7" s="2" t="n">
        <v>0.09</v>
      </c>
      <c r="C7" s="24" t="s">
        <v>52</v>
      </c>
      <c r="D7" s="2" t="n">
        <v>0.32</v>
      </c>
      <c r="E7" s="25" t="n">
        <v>4.128</v>
      </c>
      <c r="F7" s="26" t="n">
        <f aca="false">+(E7/D7)*1</f>
        <v>12.9</v>
      </c>
      <c r="G7" s="31" t="n">
        <v>1.3</v>
      </c>
      <c r="H7" s="28" t="n">
        <f aca="false">+G7*F7</f>
        <v>16.77</v>
      </c>
      <c r="I7" s="98" t="n">
        <f aca="false">+E7/$E$19</f>
        <v>0.217461162005405</v>
      </c>
      <c r="J7" s="24"/>
      <c r="K7" s="105"/>
    </row>
    <row r="8" customFormat="false" ht="15" hidden="false" customHeight="false" outlineLevel="0" collapsed="false">
      <c r="A8" s="67" t="n">
        <f aca="false">B8*E8</f>
        <v>0.084</v>
      </c>
      <c r="B8" s="2" t="n">
        <v>0.08</v>
      </c>
      <c r="C8" s="24" t="s">
        <v>64</v>
      </c>
      <c r="D8" s="2" t="n">
        <v>0.29</v>
      </c>
      <c r="E8" s="25" t="n">
        <v>1.05</v>
      </c>
      <c r="F8" s="26" t="n">
        <f aca="false">+(E8/D8)*1</f>
        <v>3.62068965517241</v>
      </c>
      <c r="G8" s="31" t="n">
        <v>1.1</v>
      </c>
      <c r="H8" s="28" t="n">
        <f aca="false">+G8*F8</f>
        <v>3.98275862068966</v>
      </c>
      <c r="I8" s="98" t="n">
        <f aca="false">+E8/$E$19</f>
        <v>0.0553135223124213</v>
      </c>
      <c r="J8" s="24"/>
      <c r="K8" s="105"/>
    </row>
    <row r="9" customFormat="false" ht="15.75" hidden="false" customHeight="false" outlineLevel="0" collapsed="false">
      <c r="A9" s="67" t="n">
        <f aca="false">B9*E9</f>
        <v>0.175</v>
      </c>
      <c r="B9" s="2" t="n">
        <v>0.7</v>
      </c>
      <c r="C9" s="24" t="s">
        <v>60</v>
      </c>
      <c r="D9" s="2" t="n">
        <v>0.5</v>
      </c>
      <c r="E9" s="68" t="n">
        <f aca="false">(F9/1)*D9</f>
        <v>0.25</v>
      </c>
      <c r="F9" s="26" t="n">
        <v>0.5</v>
      </c>
      <c r="G9" s="31" t="n">
        <v>9.5</v>
      </c>
      <c r="H9" s="28" t="n">
        <f aca="false">+G9*F9</f>
        <v>4.75</v>
      </c>
      <c r="I9" s="98" t="n">
        <f aca="false">+E9/$E$19</f>
        <v>0.0131698862648622</v>
      </c>
      <c r="J9" s="24"/>
      <c r="K9" s="105"/>
    </row>
    <row r="10" customFormat="false" ht="15" hidden="false" customHeight="false" outlineLevel="0" collapsed="false">
      <c r="A10" s="70" t="n">
        <f aca="false">B10*E10</f>
        <v>0.1012</v>
      </c>
      <c r="B10" s="55" t="n">
        <v>0.22</v>
      </c>
      <c r="C10" s="17" t="s">
        <v>65</v>
      </c>
      <c r="D10" s="55" t="n">
        <v>0.92</v>
      </c>
      <c r="E10" s="71" t="n">
        <f aca="false">(F10/1)*D10</f>
        <v>0.46</v>
      </c>
      <c r="F10" s="57" t="n">
        <v>0.5</v>
      </c>
      <c r="G10" s="20" t="n">
        <v>8.65</v>
      </c>
      <c r="H10" s="21" t="n">
        <f aca="false">+G10*F10</f>
        <v>4.325</v>
      </c>
      <c r="I10" s="97" t="n">
        <f aca="false">+E10/$E$19</f>
        <v>0.0242325907273465</v>
      </c>
      <c r="J10" s="106" t="s">
        <v>55</v>
      </c>
      <c r="K10" s="105"/>
    </row>
    <row r="11" customFormat="false" ht="15" hidden="false" customHeight="false" outlineLevel="0" collapsed="false">
      <c r="A11" s="67" t="n">
        <f aca="false">B11*E11</f>
        <v>0.686392</v>
      </c>
      <c r="B11" s="2" t="n">
        <v>0.34</v>
      </c>
      <c r="C11" s="24" t="s">
        <v>66</v>
      </c>
      <c r="D11" s="2" t="n">
        <v>0.98</v>
      </c>
      <c r="E11" s="68" t="n">
        <f aca="false">(F11/1)*D11</f>
        <v>2.0188</v>
      </c>
      <c r="F11" s="26" t="n">
        <v>2.06</v>
      </c>
      <c r="G11" s="27" t="n">
        <v>9.2</v>
      </c>
      <c r="H11" s="28" t="n">
        <f aca="false">+G11*F11</f>
        <v>18.952</v>
      </c>
      <c r="I11" s="98" t="n">
        <f aca="false">+E11/$E$19</f>
        <v>0.106349465566015</v>
      </c>
      <c r="J11" s="106"/>
      <c r="K11" s="105"/>
    </row>
    <row r="12" customFormat="false" ht="15" hidden="false" customHeight="false" outlineLevel="0" collapsed="false">
      <c r="A12" s="67" t="n">
        <f aca="false">B12*E12</f>
        <v>0.8372</v>
      </c>
      <c r="B12" s="2" t="n">
        <v>0.46</v>
      </c>
      <c r="C12" s="24" t="s">
        <v>13</v>
      </c>
      <c r="D12" s="2" t="n">
        <v>0.91</v>
      </c>
      <c r="E12" s="68" t="n">
        <f aca="false">(F12/1)*D12</f>
        <v>1.82</v>
      </c>
      <c r="F12" s="26" t="n">
        <v>2</v>
      </c>
      <c r="G12" s="27" t="n">
        <v>10.2</v>
      </c>
      <c r="H12" s="28" t="n">
        <f aca="false">+G12*F12</f>
        <v>20.4</v>
      </c>
      <c r="I12" s="98" t="n">
        <f aca="false">+E12/$E$19</f>
        <v>0.095876772008197</v>
      </c>
      <c r="J12" s="106"/>
      <c r="K12" s="105"/>
    </row>
    <row r="13" customFormat="false" ht="15" hidden="false" customHeight="false" outlineLevel="0" collapsed="false">
      <c r="A13" s="67" t="n">
        <f aca="false">B13*E13</f>
        <v>0</v>
      </c>
      <c r="B13" s="2" t="n">
        <v>0</v>
      </c>
      <c r="C13" s="24" t="s">
        <v>67</v>
      </c>
      <c r="D13" s="2" t="n">
        <v>0.96</v>
      </c>
      <c r="E13" s="68" t="n">
        <f aca="false">(F13/1)*D13</f>
        <v>0.12</v>
      </c>
      <c r="F13" s="101" t="n">
        <v>0.125</v>
      </c>
      <c r="G13" s="27" t="n">
        <v>8.52</v>
      </c>
      <c r="H13" s="28" t="n">
        <f aca="false">+G13*F13</f>
        <v>1.065</v>
      </c>
      <c r="I13" s="98" t="n">
        <f aca="false">+E13/$E$19</f>
        <v>0.00632154540713386</v>
      </c>
      <c r="J13" s="106"/>
      <c r="K13" s="105"/>
    </row>
    <row r="14" customFormat="false" ht="15" hidden="false" customHeight="false" outlineLevel="0" collapsed="false">
      <c r="A14" s="67" t="n">
        <f aca="false">B14*E14</f>
        <v>0</v>
      </c>
      <c r="B14" s="2" t="n">
        <v>0</v>
      </c>
      <c r="C14" s="24" t="s">
        <v>33</v>
      </c>
      <c r="D14" s="2" t="n">
        <v>0.99</v>
      </c>
      <c r="E14" s="68" t="n">
        <f aca="false">(F14/1)*D14</f>
        <v>0.0297</v>
      </c>
      <c r="F14" s="26" t="n">
        <v>0.03</v>
      </c>
      <c r="G14" s="27" t="n">
        <v>20.47</v>
      </c>
      <c r="H14" s="28" t="n">
        <f aca="false">+G14*F14</f>
        <v>0.6141</v>
      </c>
      <c r="I14" s="98" t="n">
        <f aca="false">+E14/$E$19</f>
        <v>0.00156458248826563</v>
      </c>
      <c r="J14" s="106"/>
      <c r="K14" s="105"/>
    </row>
    <row r="15" customFormat="false" ht="15.75" hidden="false" customHeight="false" outlineLevel="0" collapsed="false">
      <c r="A15" s="73" t="n">
        <f aca="false">B15*E15</f>
        <v>0</v>
      </c>
      <c r="B15" s="33" t="n">
        <v>0</v>
      </c>
      <c r="C15" s="34" t="s">
        <v>68</v>
      </c>
      <c r="D15" s="33" t="n">
        <v>0.9</v>
      </c>
      <c r="E15" s="74" t="n">
        <f aca="false">(F15/1)*D15</f>
        <v>0.135</v>
      </c>
      <c r="F15" s="36" t="n">
        <v>0.15</v>
      </c>
      <c r="G15" s="37" t="n">
        <v>21.5</v>
      </c>
      <c r="H15" s="38" t="n">
        <f aca="false">+G15*F15</f>
        <v>3.225</v>
      </c>
      <c r="I15" s="93" t="n">
        <f aca="false">+E15/$E$19</f>
        <v>0.0071117385830256</v>
      </c>
      <c r="J15" s="106"/>
      <c r="K15" s="105"/>
    </row>
    <row r="16" customFormat="false" ht="15" hidden="false" customHeight="false" outlineLevel="0" collapsed="false">
      <c r="A16" s="67" t="n">
        <f aca="false">B16*E16</f>
        <v>0.22274</v>
      </c>
      <c r="B16" s="2" t="n">
        <v>0.07</v>
      </c>
      <c r="C16" s="24" t="s">
        <v>12</v>
      </c>
      <c r="D16" s="2" t="n">
        <v>0.86</v>
      </c>
      <c r="E16" s="68" t="n">
        <f aca="false">(F16/1)*D16</f>
        <v>3.182</v>
      </c>
      <c r="F16" s="26" t="n">
        <v>3.7</v>
      </c>
      <c r="G16" s="27" t="n">
        <v>6.7</v>
      </c>
      <c r="H16" s="28" t="n">
        <f aca="false">+G16*F16</f>
        <v>24.79</v>
      </c>
      <c r="I16" s="98" t="n">
        <f aca="false">+E16/$E$19</f>
        <v>0.167626312379166</v>
      </c>
      <c r="J16" s="24"/>
      <c r="K16" s="105"/>
    </row>
    <row r="17" customFormat="false" ht="15" hidden="false" customHeight="false" outlineLevel="0" collapsed="false">
      <c r="A17" s="67" t="n">
        <f aca="false">B17*E17</f>
        <v>0.1204</v>
      </c>
      <c r="B17" s="2" t="n">
        <v>0.07</v>
      </c>
      <c r="C17" s="24" t="s">
        <v>69</v>
      </c>
      <c r="D17" s="2" t="n">
        <v>0.86</v>
      </c>
      <c r="E17" s="68" t="n">
        <f aca="false">(F17/1)*D17</f>
        <v>1.72</v>
      </c>
      <c r="F17" s="26" t="n">
        <v>2</v>
      </c>
      <c r="G17" s="27" t="n">
        <v>6.2</v>
      </c>
      <c r="H17" s="28" t="n">
        <f aca="false">+G17*F17</f>
        <v>12.4</v>
      </c>
      <c r="I17" s="98" t="n">
        <f aca="false">+E17/$E$19</f>
        <v>0.0906088175022521</v>
      </c>
      <c r="J17" s="24"/>
      <c r="K17" s="105"/>
    </row>
    <row r="18" customFormat="false" ht="15.75" hidden="false" customHeight="false" outlineLevel="0" collapsed="false">
      <c r="A18" s="73" t="n">
        <f aca="false">B18*E18</f>
        <v>0.1638</v>
      </c>
      <c r="B18" s="33" t="n">
        <v>0.26</v>
      </c>
      <c r="C18" s="34" t="s">
        <v>47</v>
      </c>
      <c r="D18" s="33" t="n">
        <v>0.21</v>
      </c>
      <c r="E18" s="74" t="n">
        <f aca="false">(F18/1)*D18</f>
        <v>0.63</v>
      </c>
      <c r="F18" s="36" t="n">
        <v>3</v>
      </c>
      <c r="G18" s="37" t="n">
        <v>0.95</v>
      </c>
      <c r="H18" s="38" t="n">
        <f aca="false">+G18*F18</f>
        <v>2.85</v>
      </c>
      <c r="I18" s="93" t="n">
        <f aca="false">+E18/$E$19</f>
        <v>0.0331881133874528</v>
      </c>
      <c r="J18" s="34"/>
      <c r="K18" s="105"/>
    </row>
    <row r="19" customFormat="false" ht="15.75" hidden="false" customHeight="false" outlineLevel="0" collapsed="false">
      <c r="A19" s="40" t="n">
        <f aca="false">SUM(A5:A18)</f>
        <v>3.483068</v>
      </c>
      <c r="E19" s="92" t="n">
        <f aca="false">SUM(E5:E18)</f>
        <v>18.9827</v>
      </c>
      <c r="F19" s="92" t="n">
        <f aca="false">SUM(F5:F18)</f>
        <v>35.5752548725637</v>
      </c>
      <c r="G19" s="61" t="n">
        <f aca="false">+H19/F19</f>
        <v>3.65655817566031</v>
      </c>
      <c r="H19" s="61" t="n">
        <f aca="false">SUM(H5:H18)</f>
        <v>130.082989055472</v>
      </c>
      <c r="I19" s="62" t="n">
        <f aca="false">+F19/$F$19</f>
        <v>1</v>
      </c>
    </row>
    <row r="20" customFormat="false" ht="15.75" hidden="false" customHeight="false" outlineLevel="0" collapsed="false">
      <c r="A20" s="45" t="n">
        <f aca="false">A19/E19</f>
        <v>0.183486437651125</v>
      </c>
      <c r="D20" s="46" t="s">
        <v>16</v>
      </c>
      <c r="E20" s="103" t="n">
        <f aca="false">+H19/E19</f>
        <v>6.85271268341555</v>
      </c>
    </row>
    <row r="21" customFormat="false" ht="15" hidden="false" customHeight="false" outlineLevel="0" collapsed="false">
      <c r="A21" s="107" t="n">
        <f aca="false">+A19-0.48</f>
        <v>3.003068</v>
      </c>
      <c r="B21" s="108" t="s">
        <v>70</v>
      </c>
      <c r="D21" s="23" t="s">
        <v>17</v>
      </c>
      <c r="E21" s="90" t="n">
        <f aca="false">+H19/F19</f>
        <v>3.65655817566031</v>
      </c>
    </row>
    <row r="22" customFormat="false" ht="15.75" hidden="false" customHeight="false" outlineLevel="0" collapsed="false">
      <c r="A22" s="109" t="n">
        <f aca="false">+A21/0.084</f>
        <v>35.7508095238095</v>
      </c>
      <c r="B22" s="110" t="s">
        <v>71</v>
      </c>
      <c r="D22" s="23" t="s">
        <v>5</v>
      </c>
      <c r="E22" s="111" t="n">
        <f aca="false">+E19/F19</f>
        <v>0.533592803986903</v>
      </c>
    </row>
    <row r="23" customFormat="false" ht="15" hidden="false" customHeight="false" outlineLevel="0" collapsed="false">
      <c r="D23" s="23" t="s">
        <v>18</v>
      </c>
      <c r="E23" s="111" t="n">
        <f aca="false">+(E5+E7+E6+E8)/E19</f>
        <v>0.453950175686283</v>
      </c>
      <c r="G23" s="112"/>
    </row>
    <row r="24" customFormat="false" ht="15" hidden="false" customHeight="false" outlineLevel="0" collapsed="false">
      <c r="D24" s="23" t="s">
        <v>21</v>
      </c>
      <c r="E24" s="111" t="n">
        <f aca="false">1-E23</f>
        <v>0.546049824313717</v>
      </c>
    </row>
    <row r="25" customFormat="false" ht="15.75" hidden="false" customHeight="false" outlineLevel="0" collapsed="false">
      <c r="D25" s="32" t="s">
        <v>3</v>
      </c>
      <c r="E25" s="113" t="n">
        <f aca="false">+A20</f>
        <v>0.183486437651125</v>
      </c>
    </row>
    <row r="26" customFormat="false" ht="15" hidden="false" customHeight="false" outlineLevel="0" collapsed="false">
      <c r="D26" s="25"/>
      <c r="E26" s="114"/>
    </row>
    <row r="27" customFormat="false" ht="15" hidden="false" customHeight="false" outlineLevel="0" collapsed="false">
      <c r="D27" s="25"/>
      <c r="E27" s="114"/>
    </row>
    <row r="28" customFormat="false" ht="15.75" hidden="false" customHeight="false" outlineLevel="0" collapsed="false">
      <c r="D28" s="25"/>
      <c r="E28" s="114"/>
    </row>
    <row r="29" customFormat="false" ht="32.25" hidden="false" customHeight="false" outlineLevel="0" collapsed="false">
      <c r="A29" s="1"/>
      <c r="B29" s="2"/>
      <c r="C29" s="96" t="s">
        <v>72</v>
      </c>
      <c r="D29" s="96"/>
      <c r="E29" s="96"/>
      <c r="F29" s="96"/>
      <c r="G29" s="96"/>
      <c r="H29" s="96"/>
      <c r="I29" s="2"/>
      <c r="J29" s="0" t="s">
        <v>73</v>
      </c>
    </row>
    <row r="30" customFormat="false" ht="15.75" hidden="false" customHeight="false" outlineLevel="0" collapsed="false">
      <c r="A30" s="1"/>
      <c r="B30" s="2"/>
      <c r="C30" s="1"/>
      <c r="D30" s="2"/>
      <c r="E30" s="1"/>
      <c r="F30" s="1"/>
      <c r="G30" s="3"/>
      <c r="H30" s="1"/>
      <c r="I30" s="2"/>
    </row>
    <row r="31" customFormat="false" ht="15.75" hidden="false" customHeight="false" outlineLevel="0" collapsed="false">
      <c r="A31" s="1"/>
      <c r="B31" s="2"/>
      <c r="C31" s="5"/>
      <c r="D31" s="6"/>
      <c r="E31" s="10" t="s">
        <v>1</v>
      </c>
      <c r="F31" s="54" t="s">
        <v>1</v>
      </c>
      <c r="G31" s="9"/>
      <c r="H31" s="5"/>
      <c r="I31" s="2"/>
    </row>
    <row r="32" customFormat="false" ht="15.75" hidden="false" customHeight="false" outlineLevel="0" collapsed="false">
      <c r="A32" s="10" t="s">
        <v>2</v>
      </c>
      <c r="B32" s="11" t="s">
        <v>3</v>
      </c>
      <c r="C32" s="12" t="s">
        <v>4</v>
      </c>
      <c r="D32" s="11" t="s">
        <v>5</v>
      </c>
      <c r="E32" s="12" t="s">
        <v>6</v>
      </c>
      <c r="F32" s="12" t="s">
        <v>7</v>
      </c>
      <c r="G32" s="13" t="s">
        <v>8</v>
      </c>
      <c r="H32" s="12" t="s">
        <v>9</v>
      </c>
      <c r="I32" s="14" t="s">
        <v>10</v>
      </c>
    </row>
    <row r="33" customFormat="false" ht="15" hidden="false" customHeight="false" outlineLevel="0" collapsed="false">
      <c r="A33" s="70" t="n">
        <f aca="false">B33*E33</f>
        <v>0.495</v>
      </c>
      <c r="B33" s="55" t="n">
        <v>0.2</v>
      </c>
      <c r="C33" s="17" t="s">
        <v>11</v>
      </c>
      <c r="D33" s="55" t="n">
        <v>0.9</v>
      </c>
      <c r="E33" s="56" t="n">
        <v>2.475</v>
      </c>
      <c r="F33" s="57" t="n">
        <f aca="false">+(E33/D33)*1</f>
        <v>2.75</v>
      </c>
      <c r="G33" s="20" t="n">
        <v>4.3</v>
      </c>
      <c r="H33" s="21" t="n">
        <f aca="false">+G33*F33</f>
        <v>11.825</v>
      </c>
      <c r="I33" s="97" t="n">
        <f aca="false">+E33/$E$48</f>
        <v>0.105849748954333</v>
      </c>
      <c r="J33" s="17"/>
      <c r="K33" s="115" t="s">
        <v>27</v>
      </c>
    </row>
    <row r="34" customFormat="false" ht="15" hidden="false" customHeight="false" outlineLevel="0" collapsed="false">
      <c r="A34" s="67" t="n">
        <f aca="false">B34*E34</f>
        <v>0.3806</v>
      </c>
      <c r="B34" s="2" t="n">
        <v>0.22</v>
      </c>
      <c r="C34" s="24" t="s">
        <v>74</v>
      </c>
      <c r="D34" s="2" t="n">
        <v>0.46</v>
      </c>
      <c r="E34" s="68" t="n">
        <v>1.73</v>
      </c>
      <c r="F34" s="26" t="n">
        <f aca="false">+(E34/D34)*1</f>
        <v>3.76086956521739</v>
      </c>
      <c r="G34" s="31" t="n">
        <v>2</v>
      </c>
      <c r="H34" s="28" t="n">
        <f aca="false">+G34*F34</f>
        <v>7.52173913043478</v>
      </c>
      <c r="I34" s="98" t="n">
        <f aca="false">+E34/$E$48</f>
        <v>0.0739879053296952</v>
      </c>
      <c r="J34" s="116"/>
      <c r="K34" s="115"/>
    </row>
    <row r="35" customFormat="false" ht="15" hidden="false" customHeight="false" outlineLevel="0" collapsed="false">
      <c r="A35" s="67" t="n">
        <f aca="false">B35*E35</f>
        <v>0.08398</v>
      </c>
      <c r="B35" s="2" t="n">
        <v>0.13</v>
      </c>
      <c r="C35" s="24" t="s">
        <v>29</v>
      </c>
      <c r="D35" s="2" t="n">
        <v>0.38</v>
      </c>
      <c r="E35" s="117" t="n">
        <v>0.646</v>
      </c>
      <c r="F35" s="26" t="n">
        <f aca="false">+(E35/D35)*1</f>
        <v>1.7</v>
      </c>
      <c r="G35" s="31" t="n">
        <v>1.45</v>
      </c>
      <c r="H35" s="28" t="n">
        <f aca="false">+G35*F35</f>
        <v>2.465</v>
      </c>
      <c r="I35" s="98" t="n">
        <f aca="false">+E35/$E$48</f>
        <v>0.0276278536664642</v>
      </c>
      <c r="J35" s="24"/>
      <c r="K35" s="115"/>
    </row>
    <row r="36" customFormat="false" ht="15" hidden="false" customHeight="false" outlineLevel="0" collapsed="false">
      <c r="A36" s="67" t="n">
        <f aca="false">B36*E36</f>
        <v>0.35694</v>
      </c>
      <c r="B36" s="2" t="n">
        <v>0.09</v>
      </c>
      <c r="C36" s="24" t="s">
        <v>52</v>
      </c>
      <c r="D36" s="2" t="n">
        <v>0.32</v>
      </c>
      <c r="E36" s="117" t="n">
        <v>3.966</v>
      </c>
      <c r="F36" s="26" t="n">
        <f aca="false">+(E36/D36)*1</f>
        <v>12.39375</v>
      </c>
      <c r="G36" s="31" t="n">
        <v>1.3</v>
      </c>
      <c r="H36" s="28" t="n">
        <f aca="false">+G36*F36</f>
        <v>16.111875</v>
      </c>
      <c r="I36" s="98" t="n">
        <f aca="false">+E36/$E$48</f>
        <v>0.169616203778943</v>
      </c>
      <c r="J36" s="24"/>
      <c r="K36" s="115"/>
    </row>
    <row r="37" customFormat="false" ht="15" hidden="false" customHeight="false" outlineLevel="0" collapsed="false">
      <c r="A37" s="67" t="n">
        <f aca="false">B37*E37</f>
        <v>0.07192</v>
      </c>
      <c r="B37" s="2" t="n">
        <v>0.08</v>
      </c>
      <c r="C37" s="24" t="s">
        <v>64</v>
      </c>
      <c r="D37" s="2" t="n">
        <v>0.29</v>
      </c>
      <c r="E37" s="117" t="n">
        <v>0.899</v>
      </c>
      <c r="F37" s="26" t="n">
        <f aca="false">+(E37/D37)*1</f>
        <v>3.1</v>
      </c>
      <c r="G37" s="31" t="n">
        <v>1.1</v>
      </c>
      <c r="H37" s="28" t="n">
        <f aca="false">+G37*F37</f>
        <v>3.41</v>
      </c>
      <c r="I37" s="98" t="n">
        <f aca="false">+E37/$E$48</f>
        <v>0.0384480502262405</v>
      </c>
      <c r="J37" s="24"/>
      <c r="K37" s="115"/>
    </row>
    <row r="38" customFormat="false" ht="15" hidden="false" customHeight="true" outlineLevel="0" collapsed="false">
      <c r="A38" s="67" t="n">
        <f aca="false">B38*E38</f>
        <v>0.175</v>
      </c>
      <c r="B38" s="2" t="n">
        <v>0.7</v>
      </c>
      <c r="C38" s="24" t="s">
        <v>60</v>
      </c>
      <c r="D38" s="2" t="n">
        <v>0.5</v>
      </c>
      <c r="E38" s="68" t="n">
        <f aca="false">(F38/1)*D38</f>
        <v>0.25</v>
      </c>
      <c r="F38" s="26" t="n">
        <v>0.5</v>
      </c>
      <c r="G38" s="31" t="n">
        <v>9.5</v>
      </c>
      <c r="H38" s="28" t="n">
        <f aca="false">+G38*F38</f>
        <v>4.75</v>
      </c>
      <c r="I38" s="98" t="n">
        <f aca="false">+E38/$E$48</f>
        <v>0.010691893833771</v>
      </c>
      <c r="J38" s="24"/>
      <c r="K38" s="115"/>
    </row>
    <row r="39" customFormat="false" ht="15" hidden="false" customHeight="true" outlineLevel="0" collapsed="false">
      <c r="A39" s="67" t="n">
        <f aca="false">B39*E39</f>
        <v>0.31906</v>
      </c>
      <c r="B39" s="2" t="n">
        <v>0.07</v>
      </c>
      <c r="C39" s="24" t="s">
        <v>12</v>
      </c>
      <c r="D39" s="2" t="n">
        <v>0.86</v>
      </c>
      <c r="E39" s="68" t="n">
        <f aca="false">(F39/1)*D39</f>
        <v>4.558</v>
      </c>
      <c r="F39" s="26" t="n">
        <v>5.3</v>
      </c>
      <c r="G39" s="27" t="n">
        <v>6.7</v>
      </c>
      <c r="H39" s="28" t="n">
        <f aca="false">+G39*F39</f>
        <v>35.51</v>
      </c>
      <c r="I39" s="98" t="n">
        <f aca="false">+E39/$E$48</f>
        <v>0.194934608377313</v>
      </c>
      <c r="J39" s="24"/>
      <c r="K39" s="115"/>
    </row>
    <row r="40" customFormat="false" ht="15" hidden="false" customHeight="true" outlineLevel="0" collapsed="false">
      <c r="A40" s="67" t="n">
        <f aca="false">B40*E40</f>
        <v>0.18662</v>
      </c>
      <c r="B40" s="2" t="n">
        <v>0.07</v>
      </c>
      <c r="C40" s="24" t="s">
        <v>69</v>
      </c>
      <c r="D40" s="2" t="n">
        <v>0.86</v>
      </c>
      <c r="E40" s="68" t="n">
        <f aca="false">(F40/1)*D40</f>
        <v>2.666</v>
      </c>
      <c r="F40" s="26" t="n">
        <v>3.1</v>
      </c>
      <c r="G40" s="27" t="n">
        <v>6.2</v>
      </c>
      <c r="H40" s="28" t="n">
        <f aca="false">+G40*F40</f>
        <v>19.22</v>
      </c>
      <c r="I40" s="98" t="n">
        <f aca="false">+E40/$E$48</f>
        <v>0.114018355843334</v>
      </c>
      <c r="J40" s="24"/>
      <c r="K40" s="115"/>
    </row>
    <row r="41" customFormat="false" ht="15" hidden="false" customHeight="false" outlineLevel="0" collapsed="false">
      <c r="A41" s="70" t="n">
        <f aca="false">B41*E41</f>
        <v>0.2024</v>
      </c>
      <c r="B41" s="55" t="n">
        <v>0.22</v>
      </c>
      <c r="C41" s="17" t="s">
        <v>65</v>
      </c>
      <c r="D41" s="55" t="n">
        <v>0.92</v>
      </c>
      <c r="E41" s="71" t="n">
        <f aca="false">(F41/1)*D41</f>
        <v>0.92</v>
      </c>
      <c r="F41" s="57" t="n">
        <v>1</v>
      </c>
      <c r="G41" s="20" t="n">
        <v>8.65</v>
      </c>
      <c r="H41" s="21" t="n">
        <f aca="false">+G41*F41</f>
        <v>8.65</v>
      </c>
      <c r="I41" s="97" t="n">
        <f aca="false">+E41/$E$48</f>
        <v>0.0393461693082772</v>
      </c>
      <c r="J41" s="118" t="s">
        <v>55</v>
      </c>
      <c r="K41" s="115"/>
    </row>
    <row r="42" customFormat="false" ht="15" hidden="false" customHeight="true" outlineLevel="0" collapsed="false">
      <c r="A42" s="67" t="n">
        <f aca="false">B42*E42</f>
        <v>1.1662</v>
      </c>
      <c r="B42" s="2" t="n">
        <v>0.34</v>
      </c>
      <c r="C42" s="24" t="str">
        <f aca="false">+C11</f>
        <v>NUCLEO 3516-001</v>
      </c>
      <c r="D42" s="2" t="n">
        <v>0.98</v>
      </c>
      <c r="E42" s="68" t="n">
        <f aca="false">(F42/1)*D42</f>
        <v>3.43</v>
      </c>
      <c r="F42" s="26" t="n">
        <v>3.5</v>
      </c>
      <c r="G42" s="27" t="n">
        <v>9.2</v>
      </c>
      <c r="H42" s="28" t="n">
        <f aca="false">+G42*F42</f>
        <v>32.2</v>
      </c>
      <c r="I42" s="98" t="n">
        <f aca="false">+E42/$E$48</f>
        <v>0.146692783399338</v>
      </c>
      <c r="J42" s="118"/>
      <c r="K42" s="115"/>
    </row>
    <row r="43" customFormat="false" ht="15" hidden="false" customHeight="false" outlineLevel="0" collapsed="false">
      <c r="A43" s="67" t="n">
        <f aca="false">B43*E43</f>
        <v>0</v>
      </c>
      <c r="B43" s="2" t="n">
        <v>0</v>
      </c>
      <c r="C43" s="24" t="s">
        <v>75</v>
      </c>
      <c r="D43" s="2" t="n">
        <v>0.95</v>
      </c>
      <c r="E43" s="68" t="n">
        <f aca="false">(F43/1)*D43</f>
        <v>0.2375</v>
      </c>
      <c r="F43" s="101" t="n">
        <v>0.25</v>
      </c>
      <c r="G43" s="31" t="n">
        <v>21.5</v>
      </c>
      <c r="H43" s="28" t="n">
        <f aca="false">+G43*F43</f>
        <v>5.375</v>
      </c>
      <c r="I43" s="98" t="n">
        <f aca="false">+E43/$E$48</f>
        <v>0.0101572991420824</v>
      </c>
      <c r="J43" s="118"/>
      <c r="K43" s="115"/>
    </row>
    <row r="44" customFormat="false" ht="15" hidden="false" customHeight="false" outlineLevel="0" collapsed="false">
      <c r="A44" s="67" t="n">
        <f aca="false">B44*E44</f>
        <v>0</v>
      </c>
      <c r="B44" s="2" t="n">
        <f aca="false">+B13</f>
        <v>0</v>
      </c>
      <c r="C44" s="24" t="str">
        <f aca="false">+C13</f>
        <v>BICARBONATO DE SODIO</v>
      </c>
      <c r="D44" s="2" t="n">
        <f aca="false">+D13</f>
        <v>0.96</v>
      </c>
      <c r="E44" s="68" t="n">
        <f aca="false">(F44/1)*D44</f>
        <v>0.12</v>
      </c>
      <c r="F44" s="101" t="n">
        <v>0.125</v>
      </c>
      <c r="G44" s="27" t="n">
        <v>8.52</v>
      </c>
      <c r="H44" s="28" t="n">
        <f aca="false">+G44*F44</f>
        <v>1.065</v>
      </c>
      <c r="I44" s="98" t="n">
        <f aca="false">+E44/$E$48</f>
        <v>0.00513210904021007</v>
      </c>
      <c r="J44" s="118"/>
      <c r="K44" s="115"/>
    </row>
    <row r="45" customFormat="false" ht="15" hidden="false" customHeight="false" outlineLevel="0" collapsed="false">
      <c r="A45" s="67"/>
      <c r="B45" s="2" t="n">
        <v>0</v>
      </c>
      <c r="C45" s="24" t="s">
        <v>33</v>
      </c>
      <c r="D45" s="2" t="n">
        <v>0.99</v>
      </c>
      <c r="E45" s="68" t="n">
        <f aca="false">(F45/1)*D45</f>
        <v>0.0297</v>
      </c>
      <c r="F45" s="101" t="n">
        <v>0.03</v>
      </c>
      <c r="G45" s="27" t="n">
        <v>20.47</v>
      </c>
      <c r="H45" s="28" t="n">
        <f aca="false">+G45*F45</f>
        <v>0.6141</v>
      </c>
      <c r="I45" s="98" t="n">
        <f aca="false">+E45/$E$48</f>
        <v>0.00127019698745199</v>
      </c>
      <c r="J45" s="118"/>
      <c r="K45" s="115"/>
    </row>
    <row r="46" customFormat="false" ht="15.75" hidden="false" customHeight="false" outlineLevel="0" collapsed="false">
      <c r="A46" s="73" t="n">
        <f aca="false">B46*E46</f>
        <v>0.015</v>
      </c>
      <c r="B46" s="33" t="n">
        <v>0.05</v>
      </c>
      <c r="C46" s="34" t="s">
        <v>76</v>
      </c>
      <c r="D46" s="33" t="n">
        <v>0.6</v>
      </c>
      <c r="E46" s="74" t="n">
        <f aca="false">(F46/1)*D46</f>
        <v>0.3</v>
      </c>
      <c r="F46" s="36" t="n">
        <v>0.5</v>
      </c>
      <c r="G46" s="119" t="n">
        <v>4.85</v>
      </c>
      <c r="H46" s="38" t="n">
        <f aca="false">+G46*F46</f>
        <v>2.425</v>
      </c>
      <c r="I46" s="93" t="n">
        <f aca="false">+E46/$E$48</f>
        <v>0.0128302726005252</v>
      </c>
      <c r="J46" s="118"/>
      <c r="K46" s="115"/>
    </row>
    <row r="47" customFormat="false" ht="15" hidden="false" customHeight="true" outlineLevel="0" collapsed="false">
      <c r="A47" s="73" t="n">
        <f aca="false">B47*E47</f>
        <v>0.3003</v>
      </c>
      <c r="B47" s="33" t="n">
        <v>0.26</v>
      </c>
      <c r="C47" s="34" t="s">
        <v>77</v>
      </c>
      <c r="D47" s="33" t="n">
        <v>0.21</v>
      </c>
      <c r="E47" s="74" t="n">
        <f aca="false">(F47/1)*D47</f>
        <v>1.155</v>
      </c>
      <c r="F47" s="36" t="n">
        <v>5.5</v>
      </c>
      <c r="G47" s="37" t="n">
        <v>0.95</v>
      </c>
      <c r="H47" s="38" t="n">
        <f aca="false">+G47*F47</f>
        <v>5.225</v>
      </c>
      <c r="I47" s="93" t="n">
        <f aca="false">+E47/$E$48</f>
        <v>0.049396549512022</v>
      </c>
      <c r="J47" s="24"/>
      <c r="K47" s="115"/>
    </row>
    <row r="48" customFormat="false" ht="15.75" hidden="false" customHeight="false" outlineLevel="0" collapsed="false">
      <c r="A48" s="40" t="n">
        <f aca="false">SUM(A33:A47)</f>
        <v>3.75302</v>
      </c>
      <c r="E48" s="92" t="n">
        <f aca="false">SUM(E33:E47)</f>
        <v>23.3822</v>
      </c>
      <c r="F48" s="60" t="n">
        <f aca="false">SUM(F33:F47)</f>
        <v>43.5096195652174</v>
      </c>
      <c r="G48" s="61" t="n">
        <f aca="false">+H48/F48</f>
        <v>3.59386534961659</v>
      </c>
      <c r="H48" s="61" t="n">
        <f aca="false">SUM(H33:H47)</f>
        <v>156.367714130435</v>
      </c>
      <c r="I48" s="62" t="n">
        <f aca="false">SUM(I33:I47)</f>
        <v>1</v>
      </c>
      <c r="J48" s="24"/>
      <c r="K48" s="24"/>
    </row>
    <row r="49" customFormat="false" ht="15.75" hidden="false" customHeight="false" outlineLevel="0" collapsed="false">
      <c r="A49" s="45" t="n">
        <f aca="false">A48/E48</f>
        <v>0.160507565584077</v>
      </c>
      <c r="D49" s="46" t="s">
        <v>16</v>
      </c>
      <c r="E49" s="103" t="n">
        <f aca="false">+H48/E48</f>
        <v>6.68746799404824</v>
      </c>
      <c r="J49" s="24"/>
      <c r="K49" s="24"/>
    </row>
    <row r="50" customFormat="false" ht="15" hidden="false" customHeight="false" outlineLevel="0" collapsed="false">
      <c r="A50" s="107" t="n">
        <f aca="false">+A48-0.48</f>
        <v>3.27302</v>
      </c>
      <c r="B50" s="108" t="s">
        <v>70</v>
      </c>
      <c r="D50" s="23" t="s">
        <v>17</v>
      </c>
      <c r="E50" s="90" t="n">
        <f aca="false">+H48/F48</f>
        <v>3.59386534961659</v>
      </c>
      <c r="G50" s="28"/>
    </row>
    <row r="51" customFormat="false" ht="15.75" hidden="false" customHeight="false" outlineLevel="0" collapsed="false">
      <c r="A51" s="109" t="n">
        <f aca="false">+A50/0.084</f>
        <v>38.9645238095238</v>
      </c>
      <c r="B51" s="110" t="s">
        <v>71</v>
      </c>
      <c r="D51" s="23" t="s">
        <v>5</v>
      </c>
      <c r="E51" s="111" t="n">
        <f aca="false">+E48/F48</f>
        <v>0.537402998087629</v>
      </c>
      <c r="G51" s="1"/>
    </row>
    <row r="52" customFormat="false" ht="15" hidden="false" customHeight="false" outlineLevel="0" collapsed="false">
      <c r="D52" s="23" t="s">
        <v>18</v>
      </c>
      <c r="E52" s="111" t="n">
        <f aca="false">+(E33+E36+E37+E35+E34)/E48</f>
        <v>0.415529761955676</v>
      </c>
      <c r="G52" s="1"/>
      <c r="J52" s="1"/>
    </row>
    <row r="53" customFormat="false" ht="15" hidden="false" customHeight="false" outlineLevel="0" collapsed="false">
      <c r="D53" s="23" t="s">
        <v>21</v>
      </c>
      <c r="E53" s="111" t="n">
        <f aca="false">100%-E52</f>
        <v>0.584470238044324</v>
      </c>
      <c r="H53" s="120"/>
      <c r="J53" s="1"/>
      <c r="T53" s="112"/>
    </row>
    <row r="54" customFormat="false" ht="15.75" hidden="false" customHeight="false" outlineLevel="0" collapsed="false">
      <c r="D54" s="32" t="s">
        <v>3</v>
      </c>
      <c r="E54" s="113" t="n">
        <f aca="false">+A49</f>
        <v>0.160507565584077</v>
      </c>
    </row>
    <row r="56" customFormat="false" ht="15.75" hidden="false" customHeight="false" outlineLevel="0" collapsed="false"/>
    <row r="57" customFormat="false" ht="32.25" hidden="false" customHeight="false" outlineLevel="0" collapsed="false">
      <c r="A57" s="1"/>
      <c r="B57" s="2"/>
      <c r="C57" s="96" t="s">
        <v>78</v>
      </c>
      <c r="D57" s="96"/>
      <c r="E57" s="96"/>
      <c r="F57" s="96"/>
      <c r="G57" s="96"/>
      <c r="H57" s="96"/>
      <c r="I57" s="2"/>
      <c r="J57" s="0" t="s">
        <v>79</v>
      </c>
    </row>
    <row r="58" customFormat="false" ht="15.75" hidden="false" customHeight="false" outlineLevel="0" collapsed="false">
      <c r="A58" s="1"/>
      <c r="B58" s="2"/>
      <c r="C58" s="1"/>
      <c r="D58" s="2"/>
      <c r="E58" s="1"/>
      <c r="F58" s="1"/>
      <c r="G58" s="3"/>
      <c r="H58" s="1"/>
      <c r="I58" s="2"/>
    </row>
    <row r="59" customFormat="false" ht="15.75" hidden="false" customHeight="false" outlineLevel="0" collapsed="false">
      <c r="A59" s="1"/>
      <c r="B59" s="2"/>
      <c r="C59" s="5"/>
      <c r="D59" s="6"/>
      <c r="E59" s="10" t="s">
        <v>1</v>
      </c>
      <c r="F59" s="54" t="s">
        <v>1</v>
      </c>
      <c r="G59" s="9"/>
      <c r="H59" s="5"/>
      <c r="I59" s="2"/>
    </row>
    <row r="60" customFormat="false" ht="15.75" hidden="false" customHeight="false" outlineLevel="0" collapsed="false">
      <c r="A60" s="10" t="s">
        <v>2</v>
      </c>
      <c r="B60" s="11" t="s">
        <v>3</v>
      </c>
      <c r="C60" s="12" t="s">
        <v>4</v>
      </c>
      <c r="D60" s="11" t="s">
        <v>5</v>
      </c>
      <c r="E60" s="12" t="s">
        <v>6</v>
      </c>
      <c r="F60" s="12" t="s">
        <v>7</v>
      </c>
      <c r="G60" s="13" t="s">
        <v>8</v>
      </c>
      <c r="H60" s="12" t="s">
        <v>9</v>
      </c>
      <c r="I60" s="14" t="s">
        <v>10</v>
      </c>
    </row>
    <row r="61" customFormat="false" ht="15" hidden="false" customHeight="false" outlineLevel="0" collapsed="false">
      <c r="A61" s="70" t="n">
        <f aca="false">B61*E61</f>
        <v>0.495</v>
      </c>
      <c r="B61" s="55" t="n">
        <v>0.2</v>
      </c>
      <c r="C61" s="17" t="s">
        <v>11</v>
      </c>
      <c r="D61" s="55" t="n">
        <v>0.9</v>
      </c>
      <c r="E61" s="56" t="n">
        <v>2.475</v>
      </c>
      <c r="F61" s="57" t="n">
        <f aca="false">+(E61/D61)*1</f>
        <v>2.75</v>
      </c>
      <c r="G61" s="20" t="n">
        <v>4.3</v>
      </c>
      <c r="H61" s="21" t="n">
        <f aca="false">+G61*F61</f>
        <v>11.825</v>
      </c>
      <c r="I61" s="97" t="n">
        <f aca="false">+E61/$E$76</f>
        <v>0.114374176852515</v>
      </c>
      <c r="J61" s="17"/>
      <c r="K61" s="115" t="s">
        <v>27</v>
      </c>
    </row>
    <row r="62" customFormat="false" ht="15" hidden="false" customHeight="false" outlineLevel="0" collapsed="false">
      <c r="A62" s="67" t="n">
        <f aca="false">B62*E62</f>
        <v>0.091256</v>
      </c>
      <c r="B62" s="2" t="n">
        <v>0.22</v>
      </c>
      <c r="C62" s="24" t="s">
        <v>80</v>
      </c>
      <c r="D62" s="2" t="n">
        <v>0.28</v>
      </c>
      <c r="E62" s="117" t="n">
        <v>0.4148</v>
      </c>
      <c r="F62" s="26" t="n">
        <f aca="false">+(E62/D62)*1</f>
        <v>1.48142857142857</v>
      </c>
      <c r="G62" s="31" t="n">
        <v>1.1</v>
      </c>
      <c r="H62" s="28" t="n">
        <f aca="false">+G62*F62</f>
        <v>1.62957142857143</v>
      </c>
      <c r="I62" s="98" t="n">
        <f aca="false">+E62/$E$76</f>
        <v>0.0191686499225953</v>
      </c>
      <c r="J62" s="24"/>
      <c r="K62" s="115"/>
    </row>
    <row r="63" customFormat="false" ht="15" hidden="false" customHeight="false" outlineLevel="0" collapsed="false">
      <c r="A63" s="67" t="n">
        <f aca="false">B63*E63</f>
        <v>0.0902</v>
      </c>
      <c r="B63" s="2" t="n">
        <v>0.22</v>
      </c>
      <c r="C63" s="24" t="s">
        <v>74</v>
      </c>
      <c r="D63" s="2" t="n">
        <v>0.46</v>
      </c>
      <c r="E63" s="68" t="n">
        <v>0.41</v>
      </c>
      <c r="F63" s="26" t="n">
        <f aca="false">+(E63/D63)*1</f>
        <v>0.891304347826087</v>
      </c>
      <c r="G63" s="31" t="n">
        <v>2</v>
      </c>
      <c r="H63" s="28" t="n">
        <f aca="false">+G63*F63</f>
        <v>1.78260869565217</v>
      </c>
      <c r="I63" s="98" t="n">
        <f aca="false">+E63/$E$76</f>
        <v>0.0189468333371843</v>
      </c>
      <c r="J63" s="116"/>
      <c r="K63" s="115"/>
    </row>
    <row r="64" customFormat="false" ht="15" hidden="false" customHeight="false" outlineLevel="0" collapsed="false">
      <c r="A64" s="67" t="n">
        <f aca="false">B64*E64</f>
        <v>0.0608</v>
      </c>
      <c r="B64" s="2" t="n">
        <v>0.16</v>
      </c>
      <c r="C64" s="24" t="s">
        <v>29</v>
      </c>
      <c r="D64" s="2" t="n">
        <v>0.38</v>
      </c>
      <c r="E64" s="68" t="n">
        <v>0.38</v>
      </c>
      <c r="F64" s="26" t="n">
        <f aca="false">+(E64/D64)*1</f>
        <v>1</v>
      </c>
      <c r="G64" s="31" t="n">
        <v>1.45</v>
      </c>
      <c r="H64" s="28" t="n">
        <f aca="false">+G64*F64</f>
        <v>1.45</v>
      </c>
      <c r="I64" s="98" t="n">
        <f aca="false">+E64/$E$76</f>
        <v>0.017560479678366</v>
      </c>
      <c r="J64" s="116"/>
      <c r="K64" s="115"/>
    </row>
    <row r="65" customFormat="false" ht="15" hidden="false" customHeight="false" outlineLevel="0" collapsed="false">
      <c r="A65" s="67" t="n">
        <f aca="false">B65*E65</f>
        <v>0.35694</v>
      </c>
      <c r="B65" s="2" t="n">
        <v>0.09</v>
      </c>
      <c r="C65" s="24" t="s">
        <v>52</v>
      </c>
      <c r="D65" s="2" t="n">
        <v>0.32</v>
      </c>
      <c r="E65" s="117" t="n">
        <v>3.966</v>
      </c>
      <c r="F65" s="26" t="n">
        <f aca="false">+(E65/D65)*1</f>
        <v>12.39375</v>
      </c>
      <c r="G65" s="31" t="n">
        <v>1.3</v>
      </c>
      <c r="H65" s="28" t="n">
        <f aca="false">+G65*F65</f>
        <v>16.111875</v>
      </c>
      <c r="I65" s="98" t="n">
        <f aca="false">+E65/$E$76</f>
        <v>0.183275953695788</v>
      </c>
      <c r="J65" s="24"/>
      <c r="K65" s="115"/>
    </row>
    <row r="66" customFormat="false" ht="15" hidden="false" customHeight="false" outlineLevel="0" collapsed="false">
      <c r="A66" s="67" t="n">
        <f aca="false">B66*E66</f>
        <v>0.07192</v>
      </c>
      <c r="B66" s="2" t="n">
        <v>0.08</v>
      </c>
      <c r="C66" s="24" t="s">
        <v>64</v>
      </c>
      <c r="D66" s="2" t="n">
        <v>0.29</v>
      </c>
      <c r="E66" s="117" t="n">
        <v>0.899</v>
      </c>
      <c r="F66" s="26" t="n">
        <f aca="false">+(E66/D66)*1</f>
        <v>3.1</v>
      </c>
      <c r="G66" s="31" t="n">
        <v>1.1</v>
      </c>
      <c r="H66" s="28" t="n">
        <f aca="false">+G66*F66</f>
        <v>3.41</v>
      </c>
      <c r="I66" s="98" t="n">
        <f aca="false">+E66/$E$76</f>
        <v>0.0415443979759237</v>
      </c>
      <c r="J66" s="24"/>
      <c r="K66" s="115"/>
    </row>
    <row r="67" customFormat="false" ht="15" hidden="false" customHeight="false" outlineLevel="0" collapsed="false">
      <c r="A67" s="67" t="n">
        <f aca="false">B67*E67</f>
        <v>0.175</v>
      </c>
      <c r="B67" s="2" t="n">
        <v>0.7</v>
      </c>
      <c r="C67" s="24" t="s">
        <v>60</v>
      </c>
      <c r="D67" s="2" t="n">
        <v>0.5</v>
      </c>
      <c r="E67" s="68" t="n">
        <f aca="false">(F67/1)*D67</f>
        <v>0.25</v>
      </c>
      <c r="F67" s="26" t="n">
        <v>0.5</v>
      </c>
      <c r="G67" s="31" t="n">
        <v>9.5</v>
      </c>
      <c r="H67" s="28" t="n">
        <f aca="false">+G67*F67</f>
        <v>4.75</v>
      </c>
      <c r="I67" s="98" t="n">
        <f aca="false">+E67/$E$76</f>
        <v>0.0115529471568197</v>
      </c>
      <c r="J67" s="24"/>
      <c r="K67" s="115"/>
    </row>
    <row r="68" customFormat="false" ht="15" hidden="false" customHeight="false" outlineLevel="0" collapsed="false">
      <c r="A68" s="67" t="n">
        <f aca="false">B68*E68</f>
        <v>0.31906</v>
      </c>
      <c r="B68" s="2" t="n">
        <v>0.07</v>
      </c>
      <c r="C68" s="24" t="s">
        <v>12</v>
      </c>
      <c r="D68" s="2" t="n">
        <v>0.86</v>
      </c>
      <c r="E68" s="68" t="n">
        <f aca="false">(F68/1)*D68</f>
        <v>4.558</v>
      </c>
      <c r="F68" s="26" t="n">
        <v>5.3</v>
      </c>
      <c r="G68" s="27" t="n">
        <v>6.7</v>
      </c>
      <c r="H68" s="28" t="n">
        <f aca="false">+G68*F68</f>
        <v>35.51</v>
      </c>
      <c r="I68" s="98" t="n">
        <f aca="false">+E68/$E$76</f>
        <v>0.210633332563137</v>
      </c>
      <c r="J68" s="24"/>
      <c r="K68" s="115"/>
    </row>
    <row r="69" customFormat="false" ht="15.75" hidden="false" customHeight="false" outlineLevel="0" collapsed="false">
      <c r="A69" s="67" t="n">
        <f aca="false">B69*E69</f>
        <v>0.19264</v>
      </c>
      <c r="B69" s="2" t="n">
        <v>0.07</v>
      </c>
      <c r="C69" s="24" t="s">
        <v>69</v>
      </c>
      <c r="D69" s="2" t="n">
        <v>0.86</v>
      </c>
      <c r="E69" s="68" t="n">
        <f aca="false">(F69/1)*D69</f>
        <v>2.752</v>
      </c>
      <c r="F69" s="26" t="n">
        <v>3.2</v>
      </c>
      <c r="G69" s="27" t="n">
        <v>6.2</v>
      </c>
      <c r="H69" s="28" t="n">
        <f aca="false">+G69*F69</f>
        <v>19.84</v>
      </c>
      <c r="I69" s="98" t="n">
        <f aca="false">+E69/$E$76</f>
        <v>0.127174842302271</v>
      </c>
      <c r="J69" s="24"/>
      <c r="K69" s="115"/>
    </row>
    <row r="70" customFormat="false" ht="15" hidden="false" customHeight="false" outlineLevel="0" collapsed="false">
      <c r="A70" s="70" t="n">
        <f aca="false">B70*E70</f>
        <v>0.2024</v>
      </c>
      <c r="B70" s="55" t="n">
        <v>0.22</v>
      </c>
      <c r="C70" s="17" t="s">
        <v>65</v>
      </c>
      <c r="D70" s="55" t="n">
        <v>0.92</v>
      </c>
      <c r="E70" s="71" t="n">
        <f aca="false">(F70/1)*D70</f>
        <v>0.92</v>
      </c>
      <c r="F70" s="57" t="n">
        <v>1</v>
      </c>
      <c r="G70" s="20" t="n">
        <v>8.65</v>
      </c>
      <c r="H70" s="21" t="n">
        <f aca="false">+G70*F70</f>
        <v>8.65</v>
      </c>
      <c r="I70" s="97" t="n">
        <f aca="false">+E70/$E$76</f>
        <v>0.0425148455370965</v>
      </c>
      <c r="J70" s="121" t="s">
        <v>55</v>
      </c>
      <c r="K70" s="115"/>
    </row>
    <row r="71" customFormat="false" ht="15" hidden="false" customHeight="false" outlineLevel="0" collapsed="false">
      <c r="A71" s="67" t="n">
        <f aca="false">B71*E71</f>
        <v>1.1662</v>
      </c>
      <c r="B71" s="2" t="n">
        <v>0.34</v>
      </c>
      <c r="C71" s="24" t="str">
        <f aca="false">+C42</f>
        <v>NUCLEO 3516-001</v>
      </c>
      <c r="D71" s="2" t="n">
        <v>0.98</v>
      </c>
      <c r="E71" s="68" t="n">
        <f aca="false">(F71/1)*D71</f>
        <v>3.43</v>
      </c>
      <c r="F71" s="26" t="n">
        <v>3.5</v>
      </c>
      <c r="G71" s="27" t="n">
        <v>9.2</v>
      </c>
      <c r="H71" s="28" t="n">
        <f aca="false">+G71*F71</f>
        <v>32.2</v>
      </c>
      <c r="I71" s="98" t="n">
        <f aca="false">+E71/$E$76</f>
        <v>0.158506434991566</v>
      </c>
      <c r="J71" s="121"/>
      <c r="K71" s="115"/>
    </row>
    <row r="72" customFormat="false" ht="15" hidden="false" customHeight="false" outlineLevel="0" collapsed="false">
      <c r="A72" s="67" t="n">
        <f aca="false">B72*E72</f>
        <v>0</v>
      </c>
      <c r="B72" s="2" t="n">
        <f aca="false">+N13</f>
        <v>0</v>
      </c>
      <c r="C72" s="24" t="str">
        <f aca="false">+C44</f>
        <v>BICARBONATO DE SODIO</v>
      </c>
      <c r="D72" s="2" t="n">
        <v>0.96</v>
      </c>
      <c r="E72" s="68" t="n">
        <f aca="false">(F72/1)*D72</f>
        <v>0.12</v>
      </c>
      <c r="F72" s="101" t="n">
        <v>0.125</v>
      </c>
      <c r="G72" s="27" t="n">
        <v>8.52</v>
      </c>
      <c r="H72" s="28" t="n">
        <f aca="false">+G72*F72</f>
        <v>1.065</v>
      </c>
      <c r="I72" s="98" t="n">
        <f aca="false">+E72/$E$76</f>
        <v>0.00554541463527346</v>
      </c>
      <c r="J72" s="121"/>
      <c r="K72" s="115"/>
    </row>
    <row r="73" customFormat="false" ht="15" hidden="false" customHeight="false" outlineLevel="0" collapsed="false">
      <c r="A73" s="67" t="n">
        <f aca="false">B73*E73</f>
        <v>0</v>
      </c>
      <c r="B73" s="2" t="n">
        <v>0</v>
      </c>
      <c r="C73" s="24" t="s">
        <v>33</v>
      </c>
      <c r="D73" s="2" t="n">
        <v>0.99</v>
      </c>
      <c r="E73" s="68" t="n">
        <f aca="false">(F73/1)*D73</f>
        <v>0.0297</v>
      </c>
      <c r="F73" s="101" t="n">
        <v>0.03</v>
      </c>
      <c r="G73" s="27" t="n">
        <v>20.47</v>
      </c>
      <c r="H73" s="28" t="n">
        <f aca="false">+G73*F73</f>
        <v>0.6141</v>
      </c>
      <c r="I73" s="98" t="n">
        <f aca="false">+E73/$E$76</f>
        <v>0.00137249012223018</v>
      </c>
      <c r="J73" s="121"/>
      <c r="K73" s="115"/>
    </row>
    <row r="74" customFormat="false" ht="15.75" hidden="false" customHeight="false" outlineLevel="0" collapsed="false">
      <c r="A74" s="73" t="n">
        <f aca="false">B74*E74</f>
        <v>0.015</v>
      </c>
      <c r="B74" s="33" t="n">
        <v>0.05</v>
      </c>
      <c r="C74" s="34" t="s">
        <v>76</v>
      </c>
      <c r="D74" s="33" t="n">
        <v>0.6</v>
      </c>
      <c r="E74" s="74" t="n">
        <f aca="false">(F74/1)*D74</f>
        <v>0.3</v>
      </c>
      <c r="F74" s="36" t="n">
        <v>0.5</v>
      </c>
      <c r="G74" s="119" t="n">
        <v>4.85</v>
      </c>
      <c r="H74" s="38" t="n">
        <f aca="false">+G74*F74</f>
        <v>2.425</v>
      </c>
      <c r="I74" s="93" t="n">
        <f aca="false">+E74/$E$76</f>
        <v>0.0138635365881836</v>
      </c>
      <c r="J74" s="121"/>
      <c r="K74" s="115"/>
    </row>
    <row r="75" customFormat="false" ht="15.75" hidden="false" customHeight="false" outlineLevel="0" collapsed="false">
      <c r="A75" s="73" t="n">
        <f aca="false">B75*E75</f>
        <v>0.1911</v>
      </c>
      <c r="B75" s="33" t="n">
        <v>0.26</v>
      </c>
      <c r="C75" s="34" t="s">
        <v>77</v>
      </c>
      <c r="D75" s="33" t="n">
        <v>0.21</v>
      </c>
      <c r="E75" s="74" t="n">
        <f aca="false">(F75/1)*D75</f>
        <v>0.735</v>
      </c>
      <c r="F75" s="36" t="n">
        <v>3.5</v>
      </c>
      <c r="G75" s="37" t="n">
        <v>0.95</v>
      </c>
      <c r="H75" s="38" t="n">
        <f aca="false">+G75*F75</f>
        <v>3.325</v>
      </c>
      <c r="I75" s="93" t="n">
        <f aca="false">+E75/$E$76</f>
        <v>0.0339656646410499</v>
      </c>
      <c r="J75" s="24"/>
      <c r="K75" s="115"/>
    </row>
    <row r="76" customFormat="false" ht="15.75" hidden="false" customHeight="false" outlineLevel="0" collapsed="false">
      <c r="A76" s="40" t="n">
        <f aca="false">SUM(A61:A75)</f>
        <v>3.427516</v>
      </c>
      <c r="E76" s="92" t="n">
        <f aca="false">SUM(E61:E75)</f>
        <v>21.6395</v>
      </c>
      <c r="F76" s="60" t="n">
        <f aca="false">SUM(F61:F75)</f>
        <v>39.2714829192547</v>
      </c>
      <c r="G76" s="61" t="n">
        <f aca="false">+H76/F76</f>
        <v>3.68175949508982</v>
      </c>
      <c r="H76" s="61" t="n">
        <f aca="false">SUM(H61:H75)</f>
        <v>144.588155124224</v>
      </c>
      <c r="I76" s="62" t="n">
        <f aca="false">SUM(I61:I75)</f>
        <v>1</v>
      </c>
      <c r="J76" s="24"/>
      <c r="K76" s="24"/>
    </row>
    <row r="77" customFormat="false" ht="15.75" hidden="false" customHeight="false" outlineLevel="0" collapsed="false">
      <c r="A77" s="45" t="n">
        <f aca="false">A76/E76</f>
        <v>0.158391644908616</v>
      </c>
      <c r="D77" s="46" t="s">
        <v>16</v>
      </c>
      <c r="E77" s="103" t="n">
        <f aca="false">+H76/E76</f>
        <v>6.68167726260882</v>
      </c>
      <c r="J77" s="24"/>
      <c r="K77" s="24"/>
    </row>
    <row r="78" customFormat="false" ht="15" hidden="false" customHeight="false" outlineLevel="0" collapsed="false">
      <c r="A78" s="107" t="n">
        <f aca="false">+A76-0.48</f>
        <v>2.947516</v>
      </c>
      <c r="B78" s="108" t="s">
        <v>70</v>
      </c>
      <c r="D78" s="23" t="s">
        <v>17</v>
      </c>
      <c r="E78" s="90" t="n">
        <f aca="false">+H76/F76</f>
        <v>3.68175949508982</v>
      </c>
      <c r="G78" s="28"/>
    </row>
    <row r="79" customFormat="false" ht="15.75" hidden="false" customHeight="false" outlineLevel="0" collapsed="false">
      <c r="A79" s="109" t="n">
        <f aca="false">+A78/0.084</f>
        <v>35.0894761904762</v>
      </c>
      <c r="B79" s="110" t="s">
        <v>71</v>
      </c>
      <c r="D79" s="23" t="s">
        <v>5</v>
      </c>
      <c r="E79" s="111" t="n">
        <f aca="false">+E76/F76</f>
        <v>0.551023246168029</v>
      </c>
      <c r="G79" s="1"/>
    </row>
    <row r="80" customFormat="false" ht="15" hidden="false" customHeight="false" outlineLevel="0" collapsed="false">
      <c r="D80" s="23" t="s">
        <v>18</v>
      </c>
      <c r="E80" s="111" t="n">
        <f aca="false">+(E61+E65+E66+E63)/E76</f>
        <v>0.358141361861411</v>
      </c>
      <c r="G80" s="1"/>
      <c r="H80" s="112"/>
    </row>
    <row r="81" customFormat="false" ht="15" hidden="false" customHeight="false" outlineLevel="0" collapsed="false">
      <c r="D81" s="23" t="s">
        <v>21</v>
      </c>
      <c r="E81" s="111" t="n">
        <f aca="false">100%-E80</f>
        <v>0.641858638138589</v>
      </c>
      <c r="H81" s="112"/>
    </row>
    <row r="82" customFormat="false" ht="15.75" hidden="false" customHeight="false" outlineLevel="0" collapsed="false">
      <c r="D82" s="32" t="s">
        <v>3</v>
      </c>
      <c r="E82" s="113" t="n">
        <f aca="false">+A77</f>
        <v>0.158391644908616</v>
      </c>
    </row>
    <row r="85" customFormat="false" ht="15.75" hidden="false" customHeight="false" outlineLevel="0" collapsed="false"/>
    <row r="86" customFormat="false" ht="29.15" hidden="false" customHeight="false" outlineLevel="0" collapsed="false">
      <c r="A86" s="1"/>
      <c r="B86" s="2"/>
      <c r="C86" s="4" t="s">
        <v>81</v>
      </c>
      <c r="D86" s="4"/>
      <c r="E86" s="4"/>
      <c r="F86" s="4"/>
      <c r="G86" s="4"/>
      <c r="H86" s="4"/>
      <c r="I86" s="2"/>
      <c r="J86" s="49" t="s">
        <v>82</v>
      </c>
    </row>
    <row r="87" customFormat="false" ht="15.75" hidden="false" customHeight="false" outlineLevel="0" collapsed="false">
      <c r="A87" s="1"/>
      <c r="B87" s="2"/>
      <c r="C87" s="1"/>
      <c r="D87" s="2"/>
      <c r="E87" s="1"/>
      <c r="F87" s="1"/>
      <c r="G87" s="3"/>
      <c r="H87" s="1"/>
      <c r="I87" s="2"/>
    </row>
    <row r="88" customFormat="false" ht="15" hidden="false" customHeight="true" outlineLevel="0" collapsed="false">
      <c r="A88" s="1"/>
      <c r="B88" s="2"/>
      <c r="C88" s="5"/>
      <c r="D88" s="6"/>
      <c r="E88" s="10" t="s">
        <v>1</v>
      </c>
      <c r="F88" s="54" t="s">
        <v>1</v>
      </c>
      <c r="G88" s="9"/>
      <c r="H88" s="5"/>
      <c r="I88" s="2"/>
      <c r="K88" s="24"/>
    </row>
    <row r="89" customFormat="false" ht="15" hidden="false" customHeight="true" outlineLevel="0" collapsed="false">
      <c r="A89" s="10" t="s">
        <v>2</v>
      </c>
      <c r="B89" s="11" t="s">
        <v>3</v>
      </c>
      <c r="C89" s="12" t="s">
        <v>4</v>
      </c>
      <c r="D89" s="11" t="s">
        <v>5</v>
      </c>
      <c r="E89" s="12" t="s">
        <v>6</v>
      </c>
      <c r="F89" s="12" t="s">
        <v>7</v>
      </c>
      <c r="G89" s="13" t="s">
        <v>8</v>
      </c>
      <c r="H89" s="12" t="s">
        <v>9</v>
      </c>
      <c r="I89" s="14" t="s">
        <v>10</v>
      </c>
      <c r="J89" s="24"/>
      <c r="K89" s="24"/>
    </row>
    <row r="90" customFormat="false" ht="15" hidden="false" customHeight="true" outlineLevel="0" collapsed="false">
      <c r="A90" s="67" t="n">
        <f aca="false">B90*E90</f>
        <v>0.96</v>
      </c>
      <c r="B90" s="55" t="n">
        <v>0.2</v>
      </c>
      <c r="C90" s="17" t="s">
        <v>74</v>
      </c>
      <c r="D90" s="55" t="n">
        <v>0.46</v>
      </c>
      <c r="E90" s="71" t="n">
        <v>4.8</v>
      </c>
      <c r="F90" s="57" t="n">
        <f aca="false">+(E90/D90)*1</f>
        <v>10.4347826086957</v>
      </c>
      <c r="G90" s="20" t="n">
        <v>2</v>
      </c>
      <c r="H90" s="21" t="n">
        <f aca="false">+G90*F90</f>
        <v>20.8695652173913</v>
      </c>
      <c r="I90" s="97" t="n">
        <f aca="false">+E90/$E$101</f>
        <v>0.225504566467471</v>
      </c>
      <c r="J90" s="122"/>
      <c r="K90" s="123" t="s">
        <v>27</v>
      </c>
    </row>
    <row r="91" customFormat="false" ht="15" hidden="false" customHeight="false" outlineLevel="0" collapsed="false">
      <c r="A91" s="67" t="n">
        <f aca="false">B91*E91</f>
        <v>0.1248</v>
      </c>
      <c r="B91" s="2" t="n">
        <v>0.13</v>
      </c>
      <c r="C91" s="24" t="s">
        <v>29</v>
      </c>
      <c r="D91" s="2" t="n">
        <v>0.48</v>
      </c>
      <c r="E91" s="68" t="n">
        <v>0.96</v>
      </c>
      <c r="F91" s="26" t="n">
        <f aca="false">+(E91/D91)*1</f>
        <v>2</v>
      </c>
      <c r="G91" s="31" t="n">
        <v>1.45</v>
      </c>
      <c r="H91" s="28" t="n">
        <f aca="false">+G91*F91</f>
        <v>2.9</v>
      </c>
      <c r="I91" s="98" t="n">
        <f aca="false">+E91/$E$101</f>
        <v>0.0451009132934942</v>
      </c>
      <c r="J91" s="124"/>
      <c r="K91" s="123"/>
    </row>
    <row r="92" customFormat="false" ht="15" hidden="false" customHeight="false" outlineLevel="0" collapsed="false">
      <c r="A92" s="67" t="n">
        <f aca="false">B92*E92</f>
        <v>0.216</v>
      </c>
      <c r="B92" s="2" t="n">
        <v>0.09</v>
      </c>
      <c r="C92" s="24" t="s">
        <v>52</v>
      </c>
      <c r="D92" s="2" t="n">
        <v>0.32</v>
      </c>
      <c r="E92" s="25" t="n">
        <v>2.4</v>
      </c>
      <c r="F92" s="26" t="n">
        <f aca="false">+(E92/D92)*1</f>
        <v>7.5</v>
      </c>
      <c r="G92" s="31" t="n">
        <v>1.3</v>
      </c>
      <c r="H92" s="28" t="n">
        <f aca="false">+G92*F92</f>
        <v>9.75</v>
      </c>
      <c r="I92" s="98" t="n">
        <f aca="false">+E92/$E$101</f>
        <v>0.112752283233735</v>
      </c>
      <c r="J92" s="124"/>
      <c r="K92" s="123"/>
    </row>
    <row r="93" customFormat="false" ht="15" hidden="false" customHeight="false" outlineLevel="0" collapsed="false">
      <c r="A93" s="67" t="n">
        <f aca="false">B93*E93</f>
        <v>0.2436</v>
      </c>
      <c r="B93" s="2" t="n">
        <v>0.08</v>
      </c>
      <c r="C93" s="24" t="s">
        <v>64</v>
      </c>
      <c r="D93" s="2" t="n">
        <v>0.29</v>
      </c>
      <c r="E93" s="25" t="n">
        <v>3.045</v>
      </c>
      <c r="F93" s="26" t="n">
        <f aca="false">+(E93/D93)*1</f>
        <v>10.5</v>
      </c>
      <c r="G93" s="31" t="n">
        <v>1.1</v>
      </c>
      <c r="H93" s="28" t="n">
        <f aca="false">+G93*F93</f>
        <v>11.55</v>
      </c>
      <c r="I93" s="98" t="n">
        <f aca="false">+E93/$E$101</f>
        <v>0.143054459352802</v>
      </c>
      <c r="J93" s="124"/>
      <c r="K93" s="123"/>
    </row>
    <row r="94" customFormat="false" ht="15" hidden="false" customHeight="false" outlineLevel="0" collapsed="false">
      <c r="A94" s="67" t="n">
        <f aca="false">B94*E94</f>
        <v>0.34314</v>
      </c>
      <c r="B94" s="2" t="n">
        <v>0.07</v>
      </c>
      <c r="C94" s="24" t="s">
        <v>53</v>
      </c>
      <c r="D94" s="2" t="n">
        <v>0.86</v>
      </c>
      <c r="E94" s="68" t="n">
        <f aca="false">(F94/1)*D94</f>
        <v>4.902</v>
      </c>
      <c r="F94" s="26" t="n">
        <v>5.7</v>
      </c>
      <c r="G94" s="82" t="n">
        <v>6.2</v>
      </c>
      <c r="H94" s="28" t="n">
        <f aca="false">+G94*F94</f>
        <v>35.34</v>
      </c>
      <c r="I94" s="98" t="n">
        <f aca="false">+E94/$E$101</f>
        <v>0.230296538504905</v>
      </c>
      <c r="J94" s="124"/>
      <c r="K94" s="123"/>
    </row>
    <row r="95" customFormat="false" ht="15.75" hidden="false" customHeight="false" outlineLevel="0" collapsed="false">
      <c r="A95" s="67" t="n">
        <f aca="false">B95*E95</f>
        <v>0.1274</v>
      </c>
      <c r="B95" s="2" t="n">
        <v>0.07</v>
      </c>
      <c r="C95" s="24" t="s">
        <v>30</v>
      </c>
      <c r="D95" s="2" t="n">
        <v>0.91</v>
      </c>
      <c r="E95" s="68" t="n">
        <f aca="false">(F95/1)*D95</f>
        <v>1.82</v>
      </c>
      <c r="F95" s="26" t="n">
        <v>2</v>
      </c>
      <c r="G95" s="31" t="n">
        <v>2.23</v>
      </c>
      <c r="H95" s="28" t="n">
        <f aca="false">+G95*F95</f>
        <v>4.46</v>
      </c>
      <c r="I95" s="98" t="n">
        <f aca="false">+E95/$E$101</f>
        <v>0.0855038147855828</v>
      </c>
      <c r="J95" s="124"/>
      <c r="K95" s="123"/>
      <c r="N95" s="112"/>
    </row>
    <row r="96" customFormat="false" ht="15.75" hidden="false" customHeight="false" outlineLevel="0" collapsed="false">
      <c r="A96" s="70" t="n">
        <f aca="false">B96*E96</f>
        <v>0.063</v>
      </c>
      <c r="B96" s="55" t="n">
        <v>0.1</v>
      </c>
      <c r="C96" s="17" t="s">
        <v>28</v>
      </c>
      <c r="D96" s="55" t="n">
        <v>0.9</v>
      </c>
      <c r="E96" s="71" t="n">
        <v>0.63</v>
      </c>
      <c r="F96" s="57" t="n">
        <f aca="false">+(E96/D96)*1</f>
        <v>0.7</v>
      </c>
      <c r="G96" s="20" t="n">
        <v>3.15</v>
      </c>
      <c r="H96" s="21" t="n">
        <f aca="false">+G96*F96</f>
        <v>2.205</v>
      </c>
      <c r="I96" s="97" t="n">
        <f aca="false">+E96/$E$101</f>
        <v>0.0295974743488556</v>
      </c>
      <c r="J96" s="124"/>
      <c r="K96" s="123"/>
      <c r="N96" s="112"/>
    </row>
    <row r="97" customFormat="false" ht="15" hidden="false" customHeight="false" outlineLevel="0" collapsed="false">
      <c r="A97" s="67" t="n">
        <f aca="false">B97*E97</f>
        <v>0.786352</v>
      </c>
      <c r="B97" s="2" t="n">
        <v>0.34</v>
      </c>
      <c r="C97" s="24" t="str">
        <f aca="false">+C42</f>
        <v>NUCLEO 3516-001</v>
      </c>
      <c r="D97" s="2" t="n">
        <v>0.98</v>
      </c>
      <c r="E97" s="68" t="n">
        <f aca="false">(F97/1)*D97</f>
        <v>2.3128</v>
      </c>
      <c r="F97" s="26" t="n">
        <v>2.36</v>
      </c>
      <c r="G97" s="82" t="n">
        <v>9.2</v>
      </c>
      <c r="H97" s="28" t="n">
        <f aca="false">+G97*F97</f>
        <v>21.712</v>
      </c>
      <c r="I97" s="98" t="n">
        <f aca="false">+E97/$E$101</f>
        <v>0.10865561694291</v>
      </c>
      <c r="J97" s="121" t="s">
        <v>55</v>
      </c>
      <c r="K97" s="123"/>
    </row>
    <row r="98" customFormat="false" ht="15" hidden="false" customHeight="false" outlineLevel="0" collapsed="false">
      <c r="A98" s="67" t="n">
        <f aca="false">B98*E98</f>
        <v>0</v>
      </c>
      <c r="B98" s="2" t="n">
        <v>0</v>
      </c>
      <c r="C98" s="24" t="str">
        <f aca="false">+C44</f>
        <v>BICARBONATO DE SODIO</v>
      </c>
      <c r="D98" s="2" t="n">
        <v>0.96</v>
      </c>
      <c r="E98" s="68" t="n">
        <f aca="false">(F98/1)*D98</f>
        <v>0.096</v>
      </c>
      <c r="F98" s="26" t="n">
        <v>0.1</v>
      </c>
      <c r="G98" s="27" t="n">
        <v>8.52</v>
      </c>
      <c r="H98" s="28" t="n">
        <f aca="false">+G98*F98</f>
        <v>0.852</v>
      </c>
      <c r="I98" s="98" t="n">
        <f aca="false">+E98/$E$101</f>
        <v>0.00451009132934942</v>
      </c>
      <c r="J98" s="121"/>
      <c r="K98" s="123"/>
    </row>
    <row r="99" customFormat="false" ht="15" hidden="false" customHeight="false" outlineLevel="0" collapsed="false">
      <c r="A99" s="67" t="n">
        <f aca="false">B99*E99</f>
        <v>0</v>
      </c>
      <c r="B99" s="2" t="n">
        <v>0</v>
      </c>
      <c r="C99" s="24" t="s">
        <v>33</v>
      </c>
      <c r="D99" s="2" t="n">
        <v>0.99</v>
      </c>
      <c r="E99" s="68" t="n">
        <f aca="false">(F99/1)*D99</f>
        <v>0.0198</v>
      </c>
      <c r="F99" s="26" t="n">
        <v>0.02</v>
      </c>
      <c r="G99" s="27" t="n">
        <v>20.47</v>
      </c>
      <c r="H99" s="28" t="n">
        <f aca="false">+G99*F99</f>
        <v>0.4094</v>
      </c>
      <c r="I99" s="98" t="n">
        <f aca="false">+E99/$E$101</f>
        <v>0.000930206336678318</v>
      </c>
      <c r="J99" s="121"/>
      <c r="K99" s="123"/>
      <c r="N99" s="1"/>
    </row>
    <row r="100" customFormat="false" ht="15.75" hidden="false" customHeight="false" outlineLevel="0" collapsed="false">
      <c r="A100" s="73" t="n">
        <f aca="false">B100*E100</f>
        <v>0.015</v>
      </c>
      <c r="B100" s="33" t="n">
        <v>0.05</v>
      </c>
      <c r="C100" s="34" t="s">
        <v>76</v>
      </c>
      <c r="D100" s="33" t="n">
        <v>0.6</v>
      </c>
      <c r="E100" s="74" t="n">
        <f aca="false">(F100/1)*D100</f>
        <v>0.3</v>
      </c>
      <c r="F100" s="36" t="n">
        <v>0.5</v>
      </c>
      <c r="G100" s="119" t="n">
        <v>4.85</v>
      </c>
      <c r="H100" s="38" t="n">
        <f aca="false">+G100*F100</f>
        <v>2.425</v>
      </c>
      <c r="I100" s="93" t="n">
        <f aca="false">+E100/$E$101</f>
        <v>0.0140940354042169</v>
      </c>
      <c r="J100" s="121"/>
      <c r="K100" s="123"/>
      <c r="N100" s="1"/>
      <c r="O100" s="1"/>
    </row>
    <row r="101" customFormat="false" ht="15.75" hidden="false" customHeight="false" outlineLevel="0" collapsed="false">
      <c r="A101" s="40" t="n">
        <f aca="false">SUM(A90:A100)</f>
        <v>2.879292</v>
      </c>
      <c r="E101" s="92" t="n">
        <f aca="false">SUM(E90:E100)</f>
        <v>21.2856</v>
      </c>
      <c r="F101" s="60" t="n">
        <f aca="false">SUM(F90:F100)</f>
        <v>41.8147826086957</v>
      </c>
      <c r="G101" s="61" t="n">
        <f aca="false">+H101/F101</f>
        <v>2.68978954811072</v>
      </c>
      <c r="H101" s="61" t="n">
        <f aca="false">SUM(H90:H100)</f>
        <v>112.472965217391</v>
      </c>
      <c r="I101" s="62" t="n">
        <f aca="false">SUM(I90:I100)</f>
        <v>1</v>
      </c>
    </row>
    <row r="102" customFormat="false" ht="15.75" hidden="false" customHeight="false" outlineLevel="0" collapsed="false">
      <c r="A102" s="45" t="n">
        <f aca="false">A101/E101</f>
        <v>0.135269477956929</v>
      </c>
      <c r="D102" s="46" t="s">
        <v>16</v>
      </c>
      <c r="E102" s="103" t="n">
        <f aca="false">+H101/E101</f>
        <v>5.28399317930391</v>
      </c>
    </row>
    <row r="103" customFormat="false" ht="15" hidden="false" customHeight="false" outlineLevel="0" collapsed="false">
      <c r="A103" s="107" t="n">
        <f aca="false">+A101-0.48</f>
        <v>2.399292</v>
      </c>
      <c r="B103" s="108" t="s">
        <v>70</v>
      </c>
      <c r="D103" s="23" t="s">
        <v>17</v>
      </c>
      <c r="E103" s="90" t="n">
        <f aca="false">+H101/F101</f>
        <v>2.68978954811072</v>
      </c>
    </row>
    <row r="104" customFormat="false" ht="15.75" hidden="false" customHeight="false" outlineLevel="0" collapsed="false">
      <c r="A104" s="109" t="n">
        <f aca="false">+A103/0.084</f>
        <v>28.563</v>
      </c>
      <c r="B104" s="110" t="s">
        <v>71</v>
      </c>
      <c r="D104" s="23" t="s">
        <v>5</v>
      </c>
      <c r="E104" s="111" t="n">
        <f aca="false">+E101/F101</f>
        <v>0.509044856198141</v>
      </c>
    </row>
    <row r="105" customFormat="false" ht="15" hidden="false" customHeight="false" outlineLevel="0" collapsed="false">
      <c r="D105" s="23" t="s">
        <v>18</v>
      </c>
      <c r="E105" s="111" t="n">
        <f aca="false">+(E90+E92+E93)/E101</f>
        <v>0.481311309054008</v>
      </c>
    </row>
    <row r="106" customFormat="false" ht="15" hidden="false" customHeight="false" outlineLevel="0" collapsed="false">
      <c r="D106" s="23" t="s">
        <v>21</v>
      </c>
      <c r="E106" s="111" t="n">
        <f aca="false">100%-E105</f>
        <v>0.518688690945992</v>
      </c>
    </row>
    <row r="107" customFormat="false" ht="15.75" hidden="false" customHeight="false" outlineLevel="0" collapsed="false">
      <c r="D107" s="32" t="s">
        <v>3</v>
      </c>
      <c r="E107" s="113" t="n">
        <f aca="false">+A102</f>
        <v>0.135269477956929</v>
      </c>
    </row>
    <row r="117" customFormat="false" ht="17.25" hidden="false" customHeight="true" outlineLevel="0" collapsed="false"/>
    <row r="118" customFormat="false" ht="18.75" hidden="false" customHeight="true" outlineLevel="0" collapsed="false"/>
  </sheetData>
  <mergeCells count="12">
    <mergeCell ref="C1:H1"/>
    <mergeCell ref="K5:K18"/>
    <mergeCell ref="J10:J15"/>
    <mergeCell ref="C29:H29"/>
    <mergeCell ref="K33:K47"/>
    <mergeCell ref="J41:J46"/>
    <mergeCell ref="C57:H57"/>
    <mergeCell ref="K61:K75"/>
    <mergeCell ref="J70:J74"/>
    <mergeCell ref="C86:H86"/>
    <mergeCell ref="K90:K100"/>
    <mergeCell ref="J97:J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7.14"/>
    <col collapsed="false" customWidth="true" hidden="false" outlineLevel="0" max="3" min="3" style="0" width="19.85"/>
    <col collapsed="false" customWidth="true" hidden="false" outlineLevel="0" max="4" min="4" style="0" width="10.71"/>
    <col collapsed="false" customWidth="true" hidden="false" outlineLevel="0" max="5" min="5" style="0" width="8.43"/>
    <col collapsed="false" customWidth="true" hidden="false" outlineLevel="0" max="6" min="6" style="0" width="10.28"/>
    <col collapsed="false" customWidth="true" hidden="false" outlineLevel="0" max="7" min="7" style="0" width="9.28"/>
    <col collapsed="false" customWidth="true" hidden="false" outlineLevel="0" max="8" min="8" style="0" width="9.43"/>
    <col collapsed="false" customWidth="true" hidden="false" outlineLevel="0" max="9" min="9" style="0" width="10"/>
  </cols>
  <sheetData>
    <row r="1" customFormat="false" ht="32.25" hidden="false" customHeight="false" outlineLevel="0" collapsed="false">
      <c r="A1" s="1"/>
      <c r="B1" s="2"/>
      <c r="C1" s="125" t="s">
        <v>83</v>
      </c>
      <c r="D1" s="125"/>
      <c r="E1" s="125"/>
      <c r="F1" s="125"/>
      <c r="G1" s="125"/>
      <c r="H1" s="125"/>
      <c r="I1" s="2"/>
    </row>
    <row r="2" customFormat="false" ht="15.75" hidden="false" customHeight="false" outlineLevel="0" collapsed="false">
      <c r="A2" s="1"/>
      <c r="B2" s="2"/>
      <c r="C2" s="1"/>
      <c r="D2" s="2"/>
      <c r="E2" s="1"/>
      <c r="F2" s="1"/>
      <c r="G2" s="3"/>
      <c r="H2" s="1"/>
      <c r="I2" s="2"/>
    </row>
    <row r="3" customFormat="false" ht="15.75" hidden="false" customHeight="false" outlineLevel="0" collapsed="false">
      <c r="A3" s="1"/>
      <c r="B3" s="2"/>
      <c r="C3" s="5"/>
      <c r="D3" s="6"/>
      <c r="E3" s="10" t="s">
        <v>1</v>
      </c>
      <c r="F3" s="54" t="s">
        <v>1</v>
      </c>
      <c r="G3" s="9"/>
      <c r="H3" s="5"/>
      <c r="I3" s="2"/>
    </row>
    <row r="4" customFormat="false" ht="15.75" hidden="false" customHeight="false" outlineLevel="0" collapsed="false">
      <c r="A4" s="10" t="s">
        <v>2</v>
      </c>
      <c r="B4" s="11" t="s">
        <v>3</v>
      </c>
      <c r="C4" s="12" t="s">
        <v>4</v>
      </c>
      <c r="D4" s="11" t="s">
        <v>5</v>
      </c>
      <c r="E4" s="12" t="s">
        <v>6</v>
      </c>
      <c r="F4" s="12" t="s">
        <v>7</v>
      </c>
      <c r="G4" s="13" t="s">
        <v>8</v>
      </c>
      <c r="H4" s="12" t="s">
        <v>9</v>
      </c>
      <c r="I4" s="14" t="s">
        <v>10</v>
      </c>
    </row>
    <row r="5" customFormat="false" ht="15" hidden="false" customHeight="false" outlineLevel="0" collapsed="false">
      <c r="A5" s="70" t="n">
        <f aca="false">B5*E5</f>
        <v>0.01288</v>
      </c>
      <c r="B5" s="55" t="n">
        <v>0.04</v>
      </c>
      <c r="C5" s="17" t="s">
        <v>37</v>
      </c>
      <c r="D5" s="55" t="n">
        <v>0.92</v>
      </c>
      <c r="E5" s="56" t="n">
        <v>0.322</v>
      </c>
      <c r="F5" s="57" t="n">
        <f aca="false">+(E5/D5)*1</f>
        <v>0.35</v>
      </c>
      <c r="G5" s="80" t="n">
        <v>1.45</v>
      </c>
      <c r="H5" s="21" t="n">
        <f aca="false">+G5*F5</f>
        <v>0.5075</v>
      </c>
      <c r="I5" s="97" t="n">
        <f aca="false">+F5/$F$12</f>
        <v>0.0362668381748669</v>
      </c>
      <c r="J5" s="126" t="s">
        <v>27</v>
      </c>
    </row>
    <row r="6" customFormat="false" ht="15" hidden="false" customHeight="false" outlineLevel="0" collapsed="false">
      <c r="A6" s="67" t="n">
        <f aca="false">B6*E6</f>
        <v>0.126</v>
      </c>
      <c r="B6" s="2" t="n">
        <v>0.2</v>
      </c>
      <c r="C6" s="24" t="s">
        <v>11</v>
      </c>
      <c r="D6" s="2" t="n">
        <v>0.9</v>
      </c>
      <c r="E6" s="68" t="n">
        <v>0.63</v>
      </c>
      <c r="F6" s="26" t="n">
        <f aca="false">+(E6/D6)*1</f>
        <v>0.7</v>
      </c>
      <c r="G6" s="31" t="n">
        <v>4.3</v>
      </c>
      <c r="H6" s="28" t="n">
        <f aca="false">+G6*F6</f>
        <v>3.01</v>
      </c>
      <c r="I6" s="98" t="n">
        <f aca="false">+F6/$F$12</f>
        <v>0.0725336763497338</v>
      </c>
      <c r="J6" s="126"/>
    </row>
    <row r="7" customFormat="false" ht="15" hidden="false" customHeight="false" outlineLevel="0" collapsed="false">
      <c r="A7" s="67" t="n">
        <f aca="false">B7*E7</f>
        <v>0.0608</v>
      </c>
      <c r="B7" s="2" t="n">
        <v>0.08</v>
      </c>
      <c r="C7" s="24" t="s">
        <v>64</v>
      </c>
      <c r="D7" s="2" t="n">
        <v>0.29</v>
      </c>
      <c r="E7" s="68" t="n">
        <v>0.76</v>
      </c>
      <c r="F7" s="26" t="n">
        <f aca="false">+(E7/D7)*1</f>
        <v>2.62068965517241</v>
      </c>
      <c r="G7" s="31" t="n">
        <v>1.1</v>
      </c>
      <c r="H7" s="28" t="n">
        <f aca="false">+G7*F7</f>
        <v>2.88275862068966</v>
      </c>
      <c r="I7" s="98" t="n">
        <f aca="false">+F7/$F$12</f>
        <v>0.271554650373388</v>
      </c>
      <c r="J7" s="126"/>
    </row>
    <row r="8" customFormat="false" ht="15" hidden="false" customHeight="false" outlineLevel="0" collapsed="false">
      <c r="A8" s="67" t="n">
        <f aca="false">B8*E8</f>
        <v>0.15136</v>
      </c>
      <c r="B8" s="2" t="n">
        <v>0.08</v>
      </c>
      <c r="C8" s="24" t="s">
        <v>69</v>
      </c>
      <c r="D8" s="2" t="n">
        <v>0.86</v>
      </c>
      <c r="E8" s="68" t="n">
        <f aca="false">(F8/1)*D8</f>
        <v>1.892</v>
      </c>
      <c r="F8" s="26" t="n">
        <v>2.2</v>
      </c>
      <c r="G8" s="27" t="n">
        <v>6.2</v>
      </c>
      <c r="H8" s="28" t="n">
        <f aca="false">+G8*F8</f>
        <v>13.64</v>
      </c>
      <c r="I8" s="98" t="n">
        <f aca="false">+F8/$F$12</f>
        <v>0.227962982813449</v>
      </c>
      <c r="J8" s="126"/>
    </row>
    <row r="9" customFormat="false" ht="15" hidden="false" customHeight="false" outlineLevel="0" collapsed="false">
      <c r="A9" s="67" t="n">
        <f aca="false">B9*E9</f>
        <v>0.0728</v>
      </c>
      <c r="B9" s="2" t="n">
        <v>0.08</v>
      </c>
      <c r="C9" s="24" t="s">
        <v>30</v>
      </c>
      <c r="D9" s="2" t="n">
        <v>0.91</v>
      </c>
      <c r="E9" s="68" t="n">
        <f aca="false">(F9/1)*D9</f>
        <v>0.91</v>
      </c>
      <c r="F9" s="26" t="n">
        <v>1</v>
      </c>
      <c r="G9" s="31" t="n">
        <v>2.23</v>
      </c>
      <c r="H9" s="28" t="n">
        <f aca="false">+G9*F9</f>
        <v>2.23</v>
      </c>
      <c r="I9" s="98" t="n">
        <f aca="false">+F9/$F$12</f>
        <v>0.103619537642477</v>
      </c>
      <c r="J9" s="126"/>
    </row>
    <row r="10" customFormat="false" ht="15" hidden="false" customHeight="false" outlineLevel="0" collapsed="false">
      <c r="A10" s="67" t="n">
        <f aca="false">B10*E10</f>
        <v>0.326508</v>
      </c>
      <c r="B10" s="2" t="n">
        <v>0.46</v>
      </c>
      <c r="C10" s="24" t="s">
        <v>13</v>
      </c>
      <c r="D10" s="2" t="n">
        <v>0.91</v>
      </c>
      <c r="E10" s="68" t="n">
        <f aca="false">(F10/1)*D10</f>
        <v>0.7098</v>
      </c>
      <c r="F10" s="26" t="n">
        <v>0.78</v>
      </c>
      <c r="G10" s="27" t="n">
        <v>10.2</v>
      </c>
      <c r="H10" s="28" t="n">
        <f aca="false">+G10*F10</f>
        <v>7.956</v>
      </c>
      <c r="I10" s="98" t="n">
        <f aca="false">+F10/$F$12</f>
        <v>0.0808232393611319</v>
      </c>
      <c r="J10" s="126"/>
    </row>
    <row r="11" customFormat="false" ht="15.75" hidden="false" customHeight="false" outlineLevel="0" collapsed="false">
      <c r="A11" s="73" t="n">
        <f aca="false">B11*E11</f>
        <v>0.0966</v>
      </c>
      <c r="B11" s="33" t="n">
        <v>0.23</v>
      </c>
      <c r="C11" s="34" t="s">
        <v>47</v>
      </c>
      <c r="D11" s="33" t="n">
        <v>0.21</v>
      </c>
      <c r="E11" s="74" t="n">
        <f aca="false">(F11/1)*D11</f>
        <v>0.42</v>
      </c>
      <c r="F11" s="36" t="n">
        <v>2</v>
      </c>
      <c r="G11" s="37" t="n">
        <v>0.95</v>
      </c>
      <c r="H11" s="38" t="n">
        <f aca="false">+G11*F11</f>
        <v>1.9</v>
      </c>
      <c r="I11" s="93" t="n">
        <f aca="false">+F11/$F$12</f>
        <v>0.207239075284954</v>
      </c>
      <c r="J11" s="126"/>
    </row>
    <row r="12" customFormat="false" ht="15.75" hidden="false" customHeight="false" outlineLevel="0" collapsed="false">
      <c r="A12" s="40" t="n">
        <f aca="false">SUM(A5:A11)</f>
        <v>0.846948</v>
      </c>
      <c r="E12" s="92" t="n">
        <f aca="false">SUM(E5:E11)</f>
        <v>5.6438</v>
      </c>
      <c r="F12" s="60" t="n">
        <f aca="false">SUM(F5:F11)</f>
        <v>9.65068965517241</v>
      </c>
      <c r="G12" s="61" t="n">
        <f aca="false">+H12/F12</f>
        <v>3.3289080644585</v>
      </c>
      <c r="H12" s="61" t="n">
        <f aca="false">SUM(H5:H11)</f>
        <v>32.1262586206897</v>
      </c>
      <c r="I12" s="62" t="n">
        <f aca="false">SUM(I5:I11)</f>
        <v>1</v>
      </c>
    </row>
    <row r="13" customFormat="false" ht="15.75" hidden="false" customHeight="false" outlineLevel="0" collapsed="false">
      <c r="A13" s="45" t="n">
        <f aca="false">+A12/E12</f>
        <v>0.15006697615082</v>
      </c>
      <c r="D13" s="46" t="s">
        <v>16</v>
      </c>
      <c r="E13" s="90" t="n">
        <f aca="false">+H12/E12</f>
        <v>5.69230990125264</v>
      </c>
    </row>
    <row r="14" customFormat="false" ht="15" hidden="false" customHeight="false" outlineLevel="0" collapsed="false">
      <c r="D14" s="23" t="s">
        <v>17</v>
      </c>
      <c r="E14" s="90" t="n">
        <f aca="false">+H12/F12</f>
        <v>3.3289080644585</v>
      </c>
    </row>
    <row r="15" customFormat="false" ht="15" hidden="false" customHeight="false" outlineLevel="0" collapsed="false">
      <c r="D15" s="23" t="s">
        <v>5</v>
      </c>
      <c r="E15" s="29" t="n">
        <f aca="false">+E12/F12</f>
        <v>0.584807946546611</v>
      </c>
    </row>
    <row r="16" customFormat="false" ht="15" hidden="false" customHeight="false" outlineLevel="0" collapsed="false">
      <c r="D16" s="23" t="s">
        <v>18</v>
      </c>
      <c r="E16" s="29" t="n">
        <f aca="false">+(E5+E6+E7)/E12</f>
        <v>0.303341720117651</v>
      </c>
      <c r="M16" s="127"/>
    </row>
    <row r="17" customFormat="false" ht="15" hidden="false" customHeight="false" outlineLevel="0" collapsed="false">
      <c r="D17" s="23" t="s">
        <v>21</v>
      </c>
      <c r="E17" s="29" t="n">
        <f aca="false">1-E16</f>
        <v>0.696658279882349</v>
      </c>
    </row>
    <row r="18" customFormat="false" ht="15.75" hidden="false" customHeight="false" outlineLevel="0" collapsed="false">
      <c r="D18" s="32" t="s">
        <v>3</v>
      </c>
      <c r="E18" s="39" t="n">
        <f aca="false">+A13</f>
        <v>0.15006697615082</v>
      </c>
    </row>
    <row r="21" customFormat="false" ht="15.75" hidden="false" customHeight="false" outlineLevel="0" collapsed="false"/>
    <row r="22" customFormat="false" ht="32.25" hidden="false" customHeight="false" outlineLevel="0" collapsed="false">
      <c r="A22" s="1"/>
      <c r="B22" s="2"/>
      <c r="C22" s="125" t="s">
        <v>84</v>
      </c>
      <c r="D22" s="125"/>
      <c r="E22" s="125"/>
      <c r="F22" s="125"/>
      <c r="G22" s="125"/>
      <c r="H22" s="125"/>
      <c r="I22" s="2"/>
    </row>
    <row r="23" customFormat="false" ht="15.75" hidden="false" customHeight="false" outlineLevel="0" collapsed="false">
      <c r="A23" s="1"/>
      <c r="B23" s="2"/>
      <c r="C23" s="1"/>
      <c r="D23" s="2"/>
      <c r="E23" s="1"/>
      <c r="F23" s="1"/>
      <c r="G23" s="3"/>
      <c r="H23" s="1"/>
      <c r="I23" s="2"/>
    </row>
    <row r="24" customFormat="false" ht="15.75" hidden="false" customHeight="false" outlineLevel="0" collapsed="false">
      <c r="A24" s="1"/>
      <c r="B24" s="2"/>
      <c r="C24" s="5"/>
      <c r="D24" s="6"/>
      <c r="E24" s="10" t="s">
        <v>1</v>
      </c>
      <c r="F24" s="54" t="s">
        <v>1</v>
      </c>
      <c r="G24" s="9"/>
      <c r="H24" s="5"/>
      <c r="I24" s="2"/>
    </row>
    <row r="25" customFormat="false" ht="15.75" hidden="false" customHeight="false" outlineLevel="0" collapsed="false">
      <c r="A25" s="10" t="s">
        <v>2</v>
      </c>
      <c r="B25" s="11" t="s">
        <v>3</v>
      </c>
      <c r="C25" s="12" t="s">
        <v>4</v>
      </c>
      <c r="D25" s="11" t="s">
        <v>5</v>
      </c>
      <c r="E25" s="12" t="s">
        <v>6</v>
      </c>
      <c r="F25" s="12" t="s">
        <v>7</v>
      </c>
      <c r="G25" s="13" t="s">
        <v>8</v>
      </c>
      <c r="H25" s="12" t="s">
        <v>9</v>
      </c>
      <c r="I25" s="14" t="s">
        <v>10</v>
      </c>
    </row>
    <row r="26" customFormat="false" ht="15" hidden="false" customHeight="false" outlineLevel="0" collapsed="false">
      <c r="A26" s="70" t="n">
        <f aca="false">B26*E26</f>
        <v>0.032</v>
      </c>
      <c r="B26" s="55" t="n">
        <v>0.04</v>
      </c>
      <c r="C26" s="17" t="s">
        <v>37</v>
      </c>
      <c r="D26" s="55" t="n">
        <v>0.92</v>
      </c>
      <c r="E26" s="56" t="n">
        <v>0.8</v>
      </c>
      <c r="F26" s="57" t="n">
        <f aca="false">+(E26/D26)*1</f>
        <v>0.869565217391304</v>
      </c>
      <c r="G26" s="80" t="n">
        <v>1.45</v>
      </c>
      <c r="H26" s="21" t="n">
        <f aca="false">+G26*F26</f>
        <v>1.26086956521739</v>
      </c>
      <c r="I26" s="97" t="n">
        <f aca="false">+F26/$F$34</f>
        <v>0.0677654800307982</v>
      </c>
      <c r="J26" s="126" t="s">
        <v>27</v>
      </c>
    </row>
    <row r="27" customFormat="false" ht="15" hidden="false" customHeight="false" outlineLevel="0" collapsed="false">
      <c r="A27" s="67" t="n">
        <f aca="false">B27*E27</f>
        <v>0.0736</v>
      </c>
      <c r="B27" s="2" t="n">
        <v>0.08</v>
      </c>
      <c r="C27" s="24" t="s">
        <v>64</v>
      </c>
      <c r="D27" s="2" t="n">
        <v>0.29</v>
      </c>
      <c r="E27" s="68" t="n">
        <v>0.92</v>
      </c>
      <c r="F27" s="26" t="n">
        <f aca="false">+(E27/D27)*1</f>
        <v>3.17241379310345</v>
      </c>
      <c r="G27" s="31" t="n">
        <v>1.1</v>
      </c>
      <c r="H27" s="28" t="n">
        <f aca="false">+G27*F27</f>
        <v>3.48965517241379</v>
      </c>
      <c r="I27" s="98" t="n">
        <f aca="false">+F27/$F$34</f>
        <v>0.247227165077878</v>
      </c>
      <c r="J27" s="126"/>
    </row>
    <row r="28" customFormat="false" ht="15" hidden="false" customHeight="false" outlineLevel="0" collapsed="false">
      <c r="A28" s="67" t="n">
        <f aca="false">B28*E28</f>
        <v>0.026676</v>
      </c>
      <c r="B28" s="2" t="n">
        <v>0.13</v>
      </c>
      <c r="C28" s="24" t="s">
        <v>29</v>
      </c>
      <c r="D28" s="2" t="n">
        <v>0.38</v>
      </c>
      <c r="E28" s="68" t="n">
        <v>0.2052</v>
      </c>
      <c r="F28" s="26" t="n">
        <f aca="false">+(E28/D28)*1</f>
        <v>0.54</v>
      </c>
      <c r="G28" s="31" t="n">
        <v>1.45</v>
      </c>
      <c r="H28" s="28" t="n">
        <f aca="false">+G28*F28</f>
        <v>0.783</v>
      </c>
      <c r="I28" s="98" t="n">
        <f aca="false">+F28/$F$34</f>
        <v>0.0420823630991257</v>
      </c>
      <c r="J28" s="126"/>
    </row>
    <row r="29" customFormat="false" ht="15" hidden="false" customHeight="false" outlineLevel="0" collapsed="false">
      <c r="A29" s="67" t="n">
        <f aca="false">B29*E29</f>
        <v>0.25456</v>
      </c>
      <c r="B29" s="2" t="n">
        <v>0.08</v>
      </c>
      <c r="C29" s="24" t="s">
        <v>69</v>
      </c>
      <c r="D29" s="2" t="n">
        <v>0.86</v>
      </c>
      <c r="E29" s="68" t="n">
        <f aca="false">(F29/1)*D29</f>
        <v>3.182</v>
      </c>
      <c r="F29" s="26" t="n">
        <v>3.7</v>
      </c>
      <c r="G29" s="27" t="n">
        <v>6.2</v>
      </c>
      <c r="H29" s="28" t="n">
        <f aca="false">+G29*F29</f>
        <v>22.94</v>
      </c>
      <c r="I29" s="98" t="n">
        <f aca="false">+F29/$F$34</f>
        <v>0.288342117531046</v>
      </c>
      <c r="J29" s="126"/>
    </row>
    <row r="30" customFormat="false" ht="15" hidden="false" customHeight="false" outlineLevel="0" collapsed="false">
      <c r="A30" s="67" t="n">
        <f aca="false">B30*E30</f>
        <v>0.1456</v>
      </c>
      <c r="B30" s="2" t="n">
        <v>0.08</v>
      </c>
      <c r="C30" s="24" t="s">
        <v>30</v>
      </c>
      <c r="D30" s="2" t="n">
        <v>0.91</v>
      </c>
      <c r="E30" s="68" t="n">
        <f aca="false">(F30/1)*D30</f>
        <v>1.82</v>
      </c>
      <c r="F30" s="26" t="n">
        <v>2</v>
      </c>
      <c r="G30" s="31" t="n">
        <v>2.23</v>
      </c>
      <c r="H30" s="28" t="n">
        <f aca="false">+G30*F30</f>
        <v>4.46</v>
      </c>
      <c r="I30" s="98" t="n">
        <f aca="false">+F30/$F$34</f>
        <v>0.155860604070836</v>
      </c>
      <c r="J30" s="126"/>
    </row>
    <row r="31" customFormat="false" ht="15" hidden="false" customHeight="false" outlineLevel="0" collapsed="false">
      <c r="A31" s="67" t="n">
        <f aca="false">B31*E31</f>
        <v>0.2093</v>
      </c>
      <c r="B31" s="2" t="n">
        <v>0.46</v>
      </c>
      <c r="C31" s="24" t="s">
        <v>13</v>
      </c>
      <c r="D31" s="2" t="n">
        <v>0.91</v>
      </c>
      <c r="E31" s="68" t="n">
        <f aca="false">(F31/1)*D31</f>
        <v>0.455</v>
      </c>
      <c r="F31" s="26" t="n">
        <v>0.5</v>
      </c>
      <c r="G31" s="27" t="n">
        <v>10.2</v>
      </c>
      <c r="H31" s="28" t="n">
        <f aca="false">+G31*F31</f>
        <v>5.1</v>
      </c>
      <c r="I31" s="98" t="n">
        <f aca="false">+F31/$F$34</f>
        <v>0.038965151017709</v>
      </c>
      <c r="J31" s="126"/>
    </row>
    <row r="32" customFormat="false" ht="15" hidden="false" customHeight="false" outlineLevel="0" collapsed="false">
      <c r="A32" s="67" t="n">
        <f aca="false">B32*E32</f>
        <v>0.0966</v>
      </c>
      <c r="B32" s="2" t="n">
        <v>0.23</v>
      </c>
      <c r="C32" s="24" t="s">
        <v>47</v>
      </c>
      <c r="D32" s="2" t="n">
        <v>0.21</v>
      </c>
      <c r="E32" s="68" t="n">
        <f aca="false">(F32/1)*D32</f>
        <v>0.42</v>
      </c>
      <c r="F32" s="26" t="n">
        <v>2</v>
      </c>
      <c r="G32" s="31" t="n">
        <v>0.95</v>
      </c>
      <c r="H32" s="28" t="n">
        <f aca="false">+G32*F32</f>
        <v>1.9</v>
      </c>
      <c r="I32" s="98" t="n">
        <f aca="false">+F32/$F$34</f>
        <v>0.155860604070836</v>
      </c>
      <c r="J32" s="126"/>
    </row>
    <row r="33" customFormat="false" ht="15.75" hidden="false" customHeight="false" outlineLevel="0" collapsed="false">
      <c r="A33" s="73" t="n">
        <f aca="false">B33*E33</f>
        <v>0.13769</v>
      </c>
      <c r="B33" s="33" t="n">
        <v>2.81</v>
      </c>
      <c r="C33" s="34" t="s">
        <v>85</v>
      </c>
      <c r="D33" s="33" t="n">
        <v>0.98</v>
      </c>
      <c r="E33" s="74" t="n">
        <f aca="false">(F33/1)*D33</f>
        <v>0.049</v>
      </c>
      <c r="F33" s="36" t="n">
        <v>0.05</v>
      </c>
      <c r="G33" s="75" t="n">
        <v>20.86</v>
      </c>
      <c r="H33" s="38" t="n">
        <f aca="false">+G33*F33</f>
        <v>1.043</v>
      </c>
      <c r="I33" s="93" t="n">
        <f aca="false">+F33/$F$34</f>
        <v>0.0038965151017709</v>
      </c>
      <c r="J33" s="126"/>
    </row>
    <row r="34" customFormat="false" ht="15.75" hidden="false" customHeight="false" outlineLevel="0" collapsed="false">
      <c r="A34" s="40" t="n">
        <f aca="false">SUM(A26:A33)</f>
        <v>0.976026</v>
      </c>
      <c r="E34" s="92" t="n">
        <f aca="false">SUM(E26:E33)</f>
        <v>7.8512</v>
      </c>
      <c r="F34" s="60" t="n">
        <f aca="false">SUM(F26:F33)</f>
        <v>12.8319790104948</v>
      </c>
      <c r="G34" s="61" t="n">
        <f aca="false">+H34/F34</f>
        <v>3.19331294916537</v>
      </c>
      <c r="H34" s="61" t="n">
        <f aca="false">SUM(H26:H33)</f>
        <v>40.9765247376312</v>
      </c>
      <c r="I34" s="62" t="n">
        <f aca="false">SUM(I26:I33)</f>
        <v>1</v>
      </c>
    </row>
    <row r="35" customFormat="false" ht="15.75" hidden="false" customHeight="false" outlineLevel="0" collapsed="false">
      <c r="A35" s="45" t="n">
        <f aca="false">+A34/E34</f>
        <v>0.124315518646831</v>
      </c>
      <c r="D35" s="46" t="s">
        <v>16</v>
      </c>
      <c r="E35" s="90" t="n">
        <f aca="false">+H34/E34</f>
        <v>5.21914162645598</v>
      </c>
    </row>
    <row r="36" customFormat="false" ht="15" hidden="false" customHeight="false" outlineLevel="0" collapsed="false">
      <c r="D36" s="23" t="s">
        <v>17</v>
      </c>
      <c r="E36" s="90" t="n">
        <f aca="false">+H34/F34</f>
        <v>3.19331294916537</v>
      </c>
    </row>
    <row r="37" customFormat="false" ht="15" hidden="false" customHeight="false" outlineLevel="0" collapsed="false">
      <c r="D37" s="23" t="s">
        <v>5</v>
      </c>
      <c r="E37" s="29" t="n">
        <f aca="false">+E34/F34</f>
        <v>0.611846387340474</v>
      </c>
    </row>
    <row r="38" customFormat="false" ht="15" hidden="false" customHeight="false" outlineLevel="0" collapsed="false">
      <c r="D38" s="23" t="s">
        <v>18</v>
      </c>
      <c r="E38" s="29" t="n">
        <f aca="false">+(E26+E28+E27)/E34</f>
        <v>0.24521092317098</v>
      </c>
    </row>
    <row r="39" customFormat="false" ht="15" hidden="false" customHeight="false" outlineLevel="0" collapsed="false">
      <c r="D39" s="23" t="s">
        <v>21</v>
      </c>
      <c r="E39" s="29" t="n">
        <f aca="false">1-E38</f>
        <v>0.75478907682902</v>
      </c>
    </row>
    <row r="40" customFormat="false" ht="15.75" hidden="false" customHeight="false" outlineLevel="0" collapsed="false">
      <c r="D40" s="32" t="s">
        <v>3</v>
      </c>
      <c r="E40" s="39" t="n">
        <f aca="false">+A35</f>
        <v>0.124315518646831</v>
      </c>
    </row>
  </sheetData>
  <mergeCells count="4">
    <mergeCell ref="C1:H1"/>
    <mergeCell ref="J5:J11"/>
    <mergeCell ref="C22:H22"/>
    <mergeCell ref="J26:J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2020-06-29T17:56:15Z</dcterms:created>
  <dc:creator>user</dc:creator>
  <dc:description/>
  <dc:language>en-US</dc:language>
  <cp:lastModifiedBy/>
  <cp:lastPrinted>2022-03-03T21:37:11Z</cp:lastPrinted>
  <dcterms:modified xsi:type="dcterms:W3CDTF">2022-04-03T22:53:47Z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